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V:\ProcurementServices\PSTm04(Normile)\Security\77201-23150 Intelligent Facility and Security Systems and Solutions\FPR\02Procurement\02_RfpIfb\"/>
    </mc:Choice>
  </mc:AlternateContent>
  <xr:revisionPtr revIDLastSave="0" documentId="13_ncr:1_{402C5B6B-DFFC-4F36-9BE1-8FC20FBC5131}" xr6:coauthVersionLast="34" xr6:coauthVersionMax="34" xr10:uidLastSave="{00000000-0000-0000-0000-000000000000}"/>
  <bookViews>
    <workbookView xWindow="105" yWindow="60" windowWidth="14205" windowHeight="4425" firstSheet="15" activeTab="17" xr2:uid="{00000000-000D-0000-FFFF-FFFF00000000}"/>
  </bookViews>
  <sheets>
    <sheet name="Instructions" sheetId="2" state="hidden" r:id="rId1"/>
    <sheet name="Cover Page" sheetId="52" r:id="rId2"/>
    <sheet name="Discount Table Comparison" sheetId="12" r:id="rId3"/>
    <sheet name="Definitions" sheetId="51" r:id="rId4"/>
    <sheet name="Equipment Pricing Instructions" sheetId="53" r:id="rId5"/>
    <sheet name="Equipment Pricing" sheetId="25" r:id="rId6"/>
    <sheet name="Custom Pricing Instructions" sheetId="54" r:id="rId7"/>
    <sheet name="Custom-Built Pricing" sheetId="50" r:id="rId8"/>
    <sheet name="Labor Rate Sheet Instructions" sheetId="55" r:id="rId9"/>
    <sheet name="Region 1 Labor Rates" sheetId="37" r:id="rId10"/>
    <sheet name="Region 2 Labor Rates" sheetId="38" r:id="rId11"/>
    <sheet name="Region 3 Labor Rates" sheetId="39" r:id="rId12"/>
    <sheet name="Region 4 Labor Rates" sheetId="40" r:id="rId13"/>
    <sheet name="Region 5 Labor Rates" sheetId="41" r:id="rId14"/>
    <sheet name="Region 6 Labor Rates" sheetId="42" r:id="rId15"/>
    <sheet name="Region 7 Labor Rates" sheetId="43" r:id="rId16"/>
    <sheet name="Region 8 Labor Rates" sheetId="44" r:id="rId17"/>
    <sheet name="Region 9 Labor Rates" sheetId="45" r:id="rId18"/>
    <sheet name="Subcontractor Utilization" sheetId="49" r:id="rId19"/>
  </sheets>
  <definedNames>
    <definedName name="_xlnm._FilterDatabase" localSheetId="16" hidden="1">'Region 8 Labor Rates'!$A$5:$Q$5</definedName>
  </definedNames>
  <calcPr calcId="179021"/>
  <fileRecoveryPr repairLoad="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5" i="49" l="1"/>
  <c r="E6" i="40"/>
  <c r="C2" i="39"/>
  <c r="C2" i="40"/>
  <c r="C2" i="41"/>
  <c r="C2" i="42"/>
  <c r="C2" i="43"/>
  <c r="C2" i="44"/>
  <c r="C2" i="45"/>
  <c r="C1" i="49"/>
  <c r="C2" i="38" l="1"/>
  <c r="C2" i="37"/>
  <c r="C2" i="50"/>
  <c r="C2" i="12"/>
  <c r="C2" i="25" l="1"/>
  <c r="A6" i="25" l="1"/>
  <c r="A7" i="25" s="1"/>
  <c r="A8" i="25" s="1"/>
  <c r="A9" i="25" s="1"/>
  <c r="A10" i="25" s="1"/>
  <c r="A11" i="25" s="1"/>
  <c r="A12" i="25" s="1"/>
  <c r="A13" i="25" s="1"/>
  <c r="A14" i="25" s="1"/>
  <c r="A15" i="25" s="1"/>
  <c r="A16" i="25" s="1"/>
  <c r="A17" i="25" s="1"/>
  <c r="G11" i="39" l="1"/>
  <c r="G14" i="39"/>
  <c r="G17" i="39"/>
  <c r="G20" i="39"/>
  <c r="G23" i="39"/>
  <c r="G26" i="39"/>
  <c r="G27" i="39"/>
  <c r="G30" i="39"/>
  <c r="G31" i="39"/>
  <c r="G34" i="39"/>
  <c r="G37" i="39"/>
  <c r="G40" i="39"/>
  <c r="G43" i="39"/>
  <c r="G46" i="39"/>
  <c r="G51" i="39"/>
  <c r="G52" i="39"/>
  <c r="G53" i="39"/>
  <c r="G54" i="39"/>
  <c r="G6" i="39"/>
  <c r="J7" i="37"/>
  <c r="K7" i="37"/>
  <c r="L7" i="37"/>
  <c r="M7" i="37" s="1"/>
  <c r="N7" i="37"/>
  <c r="O7" i="37"/>
  <c r="P7" i="37"/>
  <c r="Q7" i="37" s="1"/>
  <c r="L9" i="39"/>
  <c r="M9" i="39" s="1"/>
  <c r="N9" i="39"/>
  <c r="O9" i="39" s="1"/>
  <c r="P9" i="39"/>
  <c r="Q9" i="39" s="1"/>
  <c r="P27" i="39" l="1"/>
  <c r="Q27" i="39" s="1"/>
  <c r="N27" i="39"/>
  <c r="O27" i="39" s="1"/>
  <c r="L27" i="39"/>
  <c r="M27" i="39" s="1"/>
  <c r="J27" i="39"/>
  <c r="K27" i="39" s="1"/>
  <c r="M11" i="37" l="1"/>
  <c r="M19" i="37"/>
  <c r="Q10" i="37"/>
  <c r="Q15" i="37"/>
  <c r="Q21" i="37"/>
  <c r="J8" i="37"/>
  <c r="K8" i="37" s="1"/>
  <c r="L8" i="37"/>
  <c r="M8" i="37" s="1"/>
  <c r="N8" i="37"/>
  <c r="O8" i="37" s="1"/>
  <c r="P8" i="37"/>
  <c r="Q8" i="37" s="1"/>
  <c r="J9" i="37"/>
  <c r="K9" i="37" s="1"/>
  <c r="L9" i="37"/>
  <c r="M9" i="37" s="1"/>
  <c r="N9" i="37"/>
  <c r="O9" i="37" s="1"/>
  <c r="P9" i="37"/>
  <c r="Q9" i="37" s="1"/>
  <c r="J10" i="37"/>
  <c r="K10" i="37" s="1"/>
  <c r="L10" i="37"/>
  <c r="M10" i="37" s="1"/>
  <c r="N10" i="37"/>
  <c r="O10" i="37" s="1"/>
  <c r="P10" i="37"/>
  <c r="J11" i="37"/>
  <c r="K11" i="37" s="1"/>
  <c r="L11" i="37"/>
  <c r="N11" i="37"/>
  <c r="O11" i="37" s="1"/>
  <c r="P11" i="37"/>
  <c r="Q11" i="37" s="1"/>
  <c r="J12" i="37"/>
  <c r="K12" i="37" s="1"/>
  <c r="L12" i="37"/>
  <c r="M12" i="37" s="1"/>
  <c r="N12" i="37"/>
  <c r="O12" i="37" s="1"/>
  <c r="P12" i="37"/>
  <c r="Q12" i="37" s="1"/>
  <c r="J13" i="37"/>
  <c r="K13" i="37" s="1"/>
  <c r="L13" i="37"/>
  <c r="M13" i="37" s="1"/>
  <c r="N13" i="37"/>
  <c r="O13" i="37" s="1"/>
  <c r="P13" i="37"/>
  <c r="Q13" i="37" s="1"/>
  <c r="J14" i="37"/>
  <c r="K14" i="37" s="1"/>
  <c r="L14" i="37"/>
  <c r="M14" i="37" s="1"/>
  <c r="N14" i="37"/>
  <c r="O14" i="37" s="1"/>
  <c r="P14" i="37"/>
  <c r="Q14" i="37" s="1"/>
  <c r="J15" i="37"/>
  <c r="K15" i="37" s="1"/>
  <c r="L15" i="37"/>
  <c r="M15" i="37" s="1"/>
  <c r="N15" i="37"/>
  <c r="O15" i="37" s="1"/>
  <c r="P15" i="37"/>
  <c r="J16" i="37"/>
  <c r="K16" i="37" s="1"/>
  <c r="L16" i="37"/>
  <c r="M16" i="37" s="1"/>
  <c r="N16" i="37"/>
  <c r="O16" i="37" s="1"/>
  <c r="P16" i="37"/>
  <c r="Q16" i="37" s="1"/>
  <c r="J17" i="37"/>
  <c r="K17" i="37" s="1"/>
  <c r="L17" i="37"/>
  <c r="M17" i="37" s="1"/>
  <c r="N17" i="37"/>
  <c r="O17" i="37" s="1"/>
  <c r="P17" i="37"/>
  <c r="Q17" i="37" s="1"/>
  <c r="J18" i="37"/>
  <c r="K18" i="37" s="1"/>
  <c r="L18" i="37"/>
  <c r="M18" i="37" s="1"/>
  <c r="N18" i="37"/>
  <c r="O18" i="37" s="1"/>
  <c r="P18" i="37"/>
  <c r="Q18" i="37" s="1"/>
  <c r="J19" i="37"/>
  <c r="K19" i="37" s="1"/>
  <c r="L19" i="37"/>
  <c r="N19" i="37"/>
  <c r="O19" i="37" s="1"/>
  <c r="P19" i="37"/>
  <c r="Q19" i="37" s="1"/>
  <c r="J20" i="37"/>
  <c r="K20" i="37" s="1"/>
  <c r="L20" i="37"/>
  <c r="M20" i="37" s="1"/>
  <c r="N20" i="37"/>
  <c r="O20" i="37" s="1"/>
  <c r="P20" i="37"/>
  <c r="Q20" i="37" s="1"/>
  <c r="J21" i="37"/>
  <c r="K21" i="37" s="1"/>
  <c r="L21" i="37"/>
  <c r="M21" i="37" s="1"/>
  <c r="N21" i="37"/>
  <c r="O21" i="37" s="1"/>
  <c r="P21" i="37"/>
  <c r="J6" i="37" l="1"/>
  <c r="K6" i="37" s="1"/>
  <c r="L6" i="37"/>
  <c r="M6" i="37" s="1"/>
  <c r="N6" i="37"/>
  <c r="O6" i="37" s="1"/>
  <c r="P6" i="37"/>
  <c r="Q6" i="37" s="1"/>
  <c r="J22" i="37"/>
  <c r="K22" i="37" s="1"/>
  <c r="L22" i="37"/>
  <c r="M22" i="37" s="1"/>
  <c r="N22" i="37"/>
  <c r="O22" i="37" s="1"/>
  <c r="P22" i="37"/>
  <c r="Q22" i="37" s="1"/>
  <c r="J23" i="37"/>
  <c r="K23" i="37" s="1"/>
  <c r="L23" i="37"/>
  <c r="M23" i="37"/>
  <c r="N23" i="37"/>
  <c r="O23" i="37" s="1"/>
  <c r="P23" i="37"/>
  <c r="Q23" i="37" s="1"/>
  <c r="E47" i="39" l="1"/>
  <c r="G47" i="39" s="1"/>
  <c r="E44" i="39"/>
  <c r="G44" i="39" s="1"/>
  <c r="E41" i="39"/>
  <c r="G41" i="39" s="1"/>
  <c r="E38" i="39"/>
  <c r="G38" i="39" s="1"/>
  <c r="E35" i="39"/>
  <c r="G35" i="39" s="1"/>
  <c r="E32" i="39"/>
  <c r="G32" i="39" s="1"/>
  <c r="E24" i="39"/>
  <c r="G24" i="39" s="1"/>
  <c r="E21" i="39"/>
  <c r="G21" i="39" s="1"/>
  <c r="E18" i="39"/>
  <c r="G18" i="39" s="1"/>
  <c r="E15" i="39"/>
  <c r="G15" i="39" s="1"/>
  <c r="E13" i="39"/>
  <c r="G13" i="39" s="1"/>
  <c r="E50" i="39"/>
  <c r="G50" i="39" s="1"/>
  <c r="E12" i="39" l="1"/>
  <c r="G12" i="39" s="1"/>
  <c r="E10" i="39"/>
  <c r="G10" i="39" s="1"/>
  <c r="E22" i="38"/>
  <c r="G22" i="38" s="1"/>
  <c r="E21" i="37"/>
  <c r="J22" i="38"/>
  <c r="K22" i="38" s="1"/>
  <c r="L22" i="38"/>
  <c r="M22" i="38" s="1"/>
  <c r="N22" i="38"/>
  <c r="O22" i="38" s="1"/>
  <c r="P22" i="38"/>
  <c r="Q22" i="38" s="1"/>
  <c r="G23" i="38"/>
  <c r="P15" i="38"/>
  <c r="Q15" i="38" s="1"/>
  <c r="N15" i="38"/>
  <c r="O15" i="38" s="1"/>
  <c r="L15" i="38"/>
  <c r="M15" i="38" s="1"/>
  <c r="J15" i="38"/>
  <c r="K15" i="38" s="1"/>
  <c r="P13" i="38"/>
  <c r="Q13" i="38" s="1"/>
  <c r="J14" i="38"/>
  <c r="K14" i="38" s="1"/>
  <c r="L14" i="38"/>
  <c r="M14" i="38" s="1"/>
  <c r="N14" i="38"/>
  <c r="O14" i="38" s="1"/>
  <c r="P14" i="38"/>
  <c r="Q14" i="38"/>
  <c r="J12" i="38"/>
  <c r="K12" i="38" s="1"/>
  <c r="P37" i="40" l="1"/>
  <c r="Q37" i="40" s="1"/>
  <c r="N37" i="40"/>
  <c r="O37" i="40" s="1"/>
  <c r="L37" i="40"/>
  <c r="M37" i="40" s="1"/>
  <c r="J37" i="40"/>
  <c r="K37" i="40" s="1"/>
  <c r="G37" i="40"/>
  <c r="P36" i="40"/>
  <c r="Q36" i="40" s="1"/>
  <c r="N36" i="40"/>
  <c r="O36" i="40" s="1"/>
  <c r="L36" i="40"/>
  <c r="M36" i="40" s="1"/>
  <c r="J36" i="40"/>
  <c r="K36" i="40" s="1"/>
  <c r="E36" i="40"/>
  <c r="G36" i="40" s="1"/>
  <c r="P26" i="38"/>
  <c r="Q26" i="38" s="1"/>
  <c r="N26" i="38"/>
  <c r="O26" i="38" s="1"/>
  <c r="L26" i="38"/>
  <c r="M26" i="38" s="1"/>
  <c r="J26" i="38"/>
  <c r="K26" i="38" s="1"/>
  <c r="G26" i="38"/>
  <c r="P25" i="41"/>
  <c r="Q25" i="41" s="1"/>
  <c r="N25" i="41"/>
  <c r="O25" i="41" s="1"/>
  <c r="L25" i="41"/>
  <c r="M25" i="41" s="1"/>
  <c r="J25" i="41"/>
  <c r="K25" i="41" s="1"/>
  <c r="E25" i="41"/>
  <c r="G25" i="41" s="1"/>
  <c r="A6" i="50" l="1"/>
  <c r="A7" i="50" s="1"/>
  <c r="A8" i="50" s="1"/>
  <c r="K78" i="45"/>
  <c r="Q78" i="45" s="1"/>
  <c r="L78" i="45"/>
  <c r="N78" i="45"/>
  <c r="O78" i="45"/>
  <c r="J78" i="45"/>
  <c r="P78" i="45" s="1"/>
  <c r="E21" i="45"/>
  <c r="G21" i="45" s="1"/>
  <c r="E16" i="45"/>
  <c r="E20" i="45"/>
  <c r="G20" i="45" s="1"/>
  <c r="E19" i="45"/>
  <c r="G19" i="45" s="1"/>
  <c r="G78" i="45"/>
  <c r="M78" i="45" s="1"/>
  <c r="G81" i="45"/>
  <c r="E18" i="45"/>
  <c r="G18" i="45" s="1"/>
  <c r="E17" i="45"/>
  <c r="G17" i="45" s="1"/>
  <c r="E89" i="44" l="1"/>
  <c r="E88" i="44"/>
  <c r="J17" i="45"/>
  <c r="K17" i="45" s="1"/>
  <c r="L17" i="45"/>
  <c r="M17" i="45" s="1"/>
  <c r="N17" i="45"/>
  <c r="O17" i="45" s="1"/>
  <c r="P17" i="45"/>
  <c r="Q17" i="45" s="1"/>
  <c r="J18" i="45"/>
  <c r="K18" i="45" s="1"/>
  <c r="L18" i="45"/>
  <c r="M18" i="45" s="1"/>
  <c r="N18" i="45"/>
  <c r="O18" i="45" s="1"/>
  <c r="P18" i="45"/>
  <c r="Q18" i="45" s="1"/>
  <c r="J19" i="45"/>
  <c r="K19" i="45" s="1"/>
  <c r="L19" i="45"/>
  <c r="M19" i="45" s="1"/>
  <c r="N19" i="45"/>
  <c r="O19" i="45" s="1"/>
  <c r="P19" i="45"/>
  <c r="Q19" i="45" s="1"/>
  <c r="J20" i="45"/>
  <c r="K20" i="45" s="1"/>
  <c r="L20" i="45"/>
  <c r="M20" i="45" s="1"/>
  <c r="N20" i="45"/>
  <c r="O20" i="45" s="1"/>
  <c r="P20" i="45"/>
  <c r="Q20" i="45"/>
  <c r="J21" i="45"/>
  <c r="K21" i="45"/>
  <c r="L21" i="45"/>
  <c r="M21" i="45" s="1"/>
  <c r="N21" i="45"/>
  <c r="O21" i="45" s="1"/>
  <c r="P21" i="45"/>
  <c r="Q21" i="45" s="1"/>
  <c r="E82" i="44"/>
  <c r="E76" i="44"/>
  <c r="E70" i="44"/>
  <c r="E64" i="44"/>
  <c r="E58" i="44"/>
  <c r="E52" i="44"/>
  <c r="E46" i="44"/>
  <c r="E40" i="44"/>
  <c r="E34" i="44"/>
  <c r="E28" i="44"/>
  <c r="E22" i="44"/>
  <c r="E16" i="44" l="1"/>
  <c r="E55" i="43"/>
  <c r="G55" i="43" s="1"/>
  <c r="E51" i="43"/>
  <c r="E28" i="39"/>
  <c r="G28" i="39" s="1"/>
  <c r="J8" i="39"/>
  <c r="L8" i="39"/>
  <c r="N8" i="39"/>
  <c r="P8" i="39"/>
  <c r="E8" i="39"/>
  <c r="G8" i="39" s="1"/>
  <c r="E7" i="39"/>
  <c r="G7" i="39" s="1"/>
  <c r="E16" i="42"/>
  <c r="J66" i="41"/>
  <c r="K66" i="41" s="1"/>
  <c r="Q8" i="39" l="1"/>
  <c r="O8" i="39"/>
  <c r="M8" i="39"/>
  <c r="K8" i="39"/>
  <c r="P4" i="45" l="1"/>
  <c r="Q4" i="45" s="1"/>
  <c r="N4" i="45"/>
  <c r="O4" i="45" s="1"/>
  <c r="L4" i="45"/>
  <c r="M4" i="45" s="1"/>
  <c r="J4" i="45"/>
  <c r="K4" i="45" s="1"/>
  <c r="E4" i="45"/>
  <c r="G4" i="45" s="1"/>
  <c r="P4" i="44"/>
  <c r="Q4" i="44" s="1"/>
  <c r="N4" i="44"/>
  <c r="O4" i="44" s="1"/>
  <c r="L4" i="44"/>
  <c r="M4" i="44" s="1"/>
  <c r="J4" i="44"/>
  <c r="K4" i="44" s="1"/>
  <c r="E4" i="44"/>
  <c r="G4" i="44" s="1"/>
  <c r="P4" i="43"/>
  <c r="Q4" i="43" s="1"/>
  <c r="N4" i="43"/>
  <c r="O4" i="43" s="1"/>
  <c r="L4" i="43"/>
  <c r="M4" i="43" s="1"/>
  <c r="J4" i="43"/>
  <c r="K4" i="43" s="1"/>
  <c r="E4" i="43"/>
  <c r="G4" i="43" s="1"/>
  <c r="Q4" i="42"/>
  <c r="P4" i="42"/>
  <c r="N4" i="42"/>
  <c r="O4" i="42" s="1"/>
  <c r="L4" i="42"/>
  <c r="M4" i="42" s="1"/>
  <c r="J4" i="42"/>
  <c r="K4" i="42" s="1"/>
  <c r="E4" i="42"/>
  <c r="G4" i="42" s="1"/>
  <c r="P4" i="41"/>
  <c r="Q4" i="41" s="1"/>
  <c r="N4" i="41"/>
  <c r="O4" i="41" s="1"/>
  <c r="L4" i="41"/>
  <c r="M4" i="41" s="1"/>
  <c r="J4" i="41"/>
  <c r="K4" i="41" s="1"/>
  <c r="E4" i="41"/>
  <c r="G4" i="41" s="1"/>
  <c r="P4" i="40"/>
  <c r="Q4" i="40" s="1"/>
  <c r="N4" i="40"/>
  <c r="O4" i="40" s="1"/>
  <c r="L4" i="40"/>
  <c r="M4" i="40" s="1"/>
  <c r="J4" i="40"/>
  <c r="K4" i="40" s="1"/>
  <c r="E4" i="40"/>
  <c r="G4" i="40" s="1"/>
  <c r="P4" i="39"/>
  <c r="Q4" i="39" s="1"/>
  <c r="N4" i="39"/>
  <c r="O4" i="39" s="1"/>
  <c r="L4" i="39"/>
  <c r="M4" i="39" s="1"/>
  <c r="J4" i="39"/>
  <c r="K4" i="39" s="1"/>
  <c r="E4" i="39"/>
  <c r="G4" i="39" s="1"/>
  <c r="P4" i="38"/>
  <c r="Q4" i="38" s="1"/>
  <c r="N4" i="38"/>
  <c r="O4" i="38" s="1"/>
  <c r="L4" i="38"/>
  <c r="M4" i="38" s="1"/>
  <c r="J4" i="38"/>
  <c r="K4" i="38" s="1"/>
  <c r="E4" i="38"/>
  <c r="G4" i="38" s="1"/>
  <c r="P10" i="38" l="1"/>
  <c r="Q10" i="38" s="1"/>
  <c r="N10" i="38"/>
  <c r="O10" i="38" s="1"/>
  <c r="L10" i="38"/>
  <c r="M10" i="38" s="1"/>
  <c r="J10" i="38"/>
  <c r="K10" i="38" s="1"/>
  <c r="G10" i="38"/>
  <c r="P21" i="38" l="1"/>
  <c r="Q21" i="38" s="1"/>
  <c r="N21" i="38"/>
  <c r="O21" i="38" s="1"/>
  <c r="L21" i="38"/>
  <c r="M21" i="38" s="1"/>
  <c r="J21" i="38"/>
  <c r="K21" i="38" s="1"/>
  <c r="P20" i="38"/>
  <c r="Q20" i="38" s="1"/>
  <c r="N20" i="38"/>
  <c r="O20" i="38" s="1"/>
  <c r="L20" i="38"/>
  <c r="M20" i="38" s="1"/>
  <c r="J20" i="38"/>
  <c r="K20" i="38" s="1"/>
  <c r="P19" i="38"/>
  <c r="Q19" i="38" s="1"/>
  <c r="N19" i="38"/>
  <c r="O19" i="38" s="1"/>
  <c r="L19" i="38"/>
  <c r="M19" i="38" s="1"/>
  <c r="J19" i="38"/>
  <c r="K19" i="38" s="1"/>
  <c r="P18" i="38"/>
  <c r="Q18" i="38" s="1"/>
  <c r="N18" i="38"/>
  <c r="O18" i="38" s="1"/>
  <c r="L18" i="38"/>
  <c r="M18" i="38" s="1"/>
  <c r="J18" i="38"/>
  <c r="K18" i="38" s="1"/>
  <c r="P17" i="38"/>
  <c r="Q17" i="38" s="1"/>
  <c r="N17" i="38"/>
  <c r="O17" i="38" s="1"/>
  <c r="L17" i="38"/>
  <c r="M17" i="38" s="1"/>
  <c r="J17" i="38"/>
  <c r="K17" i="38" s="1"/>
  <c r="P16" i="38"/>
  <c r="Q16" i="38" s="1"/>
  <c r="N16" i="38"/>
  <c r="O16" i="38" s="1"/>
  <c r="L16" i="38"/>
  <c r="M16" i="38" s="1"/>
  <c r="J16" i="38"/>
  <c r="K16" i="38" s="1"/>
  <c r="N13" i="38"/>
  <c r="O13" i="38" s="1"/>
  <c r="L13" i="38"/>
  <c r="M13" i="38" s="1"/>
  <c r="J13" i="38"/>
  <c r="K13" i="38" s="1"/>
  <c r="P11" i="38"/>
  <c r="Q11" i="38" s="1"/>
  <c r="N11" i="38"/>
  <c r="O11" i="38" s="1"/>
  <c r="L11" i="38"/>
  <c r="M11" i="38" s="1"/>
  <c r="J11" i="38"/>
  <c r="K11" i="38" s="1"/>
  <c r="P9" i="38"/>
  <c r="Q9" i="38" s="1"/>
  <c r="N9" i="38"/>
  <c r="O9" i="38" s="1"/>
  <c r="L9" i="38"/>
  <c r="M9" i="38" s="1"/>
  <c r="J9" i="38"/>
  <c r="K9" i="38" s="1"/>
  <c r="P8" i="38"/>
  <c r="Q8" i="38" s="1"/>
  <c r="N8" i="38"/>
  <c r="O8" i="38" s="1"/>
  <c r="L8" i="38"/>
  <c r="M8" i="38" s="1"/>
  <c r="J8" i="38"/>
  <c r="K8" i="38" s="1"/>
  <c r="P7" i="38"/>
  <c r="Q7" i="38" s="1"/>
  <c r="N7" i="38"/>
  <c r="O7" i="38" s="1"/>
  <c r="L7" i="38"/>
  <c r="M7" i="38" s="1"/>
  <c r="J7" i="38"/>
  <c r="K7" i="38" s="1"/>
  <c r="E19" i="37"/>
  <c r="G19" i="37" s="1"/>
  <c r="J6" i="38"/>
  <c r="K6" i="38" s="1"/>
  <c r="P4" i="37" l="1"/>
  <c r="Q4" i="37" s="1"/>
  <c r="N4" i="37"/>
  <c r="O4" i="37" s="1"/>
  <c r="L4" i="37"/>
  <c r="M4" i="37" s="1"/>
  <c r="J4" i="37"/>
  <c r="K4" i="37" s="1"/>
  <c r="E4" i="37"/>
  <c r="G4" i="37" s="1"/>
  <c r="P48" i="39" l="1"/>
  <c r="Q48" i="39" s="1"/>
  <c r="N48" i="39"/>
  <c r="O48" i="39" s="1"/>
  <c r="L48" i="39"/>
  <c r="M48" i="39" s="1"/>
  <c r="J48" i="39"/>
  <c r="K48" i="39" s="1"/>
  <c r="E48" i="39"/>
  <c r="G48" i="39" s="1"/>
  <c r="P45" i="39"/>
  <c r="Q45" i="39" s="1"/>
  <c r="N45" i="39"/>
  <c r="O45" i="39" s="1"/>
  <c r="L45" i="39"/>
  <c r="M45" i="39" s="1"/>
  <c r="J45" i="39"/>
  <c r="K45" i="39" s="1"/>
  <c r="E45" i="39"/>
  <c r="G45" i="39" s="1"/>
  <c r="P42" i="39"/>
  <c r="Q42" i="39" s="1"/>
  <c r="N42" i="39"/>
  <c r="O42" i="39" s="1"/>
  <c r="L42" i="39"/>
  <c r="M42" i="39" s="1"/>
  <c r="J42" i="39"/>
  <c r="K42" i="39" s="1"/>
  <c r="E42" i="39"/>
  <c r="G42" i="39" s="1"/>
  <c r="P39" i="39"/>
  <c r="Q39" i="39" s="1"/>
  <c r="N39" i="39"/>
  <c r="O39" i="39" s="1"/>
  <c r="L39" i="39"/>
  <c r="M39" i="39" s="1"/>
  <c r="J39" i="39"/>
  <c r="K39" i="39" s="1"/>
  <c r="E39" i="39"/>
  <c r="G39" i="39" s="1"/>
  <c r="P36" i="39"/>
  <c r="Q36" i="39" s="1"/>
  <c r="N36" i="39"/>
  <c r="O36" i="39" s="1"/>
  <c r="L36" i="39"/>
  <c r="M36" i="39" s="1"/>
  <c r="J36" i="39"/>
  <c r="K36" i="39" s="1"/>
  <c r="E36" i="39"/>
  <c r="G36" i="39" s="1"/>
  <c r="P33" i="39"/>
  <c r="Q33" i="39" s="1"/>
  <c r="N33" i="39"/>
  <c r="O33" i="39" s="1"/>
  <c r="L33" i="39"/>
  <c r="M33" i="39" s="1"/>
  <c r="J33" i="39"/>
  <c r="K33" i="39" s="1"/>
  <c r="E33" i="39"/>
  <c r="G33" i="39" s="1"/>
  <c r="P29" i="39"/>
  <c r="Q29" i="39" s="1"/>
  <c r="N29" i="39"/>
  <c r="O29" i="39" s="1"/>
  <c r="L29" i="39"/>
  <c r="M29" i="39" s="1"/>
  <c r="J29" i="39"/>
  <c r="K29" i="39" s="1"/>
  <c r="E29" i="39"/>
  <c r="G29" i="39" s="1"/>
  <c r="P25" i="39"/>
  <c r="Q25" i="39" s="1"/>
  <c r="N25" i="39"/>
  <c r="O25" i="39" s="1"/>
  <c r="L25" i="39"/>
  <c r="M25" i="39" s="1"/>
  <c r="J25" i="39"/>
  <c r="K25" i="39" s="1"/>
  <c r="E25" i="39"/>
  <c r="G25" i="39" s="1"/>
  <c r="P22" i="39"/>
  <c r="Q22" i="39" s="1"/>
  <c r="N22" i="39"/>
  <c r="O22" i="39" s="1"/>
  <c r="L22" i="39"/>
  <c r="M22" i="39" s="1"/>
  <c r="J22" i="39"/>
  <c r="K22" i="39" s="1"/>
  <c r="E22" i="39"/>
  <c r="G22" i="39" s="1"/>
  <c r="P19" i="39"/>
  <c r="Q19" i="39" s="1"/>
  <c r="N19" i="39"/>
  <c r="O19" i="39" s="1"/>
  <c r="L19" i="39"/>
  <c r="M19" i="39" s="1"/>
  <c r="J19" i="39"/>
  <c r="K19" i="39" s="1"/>
  <c r="E19" i="39"/>
  <c r="G19" i="39" s="1"/>
  <c r="P16" i="39"/>
  <c r="Q16" i="39" s="1"/>
  <c r="N16" i="39"/>
  <c r="O16" i="39" s="1"/>
  <c r="L16" i="39"/>
  <c r="M16" i="39" s="1"/>
  <c r="J16" i="39"/>
  <c r="K16" i="39" s="1"/>
  <c r="E16" i="39"/>
  <c r="G16" i="39" s="1"/>
  <c r="P13" i="39"/>
  <c r="Q13" i="39" s="1"/>
  <c r="N13" i="39"/>
  <c r="O13" i="39" s="1"/>
  <c r="L13" i="39"/>
  <c r="M13" i="39" s="1"/>
  <c r="J13" i="39"/>
  <c r="K13" i="39" s="1"/>
  <c r="E16" i="37" l="1"/>
  <c r="G16" i="37" s="1"/>
  <c r="P54" i="44" l="1"/>
  <c r="N54" i="44"/>
  <c r="L54" i="44"/>
  <c r="J54" i="44"/>
  <c r="E54" i="44"/>
  <c r="G54" i="44" s="1"/>
  <c r="P53" i="44"/>
  <c r="Q53" i="44" s="1"/>
  <c r="N53" i="44"/>
  <c r="O53" i="44" s="1"/>
  <c r="L53" i="44"/>
  <c r="M53" i="44" s="1"/>
  <c r="J53" i="44"/>
  <c r="K53" i="44" s="1"/>
  <c r="E53" i="44"/>
  <c r="G53" i="44" s="1"/>
  <c r="P52" i="44"/>
  <c r="Q52" i="44" s="1"/>
  <c r="N52" i="44"/>
  <c r="O52" i="44" s="1"/>
  <c r="L52" i="44"/>
  <c r="M52" i="44" s="1"/>
  <c r="J52" i="44"/>
  <c r="K52" i="44" s="1"/>
  <c r="G52" i="44"/>
  <c r="P51" i="44"/>
  <c r="Q51" i="44" s="1"/>
  <c r="N51" i="44"/>
  <c r="O51" i="44" s="1"/>
  <c r="L51" i="44"/>
  <c r="M51" i="44" s="1"/>
  <c r="J51" i="44"/>
  <c r="K51" i="44" s="1"/>
  <c r="E51" i="44"/>
  <c r="G51" i="44" s="1"/>
  <c r="P50" i="44"/>
  <c r="N50" i="44"/>
  <c r="L50" i="44"/>
  <c r="J50" i="44"/>
  <c r="E50" i="44"/>
  <c r="G50" i="44" s="1"/>
  <c r="P49" i="44"/>
  <c r="Q49" i="44" s="1"/>
  <c r="N49" i="44"/>
  <c r="O49" i="44" s="1"/>
  <c r="L49" i="44"/>
  <c r="M49" i="44" s="1"/>
  <c r="J49" i="44"/>
  <c r="K49" i="44" s="1"/>
  <c r="E49" i="44"/>
  <c r="G49" i="44" s="1"/>
  <c r="P66" i="44"/>
  <c r="N66" i="44"/>
  <c r="L66" i="44"/>
  <c r="J66" i="44"/>
  <c r="E66" i="44"/>
  <c r="G66" i="44" s="1"/>
  <c r="P65" i="44"/>
  <c r="Q65" i="44" s="1"/>
  <c r="N65" i="44"/>
  <c r="O65" i="44" s="1"/>
  <c r="L65" i="44"/>
  <c r="M65" i="44" s="1"/>
  <c r="J65" i="44"/>
  <c r="K65" i="44" s="1"/>
  <c r="E65" i="44"/>
  <c r="G65" i="44" s="1"/>
  <c r="P64" i="44"/>
  <c r="Q64" i="44" s="1"/>
  <c r="N64" i="44"/>
  <c r="O64" i="44" s="1"/>
  <c r="L64" i="44"/>
  <c r="M64" i="44" s="1"/>
  <c r="J64" i="44"/>
  <c r="K64" i="44" s="1"/>
  <c r="G64" i="44"/>
  <c r="P63" i="44"/>
  <c r="Q63" i="44" s="1"/>
  <c r="N63" i="44"/>
  <c r="O63" i="44" s="1"/>
  <c r="L63" i="44"/>
  <c r="M63" i="44" s="1"/>
  <c r="J63" i="44"/>
  <c r="K63" i="44" s="1"/>
  <c r="E63" i="44"/>
  <c r="G63" i="44" s="1"/>
  <c r="P62" i="44"/>
  <c r="N62" i="44"/>
  <c r="L62" i="44"/>
  <c r="J62" i="44"/>
  <c r="E62" i="44"/>
  <c r="G62" i="44" s="1"/>
  <c r="P61" i="44"/>
  <c r="Q61" i="44" s="1"/>
  <c r="N61" i="44"/>
  <c r="O61" i="44" s="1"/>
  <c r="L61" i="44"/>
  <c r="M61" i="44" s="1"/>
  <c r="J61" i="44"/>
  <c r="K61" i="44" s="1"/>
  <c r="E61" i="44"/>
  <c r="G61" i="44" s="1"/>
  <c r="P24" i="44"/>
  <c r="N24" i="44"/>
  <c r="L24" i="44"/>
  <c r="M24" i="44" s="1"/>
  <c r="J24" i="44"/>
  <c r="E24" i="44"/>
  <c r="G24" i="44" s="1"/>
  <c r="P23" i="44"/>
  <c r="Q23" i="44" s="1"/>
  <c r="N23" i="44"/>
  <c r="O23" i="44" s="1"/>
  <c r="L23" i="44"/>
  <c r="M23" i="44" s="1"/>
  <c r="J23" i="44"/>
  <c r="K23" i="44" s="1"/>
  <c r="E23" i="44"/>
  <c r="G23" i="44" s="1"/>
  <c r="P22" i="44"/>
  <c r="Q22" i="44" s="1"/>
  <c r="N22" i="44"/>
  <c r="O22" i="44" s="1"/>
  <c r="L22" i="44"/>
  <c r="M22" i="44" s="1"/>
  <c r="J22" i="44"/>
  <c r="K22" i="44" s="1"/>
  <c r="G22" i="44"/>
  <c r="P21" i="44"/>
  <c r="Q21" i="44" s="1"/>
  <c r="O21" i="44"/>
  <c r="N21" i="44"/>
  <c r="L21" i="44"/>
  <c r="M21" i="44" s="1"/>
  <c r="J21" i="44"/>
  <c r="K21" i="44" s="1"/>
  <c r="E21" i="44"/>
  <c r="G21" i="44" s="1"/>
  <c r="P20" i="44"/>
  <c r="N20" i="44"/>
  <c r="L20" i="44"/>
  <c r="J20" i="44"/>
  <c r="K20" i="44" s="1"/>
  <c r="E20" i="44"/>
  <c r="G20" i="44" s="1"/>
  <c r="P19" i="44"/>
  <c r="Q19" i="44" s="1"/>
  <c r="N19" i="44"/>
  <c r="O19" i="44" s="1"/>
  <c r="L19" i="44"/>
  <c r="M19" i="44" s="1"/>
  <c r="J19" i="44"/>
  <c r="K19" i="44" s="1"/>
  <c r="E19" i="44"/>
  <c r="G19" i="44" s="1"/>
  <c r="P56" i="45"/>
  <c r="N56" i="45"/>
  <c r="L56" i="45"/>
  <c r="J56" i="45"/>
  <c r="E56" i="45"/>
  <c r="G56" i="45" s="1"/>
  <c r="P55" i="45"/>
  <c r="Q55" i="45" s="1"/>
  <c r="N55" i="45"/>
  <c r="O55" i="45" s="1"/>
  <c r="L55" i="45"/>
  <c r="M55" i="45" s="1"/>
  <c r="J55" i="45"/>
  <c r="K55" i="45" s="1"/>
  <c r="E55" i="45"/>
  <c r="G55" i="45" s="1"/>
  <c r="P54" i="45"/>
  <c r="Q54" i="45" s="1"/>
  <c r="N54" i="45"/>
  <c r="O54" i="45" s="1"/>
  <c r="L54" i="45"/>
  <c r="M54" i="45" s="1"/>
  <c r="J54" i="45"/>
  <c r="K54" i="45" s="1"/>
  <c r="E54" i="45"/>
  <c r="G54" i="45" s="1"/>
  <c r="P53" i="45"/>
  <c r="Q53" i="45" s="1"/>
  <c r="N53" i="45"/>
  <c r="O53" i="45" s="1"/>
  <c r="L53" i="45"/>
  <c r="M53" i="45" s="1"/>
  <c r="J53" i="45"/>
  <c r="K53" i="45" s="1"/>
  <c r="E53" i="45"/>
  <c r="G53" i="45" s="1"/>
  <c r="P52" i="45"/>
  <c r="N52" i="45"/>
  <c r="L52" i="45"/>
  <c r="J52" i="45"/>
  <c r="E52" i="45"/>
  <c r="P46" i="45"/>
  <c r="N46" i="45"/>
  <c r="L46" i="45"/>
  <c r="J46" i="45"/>
  <c r="E46" i="45"/>
  <c r="G46" i="45" s="1"/>
  <c r="P45" i="45"/>
  <c r="Q45" i="45" s="1"/>
  <c r="N45" i="45"/>
  <c r="O45" i="45" s="1"/>
  <c r="L45" i="45"/>
  <c r="M45" i="45" s="1"/>
  <c r="J45" i="45"/>
  <c r="K45" i="45" s="1"/>
  <c r="E45" i="45"/>
  <c r="G45" i="45" s="1"/>
  <c r="P44" i="45"/>
  <c r="Q44" i="45" s="1"/>
  <c r="N44" i="45"/>
  <c r="O44" i="45" s="1"/>
  <c r="L44" i="45"/>
  <c r="M44" i="45" s="1"/>
  <c r="J44" i="45"/>
  <c r="K44" i="45" s="1"/>
  <c r="E44" i="45"/>
  <c r="G44" i="45" s="1"/>
  <c r="P43" i="45"/>
  <c r="Q43" i="45" s="1"/>
  <c r="N43" i="45"/>
  <c r="O43" i="45" s="1"/>
  <c r="L43" i="45"/>
  <c r="M43" i="45" s="1"/>
  <c r="J43" i="45"/>
  <c r="K43" i="45" s="1"/>
  <c r="E43" i="45"/>
  <c r="G43" i="45" s="1"/>
  <c r="P42" i="45"/>
  <c r="N42" i="45"/>
  <c r="L42" i="45"/>
  <c r="J42" i="45"/>
  <c r="E42" i="45"/>
  <c r="G42" i="45" s="1"/>
  <c r="M56" i="45" l="1"/>
  <c r="M62" i="44"/>
  <c r="O24" i="44"/>
  <c r="K62" i="44"/>
  <c r="K46" i="45"/>
  <c r="M46" i="45"/>
  <c r="M42" i="45"/>
  <c r="O52" i="45"/>
  <c r="G52" i="45"/>
  <c r="K42" i="45"/>
  <c r="O56" i="45"/>
  <c r="Q56" i="45"/>
  <c r="K56" i="45"/>
  <c r="K66" i="44"/>
  <c r="O66" i="44"/>
  <c r="O62" i="44"/>
  <c r="Q62" i="44"/>
  <c r="M54" i="44"/>
  <c r="O54" i="44"/>
  <c r="K54" i="44"/>
  <c r="Q50" i="44"/>
  <c r="M50" i="44"/>
  <c r="K50" i="44"/>
  <c r="K24" i="44"/>
  <c r="M20" i="44"/>
  <c r="O20" i="44"/>
  <c r="Q20" i="44"/>
  <c r="Q42" i="45"/>
  <c r="Q46" i="45"/>
  <c r="Q52" i="45"/>
  <c r="M52" i="45"/>
  <c r="O42" i="45"/>
  <c r="O46" i="45"/>
  <c r="K52" i="45"/>
  <c r="Q66" i="44"/>
  <c r="Q24" i="44"/>
  <c r="M66" i="44"/>
  <c r="O50" i="44"/>
  <c r="Q54" i="44"/>
  <c r="P42" i="43"/>
  <c r="Q42" i="43" s="1"/>
  <c r="N42" i="43"/>
  <c r="O42" i="43" s="1"/>
  <c r="L42" i="43"/>
  <c r="M42" i="43" s="1"/>
  <c r="J42" i="43"/>
  <c r="K42" i="43" s="1"/>
  <c r="E42" i="43"/>
  <c r="G42" i="43" s="1"/>
  <c r="P41" i="43"/>
  <c r="N41" i="43"/>
  <c r="L41" i="43"/>
  <c r="J41" i="43"/>
  <c r="E41" i="43"/>
  <c r="P40" i="43"/>
  <c r="Q40" i="43" s="1"/>
  <c r="N40" i="43"/>
  <c r="O40" i="43" s="1"/>
  <c r="L40" i="43"/>
  <c r="M40" i="43" s="1"/>
  <c r="J40" i="43"/>
  <c r="K40" i="43" s="1"/>
  <c r="E40" i="43"/>
  <c r="G40" i="43" s="1"/>
  <c r="P39" i="43"/>
  <c r="Q39" i="43" s="1"/>
  <c r="N39" i="43"/>
  <c r="O39" i="43" s="1"/>
  <c r="L39" i="43"/>
  <c r="M39" i="43" s="1"/>
  <c r="J39" i="43"/>
  <c r="K39" i="43" s="1"/>
  <c r="E39" i="43"/>
  <c r="G39" i="43" s="1"/>
  <c r="P18" i="43"/>
  <c r="Q18" i="43" s="1"/>
  <c r="N18" i="43"/>
  <c r="O18" i="43" s="1"/>
  <c r="L18" i="43"/>
  <c r="M18" i="43" s="1"/>
  <c r="J18" i="43"/>
  <c r="K18" i="43" s="1"/>
  <c r="E18" i="43"/>
  <c r="G18" i="43" s="1"/>
  <c r="P17" i="43"/>
  <c r="N17" i="43"/>
  <c r="L17" i="43"/>
  <c r="J17" i="43"/>
  <c r="E17" i="43"/>
  <c r="P16" i="43"/>
  <c r="Q16" i="43" s="1"/>
  <c r="N16" i="43"/>
  <c r="O16" i="43" s="1"/>
  <c r="L16" i="43"/>
  <c r="M16" i="43" s="1"/>
  <c r="J16" i="43"/>
  <c r="K16" i="43" s="1"/>
  <c r="E16" i="43"/>
  <c r="G16" i="43" s="1"/>
  <c r="P15" i="43"/>
  <c r="Q15" i="43" s="1"/>
  <c r="N15" i="43"/>
  <c r="O15" i="43" s="1"/>
  <c r="L15" i="43"/>
  <c r="M15" i="43" s="1"/>
  <c r="J15" i="43"/>
  <c r="K15" i="43" s="1"/>
  <c r="E15" i="43"/>
  <c r="G15" i="43" s="1"/>
  <c r="K41" i="43" l="1"/>
  <c r="M41" i="43"/>
  <c r="M17" i="43"/>
  <c r="O17" i="43"/>
  <c r="O41" i="43"/>
  <c r="Q17" i="43"/>
  <c r="Q41" i="43"/>
  <c r="K17" i="43"/>
  <c r="G41" i="43"/>
  <c r="G17" i="43"/>
  <c r="P24" i="42"/>
  <c r="Q24" i="42" s="1"/>
  <c r="N24" i="42"/>
  <c r="O24" i="42" s="1"/>
  <c r="L24" i="42"/>
  <c r="M24" i="42" s="1"/>
  <c r="J24" i="42"/>
  <c r="K24" i="42" s="1"/>
  <c r="E24" i="42"/>
  <c r="G24" i="42" s="1"/>
  <c r="P23" i="42"/>
  <c r="N23" i="42"/>
  <c r="L23" i="42"/>
  <c r="J23" i="42"/>
  <c r="E23" i="42"/>
  <c r="P12" i="42"/>
  <c r="Q12" i="42" s="1"/>
  <c r="N12" i="42"/>
  <c r="O12" i="42" s="1"/>
  <c r="L12" i="42"/>
  <c r="M12" i="42" s="1"/>
  <c r="J12" i="42"/>
  <c r="K12" i="42" s="1"/>
  <c r="E12" i="42"/>
  <c r="G12" i="42" s="1"/>
  <c r="P11" i="42"/>
  <c r="N11" i="42"/>
  <c r="L11" i="42"/>
  <c r="J11" i="42"/>
  <c r="E11" i="42"/>
  <c r="G11" i="42" s="1"/>
  <c r="P18" i="41"/>
  <c r="Q18" i="41" s="1"/>
  <c r="N18" i="41"/>
  <c r="O18" i="41" s="1"/>
  <c r="L18" i="41"/>
  <c r="M18" i="41" s="1"/>
  <c r="J18" i="41"/>
  <c r="K18" i="41" s="1"/>
  <c r="E18" i="41"/>
  <c r="G18" i="41" s="1"/>
  <c r="P42" i="41"/>
  <c r="Q42" i="41" s="1"/>
  <c r="N42" i="41"/>
  <c r="O42" i="41" s="1"/>
  <c r="L42" i="41"/>
  <c r="M42" i="41" s="1"/>
  <c r="J42" i="41"/>
  <c r="K42" i="41" s="1"/>
  <c r="E42" i="41"/>
  <c r="G42" i="41" s="1"/>
  <c r="P41" i="41"/>
  <c r="Q41" i="41" s="1"/>
  <c r="N41" i="41"/>
  <c r="O41" i="41" s="1"/>
  <c r="L41" i="41"/>
  <c r="M41" i="41" s="1"/>
  <c r="J41" i="41"/>
  <c r="K41" i="41" s="1"/>
  <c r="E41" i="41"/>
  <c r="G41" i="41" s="1"/>
  <c r="P40" i="41"/>
  <c r="N40" i="41"/>
  <c r="L40" i="41"/>
  <c r="J40" i="41"/>
  <c r="E40" i="41"/>
  <c r="G40" i="41" s="1"/>
  <c r="P39" i="41"/>
  <c r="Q39" i="41" s="1"/>
  <c r="N39" i="41"/>
  <c r="O39" i="41" s="1"/>
  <c r="L39" i="41"/>
  <c r="M39" i="41" s="1"/>
  <c r="J39" i="41"/>
  <c r="K39" i="41" s="1"/>
  <c r="E39" i="41"/>
  <c r="G39" i="41" s="1"/>
  <c r="P17" i="41"/>
  <c r="Q17" i="41" s="1"/>
  <c r="N17" i="41"/>
  <c r="O17" i="41" s="1"/>
  <c r="L17" i="41"/>
  <c r="M17" i="41" s="1"/>
  <c r="J17" i="41"/>
  <c r="K17" i="41" s="1"/>
  <c r="E17" i="41"/>
  <c r="G17" i="41" s="1"/>
  <c r="P16" i="41"/>
  <c r="N16" i="41"/>
  <c r="L16" i="41"/>
  <c r="J16" i="41"/>
  <c r="E16" i="41"/>
  <c r="P15" i="41"/>
  <c r="Q15" i="41" s="1"/>
  <c r="N15" i="41"/>
  <c r="O15" i="41" s="1"/>
  <c r="L15" i="41"/>
  <c r="M15" i="41" s="1"/>
  <c r="J15" i="41"/>
  <c r="K15" i="41" s="1"/>
  <c r="E15" i="41"/>
  <c r="G15" i="41" s="1"/>
  <c r="P24" i="40"/>
  <c r="Q24" i="40" s="1"/>
  <c r="N24" i="40"/>
  <c r="O24" i="40" s="1"/>
  <c r="L24" i="40"/>
  <c r="M24" i="40" s="1"/>
  <c r="J24" i="40"/>
  <c r="K24" i="40" s="1"/>
  <c r="E24" i="40"/>
  <c r="G24" i="40" s="1"/>
  <c r="P23" i="40"/>
  <c r="Q23" i="40" s="1"/>
  <c r="N23" i="40"/>
  <c r="O23" i="40" s="1"/>
  <c r="L23" i="40"/>
  <c r="M23" i="40" s="1"/>
  <c r="J23" i="40"/>
  <c r="K23" i="40" s="1"/>
  <c r="E23" i="40"/>
  <c r="G23" i="40" s="1"/>
  <c r="O40" i="41" l="1"/>
  <c r="O11" i="42"/>
  <c r="O23" i="42"/>
  <c r="M16" i="41"/>
  <c r="K40" i="41"/>
  <c r="Q40" i="41"/>
  <c r="K11" i="42"/>
  <c r="M40" i="41"/>
  <c r="M11" i="42"/>
  <c r="M23" i="42"/>
  <c r="Q11" i="42"/>
  <c r="Q23" i="42"/>
  <c r="K23" i="42"/>
  <c r="G23" i="42"/>
  <c r="O16" i="41"/>
  <c r="Q16" i="41"/>
  <c r="G16" i="41"/>
  <c r="K16" i="41"/>
  <c r="P12" i="40"/>
  <c r="Q12" i="40" s="1"/>
  <c r="N12" i="40"/>
  <c r="O12" i="40" s="1"/>
  <c r="L12" i="40"/>
  <c r="M12" i="40" s="1"/>
  <c r="J12" i="40"/>
  <c r="K12" i="40" s="1"/>
  <c r="E12" i="40"/>
  <c r="G12" i="40" s="1"/>
  <c r="P11" i="40"/>
  <c r="Q11" i="40" s="1"/>
  <c r="N11" i="40"/>
  <c r="O11" i="40" s="1"/>
  <c r="L11" i="40"/>
  <c r="M11" i="40" s="1"/>
  <c r="J11" i="40"/>
  <c r="K11" i="40" s="1"/>
  <c r="E11" i="40"/>
  <c r="G11" i="40" s="1"/>
  <c r="P35" i="39"/>
  <c r="N35" i="39"/>
  <c r="L35" i="39"/>
  <c r="J35" i="39"/>
  <c r="P34" i="39"/>
  <c r="Q34" i="39" s="1"/>
  <c r="N34" i="39"/>
  <c r="O34" i="39" s="1"/>
  <c r="L34" i="39"/>
  <c r="M34" i="39" s="1"/>
  <c r="J34" i="39"/>
  <c r="K34" i="39" s="1"/>
  <c r="P15" i="39"/>
  <c r="N15" i="39"/>
  <c r="L15" i="39"/>
  <c r="J15" i="39"/>
  <c r="P14" i="39"/>
  <c r="Q14" i="39" s="1"/>
  <c r="N14" i="39"/>
  <c r="O14" i="39" s="1"/>
  <c r="L14" i="39"/>
  <c r="M14" i="39" s="1"/>
  <c r="J14" i="39"/>
  <c r="K14" i="39" s="1"/>
  <c r="G16" i="38"/>
  <c r="G8" i="38"/>
  <c r="E10" i="37"/>
  <c r="G10" i="37" s="1"/>
  <c r="M15" i="39" l="1"/>
  <c r="K35" i="39"/>
  <c r="M35" i="39"/>
  <c r="Q15" i="39"/>
  <c r="O15" i="39"/>
  <c r="K15" i="39"/>
  <c r="Q35" i="39"/>
  <c r="O35" i="39"/>
  <c r="P39" i="42" l="1"/>
  <c r="Q39" i="42" s="1"/>
  <c r="N39" i="42"/>
  <c r="O39" i="42" s="1"/>
  <c r="L39" i="42"/>
  <c r="M39" i="42" s="1"/>
  <c r="J39" i="42"/>
  <c r="K39" i="42" s="1"/>
  <c r="E39" i="42"/>
  <c r="G39" i="42" s="1"/>
  <c r="P38" i="42"/>
  <c r="Q38" i="42" s="1"/>
  <c r="N38" i="42"/>
  <c r="O38" i="42" s="1"/>
  <c r="L38" i="42"/>
  <c r="M38" i="42" s="1"/>
  <c r="J38" i="42"/>
  <c r="K38" i="42" s="1"/>
  <c r="E38" i="42"/>
  <c r="G38" i="42" s="1"/>
  <c r="P65" i="43"/>
  <c r="Q65" i="43" s="1"/>
  <c r="N65" i="43"/>
  <c r="O65" i="43" s="1"/>
  <c r="L65" i="43"/>
  <c r="M65" i="43" s="1"/>
  <c r="J65" i="43"/>
  <c r="K65" i="43" s="1"/>
  <c r="E65" i="43"/>
  <c r="G65" i="43" s="1"/>
  <c r="E64" i="43"/>
  <c r="E35" i="42"/>
  <c r="P60" i="43" l="1"/>
  <c r="Q60" i="43" s="1"/>
  <c r="N60" i="43"/>
  <c r="O60" i="43" s="1"/>
  <c r="L60" i="43"/>
  <c r="M60" i="43" s="1"/>
  <c r="J60" i="43"/>
  <c r="K60" i="43" s="1"/>
  <c r="G60" i="43"/>
  <c r="P62" i="43"/>
  <c r="Q62" i="43" s="1"/>
  <c r="N62" i="43"/>
  <c r="O62" i="43" s="1"/>
  <c r="L62" i="43"/>
  <c r="M62" i="43" s="1"/>
  <c r="J62" i="43"/>
  <c r="K62" i="43" s="1"/>
  <c r="G62" i="43"/>
  <c r="P61" i="41"/>
  <c r="Q61" i="41" s="1"/>
  <c r="N61" i="41"/>
  <c r="O61" i="41" s="1"/>
  <c r="L61" i="41"/>
  <c r="M61" i="41" s="1"/>
  <c r="J61" i="41"/>
  <c r="K61" i="41" s="1"/>
  <c r="G61" i="41"/>
  <c r="P93" i="44" l="1"/>
  <c r="Q93" i="44" s="1"/>
  <c r="N93" i="44"/>
  <c r="O93" i="44" s="1"/>
  <c r="L93" i="44"/>
  <c r="M93" i="44" s="1"/>
  <c r="J93" i="44"/>
  <c r="K93" i="44" s="1"/>
  <c r="G93" i="44"/>
  <c r="P79" i="45"/>
  <c r="Q79" i="45" s="1"/>
  <c r="N79" i="45"/>
  <c r="O79" i="45" s="1"/>
  <c r="L79" i="45"/>
  <c r="M79" i="45" s="1"/>
  <c r="J79" i="45"/>
  <c r="E79" i="45"/>
  <c r="G79" i="45" s="1"/>
  <c r="E80" i="45"/>
  <c r="G80" i="45" s="1"/>
  <c r="P53" i="39"/>
  <c r="Q53" i="39" s="1"/>
  <c r="N53" i="39"/>
  <c r="O53" i="39" s="1"/>
  <c r="L53" i="39"/>
  <c r="M53" i="39" s="1"/>
  <c r="J53" i="39"/>
  <c r="K53" i="39" s="1"/>
  <c r="P62" i="41"/>
  <c r="Q62" i="41" s="1"/>
  <c r="N62" i="41"/>
  <c r="O62" i="41" s="1"/>
  <c r="L62" i="41"/>
  <c r="M62" i="41" s="1"/>
  <c r="J62" i="41"/>
  <c r="K62" i="41" s="1"/>
  <c r="G62" i="41"/>
  <c r="P52" i="39"/>
  <c r="Q52" i="39" s="1"/>
  <c r="N52" i="39"/>
  <c r="O52" i="39" s="1"/>
  <c r="L52" i="39"/>
  <c r="M52" i="39" s="1"/>
  <c r="J52" i="39"/>
  <c r="K52" i="39" s="1"/>
  <c r="E34" i="40"/>
  <c r="K79" i="45" l="1"/>
  <c r="P64" i="41"/>
  <c r="Q64" i="41" s="1"/>
  <c r="N64" i="41"/>
  <c r="O64" i="41" s="1"/>
  <c r="L64" i="41"/>
  <c r="M64" i="41" s="1"/>
  <c r="J64" i="41"/>
  <c r="K64" i="41" s="1"/>
  <c r="G64" i="41"/>
  <c r="P63" i="43"/>
  <c r="Q63" i="43" s="1"/>
  <c r="N63" i="43"/>
  <c r="O63" i="43" s="1"/>
  <c r="L63" i="43"/>
  <c r="M63" i="43" s="1"/>
  <c r="J63" i="43"/>
  <c r="K63" i="43" s="1"/>
  <c r="G63" i="43"/>
  <c r="P64" i="43"/>
  <c r="Q64" i="43" s="1"/>
  <c r="N64" i="43"/>
  <c r="O64" i="43" s="1"/>
  <c r="L64" i="43"/>
  <c r="M64" i="43" s="1"/>
  <c r="J64" i="43"/>
  <c r="K64" i="43" s="1"/>
  <c r="G64" i="43"/>
  <c r="L34" i="42"/>
  <c r="M34" i="42" s="1"/>
  <c r="E34" i="42"/>
  <c r="G34" i="42" s="1"/>
  <c r="P66" i="45" l="1"/>
  <c r="N66" i="45"/>
  <c r="L66" i="45"/>
  <c r="J66" i="45"/>
  <c r="E66" i="45"/>
  <c r="G66" i="45" s="1"/>
  <c r="P65" i="45"/>
  <c r="Q65" i="45" s="1"/>
  <c r="N65" i="45"/>
  <c r="O65" i="45" s="1"/>
  <c r="L65" i="45"/>
  <c r="M65" i="45" s="1"/>
  <c r="J65" i="45"/>
  <c r="K65" i="45" s="1"/>
  <c r="E65" i="45"/>
  <c r="G65" i="45" s="1"/>
  <c r="P64" i="45"/>
  <c r="Q64" i="45" s="1"/>
  <c r="N64" i="45"/>
  <c r="O64" i="45" s="1"/>
  <c r="L64" i="45"/>
  <c r="M64" i="45" s="1"/>
  <c r="J64" i="45"/>
  <c r="K64" i="45" s="1"/>
  <c r="E64" i="45"/>
  <c r="G64" i="45" s="1"/>
  <c r="P63" i="45"/>
  <c r="Q63" i="45" s="1"/>
  <c r="N63" i="45"/>
  <c r="O63" i="45" s="1"/>
  <c r="L63" i="45"/>
  <c r="M63" i="45" s="1"/>
  <c r="J63" i="45"/>
  <c r="K63" i="45" s="1"/>
  <c r="E63" i="45"/>
  <c r="G63" i="45" s="1"/>
  <c r="P62" i="45"/>
  <c r="N62" i="45"/>
  <c r="L62" i="45"/>
  <c r="J62" i="45"/>
  <c r="E62" i="45"/>
  <c r="G62" i="45" s="1"/>
  <c r="M62" i="45" l="1"/>
  <c r="K62" i="45"/>
  <c r="K66" i="45"/>
  <c r="M66" i="45"/>
  <c r="O66" i="45"/>
  <c r="Q62" i="45"/>
  <c r="Q66" i="45"/>
  <c r="O62" i="45"/>
  <c r="P46" i="41"/>
  <c r="Q46" i="41" s="1"/>
  <c r="N46" i="41"/>
  <c r="O46" i="41" s="1"/>
  <c r="L46" i="41"/>
  <c r="M46" i="41" s="1"/>
  <c r="J46" i="41"/>
  <c r="K46" i="41" s="1"/>
  <c r="E46" i="41"/>
  <c r="G46" i="41" s="1"/>
  <c r="P45" i="41"/>
  <c r="Q45" i="41" s="1"/>
  <c r="N45" i="41"/>
  <c r="O45" i="41" s="1"/>
  <c r="L45" i="41"/>
  <c r="M45" i="41" s="1"/>
  <c r="J45" i="41"/>
  <c r="K45" i="41" s="1"/>
  <c r="E45" i="41"/>
  <c r="G45" i="41" s="1"/>
  <c r="P44" i="41"/>
  <c r="N44" i="41"/>
  <c r="L44" i="41"/>
  <c r="J44" i="41"/>
  <c r="E44" i="41"/>
  <c r="P43" i="41"/>
  <c r="Q43" i="41" s="1"/>
  <c r="N43" i="41"/>
  <c r="O43" i="41" s="1"/>
  <c r="L43" i="41"/>
  <c r="M43" i="41" s="1"/>
  <c r="J43" i="41"/>
  <c r="K43" i="41" s="1"/>
  <c r="E43" i="41"/>
  <c r="G43" i="41" s="1"/>
  <c r="P72" i="44"/>
  <c r="N72" i="44"/>
  <c r="L72" i="44"/>
  <c r="J72" i="44"/>
  <c r="E72" i="44"/>
  <c r="G72" i="44" s="1"/>
  <c r="P71" i="44"/>
  <c r="Q71" i="44" s="1"/>
  <c r="N71" i="44"/>
  <c r="O71" i="44" s="1"/>
  <c r="L71" i="44"/>
  <c r="M71" i="44" s="1"/>
  <c r="J71" i="44"/>
  <c r="K71" i="44" s="1"/>
  <c r="E71" i="44"/>
  <c r="G71" i="44" s="1"/>
  <c r="P70" i="44"/>
  <c r="Q70" i="44" s="1"/>
  <c r="N70" i="44"/>
  <c r="O70" i="44" s="1"/>
  <c r="L70" i="44"/>
  <c r="M70" i="44" s="1"/>
  <c r="J70" i="44"/>
  <c r="K70" i="44" s="1"/>
  <c r="G70" i="44"/>
  <c r="P69" i="44"/>
  <c r="Q69" i="44" s="1"/>
  <c r="N69" i="44"/>
  <c r="O69" i="44" s="1"/>
  <c r="L69" i="44"/>
  <c r="M69" i="44" s="1"/>
  <c r="J69" i="44"/>
  <c r="K69" i="44" s="1"/>
  <c r="E69" i="44"/>
  <c r="G69" i="44" s="1"/>
  <c r="P68" i="44"/>
  <c r="N68" i="44"/>
  <c r="L68" i="44"/>
  <c r="J68" i="44"/>
  <c r="E68" i="44"/>
  <c r="G68" i="44" s="1"/>
  <c r="P67" i="44"/>
  <c r="Q67" i="44" s="1"/>
  <c r="N67" i="44"/>
  <c r="O67" i="44" s="1"/>
  <c r="L67" i="44"/>
  <c r="M67" i="44" s="1"/>
  <c r="J67" i="44"/>
  <c r="K67" i="44" s="1"/>
  <c r="E67" i="44"/>
  <c r="G67" i="44" s="1"/>
  <c r="P46" i="43"/>
  <c r="Q46" i="43" s="1"/>
  <c r="N46" i="43"/>
  <c r="O46" i="43" s="1"/>
  <c r="L46" i="43"/>
  <c r="M46" i="43" s="1"/>
  <c r="J46" i="43"/>
  <c r="K46" i="43" s="1"/>
  <c r="E46" i="43"/>
  <c r="G46" i="43" s="1"/>
  <c r="P45" i="43"/>
  <c r="N45" i="43"/>
  <c r="L45" i="43"/>
  <c r="J45" i="43"/>
  <c r="E45" i="43"/>
  <c r="P44" i="43"/>
  <c r="Q44" i="43" s="1"/>
  <c r="N44" i="43"/>
  <c r="O44" i="43" s="1"/>
  <c r="L44" i="43"/>
  <c r="M44" i="43" s="1"/>
  <c r="J44" i="43"/>
  <c r="K44" i="43" s="1"/>
  <c r="E44" i="43"/>
  <c r="G44" i="43" s="1"/>
  <c r="P43" i="43"/>
  <c r="Q43" i="43" s="1"/>
  <c r="N43" i="43"/>
  <c r="O43" i="43" s="1"/>
  <c r="L43" i="43"/>
  <c r="M43" i="43" s="1"/>
  <c r="J43" i="43"/>
  <c r="K43" i="43" s="1"/>
  <c r="E43" i="43"/>
  <c r="G43" i="43" s="1"/>
  <c r="P26" i="42"/>
  <c r="Q26" i="42" s="1"/>
  <c r="N26" i="42"/>
  <c r="O26" i="42" s="1"/>
  <c r="L26" i="42"/>
  <c r="M26" i="42" s="1"/>
  <c r="J26" i="42"/>
  <c r="K26" i="42" s="1"/>
  <c r="E26" i="42"/>
  <c r="G26" i="42" s="1"/>
  <c r="P25" i="42"/>
  <c r="N25" i="42"/>
  <c r="L25" i="42"/>
  <c r="J25" i="42"/>
  <c r="E25" i="42"/>
  <c r="P26" i="40"/>
  <c r="Q26" i="40" s="1"/>
  <c r="N26" i="40"/>
  <c r="O26" i="40" s="1"/>
  <c r="L26" i="40"/>
  <c r="M26" i="40" s="1"/>
  <c r="J26" i="40"/>
  <c r="K26" i="40" s="1"/>
  <c r="E26" i="40"/>
  <c r="G26" i="40" s="1"/>
  <c r="P25" i="40"/>
  <c r="Q25" i="40" s="1"/>
  <c r="N25" i="40"/>
  <c r="O25" i="40" s="1"/>
  <c r="L25" i="40"/>
  <c r="M25" i="40" s="1"/>
  <c r="J25" i="40"/>
  <c r="K25" i="40" s="1"/>
  <c r="E25" i="40"/>
  <c r="G25" i="40" s="1"/>
  <c r="P38" i="39"/>
  <c r="N38" i="39"/>
  <c r="L38" i="39"/>
  <c r="J38" i="39"/>
  <c r="P37" i="39"/>
  <c r="Q37" i="39" s="1"/>
  <c r="N37" i="39"/>
  <c r="O37" i="39" s="1"/>
  <c r="L37" i="39"/>
  <c r="M37" i="39" s="1"/>
  <c r="J37" i="39"/>
  <c r="K37" i="39" s="1"/>
  <c r="G17" i="38"/>
  <c r="E7" i="37"/>
  <c r="G7" i="37" s="1"/>
  <c r="K68" i="44" l="1"/>
  <c r="O72" i="44"/>
  <c r="M38" i="39"/>
  <c r="Q38" i="39"/>
  <c r="K72" i="44"/>
  <c r="K25" i="42"/>
  <c r="K45" i="43"/>
  <c r="O38" i="39"/>
  <c r="M44" i="41"/>
  <c r="M25" i="42"/>
  <c r="M45" i="43"/>
  <c r="Q68" i="44"/>
  <c r="Q72" i="44"/>
  <c r="O44" i="41"/>
  <c r="Q44" i="41"/>
  <c r="K44" i="41"/>
  <c r="K38" i="39"/>
  <c r="O25" i="42"/>
  <c r="Q25" i="42"/>
  <c r="O45" i="43"/>
  <c r="Q45" i="43"/>
  <c r="M68" i="44"/>
  <c r="M72" i="44"/>
  <c r="G44" i="41"/>
  <c r="O68" i="44"/>
  <c r="G45" i="43"/>
  <c r="G25" i="42"/>
  <c r="P61" i="45"/>
  <c r="N61" i="45"/>
  <c r="L61" i="45"/>
  <c r="J61" i="45"/>
  <c r="E61" i="45"/>
  <c r="G61" i="45" s="1"/>
  <c r="P60" i="45"/>
  <c r="Q60" i="45" s="1"/>
  <c r="N60" i="45"/>
  <c r="O60" i="45" s="1"/>
  <c r="L60" i="45"/>
  <c r="M60" i="45" s="1"/>
  <c r="J60" i="45"/>
  <c r="K60" i="45" s="1"/>
  <c r="E60" i="45"/>
  <c r="G60" i="45" s="1"/>
  <c r="P59" i="45"/>
  <c r="Q59" i="45" s="1"/>
  <c r="N59" i="45"/>
  <c r="O59" i="45" s="1"/>
  <c r="L59" i="45"/>
  <c r="M59" i="45" s="1"/>
  <c r="J59" i="45"/>
  <c r="K59" i="45" s="1"/>
  <c r="E59" i="45"/>
  <c r="G59" i="45" s="1"/>
  <c r="P58" i="45"/>
  <c r="Q58" i="45" s="1"/>
  <c r="N58" i="45"/>
  <c r="O58" i="45" s="1"/>
  <c r="L58" i="45"/>
  <c r="M58" i="45" s="1"/>
  <c r="J58" i="45"/>
  <c r="K58" i="45" s="1"/>
  <c r="E58" i="45"/>
  <c r="G58" i="45" s="1"/>
  <c r="P57" i="45"/>
  <c r="N57" i="45"/>
  <c r="L57" i="45"/>
  <c r="J57" i="45"/>
  <c r="E57" i="45"/>
  <c r="G57" i="45" s="1"/>
  <c r="E17" i="37"/>
  <c r="G17" i="37" s="1"/>
  <c r="K57" i="45" l="1"/>
  <c r="K61" i="45"/>
  <c r="M57" i="45"/>
  <c r="M61" i="45"/>
  <c r="O61" i="45"/>
  <c r="O57" i="45"/>
  <c r="Q57" i="45"/>
  <c r="Q61" i="45"/>
  <c r="E20" i="37"/>
  <c r="G20" i="37" s="1"/>
  <c r="E18" i="37"/>
  <c r="G18" i="37" s="1"/>
  <c r="E14" i="37"/>
  <c r="G14" i="37" s="1"/>
  <c r="E12" i="37"/>
  <c r="G12" i="37" s="1"/>
  <c r="E11" i="37"/>
  <c r="E15" i="37" l="1"/>
  <c r="G15" i="37" s="1"/>
  <c r="E13" i="37"/>
  <c r="G13" i="37" s="1"/>
  <c r="E9" i="37"/>
  <c r="G9" i="37" s="1"/>
  <c r="E6" i="37"/>
  <c r="G6" i="37" s="1"/>
  <c r="P49" i="39"/>
  <c r="Q49" i="39" s="1"/>
  <c r="N49" i="39"/>
  <c r="O49" i="39" s="1"/>
  <c r="L49" i="39"/>
  <c r="M49" i="39" s="1"/>
  <c r="J49" i="39"/>
  <c r="K49" i="39" s="1"/>
  <c r="E49" i="39"/>
  <c r="G49" i="39" s="1"/>
  <c r="J9" i="39"/>
  <c r="K9" i="39" s="1"/>
  <c r="E9" i="39"/>
  <c r="G9" i="39" s="1"/>
  <c r="G21" i="37" l="1"/>
  <c r="P10" i="39"/>
  <c r="Q10" i="39" s="1"/>
  <c r="N10" i="39"/>
  <c r="O10" i="39" s="1"/>
  <c r="L10" i="39"/>
  <c r="M10" i="39" s="1"/>
  <c r="J10" i="39"/>
  <c r="K10" i="39" s="1"/>
  <c r="P77" i="45"/>
  <c r="Q77" i="45" s="1"/>
  <c r="N77" i="45"/>
  <c r="O77" i="45" s="1"/>
  <c r="L77" i="45"/>
  <c r="M77" i="45" s="1"/>
  <c r="J77" i="45"/>
  <c r="K77" i="45" s="1"/>
  <c r="E77" i="45"/>
  <c r="G77" i="45" s="1"/>
  <c r="P11" i="45"/>
  <c r="Q11" i="45" s="1"/>
  <c r="N11" i="45"/>
  <c r="O11" i="45" s="1"/>
  <c r="L11" i="45"/>
  <c r="M11" i="45" s="1"/>
  <c r="J11" i="45"/>
  <c r="K11" i="45" s="1"/>
  <c r="E11" i="45"/>
  <c r="G11" i="45" s="1"/>
  <c r="P12" i="44"/>
  <c r="Q12" i="44" s="1"/>
  <c r="N12" i="44"/>
  <c r="O12" i="44" s="1"/>
  <c r="L12" i="44"/>
  <c r="M12" i="44" s="1"/>
  <c r="J12" i="44"/>
  <c r="K12" i="44" s="1"/>
  <c r="E12" i="44"/>
  <c r="G12" i="44" s="1"/>
  <c r="P92" i="44"/>
  <c r="Q92" i="44" s="1"/>
  <c r="N92" i="44"/>
  <c r="O92" i="44" s="1"/>
  <c r="L92" i="44"/>
  <c r="M92" i="44" s="1"/>
  <c r="J92" i="44"/>
  <c r="K92" i="44" s="1"/>
  <c r="E92" i="44"/>
  <c r="G92" i="44" s="1"/>
  <c r="P10" i="43"/>
  <c r="Q10" i="43" s="1"/>
  <c r="N10" i="43"/>
  <c r="O10" i="43" s="1"/>
  <c r="L10" i="43"/>
  <c r="M10" i="43" s="1"/>
  <c r="J10" i="43"/>
  <c r="K10" i="43" s="1"/>
  <c r="E10" i="43"/>
  <c r="G10" i="43" s="1"/>
  <c r="P59" i="43"/>
  <c r="Q59" i="43" s="1"/>
  <c r="N59" i="43"/>
  <c r="O59" i="43" s="1"/>
  <c r="L59" i="43"/>
  <c r="M59" i="43" s="1"/>
  <c r="J59" i="43"/>
  <c r="K59" i="43" s="1"/>
  <c r="E59" i="43"/>
  <c r="G59" i="43" s="1"/>
  <c r="P33" i="42"/>
  <c r="Q33" i="42" s="1"/>
  <c r="N33" i="42"/>
  <c r="O33" i="42" s="1"/>
  <c r="L33" i="42"/>
  <c r="M33" i="42" s="1"/>
  <c r="J33" i="42"/>
  <c r="K33" i="42" s="1"/>
  <c r="E33" i="42"/>
  <c r="G33" i="42" s="1"/>
  <c r="P8" i="42"/>
  <c r="Q8" i="42" s="1"/>
  <c r="N8" i="42"/>
  <c r="O8" i="42" s="1"/>
  <c r="L8" i="42"/>
  <c r="M8" i="42" s="1"/>
  <c r="J8" i="42"/>
  <c r="K8" i="42" s="1"/>
  <c r="E8" i="42"/>
  <c r="G8" i="42" s="1"/>
  <c r="P10" i="41"/>
  <c r="Q10" i="41" s="1"/>
  <c r="N10" i="41"/>
  <c r="O10" i="41" s="1"/>
  <c r="L10" i="41"/>
  <c r="M10" i="41" s="1"/>
  <c r="J10" i="41"/>
  <c r="K10" i="41" s="1"/>
  <c r="E10" i="41"/>
  <c r="G10" i="41" s="1"/>
  <c r="P59" i="41"/>
  <c r="Q59" i="41" s="1"/>
  <c r="N59" i="41"/>
  <c r="O59" i="41" s="1"/>
  <c r="L59" i="41"/>
  <c r="M59" i="41" s="1"/>
  <c r="J59" i="41"/>
  <c r="K59" i="41" s="1"/>
  <c r="E59" i="41"/>
  <c r="G59" i="41" s="1"/>
  <c r="P33" i="40"/>
  <c r="Q33" i="40" s="1"/>
  <c r="N33" i="40"/>
  <c r="O33" i="40" s="1"/>
  <c r="L33" i="40"/>
  <c r="M33" i="40" s="1"/>
  <c r="J33" i="40"/>
  <c r="K33" i="40" s="1"/>
  <c r="E33" i="40"/>
  <c r="G33" i="40" s="1"/>
  <c r="E8" i="40"/>
  <c r="E8" i="37"/>
  <c r="P73" i="44" l="1"/>
  <c r="Q73" i="44" s="1"/>
  <c r="N73" i="44"/>
  <c r="O73" i="44" s="1"/>
  <c r="L73" i="44"/>
  <c r="M73" i="44" s="1"/>
  <c r="J73" i="44"/>
  <c r="K73" i="44" s="1"/>
  <c r="E73" i="44"/>
  <c r="G73" i="44" s="1"/>
  <c r="P91" i="44"/>
  <c r="N91" i="44"/>
  <c r="L91" i="44"/>
  <c r="J91" i="44"/>
  <c r="E91" i="44"/>
  <c r="G91" i="44" s="1"/>
  <c r="P84" i="44"/>
  <c r="N84" i="44"/>
  <c r="L84" i="44"/>
  <c r="J84" i="44"/>
  <c r="E84" i="44"/>
  <c r="G84" i="44" s="1"/>
  <c r="P78" i="44"/>
  <c r="N78" i="44"/>
  <c r="L78" i="44"/>
  <c r="J78" i="44"/>
  <c r="E78" i="44"/>
  <c r="G78" i="44" s="1"/>
  <c r="P60" i="44"/>
  <c r="N60" i="44"/>
  <c r="L60" i="44"/>
  <c r="J60" i="44"/>
  <c r="E60" i="44"/>
  <c r="G60" i="44" s="1"/>
  <c r="P48" i="44"/>
  <c r="N48" i="44"/>
  <c r="L48" i="44"/>
  <c r="J48" i="44"/>
  <c r="E48" i="44"/>
  <c r="G48" i="44" s="1"/>
  <c r="P42" i="44"/>
  <c r="N42" i="44"/>
  <c r="L42" i="44"/>
  <c r="J42" i="44"/>
  <c r="E42" i="44"/>
  <c r="G42" i="44" s="1"/>
  <c r="P36" i="44"/>
  <c r="N36" i="44"/>
  <c r="L36" i="44"/>
  <c r="J36" i="44"/>
  <c r="E36" i="44"/>
  <c r="G36" i="44" s="1"/>
  <c r="P30" i="44"/>
  <c r="N30" i="44"/>
  <c r="L30" i="44"/>
  <c r="J30" i="44"/>
  <c r="E30" i="44"/>
  <c r="G30" i="44" s="1"/>
  <c r="P18" i="44"/>
  <c r="N18" i="44"/>
  <c r="L18" i="44"/>
  <c r="J18" i="44"/>
  <c r="E18" i="44"/>
  <c r="G18" i="44" s="1"/>
  <c r="P85" i="44"/>
  <c r="Q85" i="44" s="1"/>
  <c r="N85" i="44"/>
  <c r="O85" i="44" s="1"/>
  <c r="L85" i="44"/>
  <c r="M85" i="44" s="1"/>
  <c r="J85" i="44"/>
  <c r="K85" i="44" s="1"/>
  <c r="E85" i="44"/>
  <c r="G85" i="44" s="1"/>
  <c r="P79" i="44"/>
  <c r="Q79" i="44" s="1"/>
  <c r="N79" i="44"/>
  <c r="O79" i="44" s="1"/>
  <c r="L79" i="44"/>
  <c r="M79" i="44" s="1"/>
  <c r="J79" i="44"/>
  <c r="K79" i="44" s="1"/>
  <c r="E79" i="44"/>
  <c r="G79" i="44" s="1"/>
  <c r="P55" i="44"/>
  <c r="Q55" i="44" s="1"/>
  <c r="N55" i="44"/>
  <c r="O55" i="44" s="1"/>
  <c r="L55" i="44"/>
  <c r="M55" i="44" s="1"/>
  <c r="J55" i="44"/>
  <c r="K55" i="44" s="1"/>
  <c r="E55" i="44"/>
  <c r="G55" i="44" s="1"/>
  <c r="P43" i="44"/>
  <c r="Q43" i="44" s="1"/>
  <c r="N43" i="44"/>
  <c r="O43" i="44" s="1"/>
  <c r="L43" i="44"/>
  <c r="M43" i="44" s="1"/>
  <c r="J43" i="44"/>
  <c r="K43" i="44" s="1"/>
  <c r="E43" i="44"/>
  <c r="G43" i="44" s="1"/>
  <c r="P37" i="44"/>
  <c r="Q37" i="44" s="1"/>
  <c r="N37" i="44"/>
  <c r="O37" i="44" s="1"/>
  <c r="L37" i="44"/>
  <c r="M37" i="44" s="1"/>
  <c r="J37" i="44"/>
  <c r="K37" i="44" s="1"/>
  <c r="E37" i="44"/>
  <c r="G37" i="44" s="1"/>
  <c r="P31" i="44"/>
  <c r="Q31" i="44" s="1"/>
  <c r="N31" i="44"/>
  <c r="O31" i="44" s="1"/>
  <c r="L31" i="44"/>
  <c r="M31" i="44" s="1"/>
  <c r="J31" i="44"/>
  <c r="K31" i="44" s="1"/>
  <c r="E31" i="44"/>
  <c r="G31" i="44" s="1"/>
  <c r="P25" i="44"/>
  <c r="Q25" i="44" s="1"/>
  <c r="N25" i="44"/>
  <c r="O25" i="44" s="1"/>
  <c r="L25" i="44"/>
  <c r="M25" i="44" s="1"/>
  <c r="J25" i="44"/>
  <c r="K25" i="44" s="1"/>
  <c r="E25" i="44"/>
  <c r="G25" i="44" s="1"/>
  <c r="P13" i="44"/>
  <c r="Q13" i="44" s="1"/>
  <c r="N13" i="44"/>
  <c r="O13" i="44" s="1"/>
  <c r="L13" i="44"/>
  <c r="M13" i="44" s="1"/>
  <c r="J13" i="44"/>
  <c r="K13" i="44" s="1"/>
  <c r="E13" i="44"/>
  <c r="G13" i="44" s="1"/>
  <c r="P6" i="44"/>
  <c r="Q6" i="44" s="1"/>
  <c r="N6" i="44"/>
  <c r="O6" i="44" s="1"/>
  <c r="L6" i="44"/>
  <c r="M6" i="44" s="1"/>
  <c r="J6" i="44"/>
  <c r="K6" i="44" s="1"/>
  <c r="E6" i="44"/>
  <c r="G6" i="44" s="1"/>
  <c r="P87" i="44"/>
  <c r="Q87" i="44" s="1"/>
  <c r="N87" i="44"/>
  <c r="O87" i="44" s="1"/>
  <c r="L87" i="44"/>
  <c r="M87" i="44" s="1"/>
  <c r="J87" i="44"/>
  <c r="K87" i="44" s="1"/>
  <c r="E87" i="44"/>
  <c r="G87" i="44" s="1"/>
  <c r="P81" i="44"/>
  <c r="Q81" i="44" s="1"/>
  <c r="N81" i="44"/>
  <c r="O81" i="44" s="1"/>
  <c r="L81" i="44"/>
  <c r="M81" i="44" s="1"/>
  <c r="J81" i="44"/>
  <c r="K81" i="44" s="1"/>
  <c r="E81" i="44"/>
  <c r="G81" i="44" s="1"/>
  <c r="P75" i="44"/>
  <c r="Q75" i="44" s="1"/>
  <c r="N75" i="44"/>
  <c r="O75" i="44" s="1"/>
  <c r="L75" i="44"/>
  <c r="M75" i="44" s="1"/>
  <c r="J75" i="44"/>
  <c r="K75" i="44" s="1"/>
  <c r="E75" i="44"/>
  <c r="G75" i="44" s="1"/>
  <c r="P57" i="44"/>
  <c r="Q57" i="44" s="1"/>
  <c r="N57" i="44"/>
  <c r="O57" i="44" s="1"/>
  <c r="L57" i="44"/>
  <c r="M57" i="44" s="1"/>
  <c r="J57" i="44"/>
  <c r="K57" i="44" s="1"/>
  <c r="E57" i="44"/>
  <c r="G57" i="44" s="1"/>
  <c r="P45" i="44"/>
  <c r="Q45" i="44" s="1"/>
  <c r="N45" i="44"/>
  <c r="O45" i="44" s="1"/>
  <c r="L45" i="44"/>
  <c r="M45" i="44" s="1"/>
  <c r="J45" i="44"/>
  <c r="K45" i="44" s="1"/>
  <c r="E45" i="44"/>
  <c r="G45" i="44" s="1"/>
  <c r="P39" i="44"/>
  <c r="Q39" i="44" s="1"/>
  <c r="N39" i="44"/>
  <c r="O39" i="44" s="1"/>
  <c r="L39" i="44"/>
  <c r="M39" i="44" s="1"/>
  <c r="J39" i="44"/>
  <c r="K39" i="44" s="1"/>
  <c r="E39" i="44"/>
  <c r="G39" i="44" s="1"/>
  <c r="P33" i="44"/>
  <c r="Q33" i="44" s="1"/>
  <c r="N33" i="44"/>
  <c r="O33" i="44" s="1"/>
  <c r="L33" i="44"/>
  <c r="M33" i="44" s="1"/>
  <c r="J33" i="44"/>
  <c r="K33" i="44" s="1"/>
  <c r="E33" i="44"/>
  <c r="G33" i="44" s="1"/>
  <c r="P27" i="44"/>
  <c r="Q27" i="44" s="1"/>
  <c r="N27" i="44"/>
  <c r="O27" i="44" s="1"/>
  <c r="L27" i="44"/>
  <c r="M27" i="44" s="1"/>
  <c r="J27" i="44"/>
  <c r="K27" i="44" s="1"/>
  <c r="E27" i="44"/>
  <c r="G27" i="44" s="1"/>
  <c r="P15" i="44"/>
  <c r="Q15" i="44" s="1"/>
  <c r="N15" i="44"/>
  <c r="O15" i="44" s="1"/>
  <c r="L15" i="44"/>
  <c r="M15" i="44" s="1"/>
  <c r="J15" i="44"/>
  <c r="K15" i="44" s="1"/>
  <c r="E15" i="44"/>
  <c r="G15" i="44" s="1"/>
  <c r="P8" i="44"/>
  <c r="Q8" i="44" s="1"/>
  <c r="N8" i="44"/>
  <c r="O8" i="44" s="1"/>
  <c r="L8" i="44"/>
  <c r="M8" i="44" s="1"/>
  <c r="J8" i="44"/>
  <c r="K8" i="44" s="1"/>
  <c r="E8" i="44"/>
  <c r="G8" i="44" s="1"/>
  <c r="P86" i="44"/>
  <c r="N86" i="44"/>
  <c r="L86" i="44"/>
  <c r="J86" i="44"/>
  <c r="E86" i="44"/>
  <c r="G86" i="44" s="1"/>
  <c r="P80" i="44"/>
  <c r="N80" i="44"/>
  <c r="L80" i="44"/>
  <c r="J80" i="44"/>
  <c r="E80" i="44"/>
  <c r="G80" i="44" s="1"/>
  <c r="P74" i="44"/>
  <c r="N74" i="44"/>
  <c r="L74" i="44"/>
  <c r="J74" i="44"/>
  <c r="E74" i="44"/>
  <c r="P56" i="44"/>
  <c r="N56" i="44"/>
  <c r="L56" i="44"/>
  <c r="J56" i="44"/>
  <c r="E56" i="44"/>
  <c r="G56" i="44" s="1"/>
  <c r="P44" i="44"/>
  <c r="N44" i="44"/>
  <c r="L44" i="44"/>
  <c r="J44" i="44"/>
  <c r="E44" i="44"/>
  <c r="P38" i="44"/>
  <c r="N38" i="44"/>
  <c r="L38" i="44"/>
  <c r="J38" i="44"/>
  <c r="E38" i="44"/>
  <c r="G38" i="44" s="1"/>
  <c r="P32" i="44"/>
  <c r="N32" i="44"/>
  <c r="L32" i="44"/>
  <c r="J32" i="44"/>
  <c r="E32" i="44"/>
  <c r="G32" i="44" s="1"/>
  <c r="P26" i="44"/>
  <c r="N26" i="44"/>
  <c r="L26" i="44"/>
  <c r="J26" i="44"/>
  <c r="E26" i="44"/>
  <c r="G26" i="44" s="1"/>
  <c r="P14" i="44"/>
  <c r="N14" i="44"/>
  <c r="L14" i="44"/>
  <c r="J14" i="44"/>
  <c r="E14" i="44"/>
  <c r="E7" i="44"/>
  <c r="G7" i="44" s="1"/>
  <c r="J7" i="44"/>
  <c r="L7" i="44"/>
  <c r="N7" i="44"/>
  <c r="P7" i="44"/>
  <c r="P58" i="41"/>
  <c r="Q58" i="41" s="1"/>
  <c r="N58" i="41"/>
  <c r="O58" i="41" s="1"/>
  <c r="L58" i="41"/>
  <c r="M58" i="41" s="1"/>
  <c r="J58" i="41"/>
  <c r="K58" i="41" s="1"/>
  <c r="E58" i="41"/>
  <c r="G58" i="41" s="1"/>
  <c r="P54" i="41"/>
  <c r="Q54" i="41" s="1"/>
  <c r="N54" i="41"/>
  <c r="O54" i="41" s="1"/>
  <c r="L54" i="41"/>
  <c r="M54" i="41" s="1"/>
  <c r="J54" i="41"/>
  <c r="K54" i="41" s="1"/>
  <c r="E54" i="41"/>
  <c r="G54" i="41" s="1"/>
  <c r="P50" i="41"/>
  <c r="Q50" i="41" s="1"/>
  <c r="N50" i="41"/>
  <c r="O50" i="41" s="1"/>
  <c r="L50" i="41"/>
  <c r="M50" i="41" s="1"/>
  <c r="J50" i="41"/>
  <c r="K50" i="41" s="1"/>
  <c r="E50" i="41"/>
  <c r="G50" i="41" s="1"/>
  <c r="P38" i="41"/>
  <c r="Q38" i="41" s="1"/>
  <c r="N38" i="41"/>
  <c r="O38" i="41" s="1"/>
  <c r="L38" i="41"/>
  <c r="M38" i="41" s="1"/>
  <c r="J38" i="41"/>
  <c r="K38" i="41" s="1"/>
  <c r="E38" i="41"/>
  <c r="G38" i="41" s="1"/>
  <c r="P34" i="41"/>
  <c r="Q34" i="41" s="1"/>
  <c r="N34" i="41"/>
  <c r="O34" i="41" s="1"/>
  <c r="L34" i="41"/>
  <c r="M34" i="41" s="1"/>
  <c r="J34" i="41"/>
  <c r="K34" i="41" s="1"/>
  <c r="E34" i="41"/>
  <c r="G34" i="41" s="1"/>
  <c r="P30" i="41"/>
  <c r="Q30" i="41" s="1"/>
  <c r="N30" i="41"/>
  <c r="O30" i="41" s="1"/>
  <c r="L30" i="41"/>
  <c r="M30" i="41" s="1"/>
  <c r="J30" i="41"/>
  <c r="K30" i="41" s="1"/>
  <c r="E30" i="41"/>
  <c r="G30" i="41" s="1"/>
  <c r="P26" i="41"/>
  <c r="Q26" i="41" s="1"/>
  <c r="N26" i="41"/>
  <c r="O26" i="41" s="1"/>
  <c r="L26" i="41"/>
  <c r="M26" i="41" s="1"/>
  <c r="J26" i="41"/>
  <c r="K26" i="41" s="1"/>
  <c r="E26" i="41"/>
  <c r="G26" i="41" s="1"/>
  <c r="P22" i="41"/>
  <c r="Q22" i="41" s="1"/>
  <c r="N22" i="41"/>
  <c r="O22" i="41" s="1"/>
  <c r="L22" i="41"/>
  <c r="M22" i="41" s="1"/>
  <c r="J22" i="41"/>
  <c r="K22" i="41" s="1"/>
  <c r="E22" i="41"/>
  <c r="G22" i="41" s="1"/>
  <c r="P14" i="41"/>
  <c r="Q14" i="41" s="1"/>
  <c r="N14" i="41"/>
  <c r="O14" i="41" s="1"/>
  <c r="L14" i="41"/>
  <c r="M14" i="41" s="1"/>
  <c r="J14" i="41"/>
  <c r="K14" i="41" s="1"/>
  <c r="E14" i="41"/>
  <c r="G14" i="41" s="1"/>
  <c r="P9" i="41"/>
  <c r="Q9" i="41" s="1"/>
  <c r="N9" i="41"/>
  <c r="O9" i="41" s="1"/>
  <c r="L9" i="41"/>
  <c r="M9" i="41" s="1"/>
  <c r="J9" i="41"/>
  <c r="K9" i="41" s="1"/>
  <c r="E9" i="41"/>
  <c r="G9" i="41" s="1"/>
  <c r="P90" i="44"/>
  <c r="Q90" i="44" s="1"/>
  <c r="N90" i="44"/>
  <c r="O90" i="44" s="1"/>
  <c r="L90" i="44"/>
  <c r="M90" i="44" s="1"/>
  <c r="J90" i="44"/>
  <c r="K90" i="44" s="1"/>
  <c r="E90" i="44"/>
  <c r="G90" i="44" s="1"/>
  <c r="P83" i="44"/>
  <c r="Q83" i="44" s="1"/>
  <c r="N83" i="44"/>
  <c r="O83" i="44" s="1"/>
  <c r="L83" i="44"/>
  <c r="M83" i="44" s="1"/>
  <c r="J83" i="44"/>
  <c r="K83" i="44" s="1"/>
  <c r="E83" i="44"/>
  <c r="G83" i="44" s="1"/>
  <c r="P77" i="44"/>
  <c r="Q77" i="44" s="1"/>
  <c r="N77" i="44"/>
  <c r="O77" i="44" s="1"/>
  <c r="L77" i="44"/>
  <c r="M77" i="44" s="1"/>
  <c r="J77" i="44"/>
  <c r="K77" i="44" s="1"/>
  <c r="E77" i="44"/>
  <c r="G77" i="44" s="1"/>
  <c r="P59" i="44"/>
  <c r="Q59" i="44" s="1"/>
  <c r="N59" i="44"/>
  <c r="O59" i="44" s="1"/>
  <c r="L59" i="44"/>
  <c r="M59" i="44" s="1"/>
  <c r="J59" i="44"/>
  <c r="K59" i="44" s="1"/>
  <c r="E59" i="44"/>
  <c r="G59" i="44" s="1"/>
  <c r="P47" i="44"/>
  <c r="Q47" i="44" s="1"/>
  <c r="N47" i="44"/>
  <c r="O47" i="44" s="1"/>
  <c r="L47" i="44"/>
  <c r="M47" i="44" s="1"/>
  <c r="J47" i="44"/>
  <c r="K47" i="44" s="1"/>
  <c r="E47" i="44"/>
  <c r="G47" i="44" s="1"/>
  <c r="P41" i="44"/>
  <c r="Q41" i="44" s="1"/>
  <c r="N41" i="44"/>
  <c r="O41" i="44" s="1"/>
  <c r="L41" i="44"/>
  <c r="M41" i="44" s="1"/>
  <c r="J41" i="44"/>
  <c r="K41" i="44" s="1"/>
  <c r="E41" i="44"/>
  <c r="G41" i="44" s="1"/>
  <c r="P35" i="44"/>
  <c r="Q35" i="44" s="1"/>
  <c r="N35" i="44"/>
  <c r="O35" i="44" s="1"/>
  <c r="L35" i="44"/>
  <c r="M35" i="44" s="1"/>
  <c r="J35" i="44"/>
  <c r="K35" i="44" s="1"/>
  <c r="E35" i="44"/>
  <c r="G35" i="44" s="1"/>
  <c r="P29" i="44"/>
  <c r="Q29" i="44" s="1"/>
  <c r="N29" i="44"/>
  <c r="O29" i="44" s="1"/>
  <c r="L29" i="44"/>
  <c r="M29" i="44" s="1"/>
  <c r="J29" i="44"/>
  <c r="K29" i="44" s="1"/>
  <c r="E29" i="44"/>
  <c r="G29" i="44" s="1"/>
  <c r="P17" i="44"/>
  <c r="Q17" i="44" s="1"/>
  <c r="N17" i="44"/>
  <c r="O17" i="44" s="1"/>
  <c r="L17" i="44"/>
  <c r="M17" i="44" s="1"/>
  <c r="J17" i="44"/>
  <c r="K17" i="44" s="1"/>
  <c r="E17" i="44"/>
  <c r="G17" i="44" s="1"/>
  <c r="P10" i="44"/>
  <c r="Q10" i="44" s="1"/>
  <c r="N10" i="44"/>
  <c r="O10" i="44" s="1"/>
  <c r="L10" i="44"/>
  <c r="M10" i="44" s="1"/>
  <c r="J10" i="44"/>
  <c r="K10" i="44" s="1"/>
  <c r="E10" i="44"/>
  <c r="G10" i="44" s="1"/>
  <c r="P55" i="41"/>
  <c r="Q55" i="41" s="1"/>
  <c r="N55" i="41"/>
  <c r="O55" i="41" s="1"/>
  <c r="L55" i="41"/>
  <c r="M55" i="41" s="1"/>
  <c r="J55" i="41"/>
  <c r="K55" i="41" s="1"/>
  <c r="E55" i="41"/>
  <c r="G55" i="41" s="1"/>
  <c r="P51" i="41"/>
  <c r="Q51" i="41" s="1"/>
  <c r="N51" i="41"/>
  <c r="O51" i="41" s="1"/>
  <c r="L51" i="41"/>
  <c r="M51" i="41" s="1"/>
  <c r="J51" i="41"/>
  <c r="K51" i="41" s="1"/>
  <c r="E51" i="41"/>
  <c r="G51" i="41" s="1"/>
  <c r="P47" i="41"/>
  <c r="Q47" i="41" s="1"/>
  <c r="N47" i="41"/>
  <c r="O47" i="41" s="1"/>
  <c r="L47" i="41"/>
  <c r="M47" i="41" s="1"/>
  <c r="J47" i="41"/>
  <c r="K47" i="41" s="1"/>
  <c r="E47" i="41"/>
  <c r="G47" i="41" s="1"/>
  <c r="P35" i="41"/>
  <c r="Q35" i="41" s="1"/>
  <c r="N35" i="41"/>
  <c r="O35" i="41" s="1"/>
  <c r="L35" i="41"/>
  <c r="M35" i="41" s="1"/>
  <c r="J35" i="41"/>
  <c r="K35" i="41" s="1"/>
  <c r="E35" i="41"/>
  <c r="G35" i="41" s="1"/>
  <c r="P31" i="41"/>
  <c r="Q31" i="41" s="1"/>
  <c r="N31" i="41"/>
  <c r="O31" i="41" s="1"/>
  <c r="L31" i="41"/>
  <c r="M31" i="41" s="1"/>
  <c r="J31" i="41"/>
  <c r="K31" i="41" s="1"/>
  <c r="E31" i="41"/>
  <c r="G31" i="41" s="1"/>
  <c r="P27" i="41"/>
  <c r="Q27" i="41" s="1"/>
  <c r="N27" i="41"/>
  <c r="O27" i="41" s="1"/>
  <c r="L27" i="41"/>
  <c r="M27" i="41" s="1"/>
  <c r="J27" i="41"/>
  <c r="K27" i="41" s="1"/>
  <c r="E27" i="41"/>
  <c r="G27" i="41" s="1"/>
  <c r="P23" i="41"/>
  <c r="Q23" i="41" s="1"/>
  <c r="N23" i="41"/>
  <c r="O23" i="41" s="1"/>
  <c r="L23" i="41"/>
  <c r="M23" i="41" s="1"/>
  <c r="J23" i="41"/>
  <c r="K23" i="41" s="1"/>
  <c r="E23" i="41"/>
  <c r="G23" i="41" s="1"/>
  <c r="P19" i="41"/>
  <c r="Q19" i="41" s="1"/>
  <c r="N19" i="41"/>
  <c r="O19" i="41" s="1"/>
  <c r="L19" i="41"/>
  <c r="M19" i="41" s="1"/>
  <c r="J19" i="41"/>
  <c r="K19" i="41" s="1"/>
  <c r="E19" i="41"/>
  <c r="G19" i="41" s="1"/>
  <c r="P6" i="41"/>
  <c r="Q6" i="41" s="1"/>
  <c r="N6" i="41"/>
  <c r="O6" i="41" s="1"/>
  <c r="L6" i="41"/>
  <c r="M6" i="41" s="1"/>
  <c r="J6" i="41"/>
  <c r="K6" i="41" s="1"/>
  <c r="E6" i="41"/>
  <c r="G6" i="41" s="1"/>
  <c r="P56" i="41"/>
  <c r="N56" i="41"/>
  <c r="L56" i="41"/>
  <c r="J56" i="41"/>
  <c r="E56" i="41"/>
  <c r="G56" i="41" s="1"/>
  <c r="P52" i="41"/>
  <c r="N52" i="41"/>
  <c r="L52" i="41"/>
  <c r="J52" i="41"/>
  <c r="E52" i="41"/>
  <c r="G52" i="41" s="1"/>
  <c r="P48" i="41"/>
  <c r="N48" i="41"/>
  <c r="L48" i="41"/>
  <c r="J48" i="41"/>
  <c r="E48" i="41"/>
  <c r="G48" i="41" s="1"/>
  <c r="P36" i="41"/>
  <c r="N36" i="41"/>
  <c r="L36" i="41"/>
  <c r="J36" i="41"/>
  <c r="E36" i="41"/>
  <c r="G36" i="41" s="1"/>
  <c r="P32" i="41"/>
  <c r="N32" i="41"/>
  <c r="L32" i="41"/>
  <c r="J32" i="41"/>
  <c r="E32" i="41"/>
  <c r="G32" i="41" s="1"/>
  <c r="P28" i="41"/>
  <c r="N28" i="41"/>
  <c r="L28" i="41"/>
  <c r="J28" i="41"/>
  <c r="E28" i="41"/>
  <c r="G28" i="41" s="1"/>
  <c r="P24" i="41"/>
  <c r="N24" i="41"/>
  <c r="L24" i="41"/>
  <c r="J24" i="41"/>
  <c r="E24" i="41"/>
  <c r="G24" i="41" s="1"/>
  <c r="P20" i="41"/>
  <c r="N20" i="41"/>
  <c r="L20" i="41"/>
  <c r="J20" i="41"/>
  <c r="E20" i="41"/>
  <c r="G20" i="41" s="1"/>
  <c r="P12" i="41"/>
  <c r="N12" i="41"/>
  <c r="L12" i="41"/>
  <c r="J12" i="41"/>
  <c r="E12" i="41"/>
  <c r="G12" i="41" s="1"/>
  <c r="P7" i="41"/>
  <c r="N7" i="41"/>
  <c r="L7" i="41"/>
  <c r="J7" i="41"/>
  <c r="E7" i="41"/>
  <c r="G7" i="41" s="1"/>
  <c r="P31" i="42"/>
  <c r="N31" i="42"/>
  <c r="L31" i="42"/>
  <c r="J31" i="42"/>
  <c r="E31" i="42"/>
  <c r="G31" i="42" s="1"/>
  <c r="P29" i="42"/>
  <c r="N29" i="42"/>
  <c r="L29" i="42"/>
  <c r="J29" i="42"/>
  <c r="E29" i="42"/>
  <c r="G29" i="42" s="1"/>
  <c r="P27" i="42"/>
  <c r="N27" i="42"/>
  <c r="L27" i="42"/>
  <c r="J27" i="42"/>
  <c r="E27" i="42"/>
  <c r="G27" i="42" s="1"/>
  <c r="P21" i="42"/>
  <c r="N21" i="42"/>
  <c r="L21" i="42"/>
  <c r="J21" i="42"/>
  <c r="E21" i="42"/>
  <c r="G21" i="42" s="1"/>
  <c r="P19" i="42"/>
  <c r="N19" i="42"/>
  <c r="L19" i="42"/>
  <c r="J19" i="42"/>
  <c r="E19" i="42"/>
  <c r="G19" i="42" s="1"/>
  <c r="P17" i="42"/>
  <c r="N17" i="42"/>
  <c r="L17" i="42"/>
  <c r="J17" i="42"/>
  <c r="E17" i="42"/>
  <c r="G17" i="42" s="1"/>
  <c r="P15" i="42"/>
  <c r="N15" i="42"/>
  <c r="L15" i="42"/>
  <c r="J15" i="42"/>
  <c r="E15" i="42"/>
  <c r="G15" i="42" s="1"/>
  <c r="P13" i="42"/>
  <c r="N13" i="42"/>
  <c r="L13" i="42"/>
  <c r="J13" i="42"/>
  <c r="E13" i="42"/>
  <c r="P9" i="42"/>
  <c r="N9" i="42"/>
  <c r="L9" i="42"/>
  <c r="J9" i="42"/>
  <c r="E9" i="42"/>
  <c r="G9" i="42" s="1"/>
  <c r="E6" i="42"/>
  <c r="P76" i="45"/>
  <c r="N76" i="45"/>
  <c r="L76" i="45"/>
  <c r="J76" i="45"/>
  <c r="E76" i="45"/>
  <c r="G76" i="45" s="1"/>
  <c r="P71" i="45"/>
  <c r="N71" i="45"/>
  <c r="L71" i="45"/>
  <c r="J71" i="45"/>
  <c r="E71" i="45"/>
  <c r="G71" i="45" s="1"/>
  <c r="P51" i="45"/>
  <c r="N51" i="45"/>
  <c r="L51" i="45"/>
  <c r="J51" i="45"/>
  <c r="E51" i="45"/>
  <c r="G51" i="45" s="1"/>
  <c r="P41" i="45"/>
  <c r="N41" i="45"/>
  <c r="L41" i="45"/>
  <c r="J41" i="45"/>
  <c r="E41" i="45"/>
  <c r="G41" i="45" s="1"/>
  <c r="P36" i="45"/>
  <c r="N36" i="45"/>
  <c r="L36" i="45"/>
  <c r="J36" i="45"/>
  <c r="E36" i="45"/>
  <c r="G36" i="45" s="1"/>
  <c r="P31" i="45"/>
  <c r="N31" i="45"/>
  <c r="L31" i="45"/>
  <c r="J31" i="45"/>
  <c r="E31" i="45"/>
  <c r="G31" i="45" s="1"/>
  <c r="P26" i="45"/>
  <c r="N26" i="45"/>
  <c r="L26" i="45"/>
  <c r="J26" i="45"/>
  <c r="E26" i="45"/>
  <c r="G26" i="45" s="1"/>
  <c r="P16" i="45"/>
  <c r="N16" i="45"/>
  <c r="L16" i="45"/>
  <c r="J16" i="45"/>
  <c r="G16" i="45"/>
  <c r="P75" i="45"/>
  <c r="Q75" i="45" s="1"/>
  <c r="N75" i="45"/>
  <c r="O75" i="45" s="1"/>
  <c r="L75" i="45"/>
  <c r="M75" i="45" s="1"/>
  <c r="J75" i="45"/>
  <c r="K75" i="45" s="1"/>
  <c r="E75" i="45"/>
  <c r="G75" i="45" s="1"/>
  <c r="P70" i="45"/>
  <c r="Q70" i="45" s="1"/>
  <c r="N70" i="45"/>
  <c r="O70" i="45" s="1"/>
  <c r="L70" i="45"/>
  <c r="M70" i="45" s="1"/>
  <c r="J70" i="45"/>
  <c r="K70" i="45" s="1"/>
  <c r="E70" i="45"/>
  <c r="G70" i="45" s="1"/>
  <c r="P50" i="45"/>
  <c r="Q50" i="45" s="1"/>
  <c r="N50" i="45"/>
  <c r="O50" i="45" s="1"/>
  <c r="L50" i="45"/>
  <c r="M50" i="45" s="1"/>
  <c r="J50" i="45"/>
  <c r="K50" i="45" s="1"/>
  <c r="E50" i="45"/>
  <c r="G50" i="45" s="1"/>
  <c r="P40" i="45"/>
  <c r="Q40" i="45" s="1"/>
  <c r="N40" i="45"/>
  <c r="O40" i="45" s="1"/>
  <c r="L40" i="45"/>
  <c r="M40" i="45" s="1"/>
  <c r="J40" i="45"/>
  <c r="K40" i="45" s="1"/>
  <c r="E40" i="45"/>
  <c r="G40" i="45" s="1"/>
  <c r="P35" i="45"/>
  <c r="Q35" i="45" s="1"/>
  <c r="N35" i="45"/>
  <c r="O35" i="45" s="1"/>
  <c r="L35" i="45"/>
  <c r="M35" i="45" s="1"/>
  <c r="J35" i="45"/>
  <c r="K35" i="45" s="1"/>
  <c r="E35" i="45"/>
  <c r="G35" i="45" s="1"/>
  <c r="P30" i="45"/>
  <c r="Q30" i="45" s="1"/>
  <c r="N30" i="45"/>
  <c r="O30" i="45" s="1"/>
  <c r="L30" i="45"/>
  <c r="M30" i="45" s="1"/>
  <c r="J30" i="45"/>
  <c r="K30" i="45" s="1"/>
  <c r="E30" i="45"/>
  <c r="G30" i="45" s="1"/>
  <c r="P25" i="45"/>
  <c r="Q25" i="45" s="1"/>
  <c r="N25" i="45"/>
  <c r="O25" i="45" s="1"/>
  <c r="L25" i="45"/>
  <c r="M25" i="45" s="1"/>
  <c r="J25" i="45"/>
  <c r="K25" i="45" s="1"/>
  <c r="E25" i="45"/>
  <c r="G25" i="45" s="1"/>
  <c r="P15" i="45"/>
  <c r="Q15" i="45" s="1"/>
  <c r="N15" i="45"/>
  <c r="O15" i="45" s="1"/>
  <c r="L15" i="45"/>
  <c r="M15" i="45" s="1"/>
  <c r="J15" i="45"/>
  <c r="K15" i="45" s="1"/>
  <c r="E15" i="45"/>
  <c r="G15" i="45" s="1"/>
  <c r="P69" i="45"/>
  <c r="Q69" i="45" s="1"/>
  <c r="N69" i="45"/>
  <c r="O69" i="45" s="1"/>
  <c r="L69" i="45"/>
  <c r="M69" i="45" s="1"/>
  <c r="J69" i="45"/>
  <c r="K69" i="45" s="1"/>
  <c r="E69" i="45"/>
  <c r="G69" i="45" s="1"/>
  <c r="P74" i="45"/>
  <c r="Q74" i="45" s="1"/>
  <c r="N74" i="45"/>
  <c r="O74" i="45" s="1"/>
  <c r="L74" i="45"/>
  <c r="M74" i="45" s="1"/>
  <c r="J74" i="45"/>
  <c r="K74" i="45" s="1"/>
  <c r="E74" i="45"/>
  <c r="G74" i="45" s="1"/>
  <c r="P49" i="45"/>
  <c r="Q49" i="45" s="1"/>
  <c r="N49" i="45"/>
  <c r="O49" i="45" s="1"/>
  <c r="L49" i="45"/>
  <c r="M49" i="45" s="1"/>
  <c r="J49" i="45"/>
  <c r="K49" i="45" s="1"/>
  <c r="E49" i="45"/>
  <c r="G49" i="45" s="1"/>
  <c r="P39" i="45"/>
  <c r="Q39" i="45" s="1"/>
  <c r="N39" i="45"/>
  <c r="O39" i="45" s="1"/>
  <c r="L39" i="45"/>
  <c r="M39" i="45" s="1"/>
  <c r="J39" i="45"/>
  <c r="K39" i="45" s="1"/>
  <c r="E39" i="45"/>
  <c r="G39" i="45" s="1"/>
  <c r="P34" i="45"/>
  <c r="Q34" i="45" s="1"/>
  <c r="N34" i="45"/>
  <c r="O34" i="45" s="1"/>
  <c r="L34" i="45"/>
  <c r="M34" i="45" s="1"/>
  <c r="J34" i="45"/>
  <c r="K34" i="45" s="1"/>
  <c r="E34" i="45"/>
  <c r="G34" i="45" s="1"/>
  <c r="P29" i="45"/>
  <c r="Q29" i="45" s="1"/>
  <c r="N29" i="45"/>
  <c r="O29" i="45" s="1"/>
  <c r="L29" i="45"/>
  <c r="M29" i="45" s="1"/>
  <c r="J29" i="45"/>
  <c r="K29" i="45" s="1"/>
  <c r="E29" i="45"/>
  <c r="G29" i="45" s="1"/>
  <c r="P24" i="45"/>
  <c r="Q24" i="45" s="1"/>
  <c r="N24" i="45"/>
  <c r="O24" i="45" s="1"/>
  <c r="L24" i="45"/>
  <c r="M24" i="45" s="1"/>
  <c r="J24" i="45"/>
  <c r="K24" i="45" s="1"/>
  <c r="E24" i="45"/>
  <c r="G24" i="45" s="1"/>
  <c r="P14" i="45"/>
  <c r="Q14" i="45" s="1"/>
  <c r="N14" i="45"/>
  <c r="O14" i="45" s="1"/>
  <c r="L14" i="45"/>
  <c r="M14" i="45" s="1"/>
  <c r="J14" i="45"/>
  <c r="K14" i="45" s="1"/>
  <c r="E14" i="45"/>
  <c r="G14" i="45" s="1"/>
  <c r="P73" i="45"/>
  <c r="Q73" i="45" s="1"/>
  <c r="N73" i="45"/>
  <c r="O73" i="45" s="1"/>
  <c r="L73" i="45"/>
  <c r="M73" i="45" s="1"/>
  <c r="J73" i="45"/>
  <c r="K73" i="45" s="1"/>
  <c r="E73" i="45"/>
  <c r="G73" i="45" s="1"/>
  <c r="P68" i="45"/>
  <c r="Q68" i="45" s="1"/>
  <c r="N68" i="45"/>
  <c r="O68" i="45" s="1"/>
  <c r="L68" i="45"/>
  <c r="M68" i="45" s="1"/>
  <c r="J68" i="45"/>
  <c r="K68" i="45" s="1"/>
  <c r="E68" i="45"/>
  <c r="G68" i="45" s="1"/>
  <c r="P48" i="45"/>
  <c r="Q48" i="45" s="1"/>
  <c r="N48" i="45"/>
  <c r="O48" i="45" s="1"/>
  <c r="L48" i="45"/>
  <c r="M48" i="45" s="1"/>
  <c r="J48" i="45"/>
  <c r="K48" i="45" s="1"/>
  <c r="E48" i="45"/>
  <c r="G48" i="45" s="1"/>
  <c r="P38" i="45"/>
  <c r="Q38" i="45" s="1"/>
  <c r="N38" i="45"/>
  <c r="O38" i="45" s="1"/>
  <c r="L38" i="45"/>
  <c r="M38" i="45" s="1"/>
  <c r="J38" i="45"/>
  <c r="K38" i="45" s="1"/>
  <c r="E38" i="45"/>
  <c r="G38" i="45" s="1"/>
  <c r="P33" i="45"/>
  <c r="Q33" i="45" s="1"/>
  <c r="N33" i="45"/>
  <c r="O33" i="45" s="1"/>
  <c r="L33" i="45"/>
  <c r="M33" i="45" s="1"/>
  <c r="J33" i="45"/>
  <c r="K33" i="45" s="1"/>
  <c r="E33" i="45"/>
  <c r="G33" i="45" s="1"/>
  <c r="P28" i="45"/>
  <c r="Q28" i="45" s="1"/>
  <c r="N28" i="45"/>
  <c r="O28" i="45" s="1"/>
  <c r="L28" i="45"/>
  <c r="M28" i="45" s="1"/>
  <c r="J28" i="45"/>
  <c r="K28" i="45" s="1"/>
  <c r="E28" i="45"/>
  <c r="G28" i="45" s="1"/>
  <c r="P23" i="45"/>
  <c r="Q23" i="45" s="1"/>
  <c r="N23" i="45"/>
  <c r="O23" i="45" s="1"/>
  <c r="L23" i="45"/>
  <c r="M23" i="45" s="1"/>
  <c r="J23" i="45"/>
  <c r="K23" i="45" s="1"/>
  <c r="E23" i="45"/>
  <c r="G23" i="45" s="1"/>
  <c r="P13" i="45"/>
  <c r="Q13" i="45" s="1"/>
  <c r="N13" i="45"/>
  <c r="O13" i="45" s="1"/>
  <c r="L13" i="45"/>
  <c r="M13" i="45" s="1"/>
  <c r="J13" i="45"/>
  <c r="K13" i="45" s="1"/>
  <c r="E13" i="45"/>
  <c r="G13" i="45" s="1"/>
  <c r="P72" i="45"/>
  <c r="N72" i="45"/>
  <c r="L72" i="45"/>
  <c r="J72" i="45"/>
  <c r="E72" i="45"/>
  <c r="G72" i="45" s="1"/>
  <c r="P67" i="45"/>
  <c r="N67" i="45"/>
  <c r="L67" i="45"/>
  <c r="J67" i="45"/>
  <c r="E67" i="45"/>
  <c r="G67" i="45" s="1"/>
  <c r="P47" i="45"/>
  <c r="N47" i="45"/>
  <c r="L47" i="45"/>
  <c r="J47" i="45"/>
  <c r="E47" i="45"/>
  <c r="G47" i="45" s="1"/>
  <c r="P37" i="45"/>
  <c r="N37" i="45"/>
  <c r="L37" i="45"/>
  <c r="J37" i="45"/>
  <c r="E37" i="45"/>
  <c r="G37" i="45" s="1"/>
  <c r="P32" i="45"/>
  <c r="N32" i="45"/>
  <c r="L32" i="45"/>
  <c r="J32" i="45"/>
  <c r="E32" i="45"/>
  <c r="G32" i="45" s="1"/>
  <c r="P27" i="45"/>
  <c r="N27" i="45"/>
  <c r="L27" i="45"/>
  <c r="J27" i="45"/>
  <c r="E27" i="45"/>
  <c r="G27" i="45" s="1"/>
  <c r="P22" i="45"/>
  <c r="N22" i="45"/>
  <c r="L22" i="45"/>
  <c r="J22" i="45"/>
  <c r="E22" i="45"/>
  <c r="G22" i="45" s="1"/>
  <c r="P9" i="44"/>
  <c r="N9" i="44"/>
  <c r="L9" i="44"/>
  <c r="J9" i="44"/>
  <c r="E9" i="44"/>
  <c r="G9" i="44" s="1"/>
  <c r="P11" i="44"/>
  <c r="N11" i="44"/>
  <c r="L11" i="44"/>
  <c r="J11" i="44"/>
  <c r="E11" i="44"/>
  <c r="G11" i="44" s="1"/>
  <c r="M48" i="41" l="1"/>
  <c r="K28" i="41"/>
  <c r="K51" i="45"/>
  <c r="K9" i="42"/>
  <c r="O13" i="42"/>
  <c r="M15" i="42"/>
  <c r="K17" i="42"/>
  <c r="M28" i="41"/>
  <c r="K31" i="42"/>
  <c r="M12" i="41"/>
  <c r="Q36" i="41"/>
  <c r="M52" i="41"/>
  <c r="K21" i="42"/>
  <c r="M31" i="42"/>
  <c r="K36" i="41"/>
  <c r="M21" i="42"/>
  <c r="O31" i="42"/>
  <c r="Q12" i="41"/>
  <c r="M29" i="42"/>
  <c r="M24" i="41"/>
  <c r="K20" i="41"/>
  <c r="O36" i="41"/>
  <c r="K52" i="41"/>
  <c r="Q56" i="41"/>
  <c r="M9" i="42"/>
  <c r="M17" i="42"/>
  <c r="O21" i="42"/>
  <c r="M36" i="41"/>
  <c r="Q13" i="42"/>
  <c r="Q19" i="42"/>
  <c r="O27" i="42"/>
  <c r="Q7" i="41"/>
  <c r="M56" i="41"/>
  <c r="O42" i="44"/>
  <c r="O84" i="44"/>
  <c r="K31" i="45"/>
  <c r="K13" i="42"/>
  <c r="O15" i="42"/>
  <c r="K19" i="42"/>
  <c r="Q27" i="42"/>
  <c r="K7" i="41"/>
  <c r="O12" i="41"/>
  <c r="Q20" i="41"/>
  <c r="O32" i="41"/>
  <c r="O56" i="41"/>
  <c r="M13" i="42"/>
  <c r="Q15" i="42"/>
  <c r="M19" i="42"/>
  <c r="K27" i="42"/>
  <c r="Q29" i="42"/>
  <c r="M7" i="41"/>
  <c r="Q24" i="41"/>
  <c r="K32" i="41"/>
  <c r="Q32" i="41"/>
  <c r="Q48" i="41"/>
  <c r="K56" i="41"/>
  <c r="K26" i="45"/>
  <c r="Q9" i="42"/>
  <c r="K15" i="42"/>
  <c r="Q17" i="42"/>
  <c r="O19" i="42"/>
  <c r="Q21" i="42"/>
  <c r="M27" i="42"/>
  <c r="K29" i="42"/>
  <c r="Q31" i="42"/>
  <c r="O7" i="41"/>
  <c r="K12" i="41"/>
  <c r="M20" i="41"/>
  <c r="K24" i="41"/>
  <c r="Q28" i="41"/>
  <c r="M32" i="41"/>
  <c r="K48" i="41"/>
  <c r="Q52" i="41"/>
  <c r="Q31" i="45"/>
  <c r="O36" i="45"/>
  <c r="K16" i="45"/>
  <c r="Q26" i="45"/>
  <c r="Q36" i="45"/>
  <c r="M31" i="45"/>
  <c r="O51" i="45"/>
  <c r="O26" i="45"/>
  <c r="M26" i="45"/>
  <c r="O31" i="45"/>
  <c r="M16" i="45"/>
  <c r="O16" i="45"/>
  <c r="Q16" i="45"/>
  <c r="K36" i="45"/>
  <c r="M36" i="45"/>
  <c r="Q41" i="45"/>
  <c r="K41" i="45"/>
  <c r="M41" i="45"/>
  <c r="O41" i="45"/>
  <c r="M51" i="45"/>
  <c r="Q51" i="45"/>
  <c r="Q71" i="45"/>
  <c r="K71" i="45"/>
  <c r="M71" i="45"/>
  <c r="O71" i="45"/>
  <c r="M76" i="45"/>
  <c r="O76" i="45"/>
  <c r="Q76" i="45"/>
  <c r="K76" i="45"/>
  <c r="Q48" i="44"/>
  <c r="M91" i="44"/>
  <c r="K84" i="44"/>
  <c r="Q60" i="44"/>
  <c r="O78" i="44"/>
  <c r="M84" i="44"/>
  <c r="K91" i="44"/>
  <c r="Q42" i="44"/>
  <c r="K30" i="44"/>
  <c r="O36" i="44"/>
  <c r="K42" i="44"/>
  <c r="M60" i="44"/>
  <c r="K78" i="44"/>
  <c r="Q84" i="44"/>
  <c r="O91" i="44"/>
  <c r="K60" i="44"/>
  <c r="Q78" i="44"/>
  <c r="M30" i="44"/>
  <c r="M42" i="44"/>
  <c r="O60" i="44"/>
  <c r="M78" i="44"/>
  <c r="Q91" i="44"/>
  <c r="Q36" i="44"/>
  <c r="K36" i="44"/>
  <c r="M36" i="44"/>
  <c r="O30" i="44"/>
  <c r="Q30" i="44"/>
  <c r="K48" i="44"/>
  <c r="M48" i="44"/>
  <c r="O48" i="44"/>
  <c r="M18" i="44"/>
  <c r="K18" i="44"/>
  <c r="K7" i="44"/>
  <c r="O18" i="44"/>
  <c r="M32" i="44"/>
  <c r="M14" i="44"/>
  <c r="K86" i="44"/>
  <c r="Q18" i="44"/>
  <c r="K44" i="44"/>
  <c r="O80" i="44"/>
  <c r="M44" i="44"/>
  <c r="Q56" i="44"/>
  <c r="K80" i="44"/>
  <c r="Q80" i="44"/>
  <c r="K32" i="44"/>
  <c r="O38" i="44"/>
  <c r="K38" i="44"/>
  <c r="M26" i="44"/>
  <c r="O44" i="44"/>
  <c r="O74" i="44"/>
  <c r="M80" i="44"/>
  <c r="K26" i="44"/>
  <c r="K11" i="44"/>
  <c r="M7" i="44"/>
  <c r="O56" i="44"/>
  <c r="M56" i="44"/>
  <c r="Q86" i="44"/>
  <c r="Q7" i="44"/>
  <c r="Q74" i="44"/>
  <c r="O14" i="44"/>
  <c r="Q14" i="44"/>
  <c r="O32" i="44"/>
  <c r="Q38" i="44"/>
  <c r="K56" i="44"/>
  <c r="K74" i="44"/>
  <c r="M86" i="44"/>
  <c r="O7" i="44"/>
  <c r="K14" i="44"/>
  <c r="Q26" i="44"/>
  <c r="Q32" i="44"/>
  <c r="M38" i="44"/>
  <c r="Q44" i="44"/>
  <c r="M74" i="44"/>
  <c r="O86" i="44"/>
  <c r="G74" i="44"/>
  <c r="G44" i="44"/>
  <c r="O26" i="44"/>
  <c r="G14" i="44"/>
  <c r="Q9" i="44"/>
  <c r="K9" i="44"/>
  <c r="Q11" i="44"/>
  <c r="O11" i="44"/>
  <c r="M9" i="44"/>
  <c r="O52" i="41"/>
  <c r="O48" i="41"/>
  <c r="O28" i="41"/>
  <c r="O24" i="41"/>
  <c r="O20" i="41"/>
  <c r="O29" i="42"/>
  <c r="O17" i="42"/>
  <c r="G13" i="42"/>
  <c r="O9" i="42"/>
  <c r="M67" i="45"/>
  <c r="M22" i="45"/>
  <c r="M37" i="45"/>
  <c r="K47" i="45"/>
  <c r="Q47" i="45"/>
  <c r="O67" i="45"/>
  <c r="M72" i="45"/>
  <c r="O47" i="45"/>
  <c r="K72" i="45"/>
  <c r="M47" i="45"/>
  <c r="O32" i="45"/>
  <c r="Q27" i="45"/>
  <c r="K27" i="45"/>
  <c r="Q32" i="45"/>
  <c r="Q22" i="45"/>
  <c r="M27" i="45"/>
  <c r="K32" i="45"/>
  <c r="Q37" i="45"/>
  <c r="Q67" i="45"/>
  <c r="K22" i="45"/>
  <c r="M32" i="45"/>
  <c r="K37" i="45"/>
  <c r="K67" i="45"/>
  <c r="Q72" i="45"/>
  <c r="O72" i="45"/>
  <c r="O37" i="45"/>
  <c r="O27" i="45"/>
  <c r="O22" i="45"/>
  <c r="O9" i="44"/>
  <c r="M11" i="44"/>
  <c r="P12" i="45"/>
  <c r="N12" i="45"/>
  <c r="L12" i="45"/>
  <c r="J12" i="45"/>
  <c r="E12" i="45"/>
  <c r="G12" i="45" s="1"/>
  <c r="E10" i="45"/>
  <c r="E8" i="45"/>
  <c r="E9" i="45"/>
  <c r="E7" i="45"/>
  <c r="E6" i="45"/>
  <c r="Q12" i="45" l="1"/>
  <c r="K12" i="45"/>
  <c r="M12" i="45"/>
  <c r="O12" i="45"/>
  <c r="P58" i="43"/>
  <c r="Q58" i="43" s="1"/>
  <c r="N58" i="43"/>
  <c r="O58" i="43" s="1"/>
  <c r="L58" i="43"/>
  <c r="M58" i="43" s="1"/>
  <c r="J58" i="43"/>
  <c r="K58" i="43" s="1"/>
  <c r="E58" i="43"/>
  <c r="G58" i="43" s="1"/>
  <c r="P54" i="43"/>
  <c r="Q54" i="43" s="1"/>
  <c r="N54" i="43"/>
  <c r="O54" i="43" s="1"/>
  <c r="L54" i="43"/>
  <c r="M54" i="43" s="1"/>
  <c r="J54" i="43"/>
  <c r="K54" i="43" s="1"/>
  <c r="E54" i="43"/>
  <c r="G54" i="43" s="1"/>
  <c r="P50" i="43"/>
  <c r="Q50" i="43" s="1"/>
  <c r="N50" i="43"/>
  <c r="O50" i="43" s="1"/>
  <c r="L50" i="43"/>
  <c r="M50" i="43" s="1"/>
  <c r="J50" i="43"/>
  <c r="K50" i="43" s="1"/>
  <c r="E50" i="43"/>
  <c r="G50" i="43" s="1"/>
  <c r="P38" i="43"/>
  <c r="Q38" i="43" s="1"/>
  <c r="N38" i="43"/>
  <c r="O38" i="43" s="1"/>
  <c r="L38" i="43"/>
  <c r="M38" i="43" s="1"/>
  <c r="J38" i="43"/>
  <c r="K38" i="43" s="1"/>
  <c r="E38" i="43"/>
  <c r="G38" i="43" s="1"/>
  <c r="P34" i="43"/>
  <c r="Q34" i="43" s="1"/>
  <c r="N34" i="43"/>
  <c r="O34" i="43" s="1"/>
  <c r="L34" i="43"/>
  <c r="M34" i="43" s="1"/>
  <c r="J34" i="43"/>
  <c r="K34" i="43" s="1"/>
  <c r="E34" i="43"/>
  <c r="G34" i="43" s="1"/>
  <c r="P30" i="43"/>
  <c r="Q30" i="43" s="1"/>
  <c r="N30" i="43"/>
  <c r="O30" i="43" s="1"/>
  <c r="L30" i="43"/>
  <c r="M30" i="43" s="1"/>
  <c r="J30" i="43"/>
  <c r="K30" i="43" s="1"/>
  <c r="E30" i="43"/>
  <c r="G30" i="43" s="1"/>
  <c r="P26" i="43"/>
  <c r="Q26" i="43" s="1"/>
  <c r="N26" i="43"/>
  <c r="O26" i="43" s="1"/>
  <c r="L26" i="43"/>
  <c r="M26" i="43" s="1"/>
  <c r="J26" i="43"/>
  <c r="K26" i="43" s="1"/>
  <c r="E26" i="43"/>
  <c r="G26" i="43" s="1"/>
  <c r="P22" i="43"/>
  <c r="Q22" i="43" s="1"/>
  <c r="N22" i="43"/>
  <c r="O22" i="43" s="1"/>
  <c r="L22" i="43"/>
  <c r="M22" i="43" s="1"/>
  <c r="J22" i="43"/>
  <c r="K22" i="43" s="1"/>
  <c r="E22" i="43"/>
  <c r="G22" i="43" s="1"/>
  <c r="P14" i="43"/>
  <c r="Q14" i="43" s="1"/>
  <c r="N14" i="43"/>
  <c r="O14" i="43" s="1"/>
  <c r="L14" i="43"/>
  <c r="M14" i="43" s="1"/>
  <c r="J14" i="43"/>
  <c r="K14" i="43" s="1"/>
  <c r="E14" i="43"/>
  <c r="G14" i="43" s="1"/>
  <c r="E9" i="43"/>
  <c r="P57" i="43"/>
  <c r="N57" i="43"/>
  <c r="L57" i="43"/>
  <c r="J57" i="43"/>
  <c r="E57" i="43"/>
  <c r="G57" i="43" s="1"/>
  <c r="P53" i="43"/>
  <c r="N53" i="43"/>
  <c r="L53" i="43"/>
  <c r="J53" i="43"/>
  <c r="E53" i="43"/>
  <c r="G53" i="43" s="1"/>
  <c r="P49" i="43"/>
  <c r="N49" i="43"/>
  <c r="L49" i="43"/>
  <c r="J49" i="43"/>
  <c r="E49" i="43"/>
  <c r="G49" i="43" s="1"/>
  <c r="P37" i="43"/>
  <c r="N37" i="43"/>
  <c r="L37" i="43"/>
  <c r="J37" i="43"/>
  <c r="E37" i="43"/>
  <c r="G37" i="43" s="1"/>
  <c r="P33" i="43"/>
  <c r="N33" i="43"/>
  <c r="L33" i="43"/>
  <c r="J33" i="43"/>
  <c r="E33" i="43"/>
  <c r="P29" i="43"/>
  <c r="N29" i="43"/>
  <c r="L29" i="43"/>
  <c r="J29" i="43"/>
  <c r="E29" i="43"/>
  <c r="G29" i="43" s="1"/>
  <c r="P25" i="43"/>
  <c r="N25" i="43"/>
  <c r="L25" i="43"/>
  <c r="J25" i="43"/>
  <c r="E25" i="43"/>
  <c r="G25" i="43" s="1"/>
  <c r="P21" i="43"/>
  <c r="N21" i="43"/>
  <c r="L21" i="43"/>
  <c r="J21" i="43"/>
  <c r="E21" i="43"/>
  <c r="G21" i="43" s="1"/>
  <c r="P13" i="43"/>
  <c r="N13" i="43"/>
  <c r="L13" i="43"/>
  <c r="J13" i="43"/>
  <c r="E13" i="43"/>
  <c r="G13" i="43" s="1"/>
  <c r="E8" i="43"/>
  <c r="P56" i="43"/>
  <c r="Q56" i="43" s="1"/>
  <c r="N56" i="43"/>
  <c r="O56" i="43" s="1"/>
  <c r="L56" i="43"/>
  <c r="M56" i="43" s="1"/>
  <c r="J56" i="43"/>
  <c r="K56" i="43" s="1"/>
  <c r="E56" i="43"/>
  <c r="G56" i="43" s="1"/>
  <c r="P52" i="43"/>
  <c r="Q52" i="43" s="1"/>
  <c r="N52" i="43"/>
  <c r="O52" i="43" s="1"/>
  <c r="L52" i="43"/>
  <c r="M52" i="43" s="1"/>
  <c r="J52" i="43"/>
  <c r="K52" i="43" s="1"/>
  <c r="E52" i="43"/>
  <c r="G52" i="43" s="1"/>
  <c r="P48" i="43"/>
  <c r="Q48" i="43" s="1"/>
  <c r="N48" i="43"/>
  <c r="O48" i="43" s="1"/>
  <c r="L48" i="43"/>
  <c r="M48" i="43" s="1"/>
  <c r="J48" i="43"/>
  <c r="K48" i="43" s="1"/>
  <c r="E48" i="43"/>
  <c r="G48" i="43" s="1"/>
  <c r="P36" i="43"/>
  <c r="Q36" i="43" s="1"/>
  <c r="N36" i="43"/>
  <c r="O36" i="43" s="1"/>
  <c r="L36" i="43"/>
  <c r="M36" i="43" s="1"/>
  <c r="J36" i="43"/>
  <c r="K36" i="43" s="1"/>
  <c r="E36" i="43"/>
  <c r="G36" i="43" s="1"/>
  <c r="P32" i="43"/>
  <c r="Q32" i="43" s="1"/>
  <c r="N32" i="43"/>
  <c r="O32" i="43" s="1"/>
  <c r="L32" i="43"/>
  <c r="M32" i="43" s="1"/>
  <c r="J32" i="43"/>
  <c r="K32" i="43" s="1"/>
  <c r="E32" i="43"/>
  <c r="G32" i="43" s="1"/>
  <c r="P28" i="43"/>
  <c r="Q28" i="43" s="1"/>
  <c r="N28" i="43"/>
  <c r="O28" i="43" s="1"/>
  <c r="L28" i="43"/>
  <c r="M28" i="43" s="1"/>
  <c r="J28" i="43"/>
  <c r="K28" i="43" s="1"/>
  <c r="E28" i="43"/>
  <c r="G28" i="43" s="1"/>
  <c r="P24" i="43"/>
  <c r="Q24" i="43" s="1"/>
  <c r="N24" i="43"/>
  <c r="O24" i="43" s="1"/>
  <c r="L24" i="43"/>
  <c r="M24" i="43" s="1"/>
  <c r="J24" i="43"/>
  <c r="K24" i="43" s="1"/>
  <c r="E24" i="43"/>
  <c r="G24" i="43" s="1"/>
  <c r="P20" i="43"/>
  <c r="Q20" i="43" s="1"/>
  <c r="N20" i="43"/>
  <c r="O20" i="43" s="1"/>
  <c r="L20" i="43"/>
  <c r="M20" i="43" s="1"/>
  <c r="J20" i="43"/>
  <c r="K20" i="43" s="1"/>
  <c r="E20" i="43"/>
  <c r="G20" i="43" s="1"/>
  <c r="P12" i="43"/>
  <c r="Q12" i="43" s="1"/>
  <c r="N12" i="43"/>
  <c r="O12" i="43" s="1"/>
  <c r="L12" i="43"/>
  <c r="M12" i="43" s="1"/>
  <c r="J12" i="43"/>
  <c r="K12" i="43" s="1"/>
  <c r="E12" i="43"/>
  <c r="G12" i="43" s="1"/>
  <c r="E7" i="43"/>
  <c r="K37" i="43" l="1"/>
  <c r="M21" i="43"/>
  <c r="M33" i="43"/>
  <c r="M57" i="43"/>
  <c r="K21" i="43"/>
  <c r="K33" i="43"/>
  <c r="M37" i="43"/>
  <c r="Q25" i="43"/>
  <c r="Q49" i="43"/>
  <c r="Q13" i="43"/>
  <c r="K25" i="43"/>
  <c r="Q29" i="43"/>
  <c r="K49" i="43"/>
  <c r="Q53" i="43"/>
  <c r="K13" i="43"/>
  <c r="Q21" i="43"/>
  <c r="M25" i="43"/>
  <c r="K29" i="43"/>
  <c r="O33" i="43"/>
  <c r="Q33" i="43"/>
  <c r="O37" i="43"/>
  <c r="M49" i="43"/>
  <c r="K53" i="43"/>
  <c r="Q57" i="43"/>
  <c r="M13" i="43"/>
  <c r="M29" i="43"/>
  <c r="Q37" i="43"/>
  <c r="O49" i="43"/>
  <c r="M53" i="43"/>
  <c r="K57" i="43"/>
  <c r="O57" i="43"/>
  <c r="O53" i="43"/>
  <c r="G33" i="43"/>
  <c r="O29" i="43"/>
  <c r="O25" i="43"/>
  <c r="O21" i="43"/>
  <c r="O13" i="43"/>
  <c r="P51" i="43"/>
  <c r="Q51" i="43" s="1"/>
  <c r="N51" i="43"/>
  <c r="O51" i="43" s="1"/>
  <c r="L51" i="43"/>
  <c r="M51" i="43" s="1"/>
  <c r="J51" i="43"/>
  <c r="K51" i="43" s="1"/>
  <c r="G51" i="43"/>
  <c r="P47" i="43"/>
  <c r="Q47" i="43" s="1"/>
  <c r="N47" i="43"/>
  <c r="O47" i="43" s="1"/>
  <c r="L47" i="43"/>
  <c r="M47" i="43" s="1"/>
  <c r="J47" i="43"/>
  <c r="K47" i="43" s="1"/>
  <c r="E47" i="43"/>
  <c r="G47" i="43" s="1"/>
  <c r="P35" i="43"/>
  <c r="Q35" i="43" s="1"/>
  <c r="N35" i="43"/>
  <c r="O35" i="43" s="1"/>
  <c r="L35" i="43"/>
  <c r="M35" i="43" s="1"/>
  <c r="J35" i="43"/>
  <c r="K35" i="43" s="1"/>
  <c r="E35" i="43"/>
  <c r="G35" i="43" s="1"/>
  <c r="P31" i="43"/>
  <c r="Q31" i="43" s="1"/>
  <c r="N31" i="43"/>
  <c r="O31" i="43" s="1"/>
  <c r="L31" i="43"/>
  <c r="M31" i="43" s="1"/>
  <c r="J31" i="43"/>
  <c r="K31" i="43" s="1"/>
  <c r="E31" i="43"/>
  <c r="G31" i="43" s="1"/>
  <c r="P27" i="43"/>
  <c r="Q27" i="43" s="1"/>
  <c r="N27" i="43"/>
  <c r="O27" i="43" s="1"/>
  <c r="L27" i="43"/>
  <c r="M27" i="43" s="1"/>
  <c r="J27" i="43"/>
  <c r="K27" i="43" s="1"/>
  <c r="E27" i="43"/>
  <c r="G27" i="43" s="1"/>
  <c r="P23" i="43"/>
  <c r="Q23" i="43" s="1"/>
  <c r="N23" i="43"/>
  <c r="O23" i="43" s="1"/>
  <c r="L23" i="43"/>
  <c r="M23" i="43" s="1"/>
  <c r="J23" i="43"/>
  <c r="K23" i="43" s="1"/>
  <c r="E23" i="43"/>
  <c r="G23" i="43" s="1"/>
  <c r="P19" i="43"/>
  <c r="Q19" i="43" s="1"/>
  <c r="N19" i="43"/>
  <c r="O19" i="43" s="1"/>
  <c r="L19" i="43"/>
  <c r="M19" i="43" s="1"/>
  <c r="J19" i="43"/>
  <c r="K19" i="43" s="1"/>
  <c r="E19" i="43"/>
  <c r="G19" i="43" s="1"/>
  <c r="P11" i="43"/>
  <c r="Q11" i="43" s="1"/>
  <c r="N11" i="43"/>
  <c r="O11" i="43" s="1"/>
  <c r="L11" i="43"/>
  <c r="M11" i="43" s="1"/>
  <c r="J11" i="43"/>
  <c r="K11" i="43" s="1"/>
  <c r="E11" i="43"/>
  <c r="G11" i="43" s="1"/>
  <c r="P6" i="43"/>
  <c r="Q6" i="43" s="1"/>
  <c r="N6" i="43"/>
  <c r="O6" i="43" s="1"/>
  <c r="L6" i="43"/>
  <c r="M6" i="43" s="1"/>
  <c r="J6" i="43"/>
  <c r="K6" i="43" s="1"/>
  <c r="E6" i="43"/>
  <c r="G6" i="43" s="1"/>
  <c r="P32" i="42"/>
  <c r="Q32" i="42" s="1"/>
  <c r="N32" i="42"/>
  <c r="O32" i="42" s="1"/>
  <c r="L32" i="42"/>
  <c r="M32" i="42" s="1"/>
  <c r="J32" i="42"/>
  <c r="K32" i="42" s="1"/>
  <c r="E32" i="42"/>
  <c r="G32" i="42" s="1"/>
  <c r="P30" i="42"/>
  <c r="Q30" i="42" s="1"/>
  <c r="N30" i="42"/>
  <c r="O30" i="42" s="1"/>
  <c r="L30" i="42"/>
  <c r="M30" i="42" s="1"/>
  <c r="J30" i="42"/>
  <c r="K30" i="42" s="1"/>
  <c r="E30" i="42"/>
  <c r="G30" i="42" s="1"/>
  <c r="P28" i="42"/>
  <c r="Q28" i="42" s="1"/>
  <c r="N28" i="42"/>
  <c r="O28" i="42" s="1"/>
  <c r="L28" i="42"/>
  <c r="M28" i="42" s="1"/>
  <c r="J28" i="42"/>
  <c r="K28" i="42" s="1"/>
  <c r="E28" i="42"/>
  <c r="G28" i="42" s="1"/>
  <c r="P22" i="42"/>
  <c r="Q22" i="42" s="1"/>
  <c r="N22" i="42"/>
  <c r="O22" i="42" s="1"/>
  <c r="L22" i="42"/>
  <c r="M22" i="42" s="1"/>
  <c r="J22" i="42"/>
  <c r="K22" i="42" s="1"/>
  <c r="E22" i="42"/>
  <c r="G22" i="42" s="1"/>
  <c r="P20" i="42"/>
  <c r="Q20" i="42" s="1"/>
  <c r="N20" i="42"/>
  <c r="O20" i="42" s="1"/>
  <c r="L20" i="42"/>
  <c r="M20" i="42" s="1"/>
  <c r="J20" i="42"/>
  <c r="K20" i="42" s="1"/>
  <c r="E20" i="42"/>
  <c r="G20" i="42" s="1"/>
  <c r="P18" i="42"/>
  <c r="Q18" i="42" s="1"/>
  <c r="N18" i="42"/>
  <c r="O18" i="42" s="1"/>
  <c r="L18" i="42"/>
  <c r="M18" i="42" s="1"/>
  <c r="J18" i="42"/>
  <c r="K18" i="42" s="1"/>
  <c r="E18" i="42"/>
  <c r="G18" i="42" s="1"/>
  <c r="P16" i="42"/>
  <c r="Q16" i="42" s="1"/>
  <c r="N16" i="42"/>
  <c r="O16" i="42" s="1"/>
  <c r="L16" i="42"/>
  <c r="M16" i="42" s="1"/>
  <c r="J16" i="42"/>
  <c r="K16" i="42" s="1"/>
  <c r="G16" i="42"/>
  <c r="P14" i="42"/>
  <c r="Q14" i="42" s="1"/>
  <c r="N14" i="42"/>
  <c r="O14" i="42" s="1"/>
  <c r="L14" i="42"/>
  <c r="M14" i="42" s="1"/>
  <c r="J14" i="42"/>
  <c r="K14" i="42" s="1"/>
  <c r="E14" i="42"/>
  <c r="G14" i="42" s="1"/>
  <c r="P10" i="42"/>
  <c r="Q10" i="42" s="1"/>
  <c r="N10" i="42"/>
  <c r="O10" i="42" s="1"/>
  <c r="L10" i="42"/>
  <c r="M10" i="42" s="1"/>
  <c r="J10" i="42"/>
  <c r="K10" i="42" s="1"/>
  <c r="E10" i="42"/>
  <c r="G10" i="42" s="1"/>
  <c r="E7" i="42"/>
  <c r="P6" i="42"/>
  <c r="N6" i="42"/>
  <c r="L6" i="42"/>
  <c r="J6" i="42"/>
  <c r="Q6" i="42"/>
  <c r="G6" i="42" l="1"/>
  <c r="O6" i="42"/>
  <c r="K6" i="42"/>
  <c r="M6" i="42"/>
  <c r="P11" i="41"/>
  <c r="Q11" i="41" s="1"/>
  <c r="N11" i="41"/>
  <c r="O11" i="41" s="1"/>
  <c r="L11" i="41"/>
  <c r="M11" i="41" s="1"/>
  <c r="J11" i="41"/>
  <c r="K11" i="41" s="1"/>
  <c r="E11" i="41"/>
  <c r="G11" i="41" s="1"/>
  <c r="P30" i="40"/>
  <c r="Q30" i="40" s="1"/>
  <c r="N30" i="40"/>
  <c r="O30" i="40" s="1"/>
  <c r="L30" i="40"/>
  <c r="M30" i="40" s="1"/>
  <c r="J30" i="40"/>
  <c r="K30" i="40" s="1"/>
  <c r="E30" i="40"/>
  <c r="G30" i="40" s="1"/>
  <c r="P32" i="40"/>
  <c r="Q32" i="40" s="1"/>
  <c r="N32" i="40"/>
  <c r="O32" i="40" s="1"/>
  <c r="L32" i="40"/>
  <c r="M32" i="40" s="1"/>
  <c r="J32" i="40"/>
  <c r="K32" i="40" s="1"/>
  <c r="E32" i="40"/>
  <c r="G32" i="40" s="1"/>
  <c r="P28" i="40"/>
  <c r="Q28" i="40" s="1"/>
  <c r="N28" i="40"/>
  <c r="O28" i="40" s="1"/>
  <c r="L28" i="40"/>
  <c r="M28" i="40" s="1"/>
  <c r="J28" i="40"/>
  <c r="K28" i="40" s="1"/>
  <c r="E28" i="40"/>
  <c r="G28" i="40" s="1"/>
  <c r="P22" i="40"/>
  <c r="Q22" i="40" s="1"/>
  <c r="N22" i="40"/>
  <c r="O22" i="40" s="1"/>
  <c r="L22" i="40"/>
  <c r="M22" i="40" s="1"/>
  <c r="J22" i="40"/>
  <c r="K22" i="40" s="1"/>
  <c r="E22" i="40"/>
  <c r="G22" i="40" s="1"/>
  <c r="P20" i="40"/>
  <c r="Q20" i="40" s="1"/>
  <c r="N20" i="40"/>
  <c r="O20" i="40" s="1"/>
  <c r="L20" i="40"/>
  <c r="M20" i="40" s="1"/>
  <c r="J20" i="40"/>
  <c r="K20" i="40" s="1"/>
  <c r="E20" i="40"/>
  <c r="G20" i="40" s="1"/>
  <c r="P18" i="40"/>
  <c r="Q18" i="40" s="1"/>
  <c r="N18" i="40"/>
  <c r="O18" i="40" s="1"/>
  <c r="L18" i="40"/>
  <c r="M18" i="40" s="1"/>
  <c r="J18" i="40"/>
  <c r="K18" i="40" s="1"/>
  <c r="E18" i="40"/>
  <c r="G18" i="40" s="1"/>
  <c r="P16" i="40"/>
  <c r="Q16" i="40" s="1"/>
  <c r="N16" i="40"/>
  <c r="O16" i="40" s="1"/>
  <c r="L16" i="40"/>
  <c r="M16" i="40" s="1"/>
  <c r="J16" i="40"/>
  <c r="K16" i="40" s="1"/>
  <c r="E16" i="40"/>
  <c r="G16" i="40" s="1"/>
  <c r="P14" i="40"/>
  <c r="Q14" i="40" s="1"/>
  <c r="N14" i="40"/>
  <c r="O14" i="40" s="1"/>
  <c r="L14" i="40"/>
  <c r="M14" i="40" s="1"/>
  <c r="J14" i="40"/>
  <c r="K14" i="40" s="1"/>
  <c r="E14" i="40"/>
  <c r="G14" i="40" s="1"/>
  <c r="P10" i="40"/>
  <c r="Q10" i="40" s="1"/>
  <c r="N10" i="40"/>
  <c r="O10" i="40" s="1"/>
  <c r="L10" i="40"/>
  <c r="M10" i="40" s="1"/>
  <c r="J10" i="40"/>
  <c r="K10" i="40" s="1"/>
  <c r="E10" i="40"/>
  <c r="G10" i="40" s="1"/>
  <c r="P7" i="40"/>
  <c r="Q7" i="40" s="1"/>
  <c r="N7" i="40"/>
  <c r="O7" i="40" s="1"/>
  <c r="L7" i="40"/>
  <c r="M7" i="40" s="1"/>
  <c r="J7" i="40"/>
  <c r="K7" i="40" s="1"/>
  <c r="E7" i="40"/>
  <c r="G7" i="40" s="1"/>
  <c r="P57" i="41" l="1"/>
  <c r="Q57" i="41" s="1"/>
  <c r="N57" i="41"/>
  <c r="O57" i="41" s="1"/>
  <c r="L57" i="41"/>
  <c r="M57" i="41" s="1"/>
  <c r="J57" i="41"/>
  <c r="K57" i="41" s="1"/>
  <c r="E57" i="41"/>
  <c r="G57" i="41" s="1"/>
  <c r="P53" i="41"/>
  <c r="Q53" i="41" s="1"/>
  <c r="N53" i="41"/>
  <c r="O53" i="41" s="1"/>
  <c r="L53" i="41"/>
  <c r="M53" i="41" s="1"/>
  <c r="J53" i="41"/>
  <c r="K53" i="41" s="1"/>
  <c r="E53" i="41"/>
  <c r="G53" i="41" s="1"/>
  <c r="P49" i="41"/>
  <c r="Q49" i="41" s="1"/>
  <c r="N49" i="41"/>
  <c r="O49" i="41" s="1"/>
  <c r="L49" i="41"/>
  <c r="M49" i="41" s="1"/>
  <c r="J49" i="41"/>
  <c r="K49" i="41" s="1"/>
  <c r="E49" i="41"/>
  <c r="G49" i="41" s="1"/>
  <c r="P37" i="41"/>
  <c r="Q37" i="41" s="1"/>
  <c r="N37" i="41"/>
  <c r="O37" i="41" s="1"/>
  <c r="L37" i="41"/>
  <c r="M37" i="41" s="1"/>
  <c r="J37" i="41"/>
  <c r="K37" i="41" s="1"/>
  <c r="E37" i="41"/>
  <c r="G37" i="41" s="1"/>
  <c r="P33" i="41"/>
  <c r="Q33" i="41" s="1"/>
  <c r="N33" i="41"/>
  <c r="O33" i="41" s="1"/>
  <c r="L33" i="41"/>
  <c r="M33" i="41" s="1"/>
  <c r="J33" i="41"/>
  <c r="K33" i="41" s="1"/>
  <c r="E33" i="41"/>
  <c r="G33" i="41" s="1"/>
  <c r="P29" i="41"/>
  <c r="Q29" i="41" s="1"/>
  <c r="N29" i="41"/>
  <c r="O29" i="41" s="1"/>
  <c r="L29" i="41"/>
  <c r="M29" i="41" s="1"/>
  <c r="J29" i="41"/>
  <c r="K29" i="41" s="1"/>
  <c r="E29" i="41"/>
  <c r="G29" i="41" s="1"/>
  <c r="P21" i="41"/>
  <c r="Q21" i="41" s="1"/>
  <c r="N21" i="41"/>
  <c r="O21" i="41" s="1"/>
  <c r="L21" i="41"/>
  <c r="M21" i="41" s="1"/>
  <c r="J21" i="41"/>
  <c r="K21" i="41" s="1"/>
  <c r="E21" i="41"/>
  <c r="G21" i="41" s="1"/>
  <c r="P13" i="41"/>
  <c r="Q13" i="41" s="1"/>
  <c r="N13" i="41"/>
  <c r="O13" i="41" s="1"/>
  <c r="L13" i="41"/>
  <c r="M13" i="41" s="1"/>
  <c r="J13" i="41"/>
  <c r="K13" i="41" s="1"/>
  <c r="E13" i="41"/>
  <c r="G13" i="41" s="1"/>
  <c r="P8" i="41"/>
  <c r="Q8" i="41" s="1"/>
  <c r="N8" i="41"/>
  <c r="O8" i="41" s="1"/>
  <c r="L8" i="41"/>
  <c r="M8" i="41" s="1"/>
  <c r="J8" i="41"/>
  <c r="K8" i="41" s="1"/>
  <c r="E8" i="41"/>
  <c r="G8" i="41" s="1"/>
  <c r="P29" i="40"/>
  <c r="Q29" i="40" s="1"/>
  <c r="N29" i="40"/>
  <c r="O29" i="40" s="1"/>
  <c r="L29" i="40"/>
  <c r="M29" i="40" s="1"/>
  <c r="J29" i="40"/>
  <c r="K29" i="40" s="1"/>
  <c r="E29" i="40"/>
  <c r="G29" i="40" s="1"/>
  <c r="P31" i="40"/>
  <c r="Q31" i="40" s="1"/>
  <c r="N31" i="40"/>
  <c r="O31" i="40" s="1"/>
  <c r="L31" i="40"/>
  <c r="M31" i="40" s="1"/>
  <c r="J31" i="40"/>
  <c r="K31" i="40" s="1"/>
  <c r="E31" i="40"/>
  <c r="G31" i="40" s="1"/>
  <c r="P27" i="40"/>
  <c r="Q27" i="40" s="1"/>
  <c r="N27" i="40"/>
  <c r="O27" i="40" s="1"/>
  <c r="L27" i="40"/>
  <c r="M27" i="40" s="1"/>
  <c r="J27" i="40"/>
  <c r="K27" i="40" s="1"/>
  <c r="E27" i="40"/>
  <c r="G27" i="40" s="1"/>
  <c r="P21" i="40"/>
  <c r="Q21" i="40" s="1"/>
  <c r="N21" i="40"/>
  <c r="O21" i="40" s="1"/>
  <c r="L21" i="40"/>
  <c r="M21" i="40" s="1"/>
  <c r="J21" i="40"/>
  <c r="K21" i="40" s="1"/>
  <c r="E21" i="40"/>
  <c r="G21" i="40" s="1"/>
  <c r="P19" i="40"/>
  <c r="Q19" i="40" s="1"/>
  <c r="N19" i="40"/>
  <c r="O19" i="40" s="1"/>
  <c r="L19" i="40"/>
  <c r="M19" i="40" s="1"/>
  <c r="J19" i="40"/>
  <c r="K19" i="40" s="1"/>
  <c r="E19" i="40"/>
  <c r="G19" i="40" s="1"/>
  <c r="P17" i="40"/>
  <c r="Q17" i="40" s="1"/>
  <c r="N17" i="40"/>
  <c r="O17" i="40" s="1"/>
  <c r="L17" i="40"/>
  <c r="M17" i="40" s="1"/>
  <c r="J17" i="40"/>
  <c r="K17" i="40" s="1"/>
  <c r="E17" i="40"/>
  <c r="G17" i="40" s="1"/>
  <c r="P15" i="40"/>
  <c r="Q15" i="40" s="1"/>
  <c r="N15" i="40"/>
  <c r="O15" i="40" s="1"/>
  <c r="L15" i="40"/>
  <c r="M15" i="40" s="1"/>
  <c r="J15" i="40"/>
  <c r="K15" i="40" s="1"/>
  <c r="E15" i="40"/>
  <c r="G15" i="40" s="1"/>
  <c r="P13" i="40"/>
  <c r="Q13" i="40" s="1"/>
  <c r="N13" i="40"/>
  <c r="O13" i="40" s="1"/>
  <c r="L13" i="40"/>
  <c r="M13" i="40" s="1"/>
  <c r="J13" i="40"/>
  <c r="K13" i="40" s="1"/>
  <c r="E13" i="40"/>
  <c r="G13" i="40" s="1"/>
  <c r="P9" i="40"/>
  <c r="Q9" i="40" s="1"/>
  <c r="N9" i="40"/>
  <c r="O9" i="40" s="1"/>
  <c r="L9" i="40"/>
  <c r="M9" i="40" s="1"/>
  <c r="J9" i="40"/>
  <c r="K9" i="40" s="1"/>
  <c r="E9" i="40"/>
  <c r="G9" i="40" s="1"/>
  <c r="P6" i="40" l="1"/>
  <c r="Q6" i="40" s="1"/>
  <c r="N6" i="40"/>
  <c r="O6" i="40" s="1"/>
  <c r="L6" i="40"/>
  <c r="M6" i="40" s="1"/>
  <c r="J6" i="40"/>
  <c r="K6" i="40" s="1"/>
  <c r="P47" i="39"/>
  <c r="N47" i="39"/>
  <c r="L47" i="39"/>
  <c r="J47" i="39"/>
  <c r="Q47" i="39"/>
  <c r="P44" i="39"/>
  <c r="N44" i="39"/>
  <c r="L44" i="39"/>
  <c r="J44" i="39"/>
  <c r="P41" i="39"/>
  <c r="N41" i="39"/>
  <c r="L41" i="39"/>
  <c r="J41" i="39"/>
  <c r="P32" i="39"/>
  <c r="N32" i="39"/>
  <c r="L32" i="39"/>
  <c r="J32" i="39"/>
  <c r="P28" i="39"/>
  <c r="N28" i="39"/>
  <c r="L28" i="39"/>
  <c r="J28" i="39"/>
  <c r="P24" i="39"/>
  <c r="N24" i="39"/>
  <c r="L24" i="39"/>
  <c r="J24" i="39"/>
  <c r="P21" i="39"/>
  <c r="N21" i="39"/>
  <c r="L21" i="39"/>
  <c r="J21" i="39"/>
  <c r="P18" i="39"/>
  <c r="N18" i="39"/>
  <c r="L18" i="39"/>
  <c r="J18" i="39"/>
  <c r="P12" i="39"/>
  <c r="N12" i="39"/>
  <c r="L12" i="39"/>
  <c r="J12" i="39"/>
  <c r="M18" i="39" l="1"/>
  <c r="M21" i="39"/>
  <c r="Q21" i="39"/>
  <c r="K32" i="39"/>
  <c r="M32" i="39"/>
  <c r="K41" i="39"/>
  <c r="O44" i="39"/>
  <c r="K18" i="39"/>
  <c r="K24" i="39"/>
  <c r="M41" i="39"/>
  <c r="K44" i="39"/>
  <c r="M12" i="39"/>
  <c r="O24" i="39"/>
  <c r="M28" i="39"/>
  <c r="Q41" i="39"/>
  <c r="K47" i="39"/>
  <c r="Q24" i="39"/>
  <c r="Q44" i="39"/>
  <c r="Q12" i="39"/>
  <c r="O21" i="39"/>
  <c r="Q28" i="39"/>
  <c r="M47" i="39"/>
  <c r="K12" i="39"/>
  <c r="Q18" i="39"/>
  <c r="K21" i="39"/>
  <c r="M24" i="39"/>
  <c r="K28" i="39"/>
  <c r="Q32" i="39"/>
  <c r="M44" i="39"/>
  <c r="O47" i="39"/>
  <c r="G6" i="40"/>
  <c r="O41" i="39"/>
  <c r="O32" i="39"/>
  <c r="O28" i="39"/>
  <c r="O18" i="39"/>
  <c r="O12" i="39"/>
  <c r="Q90" i="45" l="1"/>
  <c r="O90" i="45"/>
  <c r="M90" i="45"/>
  <c r="K90" i="45"/>
  <c r="Q87" i="45"/>
  <c r="O87" i="45"/>
  <c r="M87" i="45"/>
  <c r="K87" i="45"/>
  <c r="Q86" i="45"/>
  <c r="O86" i="45"/>
  <c r="M86" i="45"/>
  <c r="K86" i="45"/>
  <c r="Q85" i="45"/>
  <c r="O85" i="45"/>
  <c r="M85" i="45"/>
  <c r="K85" i="45"/>
  <c r="Q84" i="45"/>
  <c r="O84" i="45"/>
  <c r="M84" i="45"/>
  <c r="K84" i="45"/>
  <c r="Q83" i="45"/>
  <c r="O83" i="45"/>
  <c r="M83" i="45"/>
  <c r="K83" i="45"/>
  <c r="Q82" i="45"/>
  <c r="O82" i="45"/>
  <c r="M82" i="45"/>
  <c r="K82" i="45"/>
  <c r="P81" i="45"/>
  <c r="Q81" i="45" s="1"/>
  <c r="N81" i="45"/>
  <c r="O81" i="45" s="1"/>
  <c r="L81" i="45"/>
  <c r="M81" i="45" s="1"/>
  <c r="J81" i="45"/>
  <c r="K81" i="45" s="1"/>
  <c r="P80" i="45"/>
  <c r="Q80" i="45" s="1"/>
  <c r="N80" i="45"/>
  <c r="O80" i="45" s="1"/>
  <c r="L80" i="45"/>
  <c r="M80" i="45" s="1"/>
  <c r="J80" i="45"/>
  <c r="K80" i="45" s="1"/>
  <c r="P10" i="45"/>
  <c r="Q10" i="45" s="1"/>
  <c r="N10" i="45"/>
  <c r="O10" i="45" s="1"/>
  <c r="L10" i="45"/>
  <c r="M10" i="45" s="1"/>
  <c r="J10" i="45"/>
  <c r="K10" i="45" s="1"/>
  <c r="G10" i="45"/>
  <c r="P9" i="45"/>
  <c r="Q9" i="45" s="1"/>
  <c r="N9" i="45"/>
  <c r="O9" i="45" s="1"/>
  <c r="L9" i="45"/>
  <c r="M9" i="45" s="1"/>
  <c r="J9" i="45"/>
  <c r="K9" i="45" s="1"/>
  <c r="P8" i="45"/>
  <c r="Q8" i="45" s="1"/>
  <c r="N8" i="45"/>
  <c r="O8" i="45" s="1"/>
  <c r="L8" i="45"/>
  <c r="M8" i="45" s="1"/>
  <c r="J8" i="45"/>
  <c r="K8" i="45" s="1"/>
  <c r="G8" i="45"/>
  <c r="P7" i="45"/>
  <c r="Q7" i="45" s="1"/>
  <c r="N7" i="45"/>
  <c r="O7" i="45" s="1"/>
  <c r="L7" i="45"/>
  <c r="M7" i="45" s="1"/>
  <c r="J7" i="45"/>
  <c r="K7" i="45" s="1"/>
  <c r="G7" i="45"/>
  <c r="P6" i="45"/>
  <c r="Q6" i="45" s="1"/>
  <c r="N6" i="45"/>
  <c r="O6" i="45" s="1"/>
  <c r="L6" i="45"/>
  <c r="M6" i="45" s="1"/>
  <c r="J6" i="45"/>
  <c r="K6" i="45" s="1"/>
  <c r="G6" i="45"/>
  <c r="Q106" i="44"/>
  <c r="O106" i="44"/>
  <c r="M106" i="44"/>
  <c r="K106" i="44"/>
  <c r="Q103" i="44"/>
  <c r="O103" i="44"/>
  <c r="M103" i="44"/>
  <c r="K103" i="44"/>
  <c r="Q102" i="44"/>
  <c r="O102" i="44"/>
  <c r="M102" i="44"/>
  <c r="K102" i="44"/>
  <c r="Q101" i="44"/>
  <c r="O101" i="44"/>
  <c r="M101" i="44"/>
  <c r="K101" i="44"/>
  <c r="Q100" i="44"/>
  <c r="O100" i="44"/>
  <c r="M100" i="44"/>
  <c r="K100" i="44"/>
  <c r="Q99" i="44"/>
  <c r="O99" i="44"/>
  <c r="M99" i="44"/>
  <c r="K99" i="44"/>
  <c r="Q98" i="44"/>
  <c r="O98" i="44"/>
  <c r="M98" i="44"/>
  <c r="K98" i="44"/>
  <c r="P97" i="44"/>
  <c r="Q97" i="44" s="1"/>
  <c r="N97" i="44"/>
  <c r="O97" i="44" s="1"/>
  <c r="L97" i="44"/>
  <c r="M97" i="44" s="1"/>
  <c r="J97" i="44"/>
  <c r="K97" i="44" s="1"/>
  <c r="G97" i="44"/>
  <c r="P96" i="44"/>
  <c r="Q96" i="44" s="1"/>
  <c r="N96" i="44"/>
  <c r="L96" i="44"/>
  <c r="J96" i="44"/>
  <c r="K96" i="44" s="1"/>
  <c r="G96" i="44"/>
  <c r="P95" i="44"/>
  <c r="Q95" i="44" s="1"/>
  <c r="N95" i="44"/>
  <c r="O95" i="44" s="1"/>
  <c r="L95" i="44"/>
  <c r="M95" i="44" s="1"/>
  <c r="J95" i="44"/>
  <c r="K95" i="44" s="1"/>
  <c r="G95" i="44"/>
  <c r="P94" i="44"/>
  <c r="Q94" i="44" s="1"/>
  <c r="N94" i="44"/>
  <c r="O94" i="44" s="1"/>
  <c r="L94" i="44"/>
  <c r="M94" i="44" s="1"/>
  <c r="J94" i="44"/>
  <c r="K94" i="44" s="1"/>
  <c r="G94" i="44"/>
  <c r="P89" i="44"/>
  <c r="Q89" i="44" s="1"/>
  <c r="N89" i="44"/>
  <c r="O89" i="44" s="1"/>
  <c r="L89" i="44"/>
  <c r="M89" i="44" s="1"/>
  <c r="J89" i="44"/>
  <c r="K89" i="44" s="1"/>
  <c r="G89" i="44"/>
  <c r="P88" i="44"/>
  <c r="Q88" i="44" s="1"/>
  <c r="N88" i="44"/>
  <c r="O88" i="44" s="1"/>
  <c r="L88" i="44"/>
  <c r="M88" i="44" s="1"/>
  <c r="J88" i="44"/>
  <c r="K88" i="44" s="1"/>
  <c r="G88" i="44"/>
  <c r="P82" i="44"/>
  <c r="Q82" i="44" s="1"/>
  <c r="N82" i="44"/>
  <c r="O82" i="44" s="1"/>
  <c r="L82" i="44"/>
  <c r="M82" i="44" s="1"/>
  <c r="J82" i="44"/>
  <c r="K82" i="44" s="1"/>
  <c r="G82" i="44"/>
  <c r="P76" i="44"/>
  <c r="Q76" i="44" s="1"/>
  <c r="N76" i="44"/>
  <c r="O76" i="44" s="1"/>
  <c r="L76" i="44"/>
  <c r="M76" i="44" s="1"/>
  <c r="J76" i="44"/>
  <c r="K76" i="44" s="1"/>
  <c r="G76" i="44"/>
  <c r="P58" i="44"/>
  <c r="Q58" i="44" s="1"/>
  <c r="N58" i="44"/>
  <c r="O58" i="44" s="1"/>
  <c r="L58" i="44"/>
  <c r="M58" i="44" s="1"/>
  <c r="J58" i="44"/>
  <c r="K58" i="44" s="1"/>
  <c r="G58" i="44"/>
  <c r="P46" i="44"/>
  <c r="Q46" i="44" s="1"/>
  <c r="N46" i="44"/>
  <c r="O46" i="44" s="1"/>
  <c r="L46" i="44"/>
  <c r="M46" i="44" s="1"/>
  <c r="J46" i="44"/>
  <c r="K46" i="44" s="1"/>
  <c r="G46" i="44"/>
  <c r="P40" i="44"/>
  <c r="Q40" i="44" s="1"/>
  <c r="N40" i="44"/>
  <c r="O40" i="44" s="1"/>
  <c r="L40" i="44"/>
  <c r="M40" i="44" s="1"/>
  <c r="J40" i="44"/>
  <c r="K40" i="44" s="1"/>
  <c r="G40" i="44"/>
  <c r="P34" i="44"/>
  <c r="Q34" i="44" s="1"/>
  <c r="N34" i="44"/>
  <c r="O34" i="44" s="1"/>
  <c r="L34" i="44"/>
  <c r="M34" i="44" s="1"/>
  <c r="J34" i="44"/>
  <c r="K34" i="44" s="1"/>
  <c r="G34" i="44"/>
  <c r="P28" i="44"/>
  <c r="Q28" i="44" s="1"/>
  <c r="N28" i="44"/>
  <c r="O28" i="44" s="1"/>
  <c r="L28" i="44"/>
  <c r="M28" i="44" s="1"/>
  <c r="J28" i="44"/>
  <c r="K28" i="44" s="1"/>
  <c r="G28" i="44"/>
  <c r="P16" i="44"/>
  <c r="Q16" i="44" s="1"/>
  <c r="N16" i="44"/>
  <c r="O16" i="44" s="1"/>
  <c r="L16" i="44"/>
  <c r="M16" i="44" s="1"/>
  <c r="J16" i="44"/>
  <c r="K16" i="44" s="1"/>
  <c r="G16" i="44"/>
  <c r="Q75" i="43"/>
  <c r="O75" i="43"/>
  <c r="M75" i="43"/>
  <c r="K75" i="43"/>
  <c r="Q72" i="43"/>
  <c r="O72" i="43"/>
  <c r="M72" i="43"/>
  <c r="K72" i="43"/>
  <c r="Q71" i="43"/>
  <c r="O71" i="43"/>
  <c r="M71" i="43"/>
  <c r="K71" i="43"/>
  <c r="Q70" i="43"/>
  <c r="O70" i="43"/>
  <c r="M70" i="43"/>
  <c r="K70" i="43"/>
  <c r="Q69" i="43"/>
  <c r="O69" i="43"/>
  <c r="M69" i="43"/>
  <c r="K69" i="43"/>
  <c r="Q68" i="43"/>
  <c r="O68" i="43"/>
  <c r="M68" i="43"/>
  <c r="K68" i="43"/>
  <c r="Q67" i="43"/>
  <c r="O67" i="43"/>
  <c r="M67" i="43"/>
  <c r="K67" i="43"/>
  <c r="P66" i="43"/>
  <c r="Q66" i="43" s="1"/>
  <c r="N66" i="43"/>
  <c r="O66" i="43" s="1"/>
  <c r="L66" i="43"/>
  <c r="M66" i="43" s="1"/>
  <c r="J66" i="43"/>
  <c r="K66" i="43" s="1"/>
  <c r="G66" i="43"/>
  <c r="T61" i="43"/>
  <c r="S61" i="43"/>
  <c r="R61" i="43"/>
  <c r="P61" i="43"/>
  <c r="N61" i="43"/>
  <c r="L61" i="43"/>
  <c r="J61" i="43"/>
  <c r="K61" i="43" s="1"/>
  <c r="G61" i="43"/>
  <c r="P55" i="43"/>
  <c r="Q55" i="43" s="1"/>
  <c r="N55" i="43"/>
  <c r="O55" i="43" s="1"/>
  <c r="L55" i="43"/>
  <c r="M55" i="43" s="1"/>
  <c r="J55" i="43"/>
  <c r="K55" i="43" s="1"/>
  <c r="P9" i="43"/>
  <c r="Q9" i="43" s="1"/>
  <c r="N9" i="43"/>
  <c r="O9" i="43" s="1"/>
  <c r="L9" i="43"/>
  <c r="M9" i="43" s="1"/>
  <c r="J9" i="43"/>
  <c r="K9" i="43" s="1"/>
  <c r="G9" i="43"/>
  <c r="P8" i="43"/>
  <c r="Q8" i="43" s="1"/>
  <c r="N8" i="43"/>
  <c r="O8" i="43" s="1"/>
  <c r="L8" i="43"/>
  <c r="M8" i="43" s="1"/>
  <c r="J8" i="43"/>
  <c r="K8" i="43" s="1"/>
  <c r="G8" i="43"/>
  <c r="P7" i="43"/>
  <c r="Q7" i="43" s="1"/>
  <c r="N7" i="43"/>
  <c r="O7" i="43" s="1"/>
  <c r="L7" i="43"/>
  <c r="M7" i="43" s="1"/>
  <c r="J7" i="43"/>
  <c r="K7" i="43" s="1"/>
  <c r="G7" i="43"/>
  <c r="Q50" i="42"/>
  <c r="O50" i="42"/>
  <c r="M50" i="42"/>
  <c r="K50" i="42"/>
  <c r="Q47" i="42"/>
  <c r="O47" i="42"/>
  <c r="M47" i="42"/>
  <c r="K47" i="42"/>
  <c r="Q46" i="42"/>
  <c r="O46" i="42"/>
  <c r="M46" i="42"/>
  <c r="K46" i="42"/>
  <c r="Q45" i="42"/>
  <c r="O45" i="42"/>
  <c r="M45" i="42"/>
  <c r="K45" i="42"/>
  <c r="Q44" i="42"/>
  <c r="O44" i="42"/>
  <c r="M44" i="42"/>
  <c r="K44" i="42"/>
  <c r="Q43" i="42"/>
  <c r="O43" i="42"/>
  <c r="M43" i="42"/>
  <c r="K43" i="42"/>
  <c r="Q42" i="42"/>
  <c r="O42" i="42"/>
  <c r="M42" i="42"/>
  <c r="K42" i="42"/>
  <c r="P41" i="42"/>
  <c r="Q41" i="42" s="1"/>
  <c r="N41" i="42"/>
  <c r="L41" i="42"/>
  <c r="M41" i="42" s="1"/>
  <c r="J41" i="42"/>
  <c r="K41" i="42" s="1"/>
  <c r="G41" i="42"/>
  <c r="P40" i="42"/>
  <c r="Q40" i="42" s="1"/>
  <c r="N40" i="42"/>
  <c r="O40" i="42" s="1"/>
  <c r="L40" i="42"/>
  <c r="M40" i="42" s="1"/>
  <c r="J40" i="42"/>
  <c r="K40" i="42" s="1"/>
  <c r="G40" i="42"/>
  <c r="P37" i="42"/>
  <c r="Q37" i="42" s="1"/>
  <c r="N37" i="42"/>
  <c r="O37" i="42" s="1"/>
  <c r="L37" i="42"/>
  <c r="M37" i="42" s="1"/>
  <c r="J37" i="42"/>
  <c r="K37" i="42" s="1"/>
  <c r="G37" i="42"/>
  <c r="P36" i="42"/>
  <c r="Q36" i="42" s="1"/>
  <c r="N36" i="42"/>
  <c r="O36" i="42" s="1"/>
  <c r="L36" i="42"/>
  <c r="M36" i="42" s="1"/>
  <c r="J36" i="42"/>
  <c r="K36" i="42" s="1"/>
  <c r="G36" i="42"/>
  <c r="P35" i="42"/>
  <c r="Q35" i="42" s="1"/>
  <c r="N35" i="42"/>
  <c r="O35" i="42" s="1"/>
  <c r="L35" i="42"/>
  <c r="M35" i="42" s="1"/>
  <c r="J35" i="42"/>
  <c r="K35" i="42" s="1"/>
  <c r="G35" i="42"/>
  <c r="P34" i="42"/>
  <c r="Q34" i="42" s="1"/>
  <c r="N34" i="42"/>
  <c r="O34" i="42" s="1"/>
  <c r="J34" i="42"/>
  <c r="K34" i="42" s="1"/>
  <c r="P7" i="42"/>
  <c r="Q7" i="42" s="1"/>
  <c r="N7" i="42"/>
  <c r="O7" i="42" s="1"/>
  <c r="L7" i="42"/>
  <c r="M7" i="42" s="1"/>
  <c r="J7" i="42"/>
  <c r="K7" i="42" s="1"/>
  <c r="G7" i="42"/>
  <c r="Q75" i="41"/>
  <c r="O75" i="41"/>
  <c r="M75" i="41"/>
  <c r="K75" i="41"/>
  <c r="Q72" i="41"/>
  <c r="O72" i="41"/>
  <c r="M72" i="41"/>
  <c r="K72" i="41"/>
  <c r="Q71" i="41"/>
  <c r="O71" i="41"/>
  <c r="M71" i="41"/>
  <c r="K71" i="41"/>
  <c r="Q70" i="41"/>
  <c r="O70" i="41"/>
  <c r="M70" i="41"/>
  <c r="K70" i="41"/>
  <c r="Q69" i="41"/>
  <c r="O69" i="41"/>
  <c r="M69" i="41"/>
  <c r="K69" i="41"/>
  <c r="Q68" i="41"/>
  <c r="O68" i="41"/>
  <c r="M68" i="41"/>
  <c r="K68" i="41"/>
  <c r="Q67" i="41"/>
  <c r="O67" i="41"/>
  <c r="M67" i="41"/>
  <c r="K67" i="41"/>
  <c r="P66" i="41"/>
  <c r="Q66" i="41" s="1"/>
  <c r="N66" i="41"/>
  <c r="L66" i="41"/>
  <c r="M66" i="41" s="1"/>
  <c r="G66" i="41"/>
  <c r="P65" i="41"/>
  <c r="Q65" i="41" s="1"/>
  <c r="N65" i="41"/>
  <c r="O65" i="41" s="1"/>
  <c r="L65" i="41"/>
  <c r="M65" i="41" s="1"/>
  <c r="J65" i="41"/>
  <c r="K65" i="41" s="1"/>
  <c r="G65" i="41"/>
  <c r="P63" i="41"/>
  <c r="Q63" i="41" s="1"/>
  <c r="N63" i="41"/>
  <c r="O63" i="41" s="1"/>
  <c r="L63" i="41"/>
  <c r="M63" i="41" s="1"/>
  <c r="J63" i="41"/>
  <c r="K63" i="41" s="1"/>
  <c r="G63" i="41"/>
  <c r="P60" i="41"/>
  <c r="Q60" i="41" s="1"/>
  <c r="N60" i="41"/>
  <c r="O60" i="41" s="1"/>
  <c r="L60" i="41"/>
  <c r="M60" i="41" s="1"/>
  <c r="J60" i="41"/>
  <c r="K60" i="41" s="1"/>
  <c r="G60" i="41"/>
  <c r="Q47" i="40"/>
  <c r="O47" i="40"/>
  <c r="M47" i="40"/>
  <c r="K47" i="40"/>
  <c r="Q44" i="40"/>
  <c r="O44" i="40"/>
  <c r="M44" i="40"/>
  <c r="K44" i="40"/>
  <c r="Q43" i="40"/>
  <c r="O43" i="40"/>
  <c r="M43" i="40"/>
  <c r="K43" i="40"/>
  <c r="Q42" i="40"/>
  <c r="O42" i="40"/>
  <c r="M42" i="40"/>
  <c r="K42" i="40"/>
  <c r="Q41" i="40"/>
  <c r="O41" i="40"/>
  <c r="M41" i="40"/>
  <c r="K41" i="40"/>
  <c r="Q40" i="40"/>
  <c r="O40" i="40"/>
  <c r="M40" i="40"/>
  <c r="K40" i="40"/>
  <c r="Q39" i="40"/>
  <c r="O39" i="40"/>
  <c r="M39" i="40"/>
  <c r="K39" i="40"/>
  <c r="P38" i="40"/>
  <c r="Q38" i="40" s="1"/>
  <c r="N38" i="40"/>
  <c r="O38" i="40" s="1"/>
  <c r="L38" i="40"/>
  <c r="M38" i="40" s="1"/>
  <c r="J38" i="40"/>
  <c r="K38" i="40" s="1"/>
  <c r="G38" i="40"/>
  <c r="P35" i="40"/>
  <c r="Q35" i="40" s="1"/>
  <c r="N35" i="40"/>
  <c r="O35" i="40" s="1"/>
  <c r="L35" i="40"/>
  <c r="M35" i="40" s="1"/>
  <c r="J35" i="40"/>
  <c r="K35" i="40" s="1"/>
  <c r="G35" i="40"/>
  <c r="P34" i="40"/>
  <c r="Q34" i="40" s="1"/>
  <c r="N34" i="40"/>
  <c r="O34" i="40" s="1"/>
  <c r="L34" i="40"/>
  <c r="M34" i="40" s="1"/>
  <c r="J34" i="40"/>
  <c r="K34" i="40" s="1"/>
  <c r="G34" i="40"/>
  <c r="P8" i="40"/>
  <c r="Q8" i="40" s="1"/>
  <c r="N8" i="40"/>
  <c r="O8" i="40" s="1"/>
  <c r="L8" i="40"/>
  <c r="M8" i="40" s="1"/>
  <c r="J8" i="40"/>
  <c r="K8" i="40" s="1"/>
  <c r="G8" i="40"/>
  <c r="Q63" i="39"/>
  <c r="O63" i="39"/>
  <c r="M63" i="39"/>
  <c r="K63" i="39"/>
  <c r="Q60" i="39"/>
  <c r="O60" i="39"/>
  <c r="M60" i="39"/>
  <c r="K60" i="39"/>
  <c r="Q59" i="39"/>
  <c r="O59" i="39"/>
  <c r="M59" i="39"/>
  <c r="K59" i="39"/>
  <c r="Q58" i="39"/>
  <c r="O58" i="39"/>
  <c r="M58" i="39"/>
  <c r="K58" i="39"/>
  <c r="Q57" i="39"/>
  <c r="O57" i="39"/>
  <c r="M57" i="39"/>
  <c r="K57" i="39"/>
  <c r="Q56" i="39"/>
  <c r="O56" i="39"/>
  <c r="M56" i="39"/>
  <c r="K56" i="39"/>
  <c r="Q55" i="39"/>
  <c r="O55" i="39"/>
  <c r="M55" i="39"/>
  <c r="K55" i="39"/>
  <c r="P54" i="39"/>
  <c r="Q54" i="39" s="1"/>
  <c r="N54" i="39"/>
  <c r="O54" i="39" s="1"/>
  <c r="L54" i="39"/>
  <c r="M54" i="39" s="1"/>
  <c r="J54" i="39"/>
  <c r="K54" i="39" s="1"/>
  <c r="P51" i="39"/>
  <c r="Q51" i="39" s="1"/>
  <c r="N51" i="39"/>
  <c r="O51" i="39" s="1"/>
  <c r="L51" i="39"/>
  <c r="M51" i="39" s="1"/>
  <c r="J51" i="39"/>
  <c r="K51" i="39" s="1"/>
  <c r="P50" i="39"/>
  <c r="Q50" i="39" s="1"/>
  <c r="N50" i="39"/>
  <c r="O50" i="39" s="1"/>
  <c r="L50" i="39"/>
  <c r="M50" i="39" s="1"/>
  <c r="J50" i="39"/>
  <c r="K50" i="39" s="1"/>
  <c r="P46" i="39"/>
  <c r="Q46" i="39" s="1"/>
  <c r="N46" i="39"/>
  <c r="O46" i="39" s="1"/>
  <c r="L46" i="39"/>
  <c r="M46" i="39" s="1"/>
  <c r="J46" i="39"/>
  <c r="K46" i="39" s="1"/>
  <c r="P43" i="39"/>
  <c r="Q43" i="39" s="1"/>
  <c r="N43" i="39"/>
  <c r="O43" i="39" s="1"/>
  <c r="L43" i="39"/>
  <c r="M43" i="39" s="1"/>
  <c r="J43" i="39"/>
  <c r="K43" i="39" s="1"/>
  <c r="P40" i="39"/>
  <c r="Q40" i="39" s="1"/>
  <c r="N40" i="39"/>
  <c r="O40" i="39" s="1"/>
  <c r="L40" i="39"/>
  <c r="M40" i="39" s="1"/>
  <c r="J40" i="39"/>
  <c r="K40" i="39" s="1"/>
  <c r="P31" i="39"/>
  <c r="Q31" i="39" s="1"/>
  <c r="N31" i="39"/>
  <c r="O31" i="39" s="1"/>
  <c r="L31" i="39"/>
  <c r="M31" i="39" s="1"/>
  <c r="J31" i="39"/>
  <c r="K31" i="39" s="1"/>
  <c r="P30" i="39"/>
  <c r="Q30" i="39" s="1"/>
  <c r="N30" i="39"/>
  <c r="O30" i="39" s="1"/>
  <c r="L30" i="39"/>
  <c r="M30" i="39" s="1"/>
  <c r="J30" i="39"/>
  <c r="K30" i="39" s="1"/>
  <c r="P26" i="39"/>
  <c r="Q26" i="39" s="1"/>
  <c r="N26" i="39"/>
  <c r="O26" i="39" s="1"/>
  <c r="L26" i="39"/>
  <c r="M26" i="39" s="1"/>
  <c r="J26" i="39"/>
  <c r="K26" i="39" s="1"/>
  <c r="P23" i="39"/>
  <c r="Q23" i="39" s="1"/>
  <c r="N23" i="39"/>
  <c r="O23" i="39" s="1"/>
  <c r="L23" i="39"/>
  <c r="M23" i="39" s="1"/>
  <c r="J23" i="39"/>
  <c r="K23" i="39" s="1"/>
  <c r="P20" i="39"/>
  <c r="Q20" i="39" s="1"/>
  <c r="N20" i="39"/>
  <c r="O20" i="39" s="1"/>
  <c r="L20" i="39"/>
  <c r="M20" i="39" s="1"/>
  <c r="J20" i="39"/>
  <c r="K20" i="39" s="1"/>
  <c r="P17" i="39"/>
  <c r="Q17" i="39" s="1"/>
  <c r="N17" i="39"/>
  <c r="O17" i="39" s="1"/>
  <c r="L17" i="39"/>
  <c r="M17" i="39" s="1"/>
  <c r="J17" i="39"/>
  <c r="K17" i="39" s="1"/>
  <c r="P11" i="39"/>
  <c r="Q11" i="39" s="1"/>
  <c r="N11" i="39"/>
  <c r="O11" i="39" s="1"/>
  <c r="L11" i="39"/>
  <c r="M11" i="39" s="1"/>
  <c r="J11" i="39"/>
  <c r="K11" i="39" s="1"/>
  <c r="P7" i="39"/>
  <c r="Q7" i="39" s="1"/>
  <c r="N7" i="39"/>
  <c r="O7" i="39" s="1"/>
  <c r="L7" i="39"/>
  <c r="M7" i="39" s="1"/>
  <c r="J7" i="39"/>
  <c r="K7" i="39" s="1"/>
  <c r="P6" i="39"/>
  <c r="Q6" i="39" s="1"/>
  <c r="N6" i="39"/>
  <c r="O6" i="39" s="1"/>
  <c r="L6" i="39"/>
  <c r="M6" i="39" s="1"/>
  <c r="J6" i="39"/>
  <c r="K6" i="39" s="1"/>
  <c r="Q35" i="38"/>
  <c r="O35" i="38"/>
  <c r="M35" i="38"/>
  <c r="K35" i="38"/>
  <c r="Q32" i="38"/>
  <c r="O32" i="38"/>
  <c r="M32" i="38"/>
  <c r="K32" i="38"/>
  <c r="Q31" i="38"/>
  <c r="O31" i="38"/>
  <c r="M31" i="38"/>
  <c r="K31" i="38"/>
  <c r="Q30" i="38"/>
  <c r="O30" i="38"/>
  <c r="M30" i="38"/>
  <c r="K30" i="38"/>
  <c r="Q29" i="38"/>
  <c r="O29" i="38"/>
  <c r="M29" i="38"/>
  <c r="K29" i="38"/>
  <c r="Q28" i="38"/>
  <c r="O28" i="38"/>
  <c r="M28" i="38"/>
  <c r="K28" i="38"/>
  <c r="Q27" i="38"/>
  <c r="O27" i="38"/>
  <c r="M27" i="38"/>
  <c r="K27" i="38"/>
  <c r="P25" i="38"/>
  <c r="Q25" i="38" s="1"/>
  <c r="N25" i="38"/>
  <c r="O25" i="38" s="1"/>
  <c r="L25" i="38"/>
  <c r="M25" i="38" s="1"/>
  <c r="J25" i="38"/>
  <c r="K25" i="38" s="1"/>
  <c r="G25" i="38"/>
  <c r="P24" i="38"/>
  <c r="Q24" i="38" s="1"/>
  <c r="N24" i="38"/>
  <c r="O24" i="38" s="1"/>
  <c r="L24" i="38"/>
  <c r="M24" i="38" s="1"/>
  <c r="J24" i="38"/>
  <c r="K24" i="38" s="1"/>
  <c r="G24" i="38"/>
  <c r="P23" i="38"/>
  <c r="Q23" i="38" s="1"/>
  <c r="N23" i="38"/>
  <c r="O23" i="38" s="1"/>
  <c r="L23" i="38"/>
  <c r="M23" i="38" s="1"/>
  <c r="J23" i="38"/>
  <c r="K23" i="38" s="1"/>
  <c r="G21" i="38"/>
  <c r="G20" i="38"/>
  <c r="G19" i="38"/>
  <c r="G18" i="38"/>
  <c r="G15" i="38"/>
  <c r="G14" i="38"/>
  <c r="G13" i="38"/>
  <c r="P12" i="38"/>
  <c r="Q12" i="38" s="1"/>
  <c r="N12" i="38"/>
  <c r="O12" i="38" s="1"/>
  <c r="L12" i="38"/>
  <c r="M12" i="38" s="1"/>
  <c r="G12" i="38"/>
  <c r="G11" i="38"/>
  <c r="G9" i="38"/>
  <c r="G7" i="38"/>
  <c r="P6" i="38"/>
  <c r="Q6" i="38" s="1"/>
  <c r="N6" i="38"/>
  <c r="O6" i="38" s="1"/>
  <c r="L6" i="38"/>
  <c r="M6" i="38" s="1"/>
  <c r="G6" i="38"/>
  <c r="G8" i="37"/>
  <c r="G11" i="37"/>
  <c r="G22" i="37"/>
  <c r="G23" i="37"/>
  <c r="K24" i="37"/>
  <c r="M24" i="37"/>
  <c r="O24" i="37"/>
  <c r="Q24" i="37"/>
  <c r="K25" i="37"/>
  <c r="M25" i="37"/>
  <c r="O25" i="37"/>
  <c r="Q25" i="37"/>
  <c r="K26" i="37"/>
  <c r="M26" i="37"/>
  <c r="O26" i="37"/>
  <c r="Q26" i="37"/>
  <c r="K27" i="37"/>
  <c r="M27" i="37"/>
  <c r="O27" i="37"/>
  <c r="Q27" i="37"/>
  <c r="K28" i="37"/>
  <c r="M28" i="37"/>
  <c r="O28" i="37"/>
  <c r="Q28" i="37"/>
  <c r="K29" i="37"/>
  <c r="M29" i="37"/>
  <c r="O29" i="37"/>
  <c r="Q29" i="37"/>
  <c r="K32" i="37"/>
  <c r="M32" i="37"/>
  <c r="O32" i="37"/>
  <c r="Q32" i="37"/>
  <c r="Q61" i="43" l="1"/>
  <c r="O61" i="43"/>
  <c r="M61" i="43"/>
  <c r="M96" i="44"/>
  <c r="O96" i="44"/>
  <c r="J17" i="25" l="1"/>
  <c r="J16" i="25"/>
  <c r="J15" i="25"/>
  <c r="J14" i="25"/>
  <c r="J13" i="25"/>
  <c r="J12" i="25"/>
  <c r="J11" i="25"/>
  <c r="J10" i="25"/>
  <c r="J9" i="25"/>
  <c r="J8" i="25"/>
  <c r="J7" i="25"/>
  <c r="J6" i="25"/>
  <c r="J5" i="25"/>
  <c r="G9"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DeCicco, Michael</author>
  </authors>
  <commentList>
    <comment ref="B61" authorId="0" shapeId="0" xr:uid="{42A76FD2-39F9-4CA4-8FE9-3B1F1AFBB257}">
      <text>
        <r>
          <rPr>
            <b/>
            <sz val="14"/>
            <color indexed="81"/>
            <rFont val="Tahoma"/>
            <family val="2"/>
          </rPr>
          <t>DeCicco, Michael:</t>
        </r>
        <r>
          <rPr>
            <sz val="14"/>
            <color indexed="81"/>
            <rFont val="Tahoma"/>
            <family val="2"/>
          </rPr>
          <t xml:space="preserve">
Rework language 
Generic to just indicate any DOL PW titles </t>
        </r>
      </text>
    </comment>
  </commentList>
</comments>
</file>

<file path=xl/sharedStrings.xml><?xml version="1.0" encoding="utf-8"?>
<sst xmlns="http://schemas.openxmlformats.org/spreadsheetml/2006/main" count="2007" uniqueCount="953">
  <si>
    <t>Bidder Name:</t>
  </si>
  <si>
    <t>NYS Net Price</t>
  </si>
  <si>
    <t>List Price / MSRP</t>
  </si>
  <si>
    <t xml:space="preserve">ADD Rows as needed </t>
  </si>
  <si>
    <t>Unit of Measurement</t>
  </si>
  <si>
    <r>
      <t xml:space="preserve">  </t>
    </r>
    <r>
      <rPr>
        <b/>
        <sz val="12"/>
        <rFont val="Times New Roman"/>
        <family val="1"/>
      </rPr>
      <t/>
    </r>
  </si>
  <si>
    <t>Manufacturer/Product Line</t>
  </si>
  <si>
    <t>A</t>
  </si>
  <si>
    <t>B</t>
  </si>
  <si>
    <t>Manufacturer/Brand
Product Line</t>
  </si>
  <si>
    <t>Comparable Contract/Customer Name</t>
  </si>
  <si>
    <t>Comparable Contract/Customer Percent Discount</t>
  </si>
  <si>
    <t>[Insert Bidder Name]</t>
  </si>
  <si>
    <t>Category Description</t>
  </si>
  <si>
    <t>n/a</t>
  </si>
  <si>
    <t>Lenel</t>
  </si>
  <si>
    <t xml:space="preserve">Axis </t>
  </si>
  <si>
    <t>Dome Cameras</t>
  </si>
  <si>
    <t>General Hospital Contract #XYZ-1234</t>
  </si>
  <si>
    <t>Video Recorders</t>
  </si>
  <si>
    <t>Percent (%) Discount</t>
  </si>
  <si>
    <t>Region(s) Bid:</t>
  </si>
  <si>
    <t>Region 1</t>
  </si>
  <si>
    <t>Region 2</t>
  </si>
  <si>
    <t>Region 3</t>
  </si>
  <si>
    <t>Region 4</t>
  </si>
  <si>
    <t>Region 5</t>
  </si>
  <si>
    <t>Region 6</t>
  </si>
  <si>
    <t xml:space="preserve">Region 7 </t>
  </si>
  <si>
    <t>Region 8</t>
  </si>
  <si>
    <t>Region 9</t>
  </si>
  <si>
    <t>Lot Bid:</t>
  </si>
  <si>
    <t>Insert an "X in the Applicable cell:</t>
  </si>
  <si>
    <t>Lot 1</t>
  </si>
  <si>
    <t>Lot 2</t>
  </si>
  <si>
    <t>Insert an "X" in the applicable cell(s):</t>
  </si>
  <si>
    <t>Line #</t>
  </si>
  <si>
    <t>Product Line Subcategory Designator (if applicable e.g. 
(e.g. A, B, etc.)</t>
  </si>
  <si>
    <t xml:space="preserve">ALL List/MSRP Prices &amp; NYS Net Prices must be quantifiable (i.e. indicate a numeric value). The following terms are unacceptable and any line item containing them as a List/MSRP or NYS Net price must be removed or indicated with an acceptable quantifiable value: Individual Case Basis (ICB), Call for Quote, To Be Determined (TBD), Consult Factory, Consult Call for Quote, Custom Call, N/A, Value, Call, Custom, etc. </t>
  </si>
  <si>
    <t>2. Percent Discount:</t>
  </si>
  <si>
    <t>3. Category Designator (if applicable):</t>
  </si>
  <si>
    <t>4. Category Description (if applicable):</t>
  </si>
  <si>
    <t>5. Comparable Contract/Customer Name:</t>
  </si>
  <si>
    <t>6. Comparable Contract/Customer Percent Discount:</t>
  </si>
  <si>
    <t>Insert the name of the Product Line (e.g. Pelco)</t>
  </si>
  <si>
    <t>Insert the Percent (%) Discount offered to this comparable customer</t>
  </si>
  <si>
    <t xml:space="preserve">Warranty Period - # of year(s) after acceptance as required by Appendix B, Clause 54 </t>
  </si>
  <si>
    <t>Job Title</t>
  </si>
  <si>
    <t>Description of Duties</t>
  </si>
  <si>
    <t>Prevailing Wage Rate</t>
  </si>
  <si>
    <t>Supplemental Benefit</t>
  </si>
  <si>
    <t>Percent Markup</t>
  </si>
  <si>
    <t>After Business Hours
Hourly Pay Rate</t>
  </si>
  <si>
    <t>After Business Hours 
Total Hourly Rate</t>
  </si>
  <si>
    <t>Saturday Hourly Pay Rate</t>
  </si>
  <si>
    <t>Saturday Total Hourly Rate</t>
  </si>
  <si>
    <t>Sunday and NYS Holiday Total Hourly Rate</t>
  </si>
  <si>
    <t>Electrician/Electrical Installer 
Onsite Region 1</t>
  </si>
  <si>
    <t>Electrician Lineman Onsite Region 1</t>
  </si>
  <si>
    <t>Inmate Radio System
Public Address System
Public Safety Digital Signage System
Technician Onsite Region 1</t>
  </si>
  <si>
    <t>Nurse Call System
Personal Alarm System
Time Management System
Technician Onsite Region 1</t>
  </si>
  <si>
    <t>Livescan Store &amp; Forwarding Technician Onsite Region 1</t>
  </si>
  <si>
    <t>CAD Specialist</t>
  </si>
  <si>
    <t>Length of Class (Number of Hours)</t>
  </si>
  <si>
    <t>Class Size (Number of People)</t>
  </si>
  <si>
    <t>Project/Program Manager</t>
  </si>
  <si>
    <t>Sunday and NYS Holiday Hourly Pay Rate</t>
  </si>
  <si>
    <t>Overtime
Total Hourly Rate</t>
  </si>
  <si>
    <t>Overtime
Hourly Pay Rate</t>
  </si>
  <si>
    <t>Total Hourly Rate</t>
  </si>
  <si>
    <t>Overtime 
Total Hourly Rate</t>
  </si>
  <si>
    <t>Electrician/Electrical Installer Onsite Region 2</t>
  </si>
  <si>
    <t>Steamfitter Installer Onsite Region 2</t>
  </si>
  <si>
    <t>Steamfitter Maintenance Onsite Region 2</t>
  </si>
  <si>
    <t>Supplemental Benefits</t>
  </si>
  <si>
    <t>Sprinkler Fitter Onsite Region 9</t>
  </si>
  <si>
    <t>Comparable Contract/Customer</t>
  </si>
  <si>
    <t>Comparable Contract Total Hourly Rate</t>
  </si>
  <si>
    <t>Comparable Contract/Customer Total Hourly Rate</t>
  </si>
  <si>
    <t>Comparable Contract/
Customer</t>
  </si>
  <si>
    <t>Fire Sprinkler System
Fire Suppression System
Technician Onsite Region 1</t>
  </si>
  <si>
    <t>Product Line Subcategory Indicator
(If Applicable)</t>
  </si>
  <si>
    <t>Individual employed by the Contractor or a Subcontractor who:
1) Installs, runs, pulls, etc. Low Voltage Wiring,  Line Voltage Wiring, cable, fiber optics, etc. for all products/systems which fit the scope of This Award;
2) Installs raceway, conduits, etc. for wire, cable, and fiber optics for all products/systems which fit the scope of the contract;
3) Installs/Mounts products onto poles, pads, etc.; 
4) Performs any other Installation work classified by NYS DOL as electrical work which is permitted on this contract;
But only for:
A. Building Automation Systems
B. Energy Management Systems
C. Intelligent Lighting Control/Occupancy Detecting Systems
D. Integrated Microprocessor-Controlled HVAC Product Systems
E. Facility Electrical Distribution and Control System
F. Fire Alarm Systems
G. Fire Pump Systems
H. Emergency Communications/Mass Notification System 
I. Fire Sprinkler Systems
J. Fire Suppression Systems</t>
  </si>
  <si>
    <t xml:space="preserve">All NYS Net Prices Must INCLUDE all applicable shipping; handling, insurance and associated delivery charges (F.O.B. Destination the dock/delivery location of the Authorized User) Reference Appendix B §35 Shipping/Receipt of Product and §36 Title/Risk of Loss. </t>
  </si>
  <si>
    <t>Subcontractor Markup Percentage</t>
  </si>
  <si>
    <t xml:space="preserve">In the table below, please list your (bidder's) name (this will populate your Name on all tabs) AND the Lot and Region(s) which are being bid.  
Note: Bidders are not permitted to bid BOTH Lot 1 and Lot 2.  </t>
  </si>
  <si>
    <t>Region 1 - Nassau and Suffolk Counties</t>
  </si>
  <si>
    <t>Region 2 - Bronx, Kings, New York, Queens, and Richmond Counties</t>
  </si>
  <si>
    <t>Region 4 - Orange, Rockland, Sullivan, and Ulster Counties</t>
  </si>
  <si>
    <t>Region 9 - Alleghany, Cattaraugus, Chautauqua, Erie, Genesee, Niagara, and Wyoming Counties</t>
  </si>
  <si>
    <t>Region 8 - Broome, Chemung, Chenango, Livingston, Monroe, Ontario, Orleans, Schuyler, Seneca, Steuben, Tioga, Tompkins, Wayne, and Yates Counties</t>
  </si>
  <si>
    <t>Region 7 - Cayuga, Cortland, Herkimer, Jefferson, Lewis, Madison, Oneida, Onondaga, Oswego, and St. Lawrence Counties</t>
  </si>
  <si>
    <t>Region 6 - Clinton, Essex, Hamilton, Franklin, Saratoga, Warren, Washington</t>
  </si>
  <si>
    <t>Region 5 - Albany, Columbia, Greene, Delaware, Fulton, Greene, Montgomery, Rensselaer, Schenectady, and Schoharie Counties</t>
  </si>
  <si>
    <t>Please Note: The following are mandatory requirements for all NYS Net Pricing and Total Hourly Rates.  Failure to meet the mandatory requirements above May be cause to disqualify a Bidder’s Bid.</t>
  </si>
  <si>
    <t xml:space="preserve">ALL costs Must be identified.  For instances where a cost is dependent on various components, Bidders Must list the NYS Net Pricing/Total Hourly Rates for all components known at the time of the Bid Response.  </t>
  </si>
  <si>
    <t xml:space="preserve">The Percent (%) Markup includes, but is not limited, all of the following costs:
1. Travel Costs,
2. Meals,
3. Lodging,
4. Gas/fuel,
5. Tolls,
6. Site Access Costs,
7. Workers Compensation,
8. Disability Benefits,
9. State Unemployment (SUTA),
10. Federal Insurance (FICA),
11. Federal Unemployment (FUTA)
12. All other insurance, including, but not limited to: 
     A. Commercial General Liability, 
     B. Business Automobile Liability,
     C. Professional Liability/Errors &amp; Omissions Insurance,
     D. Technology Professional Liability/Technology Errors &amp; Omissions Insurance,
     E. Cyber Liability Insurance, and
     G. Any other insurance
13. Background checks, ongoing certifications, licensing, etc., 
14. Authorized user Security procedures, 
15. All other overhead (including, but not limited to taxes, utilities, etc.), and 
16. Profit
This Percent (%) Markup Shall cover both Bidder/Contractor and Subcontractors.  </t>
  </si>
  <si>
    <t>Fire Alarm System 
Technician Onsite Region 1</t>
  </si>
  <si>
    <t>Designer</t>
  </si>
  <si>
    <t>Trainer</t>
  </si>
  <si>
    <t>Advanced Trainer</t>
  </si>
  <si>
    <t>After Business Hours Total Hourly Rate</t>
  </si>
  <si>
    <t>GROUP 77201 Solicitation 23150 - Intelligent Facility and Security Systems and Solutions</t>
  </si>
  <si>
    <t>ATTACHMENT 1:  NYS NET PRICING PAGES</t>
  </si>
  <si>
    <t xml:space="preserve">Bidder/Contractor Shall not include any Bundled Line Item in their NYS Net Pricing.  Final determination whether or not an line item is an Bundled Line Item resides solely with Procurement Services.  </t>
  </si>
  <si>
    <t>Manufacturer/
Product Line</t>
  </si>
  <si>
    <t>Fire Pump System
Emergency Communications/Mass Notification System
Technician Onsite Region 1</t>
  </si>
  <si>
    <t>Proposed Subcontractor Percent (%) Markup</t>
  </si>
  <si>
    <t>(%)</t>
  </si>
  <si>
    <t>Electrician: Fire Alarm, HVAC Controls - Nassau, Suffolk</t>
  </si>
  <si>
    <t>Electrician: Building, Fire Alarm, Maintenance, Security System - Bronx, Kings, New York, Queens, Richmond, Westchester</t>
  </si>
  <si>
    <t>Electrician: Building, Heavy &amp; Highway, Suspension, Tunnel - Westchester</t>
  </si>
  <si>
    <t>Prevailing Wage Occupation Sub-category</t>
  </si>
  <si>
    <t>Comparable/ Contract Customer Total Hourly Rate</t>
  </si>
  <si>
    <t>Comparable Contract/ Customer</t>
  </si>
  <si>
    <t xml:space="preserve"> </t>
  </si>
  <si>
    <t>Steamfitter: Sprinkler/Steamfitter - Bronx, Kings, Nassau, Queens, Richmond, Suffolk</t>
  </si>
  <si>
    <t>Steamfitter: AC Service/Heat Service Steamfitter Maintenance - Bronx, Kings, Nassau, Queens, Richmond, Suffolk</t>
  </si>
  <si>
    <r>
      <rPr>
        <b/>
        <sz val="22"/>
        <color theme="1"/>
        <rFont val="Calibri"/>
        <family val="2"/>
        <scheme val="minor"/>
      </rPr>
      <t>******EXAMPLE******</t>
    </r>
    <r>
      <rPr>
        <sz val="11"/>
        <color theme="1"/>
        <rFont val="Calibri"/>
        <family val="2"/>
        <scheme val="minor"/>
      </rPr>
      <t xml:space="preserve">
Electrician/Electrical Installer 
Onsite Region 1</t>
    </r>
  </si>
  <si>
    <t>State of Texas
Contract #XYZ</t>
  </si>
  <si>
    <t>State of Texas
Contract #XYZ123</t>
  </si>
  <si>
    <r>
      <t xml:space="preserve">Electrician Lineman Onsite Region 3 
</t>
    </r>
    <r>
      <rPr>
        <u/>
        <sz val="11"/>
        <color theme="1"/>
        <rFont val="Calibri"/>
        <family val="2"/>
        <scheme val="minor"/>
      </rPr>
      <t>Entire County:</t>
    </r>
    <r>
      <rPr>
        <sz val="11"/>
        <color theme="1"/>
        <rFont val="Calibri"/>
        <family val="2"/>
        <scheme val="minor"/>
      </rPr>
      <t xml:space="preserve"> </t>
    </r>
    <r>
      <rPr>
        <b/>
        <sz val="11"/>
        <color theme="1"/>
        <rFont val="Calibri"/>
        <family val="2"/>
        <scheme val="minor"/>
      </rPr>
      <t>Westchester</t>
    </r>
    <r>
      <rPr>
        <sz val="11"/>
        <color theme="1"/>
        <rFont val="Calibri"/>
        <family val="2"/>
        <scheme val="minor"/>
      </rPr>
      <t xml:space="preserve"> </t>
    </r>
  </si>
  <si>
    <r>
      <t xml:space="preserve">Electrician Lineman Onsite Region 3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Dutchess</t>
    </r>
    <r>
      <rPr>
        <sz val="11"/>
        <color theme="1"/>
        <rFont val="Calibri"/>
        <family val="2"/>
        <scheme val="minor"/>
      </rPr>
      <t xml:space="preserve"> and </t>
    </r>
    <r>
      <rPr>
        <b/>
        <sz val="11"/>
        <color theme="1"/>
        <rFont val="Calibri"/>
        <family val="2"/>
        <scheme val="minor"/>
      </rPr>
      <t>Putnam</t>
    </r>
    <r>
      <rPr>
        <sz val="11"/>
        <color theme="1"/>
        <rFont val="Calibri"/>
        <family val="2"/>
        <scheme val="minor"/>
      </rPr>
      <t xml:space="preserve"> </t>
    </r>
  </si>
  <si>
    <t>RealCoolSeries Chiller</t>
  </si>
  <si>
    <t>1 Year</t>
  </si>
  <si>
    <t>Ton(s)</t>
  </si>
  <si>
    <t>State of Ohio</t>
  </si>
  <si>
    <t xml:space="preserve">1
</t>
  </si>
  <si>
    <r>
      <t xml:space="preserve">******EXAMPLE******
</t>
    </r>
    <r>
      <rPr>
        <sz val="10"/>
        <color theme="1"/>
        <rFont val="Calibri"/>
        <family val="2"/>
        <scheme val="minor"/>
      </rPr>
      <t>FrostyChillers</t>
    </r>
  </si>
  <si>
    <t>Water-cooled Screw Chiller Model 17DAE25</t>
  </si>
  <si>
    <t>DISCOUNT TABLE COMPARISON</t>
  </si>
  <si>
    <t xml:space="preserve">If proposing Multiple Percent (%) Discounts for particular Product Line Subcategories within a specific Product Line, insert a letter (A, B, C, etc.) for each Product Line Subcategory </t>
  </si>
  <si>
    <r>
      <t>Insert a description of the aforementioned category(ies) (</t>
    </r>
    <r>
      <rPr>
        <i/>
        <sz val="12"/>
        <rFont val="Times New Roman"/>
        <family val="1"/>
      </rPr>
      <t>e.g. Dome Cameras, Video Recorders, BAS Controls, Sprinkler System Components, etc.</t>
    </r>
    <r>
      <rPr>
        <sz val="12"/>
        <rFont val="Times New Roman"/>
        <family val="1"/>
      </rPr>
      <t>). If you are proposing a uniform discount across a brand/product line, this column can be left blank</t>
    </r>
  </si>
  <si>
    <t xml:space="preserve">To assist bidders, Procurement Services has created the following EXAMPLES of how to complete this table.  Please delete these examples when you complete this form.  </t>
  </si>
  <si>
    <t xml:space="preserve">Steamfitter: Sprinkler/Steam Fitter - Bronx, Kings, Nassau, New York, Queens, Richmond, Suffolk </t>
  </si>
  <si>
    <r>
      <t xml:space="preserve">Electronic Article Surveillance Systems
Electronic Identification Systems
Guard Tour Systems
Technician Onsite Integration Region 3 
</t>
    </r>
    <r>
      <rPr>
        <u/>
        <sz val="11"/>
        <color theme="1"/>
        <rFont val="Calibri"/>
        <family val="2"/>
        <scheme val="minor"/>
      </rPr>
      <t>Entire County</t>
    </r>
    <r>
      <rPr>
        <sz val="11"/>
        <color theme="1"/>
        <rFont val="Calibri"/>
        <family val="2"/>
        <scheme val="minor"/>
      </rPr>
      <t xml:space="preserve">: </t>
    </r>
    <r>
      <rPr>
        <b/>
        <sz val="11"/>
        <color theme="1"/>
        <rFont val="Calibri"/>
        <family val="2"/>
        <scheme val="minor"/>
      </rPr>
      <t>Westchester</t>
    </r>
    <r>
      <rPr>
        <sz val="11"/>
        <color theme="1"/>
        <rFont val="Calibri"/>
        <family val="2"/>
        <scheme val="minor"/>
      </rPr>
      <t xml:space="preserve"> </t>
    </r>
  </si>
  <si>
    <r>
      <t xml:space="preserve">Electronic Article Surveillance Systems
Electronic Identification Systems
Guard Tour Systems
Technician Onsite Region 3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Dutchess</t>
    </r>
    <r>
      <rPr>
        <sz val="11"/>
        <color theme="1"/>
        <rFont val="Calibri"/>
        <family val="2"/>
        <scheme val="minor"/>
      </rPr>
      <t>: All of the county except  
                                         for the towns of Fishkill,East Fishkill, 
                                         and Beacon.</t>
    </r>
  </si>
  <si>
    <r>
      <t xml:space="preserve">Steamfitter Installer Onsite Region 3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Westchester</t>
    </r>
    <r>
      <rPr>
        <sz val="11"/>
        <color theme="1"/>
        <rFont val="Calibri"/>
        <family val="2"/>
        <scheme val="minor"/>
      </rPr>
      <t xml:space="preserve"> and </t>
    </r>
    <r>
      <rPr>
        <b/>
        <sz val="11"/>
        <color theme="1"/>
        <rFont val="Calibri"/>
        <family val="2"/>
        <scheme val="minor"/>
      </rPr>
      <t>Putnam</t>
    </r>
  </si>
  <si>
    <r>
      <t xml:space="preserve">Steamfitter Installer Onsite Region 3
</t>
    </r>
    <r>
      <rPr>
        <u/>
        <sz val="11"/>
        <color theme="1"/>
        <rFont val="Calibri"/>
        <family val="2"/>
        <scheme val="minor"/>
      </rPr>
      <t>Entire County</t>
    </r>
    <r>
      <rPr>
        <sz val="11"/>
        <color theme="1"/>
        <rFont val="Calibri"/>
        <family val="2"/>
        <scheme val="minor"/>
      </rPr>
      <t xml:space="preserve">: </t>
    </r>
    <r>
      <rPr>
        <b/>
        <sz val="11"/>
        <color theme="1"/>
        <rFont val="Calibri"/>
        <family val="2"/>
        <scheme val="minor"/>
      </rPr>
      <t>Dutchess</t>
    </r>
  </si>
  <si>
    <r>
      <t xml:space="preserve">Steamfitter Maintenance Onsite Region 3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Dutchess, Putnam, and Westchester </t>
    </r>
  </si>
  <si>
    <r>
      <t xml:space="preserve">Sprinkler Fitter Onsite Region 3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Dutchess, Putnam, and Westchester </t>
    </r>
  </si>
  <si>
    <t>Plumber: Plumber and Steamfitter- Putnam, Westchester</t>
  </si>
  <si>
    <t xml:space="preserve">Sprinkler Fitter  - Sprinkler Fitter: Dutchess, Orange, Putnam, Rockland, Sullivan, Ulster, Westchester </t>
  </si>
  <si>
    <t>Plumber - Plumber &amp; Steamfitter - Dutchess, Delaware (Only the Townships of Middletown and Roxbury.), Ulster (Entire county (including Wallkill and Shawangunk Prisons in Town of Shawangunk) EXCEPT for remainder of Town of Shawangunk, and Towns of Plattekill, Marlboro, and Wawarsing.)</t>
  </si>
  <si>
    <r>
      <t xml:space="preserve">Electrician/Electrical Installer 
Onsite Region 4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Orange and Rockland</t>
    </r>
  </si>
  <si>
    <r>
      <t xml:space="preserve">Electrician/Electrical Installer 
Onsite Region 4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Sullivan</t>
    </r>
    <r>
      <rPr>
        <sz val="11"/>
        <color theme="1"/>
        <rFont val="Calibri"/>
        <family val="2"/>
        <scheme val="minor"/>
      </rPr>
      <t xml:space="preserve"> and </t>
    </r>
    <r>
      <rPr>
        <b/>
        <sz val="11"/>
        <color theme="1"/>
        <rFont val="Calibri"/>
        <family val="2"/>
        <scheme val="minor"/>
      </rPr>
      <t>Ulster</t>
    </r>
  </si>
  <si>
    <r>
      <t xml:space="preserve">Electrician Lineman Onsite Region 4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Orange, Rockland, Sullivan, Ulster</t>
    </r>
  </si>
  <si>
    <r>
      <t xml:space="preserve">Electronic Article Surveillance Systems
Electronic Identification Systems
Technician Onsite Region 5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Orange and Rockland</t>
    </r>
  </si>
  <si>
    <r>
      <t xml:space="preserve">Electronic Article Surveillance Systems
Electronic Identification Systems
Technician Onsite Region 5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Sullivan and Ulster</t>
    </r>
  </si>
  <si>
    <r>
      <t xml:space="preserve">Fire Alarm Systems 
Technician Onsite Region 4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Orange and Rockland</t>
    </r>
  </si>
  <si>
    <r>
      <t xml:space="preserve">Fire Alarm Systems 
Technician Onsite Region 4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Sullivan and Ulster</t>
    </r>
  </si>
  <si>
    <r>
      <t xml:space="preserve">
Fire Pump Systems
Emergency Communications/Mass Notification Systems
Technician Onsite Region 4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Orange and Rockland</t>
    </r>
  </si>
  <si>
    <r>
      <t xml:space="preserve">
Fire Pump Systems
Emergency Communications/Mass Notification Systems
Technician Onsite Region 4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Sullivan and Ulster</t>
    </r>
  </si>
  <si>
    <r>
      <t xml:space="preserve">Fire Sprinkler Systems
Fire Suppression Systems
Technician Onsite Region 4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Orange and Rockland</t>
    </r>
  </si>
  <si>
    <r>
      <t xml:space="preserve">Fire Sprinkler Systems
Fire Suppression Systems
Technician Onsite Region 4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Sullivan and Ulster</t>
    </r>
  </si>
  <si>
    <r>
      <t xml:space="preserve">Inmate Radio Systems
Public Address Systems
Public Safety Digital Signage Systems 
Technician Onsite Region 4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Orange and Rockland</t>
    </r>
  </si>
  <si>
    <r>
      <t xml:space="preserve">Inmate Radio Systems
Public Address Systems
Public Safety Digital Signage Systems
Technician Onsite Region 4
</t>
    </r>
    <r>
      <rPr>
        <u/>
        <sz val="11"/>
        <color theme="1"/>
        <rFont val="Calibri"/>
        <family val="2"/>
        <scheme val="minor"/>
      </rPr>
      <t>Entire Counties -</t>
    </r>
    <r>
      <rPr>
        <sz val="11"/>
        <color theme="1"/>
        <rFont val="Calibri"/>
        <family val="2"/>
        <scheme val="minor"/>
      </rPr>
      <t xml:space="preserve"> </t>
    </r>
    <r>
      <rPr>
        <b/>
        <sz val="11"/>
        <color theme="1"/>
        <rFont val="Calibri"/>
        <family val="2"/>
        <scheme val="minor"/>
      </rPr>
      <t>Sullivan and Ulster</t>
    </r>
  </si>
  <si>
    <r>
      <t xml:space="preserve">Nurse Call Systems
Personal Alarm Systems
Time Management Systems
Technician Onsite Region 4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Orange and Rockland</t>
    </r>
  </si>
  <si>
    <r>
      <t xml:space="preserve">Nurse Call Systems
Personal Alarm Systems
Time Management Systems
Technician Onsite Region 4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Sullivan and Ulster</t>
    </r>
  </si>
  <si>
    <r>
      <t xml:space="preserve">Steamfitter Installer Onsite Region 4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Orange, Rockland, Sullivan</t>
    </r>
    <r>
      <rPr>
        <sz val="11"/>
        <color theme="1"/>
        <rFont val="Calibri"/>
        <family val="2"/>
        <scheme val="minor"/>
      </rPr>
      <t xml:space="preserve"> 
</t>
    </r>
    <r>
      <rPr>
        <u/>
        <sz val="11"/>
        <color theme="1"/>
        <rFont val="Calibri"/>
        <family val="2"/>
        <scheme val="minor"/>
      </rPr>
      <t>Partial County</t>
    </r>
    <r>
      <rPr>
        <sz val="11"/>
        <color theme="1"/>
        <rFont val="Calibri"/>
        <family val="2"/>
        <scheme val="minor"/>
      </rPr>
      <t xml:space="preserve">: </t>
    </r>
    <r>
      <rPr>
        <b/>
        <sz val="11"/>
        <color theme="1"/>
        <rFont val="Calibri"/>
        <family val="2"/>
        <scheme val="minor"/>
      </rPr>
      <t>Ulster</t>
    </r>
    <r>
      <rPr>
        <sz val="11"/>
        <color theme="1"/>
        <rFont val="Calibri"/>
        <family val="2"/>
        <scheme val="minor"/>
      </rPr>
      <t xml:space="preserve">:  Only the Townships of 
                                   Plattekill, Marlboro, Wawarsing, and 
                                   Shawangunk (except for Wallkill and 
                                   Shawangunk Prisons). </t>
    </r>
  </si>
  <si>
    <r>
      <t xml:space="preserve">Steamfitter Maintenance Onsite Region 4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Orange, Rockland, and Sullivan</t>
    </r>
    <r>
      <rPr>
        <sz val="11"/>
        <color theme="1"/>
        <rFont val="Calibri"/>
        <family val="2"/>
        <scheme val="minor"/>
      </rPr>
      <t xml:space="preserve">
</t>
    </r>
    <r>
      <rPr>
        <u/>
        <sz val="11"/>
        <color theme="1"/>
        <rFont val="Calibri"/>
        <family val="2"/>
        <scheme val="minor"/>
      </rPr>
      <t>Partial County</t>
    </r>
    <r>
      <rPr>
        <sz val="11"/>
        <color theme="1"/>
        <rFont val="Calibri"/>
        <family val="2"/>
        <scheme val="minor"/>
      </rPr>
      <t xml:space="preserve">: </t>
    </r>
    <r>
      <rPr>
        <b/>
        <sz val="11"/>
        <color theme="1"/>
        <rFont val="Calibri"/>
        <family val="2"/>
        <scheme val="minor"/>
      </rPr>
      <t>Ulster</t>
    </r>
    <r>
      <rPr>
        <sz val="11"/>
        <color theme="1"/>
        <rFont val="Calibri"/>
        <family val="2"/>
        <scheme val="minor"/>
      </rPr>
      <t>: Only the Townships of 
                                  Plattekill, Marlboro, Wawarsing, 
                                  and Shawangunk (except for 
                                  Wallkill and Shawangunk Prisons).</t>
    </r>
  </si>
  <si>
    <r>
      <t xml:space="preserve">Steamfitter Installer Onsite Region 4
</t>
    </r>
    <r>
      <rPr>
        <u/>
        <sz val="11"/>
        <color theme="1"/>
        <rFont val="Calibri"/>
        <family val="2"/>
        <scheme val="minor"/>
      </rPr>
      <t>Partial County:</t>
    </r>
    <r>
      <rPr>
        <sz val="11"/>
        <color theme="1"/>
        <rFont val="Calibri"/>
        <family val="2"/>
        <scheme val="minor"/>
      </rPr>
      <t xml:space="preserve"> </t>
    </r>
    <r>
      <rPr>
        <b/>
        <sz val="11"/>
        <color theme="1"/>
        <rFont val="Calibri"/>
        <family val="2"/>
        <scheme val="minor"/>
      </rPr>
      <t>Ulster</t>
    </r>
    <r>
      <rPr>
        <sz val="11"/>
        <color theme="1"/>
        <rFont val="Calibri"/>
        <family val="2"/>
        <scheme val="minor"/>
      </rPr>
      <t xml:space="preserve"> - Entire county (including Wallkill  and Shawangunk Prisons in Town of 
Shawangunk) EXCEPT for remainder of Town of Shawangunk, and Towns of Plattekill, Marlboro, and Wawarsing.  </t>
    </r>
  </si>
  <si>
    <r>
      <t xml:space="preserve">Sprinkler Fitter Onsite Region 4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Orange, Rockland, Sullivan, Ulster</t>
    </r>
  </si>
  <si>
    <t>Plumber: Plumber/Steamfitter - Orange, Rockland, Sullivan, Ulster: Only the Townships of Plattekill, Marlboro, Wawarsing, and Shawangunk (except for Wallkill and Shawangunk Prisons).</t>
  </si>
  <si>
    <t>Plumber: Plumber &amp; Steamfitter - Dutchess, Delaware (Only the Townships of Middletown and Roxbury.), Ulster Entire county (including Wallkill and Shawangunk Prisons in Town of Shawangunk) EXCEPT for remainder of Town of Shawangunk, and Towns of Plattekill, Marlboro, and Wawarsing.</t>
  </si>
  <si>
    <t xml:space="preserve">Sprinkler Fitter: Sprinkler Fitter - Dutchess, Orange, Putnam, Rockland, Sullivan, Ulster, Westchester </t>
  </si>
  <si>
    <r>
      <t xml:space="preserve">Steamfitter Maintenance Onsite Region 4
</t>
    </r>
    <r>
      <rPr>
        <u/>
        <sz val="11"/>
        <color theme="1"/>
        <rFont val="Calibri"/>
        <family val="2"/>
        <scheme val="minor"/>
      </rPr>
      <t>Partial County</t>
    </r>
    <r>
      <rPr>
        <sz val="11"/>
        <color theme="1"/>
        <rFont val="Calibri"/>
        <family val="2"/>
        <scheme val="minor"/>
      </rPr>
      <t xml:space="preserve">: </t>
    </r>
    <r>
      <rPr>
        <b/>
        <sz val="11"/>
        <color theme="1"/>
        <rFont val="Calibri"/>
        <family val="2"/>
        <scheme val="minor"/>
      </rPr>
      <t>Ulster</t>
    </r>
    <r>
      <rPr>
        <sz val="11"/>
        <color theme="1"/>
        <rFont val="Calibri"/>
        <family val="2"/>
        <scheme val="minor"/>
      </rPr>
      <t xml:space="preserve">: Entire County (including Wallkill  and Shawangunk Prisons) except for remainder of Town of Shawangunk and Towns of 
Plattekill, Marlboro, and Wawarsing. </t>
    </r>
  </si>
  <si>
    <t>Electrician: Electrician - Broome, Chenango: Entire County except the Townships of Columbus, New Berlin and Sherburne.
Delaware: Only the Townships of Davenport, Delhi, Deposit, Franklin, Hamden, Masonville, Meredith, Sidney, Tompkins and Walton
Townships,and that portion of Colchester and Hancock Townships north of the east branch of the Delaware River. Otsego: Only the Townships of Butternuts, Hartwick, Laurens, Maryland, Milford, Morris, Oneonta, Otego, Unadilla and Westford. Tioga: Only the Townships of Berkshire, Newark Valley, Owego, Richford and Tioga.</t>
  </si>
  <si>
    <r>
      <t xml:space="preserve">Electrician/Electrical Installer 
Onsite Region 5
</t>
    </r>
    <r>
      <rPr>
        <u/>
        <sz val="11"/>
        <color theme="1"/>
        <rFont val="Calibri"/>
        <family val="2"/>
        <scheme val="minor"/>
      </rPr>
      <t>Partial Counties</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Delaware</t>
    </r>
    <r>
      <rPr>
        <sz val="11"/>
        <color theme="1"/>
        <rFont val="Calibri"/>
        <family val="2"/>
        <scheme val="minor"/>
      </rPr>
      <t xml:space="preserve">:  Only the Townships  of Davenport, Delhi, Deposit, Franklin, 
Hamden, Masonville, Meredith, Sidney, Tompkins, and Walton Townships, and that portion of 
Colchester and Hancock Townships north of the east branch of the Delaware River.  
</t>
    </r>
    <r>
      <rPr>
        <b/>
        <sz val="11"/>
        <color theme="1"/>
        <rFont val="Calibri"/>
        <family val="2"/>
        <scheme val="minor"/>
      </rPr>
      <t>Otsego</t>
    </r>
    <r>
      <rPr>
        <sz val="11"/>
        <color theme="1"/>
        <rFont val="Calibri"/>
        <family val="2"/>
        <scheme val="minor"/>
      </rPr>
      <t xml:space="preserve">:  Only the Townships of Butternuts, Hartwick, Laurens, Maryland, Milford, Morris, Oneonta, Otego, Unadilla, and Westford.  </t>
    </r>
  </si>
  <si>
    <r>
      <t>Electrician/Electrical Installer 
Onsite Region 5
Entire Counties -</t>
    </r>
    <r>
      <rPr>
        <b/>
        <sz val="11"/>
        <color theme="1"/>
        <rFont val="Calibri"/>
        <family val="2"/>
        <scheme val="minor"/>
      </rPr>
      <t xml:space="preserve"> Albany, Columbia, Fulton,  Montgomery, Rensselaer, Schenectady, and Schoharie</t>
    </r>
    <r>
      <rPr>
        <sz val="11"/>
        <color theme="1"/>
        <rFont val="Calibri"/>
        <family val="2"/>
        <scheme val="minor"/>
      </rPr>
      <t xml:space="preserve">
Partial Counties - </t>
    </r>
    <r>
      <rPr>
        <b/>
        <sz val="11"/>
        <color theme="1"/>
        <rFont val="Calibri"/>
        <family val="2"/>
        <scheme val="minor"/>
      </rPr>
      <t>Greene</t>
    </r>
    <r>
      <rPr>
        <sz val="11"/>
        <color theme="1"/>
        <rFont val="Calibri"/>
        <family val="2"/>
        <scheme val="minor"/>
      </rPr>
      <t xml:space="preserve">:  Portion of the County 
North of a line following the South limits of the  City of Catskill in a westerly direction from the Hudson 
River to State Highway 23A.  Then continuing on 23A to the road following the Little West Kill and 
continuing along this road to Delaware County.  
</t>
    </r>
    <r>
      <rPr>
        <b/>
        <sz val="11"/>
        <color theme="1"/>
        <rFont val="Calibri"/>
        <family val="2"/>
        <scheme val="minor"/>
      </rPr>
      <t>Otsego</t>
    </r>
    <r>
      <rPr>
        <sz val="11"/>
        <color theme="1"/>
        <rFont val="Calibri"/>
        <family val="2"/>
        <scheme val="minor"/>
      </rPr>
      <t xml:space="preserve">:  Only the Towns of Decatur and Worchester. </t>
    </r>
  </si>
  <si>
    <t xml:space="preserve">Electrician: Electrician- Albany, Columbia, Fulton, Hamilton, Montgomery, Rensselaer, Saratoga, Schenectady, Schoharie, Warren, Washington, Greene: Portion of the County North of a line following the South limits of the City of Catskill in a westerly direction from the Hudson River to State Highway 23A. Then continuing on 23A to the road following the Little West Kill and continuing along this road to Delaware County. Otsego: Only the Towns of Decatur and Worchester </t>
  </si>
  <si>
    <t>Electrician: Electrician Wireman/Technician -Sullivan, Ulster, Delaware: Only in the Townships of Andes, Harpersfield, Kortwright,Stamford, Bovina, Roxbury, Middletown and those portions of
Colchester and Hancock south of the East Branch of the Delaware River.
Dutchess: All of the county except for the towns of Fishkill,East Fishkill, and Beacon.
Greene: That portion of the county south of a line following the south limits of the city of Catskill in a Westerly direction from the Hudson River to Highway 23A along 23A to the road following the Little Westkill and continuing along this road to Delaware County.</t>
  </si>
  <si>
    <t>Electrician: Electrician - Cortland, Herkimer, Madison, Oneida, Oswego, Cayuga: Townships of Ira, Locke, Sempronius, Sterling, Summerhill and Victory.
Chenango: Only the Townships of Columbus, New Berlin and Sherburne.
Onondaga: Entire County except Townships of Elbridge and Skaneateles.
Otsego: Only the Townships of Plainfield, Richfield, Springfield, Cherry Valley, Roseboom, Middlefield, Otsego, Exeter, Edmeston, Burlington, Pittsfield and New Lebanon. Tompkins: Only the Township of Groton. Wayne: Only the Townships of Huron, Wolcott, Rose and Butler.</t>
  </si>
  <si>
    <r>
      <t xml:space="preserve">Electrical/Electrician Installer
Onsite Region 5
</t>
    </r>
    <r>
      <rPr>
        <u/>
        <sz val="11"/>
        <color theme="1"/>
        <rFont val="Calibri"/>
        <family val="2"/>
        <scheme val="minor"/>
      </rPr>
      <t>Partial County</t>
    </r>
    <r>
      <rPr>
        <sz val="11"/>
        <color theme="1"/>
        <rFont val="Calibri"/>
        <family val="2"/>
        <scheme val="minor"/>
      </rPr>
      <t xml:space="preserve"> - </t>
    </r>
    <r>
      <rPr>
        <b/>
        <sz val="11"/>
        <color theme="1"/>
        <rFont val="Calibri"/>
        <family val="2"/>
        <scheme val="minor"/>
      </rPr>
      <t>Otsego</t>
    </r>
    <r>
      <rPr>
        <sz val="11"/>
        <color theme="1"/>
        <rFont val="Calibri"/>
        <family val="2"/>
        <scheme val="minor"/>
      </rPr>
      <t xml:space="preserve">:  Only the Townships of 
                        Plainfield, Richfield, Springfield, Cherry 
                        Valley, Roseboom, Middlefield, Otsego, 
                        Exeter, Edmeston, Burlington, Pittsfield, 
                        and New Lebanon.  </t>
    </r>
  </si>
  <si>
    <r>
      <t xml:space="preserve">Electrician Lineman Onsite Region 5
</t>
    </r>
    <r>
      <rPr>
        <u/>
        <sz val="11"/>
        <color theme="1"/>
        <rFont val="Calibri"/>
        <family val="2"/>
        <scheme val="minor"/>
      </rPr>
      <t>Entire Counties</t>
    </r>
    <r>
      <rPr>
        <b/>
        <sz val="11"/>
        <color theme="1"/>
        <rFont val="Calibri"/>
        <family val="2"/>
        <scheme val="minor"/>
      </rPr>
      <t xml:space="preserve">: Albany, Columbia, Greene, Delaware, Fulton, Greene, Montgomery, Rensselaer, Schenectady, and Schoharie </t>
    </r>
  </si>
  <si>
    <t>Electrician: Electrician - Cortland, Herkimer, Madison, Oneida, Oswego, Cayuga: Townships of Ira, Locke, Sempronius, Sterling, Summerhill and Victory.Chenango: Only the Townships of Columbus, New Berlin and Sherburne. Onondaga: Entire County except Townships of Elbridge and Skaneateles. Otsego: Only the Townships of Plainfield, Richfield, Springfield, Cherry Valley, Roseboom, Middlefield, Otsego, Exeter, Edmeston, Burlington, Pittsfield and New Lebanon. Tompkins: Only the Township of Groton. Wayne: Only the Townships of Huron, Wolcott, Rose and Butler.</t>
  </si>
  <si>
    <r>
      <t xml:space="preserve">Electronic Article Surveillance System
Electronic Identification System
Guard Tour System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Delaware</t>
    </r>
    <r>
      <rPr>
        <sz val="11"/>
        <color theme="1"/>
        <rFont val="Calibri"/>
        <family val="2"/>
        <scheme val="minor"/>
      </rPr>
      <t xml:space="preserve">:  Only the Townships of Davenport, Delhi, Deposit, Franklin, Hamden, Masonville, Meredith, Sidney, Tompkins, and Walton Townships, and that portion of Colchester and Hancock Townships north of the east branch of the Delaware River.  
</t>
    </r>
    <r>
      <rPr>
        <b/>
        <sz val="11"/>
        <color theme="1"/>
        <rFont val="Calibri"/>
        <family val="2"/>
        <scheme val="minor"/>
      </rPr>
      <t>Otsego</t>
    </r>
    <r>
      <rPr>
        <sz val="11"/>
        <color theme="1"/>
        <rFont val="Calibri"/>
        <family val="2"/>
        <scheme val="minor"/>
      </rPr>
      <t xml:space="preserve">:  Only the Townships of Butternuts, Hartwick, Laurens, Maryland, Milford, Morris, Oneonta, Otego, Unadilla, and Westford.  </t>
    </r>
  </si>
  <si>
    <r>
      <t xml:space="preserve">Electronic Article Surveillance System
Electronic Identification System
Guard Tour System
Technician Onsite Region 5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Albany, Columbia, Fulton, Montgomery, Rensselaer, Schenectady, and Schoharie</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Greene</t>
    </r>
    <r>
      <rPr>
        <sz val="11"/>
        <color theme="1"/>
        <rFont val="Calibri"/>
        <family val="2"/>
        <scheme val="minor"/>
      </rPr>
      <t xml:space="preserve">:  Portion of the County North of a line following the South limits of the  City of Catskill in a westerly direction from the Hudson River to State Highway 23A.  Then continuing on 23A to the road following the Little West Kill and continuing along this road to Delaware County.  
</t>
    </r>
    <r>
      <rPr>
        <b/>
        <sz val="11"/>
        <color theme="1"/>
        <rFont val="Calibri"/>
        <family val="2"/>
        <scheme val="minor"/>
      </rPr>
      <t>Otsego</t>
    </r>
    <r>
      <rPr>
        <sz val="11"/>
        <color theme="1"/>
        <rFont val="Calibri"/>
        <family val="2"/>
        <scheme val="minor"/>
      </rPr>
      <t xml:space="preserve">:  Only the Towns of Decatur and Worchester. </t>
    </r>
  </si>
  <si>
    <r>
      <t xml:space="preserve">Electronic Article Surveillance System
Electronic Identification System
Guard Tour System
Technician Onsite Region 5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Delaware</t>
    </r>
    <r>
      <rPr>
        <sz val="11"/>
        <color theme="1"/>
        <rFont val="Calibri"/>
        <family val="2"/>
        <scheme val="minor"/>
      </rPr>
      <t xml:space="preserve">:  Only in the Townships of Andes, Harpersfield, Kortwright, Stamford, Bovina, Roxbury, Middletown and those portions of Colchester and Hancock south of the East Branch of the Delaware River.  
</t>
    </r>
    <r>
      <rPr>
        <b/>
        <sz val="11"/>
        <color theme="1"/>
        <rFont val="Calibri"/>
        <family val="2"/>
        <scheme val="minor"/>
      </rPr>
      <t>Greene</t>
    </r>
    <r>
      <rPr>
        <sz val="11"/>
        <color theme="1"/>
        <rFont val="Calibri"/>
        <family val="2"/>
        <scheme val="minor"/>
      </rPr>
      <t xml:space="preserve">:  That portion of the county south of a line following the south limits of the city of Catskill in a Westerly direction from the Hudson River to Highway 23A along 23A to the road following the Little Westkill and continuing along this road to Delaware County. </t>
    </r>
  </si>
  <si>
    <r>
      <t xml:space="preserve">Electronic Article Surveillance System
Electronic Identification System
Guard Tour System
Technician Onsite Region 5
</t>
    </r>
    <r>
      <rPr>
        <u/>
        <sz val="11"/>
        <color theme="1"/>
        <rFont val="Calibri"/>
        <family val="2"/>
        <scheme val="minor"/>
      </rPr>
      <t xml:space="preserve">Partial County </t>
    </r>
    <r>
      <rPr>
        <sz val="11"/>
        <color theme="1"/>
        <rFont val="Calibri"/>
        <family val="2"/>
        <scheme val="minor"/>
      </rPr>
      <t xml:space="preserve">- </t>
    </r>
    <r>
      <rPr>
        <b/>
        <sz val="11"/>
        <color theme="1"/>
        <rFont val="Calibri"/>
        <family val="2"/>
        <scheme val="minor"/>
      </rPr>
      <t>Otsego</t>
    </r>
    <r>
      <rPr>
        <sz val="11"/>
        <color theme="1"/>
        <rFont val="Calibri"/>
        <family val="2"/>
        <scheme val="minor"/>
      </rPr>
      <t xml:space="preserve">:  Only the Townships of Plainfield, Richfield, Springfield, Cherry Valley, Roseboom, Middlefield, Otsego, Exeter, Edmeston, Burlington, Pittsfield, and New Lebanon.  </t>
    </r>
  </si>
  <si>
    <r>
      <t xml:space="preserve">Fire Alarm System 
Technician Onsite Region 5
</t>
    </r>
    <r>
      <rPr>
        <u/>
        <sz val="11"/>
        <color theme="1"/>
        <rFont val="Calibri"/>
        <family val="2"/>
        <scheme val="minor"/>
      </rPr>
      <t>Partial Counties -</t>
    </r>
    <r>
      <rPr>
        <sz val="11"/>
        <color theme="1"/>
        <rFont val="Calibri"/>
        <family val="2"/>
        <scheme val="minor"/>
      </rPr>
      <t xml:space="preserve"> </t>
    </r>
    <r>
      <rPr>
        <b/>
        <sz val="11"/>
        <color theme="1"/>
        <rFont val="Calibri"/>
        <family val="2"/>
        <scheme val="minor"/>
      </rPr>
      <t>Delaware</t>
    </r>
    <r>
      <rPr>
        <sz val="11"/>
        <color theme="1"/>
        <rFont val="Calibri"/>
        <family val="2"/>
        <scheme val="minor"/>
      </rPr>
      <t xml:space="preserve">:  Only the Townships of Davenport, Delhi, Deposit, Franklin, Hamden, Masonville, Meredith, Sidney, Tompkins, and Walton Townships, and that portion of Colchester and Hancock Townships north of the east branch of the Delaware River.  
</t>
    </r>
    <r>
      <rPr>
        <b/>
        <sz val="11"/>
        <color theme="1"/>
        <rFont val="Calibri"/>
        <family val="2"/>
        <scheme val="minor"/>
      </rPr>
      <t>Otsego</t>
    </r>
    <r>
      <rPr>
        <sz val="11"/>
        <color theme="1"/>
        <rFont val="Calibri"/>
        <family val="2"/>
        <scheme val="minor"/>
      </rPr>
      <t xml:space="preserve">:  Only the Townships of Butternuts, Hartwick, Laurens, Maryland, Milford, Morris, Oneonta, Otego, Unadilla, and Westford.  </t>
    </r>
  </si>
  <si>
    <r>
      <t xml:space="preserve">Fire Alarm System 
Technician Onsite Region 5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Albany, Columbia, Fulton, Montgomery, Rensselaer, Schenectady, and Schoharie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Greene</t>
    </r>
    <r>
      <rPr>
        <sz val="11"/>
        <color theme="1"/>
        <rFont val="Calibri"/>
        <family val="2"/>
        <scheme val="minor"/>
      </rPr>
      <t xml:space="preserve">:  Portion of the County North of a line following the South limits of the  City of Catskill in a westerly direction from the Hudson River to State Highway 23A.  Then continuing on 23A to the road following the Little West Kill and continuing along this road to Delaware County.  
</t>
    </r>
    <r>
      <rPr>
        <b/>
        <sz val="11"/>
        <color theme="1"/>
        <rFont val="Calibri"/>
        <family val="2"/>
        <scheme val="minor"/>
      </rPr>
      <t>Otsego</t>
    </r>
    <r>
      <rPr>
        <sz val="11"/>
        <color theme="1"/>
        <rFont val="Calibri"/>
        <family val="2"/>
        <scheme val="minor"/>
      </rPr>
      <t xml:space="preserve">:  Only the Towns of Decatur and Worchester. </t>
    </r>
  </si>
  <si>
    <r>
      <t xml:space="preserve">Fire Alarm System 
Technician Onsite Region 5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Delaware</t>
    </r>
    <r>
      <rPr>
        <sz val="11"/>
        <color theme="1"/>
        <rFont val="Calibri"/>
        <family val="2"/>
        <scheme val="minor"/>
      </rPr>
      <t xml:space="preserve">:  Only in the Townships of Andes, Harpersfield, Kortwright, Stamford, Bovina, Roxbury, Middletown and those portions of Colchester and Hancock south of the East Branch of the Delaware River.  
</t>
    </r>
    <r>
      <rPr>
        <b/>
        <sz val="11"/>
        <color theme="1"/>
        <rFont val="Calibri"/>
        <family val="2"/>
        <scheme val="minor"/>
      </rPr>
      <t>Greene</t>
    </r>
    <r>
      <rPr>
        <sz val="11"/>
        <color theme="1"/>
        <rFont val="Calibri"/>
        <family val="2"/>
        <scheme val="minor"/>
      </rPr>
      <t xml:space="preserve">:  That portion of the county south of a line following the south limits of the city of Catskill in a Westerly direction from the Hudson River to Highway 23A along 23A to the road following the Little Westkill and continuing along this road to Delaware County. </t>
    </r>
  </si>
  <si>
    <r>
      <t xml:space="preserve">Fire Pump System
Emergency Communications/Mass Notification System 
Technician Onsite Region 5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Delaware</t>
    </r>
    <r>
      <rPr>
        <sz val="11"/>
        <color theme="1"/>
        <rFont val="Calibri"/>
        <family val="2"/>
        <scheme val="minor"/>
      </rPr>
      <t xml:space="preserve">:  Only the Townships of Davenport, Delhi, Deposit, Franklin, Hamden, Masonville, Meredith, Sidney, Tompkins, and Walton Townships, and that portion of Colchester and Hancock Townships north of the east branch of the Delaware River.  
</t>
    </r>
    <r>
      <rPr>
        <b/>
        <sz val="11"/>
        <color theme="1"/>
        <rFont val="Calibri"/>
        <family val="2"/>
        <scheme val="minor"/>
      </rPr>
      <t>Otsego</t>
    </r>
    <r>
      <rPr>
        <sz val="11"/>
        <color theme="1"/>
        <rFont val="Calibri"/>
        <family val="2"/>
        <scheme val="minor"/>
      </rPr>
      <t xml:space="preserve">:  Only the Townships of Butternuts, Hartwick, Laurens, Maryland, Milford, Morris, Oneonta, Otego, Unadilla, and Westford.  </t>
    </r>
  </si>
  <si>
    <r>
      <t xml:space="preserve">Fire Pump System
Emergency Communications/Mass Notification System 
Technician Onsite Region 5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 xml:space="preserve">Albany, Columbia, Fulton, Montgomery, Rensselaer, Schenectady, and Schoharie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Greene</t>
    </r>
    <r>
      <rPr>
        <sz val="11"/>
        <color theme="1"/>
        <rFont val="Calibri"/>
        <family val="2"/>
        <scheme val="minor"/>
      </rPr>
      <t xml:space="preserve">:  Portion of the County North of a line following the South limits of the  City of Catskill in a westerly direction from the Hudson River to State Highway 23A.  Then continuing on 23A to the road following the Little West Kill and continuing along this road to Delaware County.  
</t>
    </r>
    <r>
      <rPr>
        <b/>
        <sz val="11"/>
        <color theme="1"/>
        <rFont val="Calibri"/>
        <family val="2"/>
        <scheme val="minor"/>
      </rPr>
      <t>Otsego</t>
    </r>
    <r>
      <rPr>
        <sz val="11"/>
        <color theme="1"/>
        <rFont val="Calibri"/>
        <family val="2"/>
        <scheme val="minor"/>
      </rPr>
      <t xml:space="preserve">:  Only the Towns of Decatur and Worchester. </t>
    </r>
  </si>
  <si>
    <r>
      <t xml:space="preserve">
Fire Pump System
Emergency Communications/Mass Notification System 
Technician Onsite Region 5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Delaware</t>
    </r>
    <r>
      <rPr>
        <sz val="11"/>
        <color theme="1"/>
        <rFont val="Calibri"/>
        <family val="2"/>
        <scheme val="minor"/>
      </rPr>
      <t xml:space="preserve">:  Only in the Townships of Andes, Harpersfield, Kortwright, Stamford, Bovina, Roxbury, Middletown and those portions of Colchester and Hancock south of the East Branch of the Delaware River.  
</t>
    </r>
    <r>
      <rPr>
        <b/>
        <sz val="11"/>
        <color theme="1"/>
        <rFont val="Calibri"/>
        <family val="2"/>
        <scheme val="minor"/>
      </rPr>
      <t>Greene</t>
    </r>
    <r>
      <rPr>
        <sz val="11"/>
        <color theme="1"/>
        <rFont val="Calibri"/>
        <family val="2"/>
        <scheme val="minor"/>
      </rPr>
      <t xml:space="preserve">:  That portion of the county south of a line following the south limits of the city of Catskill in a Westerly direction from the Hudson River to Highway 23A along 23A to the road following the Little Westkill and continuing along this road to Delaware County. </t>
    </r>
  </si>
  <si>
    <r>
      <t xml:space="preserve">Fire Alarm System 
Technician Onsite Region 5
</t>
    </r>
    <r>
      <rPr>
        <u/>
        <sz val="11"/>
        <color theme="1"/>
        <rFont val="Calibri"/>
        <family val="2"/>
        <scheme val="minor"/>
      </rPr>
      <t>Partial County</t>
    </r>
    <r>
      <rPr>
        <sz val="11"/>
        <color theme="1"/>
        <rFont val="Calibri"/>
        <family val="2"/>
        <scheme val="minor"/>
      </rPr>
      <t xml:space="preserve"> - </t>
    </r>
    <r>
      <rPr>
        <b/>
        <sz val="11"/>
        <color theme="1"/>
        <rFont val="Calibri"/>
        <family val="2"/>
        <scheme val="minor"/>
      </rPr>
      <t>Otsego</t>
    </r>
    <r>
      <rPr>
        <sz val="11"/>
        <color theme="1"/>
        <rFont val="Calibri"/>
        <family val="2"/>
        <scheme val="minor"/>
      </rPr>
      <t xml:space="preserve">:  Only the Townships of Plainfield, Richfield, Springfield, Cherry Valley, Roseboom, Middlefield, Otsego, Exeter, Edmeston, Burlington, Pittsfield, and New Lebanon.  </t>
    </r>
  </si>
  <si>
    <r>
      <t xml:space="preserve">
Fire Pump System
Emergency Communications/Mass Notification System 
Technician Onsite Region 5
</t>
    </r>
    <r>
      <rPr>
        <u/>
        <sz val="11"/>
        <color theme="1"/>
        <rFont val="Calibri"/>
        <family val="2"/>
        <scheme val="minor"/>
      </rPr>
      <t xml:space="preserve">Partial County </t>
    </r>
    <r>
      <rPr>
        <sz val="11"/>
        <color theme="1"/>
        <rFont val="Calibri"/>
        <family val="2"/>
        <scheme val="minor"/>
      </rPr>
      <t xml:space="preserve">- </t>
    </r>
    <r>
      <rPr>
        <b/>
        <sz val="11"/>
        <color theme="1"/>
        <rFont val="Calibri"/>
        <family val="2"/>
        <scheme val="minor"/>
      </rPr>
      <t>Otsego</t>
    </r>
    <r>
      <rPr>
        <sz val="11"/>
        <color theme="1"/>
        <rFont val="Calibri"/>
        <family val="2"/>
        <scheme val="minor"/>
      </rPr>
      <t xml:space="preserve">:  Only the Townships of Plainfield, Richfield, Springfield, Cherry Valley, Roseboom, Middlefield, Otsego, Exeter, Edmeston, Burlington, Pittsfield, and New Lebanon.  </t>
    </r>
  </si>
  <si>
    <r>
      <t xml:space="preserve">Fire Sprinkler System
Fire Suppression System
Technician Onsite Region 5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Delaware</t>
    </r>
    <r>
      <rPr>
        <sz val="11"/>
        <color theme="1"/>
        <rFont val="Calibri"/>
        <family val="2"/>
        <scheme val="minor"/>
      </rPr>
      <t xml:space="preserve">:  Only the Townships of Davenport, Delhi, Deposit, Franklin, Hamden, Masonville, Meredith, Sidney, Tompkins, and Walton Townships, and that portion of Colchester and Hancock Townships north of the east branch of the Delaware River.  
</t>
    </r>
    <r>
      <rPr>
        <b/>
        <sz val="11"/>
        <color theme="1"/>
        <rFont val="Calibri"/>
        <family val="2"/>
        <scheme val="minor"/>
      </rPr>
      <t>Otsego</t>
    </r>
    <r>
      <rPr>
        <sz val="11"/>
        <color theme="1"/>
        <rFont val="Calibri"/>
        <family val="2"/>
        <scheme val="minor"/>
      </rPr>
      <t xml:space="preserve">:  Only the Townships of Butternuts, Hartwick, Laurens, Maryland, Milford, Morris, Oneonta, Otego, Unadilla, and Westford.  </t>
    </r>
  </si>
  <si>
    <r>
      <t xml:space="preserve">Fire Sprinkler System
Fire Suppression System
Technician Onsite Region 5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Albany, Columbia, Fulton, Montgomery, Rensselaer, Schenectady, and Schoharie</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Greene</t>
    </r>
    <r>
      <rPr>
        <sz val="11"/>
        <color theme="1"/>
        <rFont val="Calibri"/>
        <family val="2"/>
        <scheme val="minor"/>
      </rPr>
      <t xml:space="preserve">:  Portion of the County North of a line following the South limits of the  City of Catskill in a westerly direction from the Hudson River to State Highway 23A.  Then continuing on 23A to the road following the Little West Kill and continuing along this road to Delaware County.  
</t>
    </r>
    <r>
      <rPr>
        <b/>
        <sz val="11"/>
        <color theme="1"/>
        <rFont val="Calibri"/>
        <family val="2"/>
        <scheme val="minor"/>
      </rPr>
      <t>Otsego</t>
    </r>
    <r>
      <rPr>
        <sz val="11"/>
        <color theme="1"/>
        <rFont val="Calibri"/>
        <family val="2"/>
        <scheme val="minor"/>
      </rPr>
      <t xml:space="preserve">:  Only the Towns of Decatur and Worchester. </t>
    </r>
  </si>
  <si>
    <r>
      <t xml:space="preserve">Fire Sprinkler System
Fire Suppression System
Technician Onsite Region 5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Delaware</t>
    </r>
    <r>
      <rPr>
        <sz val="11"/>
        <color theme="1"/>
        <rFont val="Calibri"/>
        <family val="2"/>
        <scheme val="minor"/>
      </rPr>
      <t xml:space="preserve">:  Only in the Townships of Andes, Harpersfield, Kortwright, Stamford, Bovina, Roxbury, Middletown and those portions of Colchester and Hancock south of the East Branch of the Delaware River.  
</t>
    </r>
    <r>
      <rPr>
        <b/>
        <sz val="11"/>
        <color theme="1"/>
        <rFont val="Calibri"/>
        <family val="2"/>
        <scheme val="minor"/>
      </rPr>
      <t>Greene</t>
    </r>
    <r>
      <rPr>
        <sz val="11"/>
        <color theme="1"/>
        <rFont val="Calibri"/>
        <family val="2"/>
        <scheme val="minor"/>
      </rPr>
      <t xml:space="preserve">:  That portion of the county south of a line following the south limits of the city of Catskill in a Westerly direction from the Hudson River to Highway 23A along 23A to the road following the Little Westkill and continuing along this road to Delaware County. </t>
    </r>
  </si>
  <si>
    <r>
      <t xml:space="preserve">Fire Sprinkler Systems
Fire Suppression System
Technician Onsite Region 5
</t>
    </r>
    <r>
      <rPr>
        <u/>
        <sz val="11"/>
        <color theme="1"/>
        <rFont val="Calibri"/>
        <family val="2"/>
        <scheme val="minor"/>
      </rPr>
      <t xml:space="preserve">Partial County </t>
    </r>
    <r>
      <rPr>
        <sz val="11"/>
        <color theme="1"/>
        <rFont val="Calibri"/>
        <family val="2"/>
        <scheme val="minor"/>
      </rPr>
      <t xml:space="preserve">- </t>
    </r>
    <r>
      <rPr>
        <b/>
        <sz val="11"/>
        <color theme="1"/>
        <rFont val="Calibri"/>
        <family val="2"/>
        <scheme val="minor"/>
      </rPr>
      <t>Otsego</t>
    </r>
    <r>
      <rPr>
        <sz val="11"/>
        <color theme="1"/>
        <rFont val="Calibri"/>
        <family val="2"/>
        <scheme val="minor"/>
      </rPr>
      <t xml:space="preserve">:  Only the Townships of Plainfield, Richfield, Springfield, Cherry Valley, Roseboom, Middlefield, Otsego, Exeter, Edmeston, Burlington, Pittsfield, and New Lebanon.  </t>
    </r>
  </si>
  <si>
    <r>
      <t xml:space="preserve">Inmate Radio System
Public Address Systems
Public Safety Digital Signage System 
Technician Onsite Region 5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Delaware</t>
    </r>
    <r>
      <rPr>
        <sz val="11"/>
        <color theme="1"/>
        <rFont val="Calibri"/>
        <family val="2"/>
        <scheme val="minor"/>
      </rPr>
      <t xml:space="preserve">:  Only the Townships of Davenport, Delhi, Deposit, Franklin, Hamden, Masonville, Meredith, Sidney, Tompkins, and Walton Townships, and that portion of Colchester and Hancock Townships north of the east branch of the Delaware River.  
</t>
    </r>
    <r>
      <rPr>
        <b/>
        <sz val="11"/>
        <color theme="1"/>
        <rFont val="Calibri"/>
        <family val="2"/>
        <scheme val="minor"/>
      </rPr>
      <t>Otsego</t>
    </r>
    <r>
      <rPr>
        <sz val="11"/>
        <color theme="1"/>
        <rFont val="Calibri"/>
        <family val="2"/>
        <scheme val="minor"/>
      </rPr>
      <t xml:space="preserve">:  Only the Townships of Butternuts, Hartwick, Laurens, Maryland, Milford, Morris, Oneonta, Otego, Unadilla, and Westford.  </t>
    </r>
  </si>
  <si>
    <r>
      <t xml:space="preserve">Inmate Radio System
Public Address Systems
Public Safety Digital Signage System 
Technician Onsite Region 5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Albany, Columbia, Fulton, Montgomery, Rensselaer, Schenectady, and Schoharie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Greene</t>
    </r>
    <r>
      <rPr>
        <sz val="11"/>
        <color theme="1"/>
        <rFont val="Calibri"/>
        <family val="2"/>
        <scheme val="minor"/>
      </rPr>
      <t xml:space="preserve">:  Portion of the County North of a line following the South limits of the  City of Catskill in a westerly direction from the Hudson River to State Highway 23A.  Then continuing on 23A to the road following the Little West Kill and continuing along this road to Delaware County.  
</t>
    </r>
    <r>
      <rPr>
        <b/>
        <sz val="11"/>
        <color theme="1"/>
        <rFont val="Calibri"/>
        <family val="2"/>
        <scheme val="minor"/>
      </rPr>
      <t>Otsego</t>
    </r>
    <r>
      <rPr>
        <sz val="11"/>
        <color theme="1"/>
        <rFont val="Calibri"/>
        <family val="2"/>
        <scheme val="minor"/>
      </rPr>
      <t xml:space="preserve">:  Only the Towns of Decatur and Worchester. </t>
    </r>
  </si>
  <si>
    <r>
      <t xml:space="preserve">Inmate Radio System
Public Address Systems
Public Safety Digital Signage System 
Technician Onsite Region 5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Delaware</t>
    </r>
    <r>
      <rPr>
        <sz val="11"/>
        <color theme="1"/>
        <rFont val="Calibri"/>
        <family val="2"/>
        <scheme val="minor"/>
      </rPr>
      <t xml:space="preserve">:  Only in the Townships of Andes, Harpersfield, Kortwright, Stamford, Bovina, Roxbury, Middletown and those portions of Colchester and Hancock south of the East Branch of the Delaware River.  
</t>
    </r>
    <r>
      <rPr>
        <b/>
        <sz val="11"/>
        <color theme="1"/>
        <rFont val="Calibri"/>
        <family val="2"/>
        <scheme val="minor"/>
      </rPr>
      <t>Greene</t>
    </r>
    <r>
      <rPr>
        <sz val="11"/>
        <color theme="1"/>
        <rFont val="Calibri"/>
        <family val="2"/>
        <scheme val="minor"/>
      </rPr>
      <t xml:space="preserve">:  That portion of the county south of a line following the south limits of the city of Catskill in a Westerly direction from the Hudson River to Highway 23A along 23A to the road following the Little Westkill and continuing along this road to Delaware County. </t>
    </r>
  </si>
  <si>
    <r>
      <t xml:space="preserve">Inmate Radio System
Public Address Systems
Public Safety Digital Signage System 
Technician Onsite Region 5
</t>
    </r>
    <r>
      <rPr>
        <u/>
        <sz val="11"/>
        <color theme="1"/>
        <rFont val="Calibri"/>
        <family val="2"/>
        <scheme val="minor"/>
      </rPr>
      <t>Partial County</t>
    </r>
    <r>
      <rPr>
        <sz val="11"/>
        <color theme="1"/>
        <rFont val="Calibri"/>
        <family val="2"/>
        <scheme val="minor"/>
      </rPr>
      <t xml:space="preserve"> - </t>
    </r>
    <r>
      <rPr>
        <b/>
        <sz val="11"/>
        <color theme="1"/>
        <rFont val="Calibri"/>
        <family val="2"/>
        <scheme val="minor"/>
      </rPr>
      <t>Otsego</t>
    </r>
    <r>
      <rPr>
        <sz val="11"/>
        <color theme="1"/>
        <rFont val="Calibri"/>
        <family val="2"/>
        <scheme val="minor"/>
      </rPr>
      <t xml:space="preserve">:  Only the Townships of Plainfield, Richfield, Springfield, Cherry Valley, Roseboom, Middlefield, Otsego, Exeter, Edmeston, Burlington, Pittsfield, and New Lebanon.  </t>
    </r>
  </si>
  <si>
    <r>
      <t xml:space="preserve">Nurse Call System
Personal Alarm System
Time Management System
Technician Onsite Region 5
Partial Counties - </t>
    </r>
    <r>
      <rPr>
        <b/>
        <sz val="11"/>
        <color theme="1"/>
        <rFont val="Calibri"/>
        <family val="2"/>
        <scheme val="minor"/>
      </rPr>
      <t>Delaware</t>
    </r>
    <r>
      <rPr>
        <sz val="11"/>
        <color theme="1"/>
        <rFont val="Calibri"/>
        <family val="2"/>
        <scheme val="minor"/>
      </rPr>
      <t xml:space="preserve">:  Only the Townships of Davenport, Delhi, Deposit, Franklin, Hamden, Masonville, Meredith, Sidney, Tompkins, and Walton Townships, and that portion of Colchester and Hancock Townships north of the east branch of the Delaware River.  
</t>
    </r>
    <r>
      <rPr>
        <b/>
        <sz val="11"/>
        <color theme="1"/>
        <rFont val="Calibri"/>
        <family val="2"/>
        <scheme val="minor"/>
      </rPr>
      <t>Otsego</t>
    </r>
    <r>
      <rPr>
        <sz val="11"/>
        <color theme="1"/>
        <rFont val="Calibri"/>
        <family val="2"/>
        <scheme val="minor"/>
      </rPr>
      <t xml:space="preserve">:  Only the Townships of Butternuts, Hartwick, Laurens, Maryland, Milford, Morris, Oneonta, Otego, Unadilla, and Westford.   </t>
    </r>
  </si>
  <si>
    <r>
      <t xml:space="preserve">Nurse Call System
Personal Alarm System
Time Management System
Technician Onsite Region 5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Albany, Columbia, Fulton, Montgomery, Rensselaer, Schenectady, and Schoharie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Greene</t>
    </r>
    <r>
      <rPr>
        <sz val="11"/>
        <color theme="1"/>
        <rFont val="Calibri"/>
        <family val="2"/>
        <scheme val="minor"/>
      </rPr>
      <t xml:space="preserve">:  Portion of the County North of a line following the South limits of the  City of Catskill in a westerly direction from the Hudson River to State Highway 23A.  Then continuing on 23A to the road following the Little West Kill and continuing along this road to Delaware County.  
</t>
    </r>
    <r>
      <rPr>
        <b/>
        <sz val="11"/>
        <color theme="1"/>
        <rFont val="Calibri"/>
        <family val="2"/>
        <scheme val="minor"/>
      </rPr>
      <t>Otsego</t>
    </r>
    <r>
      <rPr>
        <sz val="11"/>
        <color theme="1"/>
        <rFont val="Calibri"/>
        <family val="2"/>
        <scheme val="minor"/>
      </rPr>
      <t xml:space="preserve">:  Only the Towns of Decatur and Worchester. </t>
    </r>
  </si>
  <si>
    <r>
      <t xml:space="preserve">Nurse Call System
Personal Alarm System
Time Management System
Technician Onsite Region 5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Delaware</t>
    </r>
    <r>
      <rPr>
        <sz val="11"/>
        <color theme="1"/>
        <rFont val="Calibri"/>
        <family val="2"/>
        <scheme val="minor"/>
      </rPr>
      <t xml:space="preserve">:  Only in the Townships of Andes, Harpersfield, Kortwright, Stamford, Bovina, Roxbury, Middletown and those portions of Colchester and Hancock south of the East Branch of the Delaware River.  
</t>
    </r>
    <r>
      <rPr>
        <b/>
        <sz val="11"/>
        <color theme="1"/>
        <rFont val="Calibri"/>
        <family val="2"/>
        <scheme val="minor"/>
      </rPr>
      <t>Greene</t>
    </r>
    <r>
      <rPr>
        <sz val="11"/>
        <color theme="1"/>
        <rFont val="Calibri"/>
        <family val="2"/>
        <scheme val="minor"/>
      </rPr>
      <t>:  That portion of the county south of a line following the south limits of the city of Catskill in a Westerly direction from the Hudson River to Highway 23A along 23A to the road following the Little Westkill and continuing along this road to Delaware County.</t>
    </r>
  </si>
  <si>
    <r>
      <t xml:space="preserve">Nurse Call System
Personal Alarm System
Time Management System
Technician Onsite Region 5
</t>
    </r>
    <r>
      <rPr>
        <u/>
        <sz val="11"/>
        <color theme="1"/>
        <rFont val="Calibri"/>
        <family val="2"/>
        <scheme val="minor"/>
      </rPr>
      <t xml:space="preserve">Partial County </t>
    </r>
    <r>
      <rPr>
        <sz val="11"/>
        <color theme="1"/>
        <rFont val="Calibri"/>
        <family val="2"/>
        <scheme val="minor"/>
      </rPr>
      <t xml:space="preserve">- </t>
    </r>
    <r>
      <rPr>
        <b/>
        <sz val="11"/>
        <color theme="1"/>
        <rFont val="Calibri"/>
        <family val="2"/>
        <scheme val="minor"/>
      </rPr>
      <t>Otsego</t>
    </r>
    <r>
      <rPr>
        <sz val="11"/>
        <color theme="1"/>
        <rFont val="Calibri"/>
        <family val="2"/>
        <scheme val="minor"/>
      </rPr>
      <t xml:space="preserve">:  Only the Townships of Plainfield, Richfield, Springfield, Cherry Valley, Roseboom, Middlefield, Otsego, Exeter, Edmeston, Burlington, Pittsfield, and New Lebanon.  </t>
    </r>
  </si>
  <si>
    <r>
      <t xml:space="preserve">Electrician/Electrical Installer 
Onsite Region 5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Delaware</t>
    </r>
    <r>
      <rPr>
        <sz val="11"/>
        <color theme="1"/>
        <rFont val="Calibri"/>
        <family val="2"/>
        <scheme val="minor"/>
      </rPr>
      <t xml:space="preserve">:  Only in the Townships of Andes, Harpersfield, Kortwright, Stamford, Bovina, Roxbury, Middletown and those portions of Colchester and Hancock south of the East Branch of the Delaware River.  
</t>
    </r>
    <r>
      <rPr>
        <b/>
        <sz val="11"/>
        <color theme="1"/>
        <rFont val="Calibri"/>
        <family val="2"/>
        <scheme val="minor"/>
      </rPr>
      <t>Greene</t>
    </r>
    <r>
      <rPr>
        <sz val="11"/>
        <color theme="1"/>
        <rFont val="Calibri"/>
        <family val="2"/>
        <scheme val="minor"/>
      </rPr>
      <t xml:space="preserve">:  That portion of the county south of a line following the south limits of the city of Catskill in a Westerly direction from the Hudson River to Highway 23A along 23A to the road following the Little Westkill and continuing along this road to Delaware County. </t>
    </r>
  </si>
  <si>
    <r>
      <t xml:space="preserve">Steamfitter Onsite Region 5
</t>
    </r>
    <r>
      <rPr>
        <u/>
        <sz val="11"/>
        <rFont val="Calibri"/>
        <family val="2"/>
        <scheme val="minor"/>
      </rPr>
      <t>Entire Counties:</t>
    </r>
    <r>
      <rPr>
        <sz val="11"/>
        <rFont val="Calibri"/>
        <family val="2"/>
        <scheme val="minor"/>
      </rPr>
      <t xml:space="preserve"> </t>
    </r>
    <r>
      <rPr>
        <b/>
        <sz val="11"/>
        <rFont val="Calibri"/>
        <family val="2"/>
        <scheme val="minor"/>
      </rPr>
      <t>Albany, Columbia, Fulton, Greene, Montgomery, Rensselaer, Schenectady, Schoharie</t>
    </r>
  </si>
  <si>
    <t>Plumber: Plumber: Pipefitter, Steamfitter - Albany, Columbia, Fulton, Greene, Montgomery, Rensselaer, Schenectady, Schoharie, Hamilton: Only the Towns of Arietta, Benson, Hope, Inlet, Lake Pleasant, Morehouse and Wells. Saratoga: Only the Towns of Charlton, Clifton Park, Galway,Halfmoon, Milton, Stillwater and Waterford and the city of Mechanicville.</t>
  </si>
  <si>
    <r>
      <t xml:space="preserve">Steamfitter Onsite Region 5
</t>
    </r>
    <r>
      <rPr>
        <u/>
        <sz val="11"/>
        <rFont val="Calibri"/>
        <family val="2"/>
        <scheme val="minor"/>
      </rPr>
      <t>Partial Counties:</t>
    </r>
    <r>
      <rPr>
        <sz val="11"/>
        <rFont val="Calibri"/>
        <family val="2"/>
        <scheme val="minor"/>
      </rPr>
      <t xml:space="preserve"> </t>
    </r>
    <r>
      <rPr>
        <b/>
        <sz val="11"/>
        <rFont val="Calibri"/>
        <family val="2"/>
        <scheme val="minor"/>
      </rPr>
      <t>Delaware</t>
    </r>
    <r>
      <rPr>
        <sz val="11"/>
        <rFont val="Calibri"/>
        <family val="2"/>
        <scheme val="minor"/>
      </rPr>
      <t xml:space="preserve">:  Only in the Townships of Andes, Harpersfield, Kortwright, Stamford, Bovina, Roxbury, Middletown and those portions of Colchester and Hancock south of the East Branch of the Delaware River. 
</t>
    </r>
    <r>
      <rPr>
        <b/>
        <sz val="11"/>
        <rFont val="Calibri"/>
        <family val="2"/>
        <scheme val="minor"/>
      </rPr>
      <t>Otsego</t>
    </r>
    <r>
      <rPr>
        <sz val="11"/>
        <rFont val="Calibri"/>
        <family val="2"/>
        <scheme val="minor"/>
      </rPr>
      <t>:  Only the Townships of Burlington, Butternuts, Decatur, Edmeston, Hartwick, Laurens, Maryland, Milford, Morris, New Lisbon, Oneonta, Otego, Pittsfield, Unadilla, Westford and Worchester.</t>
    </r>
  </si>
  <si>
    <t xml:space="preserve">Plumber: Plumber/Steamfitter - Broome, Chenango, Cortland: Only the Township of Marathon. Delaware: Only the Townships of Andes, Bovina, Colchester, Davenport, Delhi, Deposit, Franklin, Hamden, Hancock, Harpersfield, Kortright, Masonville, Meredith, Sidney, Stamford, Tompkins and Walton.
Madison: Only the Township of Georgetown.
Otsego: Only the Townships of Burlington, Butternuts, Decatur, Edmeston, Hartwick, Laurens, Maryland, Milford, Morris, New Lisbon,
Oneonta, Otego, Pittsfield, Unadilla, Westford and Worchester. Tioga: Only the Townships of Newark Valley and Owego. </t>
  </si>
  <si>
    <r>
      <t xml:space="preserve">Steamfitter Installer Onsite Region 5
</t>
    </r>
    <r>
      <rPr>
        <u/>
        <sz val="11"/>
        <color theme="1"/>
        <rFont val="Calibri"/>
        <family val="2"/>
        <scheme val="minor"/>
      </rPr>
      <t>Partial County</t>
    </r>
    <r>
      <rPr>
        <sz val="11"/>
        <color theme="1"/>
        <rFont val="Calibri"/>
        <family val="2"/>
        <scheme val="minor"/>
      </rPr>
      <t xml:space="preserve">: </t>
    </r>
    <r>
      <rPr>
        <b/>
        <sz val="11"/>
        <color theme="1"/>
        <rFont val="Calibri"/>
        <family val="2"/>
        <scheme val="minor"/>
      </rPr>
      <t>Delaware</t>
    </r>
    <r>
      <rPr>
        <sz val="11"/>
        <color theme="1"/>
        <rFont val="Calibri"/>
        <family val="2"/>
        <scheme val="minor"/>
      </rPr>
      <t>:  Only the Townships of Middletown and Roxbury.</t>
    </r>
  </si>
  <si>
    <t>Plumber: Plumber &amp; Steamfitter- Dutchess, Delaware: Only the Townships of Middletown and Roxbury. Ulster: Entire county (including Wallkill and Shawangunk Prisons in Town of Shawangunk) EXCEPT for remainder of Town of Shawangunk, and Towns of Plattekill, Marlboro, and Wawarsing.</t>
  </si>
  <si>
    <t>Plumber - HVAC/Service: HVAC Service - Dutchess, Putnam, Westchester, Delaware: Only the townships of Middletown and Roxbury
Ulster: Entire County(including Wallkill and Shawangunk Prisons) except for remainder of Town of Shawangunk and Towns of Plattekill,
Marlboro, and Wawarsing.</t>
  </si>
  <si>
    <r>
      <t xml:space="preserve">Steamfitter Maintenance Onsite Region 5
</t>
    </r>
    <r>
      <rPr>
        <u/>
        <sz val="11"/>
        <color theme="1"/>
        <rFont val="Calibri"/>
        <family val="2"/>
        <scheme val="minor"/>
      </rPr>
      <t>Partial County</t>
    </r>
    <r>
      <rPr>
        <sz val="11"/>
        <color theme="1"/>
        <rFont val="Calibri"/>
        <family val="2"/>
        <scheme val="minor"/>
      </rPr>
      <t xml:space="preserve">: </t>
    </r>
    <r>
      <rPr>
        <b/>
        <sz val="11"/>
        <color theme="1"/>
        <rFont val="Calibri"/>
        <family val="2"/>
        <scheme val="minor"/>
      </rPr>
      <t>Delaware</t>
    </r>
    <r>
      <rPr>
        <sz val="11"/>
        <color theme="1"/>
        <rFont val="Calibri"/>
        <family val="2"/>
        <scheme val="minor"/>
      </rPr>
      <t>:  Only the Townships of Middletown and Roxbury.</t>
    </r>
  </si>
  <si>
    <r>
      <t xml:space="preserve">Steamfitter Onsite Region 5
</t>
    </r>
    <r>
      <rPr>
        <u/>
        <sz val="11"/>
        <rFont val="Calibri"/>
        <family val="2"/>
        <scheme val="minor"/>
      </rPr>
      <t>Partial County</t>
    </r>
    <r>
      <rPr>
        <sz val="11"/>
        <rFont val="Calibri"/>
        <family val="2"/>
        <scheme val="minor"/>
      </rPr>
      <t xml:space="preserve">: </t>
    </r>
    <r>
      <rPr>
        <b/>
        <sz val="11"/>
        <rFont val="Calibri"/>
        <family val="2"/>
        <scheme val="minor"/>
      </rPr>
      <t>Otsego</t>
    </r>
    <r>
      <rPr>
        <sz val="11"/>
        <rFont val="Calibri"/>
        <family val="2"/>
        <scheme val="minor"/>
      </rPr>
      <t xml:space="preserve">: Towns of Cherry Valley, Exeter, Middlefield, Otsego, Plainfield, Richfield, Roseboom and Springfield. </t>
    </r>
  </si>
  <si>
    <r>
      <t xml:space="preserve">Sprinkler Fitter Onsite Region 5
</t>
    </r>
    <r>
      <rPr>
        <u/>
        <sz val="11"/>
        <color theme="1"/>
        <rFont val="Calibri"/>
        <family val="2"/>
        <scheme val="minor"/>
      </rPr>
      <t>Entire Counties</t>
    </r>
    <r>
      <rPr>
        <b/>
        <sz val="11"/>
        <color theme="1"/>
        <rFont val="Calibri"/>
        <family val="2"/>
        <scheme val="minor"/>
      </rPr>
      <t xml:space="preserve">: Columbia, Delaware, Fulton, Greene, Montgomery, Otsego, and Schoharie  </t>
    </r>
  </si>
  <si>
    <r>
      <t xml:space="preserve">Sprinkler Fitter Onsite Region 5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Albany, Rensselaer, and Schenectady </t>
    </r>
  </si>
  <si>
    <t>Plumber: Plumber - Herkimer, Oneida, Hamilton: Only the Town of Inlet. Lewis: Towns of Lewis, Leyden, Lyonsdale, and West Turin. Madison: Towns of Brookfield, Eaton, Fenner, Hamilton, Lebanon, Lenox, Lincoln, Madison, Nelson, Oneida, Smithfield, and Stockbridge.
Otsego: Towns of Cherry Valley, Exeter, Middlefield, Otsego, Plainfield, Richfield, Roseboom and Springfield.</t>
  </si>
  <si>
    <t>Sprinkler Fitter: Sprinkler Fitter - Albany, Rensselaer, Saratoga, Schenectady, Warren</t>
  </si>
  <si>
    <t>Sprinkler Fitter: Sprinkler Fitter - Allegany, Broome, Cattaraugus, Cayuga, Chautauqua, Chemung, Chenango, Clinton, Columbia, Cortland, Delaware, Erie, Essex, Franklin,
Fulton, Genesee, Greene, Hamilton, Herkimer, Jefferson, Lewis, Livingston, Madison, Monroe, Montgomery, Niagara, Oneida, Onondaga,
Ontario, Orleans, Oswego, Otsego, Schoharie, Schuyler, Seneca, St. Lawrence, Steuben, Tioga, Tompkins, Washington, Wayne, Wyoming, Yates</t>
  </si>
  <si>
    <r>
      <t xml:space="preserve">Electrician/Electrical Installer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Hamilton, Saratoga, Warren, and Washington </t>
    </r>
  </si>
  <si>
    <t>Electrician: Electrician/Tele-Data - Albany, Columbia, Fulton, Hamilton, Montgomery, Rensselaer, Saratoga, Schenectady, Schoharie, Warren, Washington, Greene: Portion of the County North of a line following the South limits of the City of Catskill in a westerly direction from the Hudson River to State Highway 23A. Then continuing on 23A to the road following the Little West Kill and continuing along this road to Delaware County. Otsego: Only the Towns of Decatur and Worchester</t>
  </si>
  <si>
    <r>
      <t xml:space="preserve">Electrician/Electrical Installer 
Onsite Region 6 
Entire Counties: </t>
    </r>
    <r>
      <rPr>
        <b/>
        <sz val="11"/>
        <color theme="1"/>
        <rFont val="Calibri"/>
        <family val="2"/>
        <scheme val="minor"/>
      </rPr>
      <t xml:space="preserve">Clinton, Essex, and Franklin </t>
    </r>
  </si>
  <si>
    <t>Electrician: Electrician/Teledata - Clinton, Essex, Franklin, Jefferson, Lewis, St. Lawrence</t>
  </si>
  <si>
    <r>
      <t xml:space="preserve">Electrician Lineman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Clinton, Essex, Hamilton, Franklin, Saratoga, Warren, Washington</t>
    </r>
  </si>
  <si>
    <r>
      <t xml:space="preserve">Building Automation System
Energy Management System 
Intelligent Lighting Control/Occupancy Detecting System
Technician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Hamilton, Saratoga, Warren, and Washington </t>
    </r>
  </si>
  <si>
    <r>
      <t xml:space="preserve">Building Automation System
Energy Management System 
Intelligent Lighting Control/Occupancy Detecting System
Technician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Clinton, Essex, and Franklin </t>
    </r>
  </si>
  <si>
    <r>
      <t xml:space="preserve">Electronic Article Surveillance System
Electronic Identification System
Guard Tour System 
Technician Onsite Region 6 
</t>
    </r>
    <r>
      <rPr>
        <u/>
        <sz val="11"/>
        <color theme="1"/>
        <rFont val="Calibri"/>
        <family val="2"/>
        <scheme val="minor"/>
      </rPr>
      <t>Entire Counties</t>
    </r>
    <r>
      <rPr>
        <sz val="11"/>
        <color theme="1"/>
        <rFont val="Calibri"/>
        <family val="2"/>
        <scheme val="minor"/>
      </rPr>
      <t>:</t>
    </r>
    <r>
      <rPr>
        <b/>
        <sz val="11"/>
        <color theme="1"/>
        <rFont val="Calibri"/>
        <family val="2"/>
        <scheme val="minor"/>
      </rPr>
      <t xml:space="preserve"> Clinton, Essex, and Franklin </t>
    </r>
  </si>
  <si>
    <r>
      <t xml:space="preserve">Electronic Article Surveillance System
Electronic Identification System
Guard Tour System 
Technician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Hamilton, Saratoga, Warren, and Washington </t>
    </r>
  </si>
  <si>
    <r>
      <t xml:space="preserve">Nurse Call System
Personal Alarm System
Time Management System
Technician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Clinton, Essex, and Franklin </t>
    </r>
  </si>
  <si>
    <t>Electrician: Electrician - Albany, Columbia, Fulton, Hamilton, Montgomery, Rensselaer, Saratoga, Schenectady, Schoharie, Warren, Washington, Greene: Portion of the County North of a line following the South limits of the City of Catskill in a westerly direction from the Hudson River to State Highway 23A. Then continuing on 23A to the road following the Little West Kill and continuing along this road to Delaware County. Otsego: Only the Towns of Decatur and Worchester</t>
  </si>
  <si>
    <t>Electrician: Electrician - Clinton, Essex, Franklin, Jefferson, Lewis, St. Lawrence</t>
  </si>
  <si>
    <r>
      <t xml:space="preserve">Inmate Radio System
Public Address System
Public Safety Digital Signage System
Technician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Clinton, Essex, and Franklin </t>
    </r>
  </si>
  <si>
    <r>
      <t xml:space="preserve">Fire Sprinkler System
Fire Suppression System
Technician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Clinton, Essex, and Franklin </t>
    </r>
  </si>
  <si>
    <r>
      <t xml:space="preserve">
Fire Pump System
Emergency Communications/Mass Notification System 
Technician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Clinton, Essex, and Franklin </t>
    </r>
  </si>
  <si>
    <r>
      <t xml:space="preserve">Fire Alarm System 
Technician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Clinton, Essex, and Franklin </t>
    </r>
  </si>
  <si>
    <r>
      <t xml:space="preserve">Fire Alarm System 
Technician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Hamilton, Saratoga, Warren, and Washington </t>
    </r>
  </si>
  <si>
    <r>
      <t xml:space="preserve">
Fire Pump System
Emergency Communications/Mass Notification System 
Technician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Hamilton, Saratoga, Warren, and Washington </t>
    </r>
  </si>
  <si>
    <r>
      <t xml:space="preserve">Fire Sprinkler System
Fire Suppression System
Technician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Hamilton, Saratoga, Warren, and Washington </t>
    </r>
  </si>
  <si>
    <r>
      <t xml:space="preserve">Inmate Radio System
Public Address System
Public Safety Digital Signage System
Technician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Hamilton, Saratoga, Warren, and Washington </t>
    </r>
  </si>
  <si>
    <r>
      <t xml:space="preserve">Nurse Call System
Personal Alarm System
Time Management System
Technician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Hamilton, Saratoga, Warren, and Washington</t>
    </r>
    <r>
      <rPr>
        <sz val="11"/>
        <color theme="1"/>
        <rFont val="Calibri"/>
        <family val="2"/>
        <scheme val="minor"/>
      </rPr>
      <t xml:space="preserve"> </t>
    </r>
  </si>
  <si>
    <r>
      <t xml:space="preserve">Steamfitter Onsite Region 6
</t>
    </r>
    <r>
      <rPr>
        <u/>
        <sz val="11"/>
        <color theme="1"/>
        <rFont val="Calibri"/>
        <family val="2"/>
        <scheme val="minor"/>
      </rPr>
      <t>Entire County</t>
    </r>
    <r>
      <rPr>
        <sz val="11"/>
        <color theme="1"/>
        <rFont val="Calibri"/>
        <family val="2"/>
        <scheme val="minor"/>
      </rPr>
      <t xml:space="preserve">: </t>
    </r>
    <r>
      <rPr>
        <b/>
        <sz val="11"/>
        <color theme="1"/>
        <rFont val="Calibri"/>
        <family val="2"/>
        <scheme val="minor"/>
      </rPr>
      <t>Essex:</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t>
    </r>
    <r>
      <rPr>
        <b/>
        <sz val="11"/>
        <color theme="1"/>
        <rFont val="Calibri"/>
        <family val="2"/>
        <scheme val="minor"/>
      </rPr>
      <t>Franklin</t>
    </r>
    <r>
      <rPr>
        <sz val="11"/>
        <color theme="1"/>
        <rFont val="Calibri"/>
        <family val="2"/>
        <scheme val="minor"/>
      </rPr>
      <t xml:space="preserve">: Entire County except for the Village of Hogansburg and the St. Regis Indian Reservation.  
</t>
    </r>
    <r>
      <rPr>
        <b/>
        <sz val="11"/>
        <color theme="1"/>
        <rFont val="Calibri"/>
        <family val="2"/>
        <scheme val="minor"/>
      </rPr>
      <t>Hamilton</t>
    </r>
    <r>
      <rPr>
        <sz val="11"/>
        <color theme="1"/>
        <rFont val="Calibri"/>
        <family val="2"/>
        <scheme val="minor"/>
      </rPr>
      <t>: Only the Townships of Long Lake and Indian Lake</t>
    </r>
  </si>
  <si>
    <t>Plumber- Plumber &amp; Steamfitter- Essex, Franklin: Entire County except for the Village of Hogansburg and the St. Regis Indian Reservation. Hamilton: The Townships of Long Lake and Indian Lake</t>
  </si>
  <si>
    <r>
      <t xml:space="preserve">Steamfitter Onsite Region 6 
</t>
    </r>
    <r>
      <rPr>
        <u/>
        <sz val="11"/>
        <rFont val="Calibri"/>
        <family val="2"/>
        <scheme val="minor"/>
      </rPr>
      <t>Entire Counties</t>
    </r>
    <r>
      <rPr>
        <sz val="11"/>
        <rFont val="Calibri"/>
        <family val="2"/>
        <scheme val="minor"/>
      </rPr>
      <t xml:space="preserve">: </t>
    </r>
    <r>
      <rPr>
        <b/>
        <sz val="11"/>
        <rFont val="Calibri"/>
        <family val="2"/>
        <scheme val="minor"/>
      </rPr>
      <t>Clinton, Warren, and Washington</t>
    </r>
    <r>
      <rPr>
        <sz val="11"/>
        <rFont val="Calibri"/>
        <family val="2"/>
        <scheme val="minor"/>
      </rPr>
      <t xml:space="preserve">
</t>
    </r>
    <r>
      <rPr>
        <u/>
        <sz val="11"/>
        <rFont val="Calibri"/>
        <family val="2"/>
        <scheme val="minor"/>
      </rPr>
      <t>Partial County</t>
    </r>
    <r>
      <rPr>
        <sz val="11"/>
        <rFont val="Calibri"/>
        <family val="2"/>
        <scheme val="minor"/>
      </rPr>
      <t xml:space="preserve">: </t>
    </r>
    <r>
      <rPr>
        <b/>
        <sz val="11"/>
        <rFont val="Calibri"/>
        <family val="2"/>
        <scheme val="minor"/>
      </rPr>
      <t>Saratoga</t>
    </r>
    <r>
      <rPr>
        <sz val="11"/>
        <rFont val="Calibri"/>
        <family val="2"/>
        <scheme val="minor"/>
      </rPr>
      <t xml:space="preserve">: Entire county except the Townships of Stillwater, Halfmoon, Galway, Milton, Charlton, Clifton Park and City of Mechanicville. </t>
    </r>
  </si>
  <si>
    <t>Plumber- Plumber &amp; Steamfitter- Clinton, Warren, Washington, Saratoga: Entire county except the Townships of Stillwater, Halfmoon, Galway, Milton, Charlton, Clifton Park and City of Mechanicville.</t>
  </si>
  <si>
    <r>
      <t xml:space="preserve">Steamfitter Onsite Region 6
</t>
    </r>
    <r>
      <rPr>
        <u/>
        <sz val="11"/>
        <rFont val="Calibri"/>
        <family val="2"/>
        <scheme val="minor"/>
      </rPr>
      <t>Partial Counties</t>
    </r>
    <r>
      <rPr>
        <sz val="11"/>
        <rFont val="Calibri"/>
        <family val="2"/>
        <scheme val="minor"/>
      </rPr>
      <t xml:space="preserve">: </t>
    </r>
    <r>
      <rPr>
        <b/>
        <sz val="11"/>
        <rFont val="Calibri"/>
        <family val="2"/>
        <scheme val="minor"/>
      </rPr>
      <t>Hamilton</t>
    </r>
    <r>
      <rPr>
        <sz val="11"/>
        <rFont val="Calibri"/>
        <family val="2"/>
        <scheme val="minor"/>
      </rPr>
      <t xml:space="preserve">:  Only the Towns of Arietta, Benson, Hope, Inlet, Lake Pleasant, Morehouse and Wells. 
</t>
    </r>
    <r>
      <rPr>
        <b/>
        <sz val="11"/>
        <rFont val="Calibri"/>
        <family val="2"/>
        <scheme val="minor"/>
      </rPr>
      <t>Saratoga</t>
    </r>
    <r>
      <rPr>
        <sz val="11"/>
        <rFont val="Calibri"/>
        <family val="2"/>
        <scheme val="minor"/>
      </rPr>
      <t xml:space="preserve">:  Only the Towns of Charlton, Clifton Park, Galway, Halfmoon, Milton, Stillwater, and Waterford and the city of Mechanicville. </t>
    </r>
  </si>
  <si>
    <t>Plumber: Plumber - Pipefitter, Steamfitter - Albany, Columbia, Fulton, Greene, Montgomery, Rensselaer, Schenectady, Schoharie, Albany, Columbia, Fulton, Greene, Montgomery, Rensselaer, Schenectady, Schoharie</t>
  </si>
  <si>
    <r>
      <t xml:space="preserve">Steamfitter Onsite Region 6
</t>
    </r>
    <r>
      <rPr>
        <u/>
        <sz val="11"/>
        <rFont val="Calibri"/>
        <family val="2"/>
        <scheme val="minor"/>
      </rPr>
      <t xml:space="preserve">Partial County: </t>
    </r>
    <r>
      <rPr>
        <b/>
        <sz val="11"/>
        <rFont val="Calibri"/>
        <family val="2"/>
        <scheme val="minor"/>
      </rPr>
      <t>Hamilton</t>
    </r>
    <r>
      <rPr>
        <sz val="11"/>
        <rFont val="Calibri"/>
        <family val="2"/>
        <scheme val="minor"/>
      </rPr>
      <t xml:space="preserve">:  Only the Town of Inlet. </t>
    </r>
  </si>
  <si>
    <t>Plumber: Steamfitter - Herkimer, Oneida, Hamilton: Only the Town of Inlet.Lewis: Towns of Lewis, Leyden, Lyonsdale, and West Turin. Madison: Towns of Brookfield, Eaton, Fenner, Hamilton, Lebanon, Lenox, Lincoln, Madison, Nelson, Oneida, Smithfield, and Stockbridge. Otsego: Towns of Cherry Valley, Exeter, Middlefield, Otsego, Plainfield, Richfield, Roseboom and Springfield.</t>
  </si>
  <si>
    <r>
      <t xml:space="preserve">Steamfitter Installer Onsite Region 6
</t>
    </r>
    <r>
      <rPr>
        <u/>
        <sz val="11"/>
        <color theme="1"/>
        <rFont val="Calibri"/>
        <family val="2"/>
        <scheme val="minor"/>
      </rPr>
      <t>Partial County</t>
    </r>
    <r>
      <rPr>
        <sz val="11"/>
        <color theme="1"/>
        <rFont val="Calibri"/>
        <family val="2"/>
        <scheme val="minor"/>
      </rPr>
      <t xml:space="preserve">: </t>
    </r>
    <r>
      <rPr>
        <b/>
        <sz val="11"/>
        <color theme="1"/>
        <rFont val="Calibri"/>
        <family val="2"/>
        <scheme val="minor"/>
      </rPr>
      <t>Franklin</t>
    </r>
    <r>
      <rPr>
        <sz val="11"/>
        <color theme="1"/>
        <rFont val="Calibri"/>
        <family val="2"/>
        <scheme val="minor"/>
      </rPr>
      <t xml:space="preserve">:  Only the Village of Hogansburg and the St. Regis Indian Reservation.  </t>
    </r>
  </si>
  <si>
    <r>
      <t xml:space="preserve">Steamfitter Maintenance Onsite Region 6
</t>
    </r>
    <r>
      <rPr>
        <u/>
        <sz val="11"/>
        <color theme="1"/>
        <rFont val="Calibri"/>
        <family val="2"/>
        <scheme val="minor"/>
      </rPr>
      <t>Partial County</t>
    </r>
    <r>
      <rPr>
        <sz val="11"/>
        <color theme="1"/>
        <rFont val="Calibri"/>
        <family val="2"/>
        <scheme val="minor"/>
      </rPr>
      <t xml:space="preserve">: </t>
    </r>
    <r>
      <rPr>
        <b/>
        <sz val="11"/>
        <color theme="1"/>
        <rFont val="Calibri"/>
        <family val="2"/>
        <scheme val="minor"/>
      </rPr>
      <t>Franklin</t>
    </r>
    <r>
      <rPr>
        <sz val="11"/>
        <color theme="1"/>
        <rFont val="Calibri"/>
        <family val="2"/>
        <scheme val="minor"/>
      </rPr>
      <t xml:space="preserve">:  Only the Village of Hogansburg and the St. Regis Indian Reservation.  </t>
    </r>
  </si>
  <si>
    <t>Plumber: Plumber/Steamfitter - Jefferson, St. Lawrence, Franklin: Only the Village of Hogansburg and the St. Regis Indian Reservation. Lewis: Entire County with the exception of the Townships of Lyonsdale, West Turin, Leyden and Lewis.</t>
  </si>
  <si>
    <t>Plumber: SERVICE WORK: HVAC, Plumbing, Refrigeration - Jefferson, St. Lawrence, Franklin: Only the Village of Hogansburg and the St. Regis Indian Reservation. Lewis: Entire County with the exception of the Townships of Lyonsdale, West Turin, Leyden and Lewis.</t>
  </si>
  <si>
    <r>
      <t xml:space="preserve">Sprinkler Fitter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Saratoga and Warren </t>
    </r>
  </si>
  <si>
    <r>
      <t xml:space="preserve">Sprinkler Fitter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Clinton, Essex, Hamilton, Franklin, and Washington </t>
    </r>
  </si>
  <si>
    <t>Sprinkler Fitter: Sprinkler Fitter - Allegany, Broome, Cattaraugus, Cayuga, Chautauqua, Chemung, Chenango, Clinton, Columbia, Cortland, Delaware, Erie, Essex, Franklin, Fulton, Genesee, Greene, Hamilton, Herkimer, Jefferson, Lewis, Livingston, Madison, Monroe, Montgomery, Niagara, Oneida, Onondaga, Ontario, Orleans, Oswego, Otsego, Schoharie, Schuyler, Seneca, St. Lawrence, Steuben, Tioga, Tompkins, Washington, Wayne, Wyoming, Yates</t>
  </si>
  <si>
    <t>Electrician: Electrician Wireman/Technician Electrical/Technician Projects - Sullivan, Ulster, Delaware: Only in the Townships of Andes, Harpersfield, Kortwright,Stamford, Bovina, Roxbury, Middletown and those portions of Colchester and Hancock south of the East Branch of the Delaware River.
Dutchess: All of the county except for the towns of Fishkill,East Fishkill, and Beacon.
Greene: That portion of the county south of a line following the south limits of the city of Catskill in a Westerly direction from the Hudson River to Highway 23A along 23A to the road following the Little Westkill and continuing along this road to Delaware County.</t>
  </si>
  <si>
    <t>Electrician: Electrician Wireman/Technician - Orange, Putnam, Rockland, Dutchess: Towns of Fishkill, East Fishkill, and Beacon.</t>
  </si>
  <si>
    <r>
      <t xml:space="preserve">Electrician/Electrical Installer 
Onsite Region 7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Jefferson, Lewis, and St. Lawrence</t>
    </r>
  </si>
  <si>
    <r>
      <t xml:space="preserve">Electrician/Electrical Installer 
Onsite Region 7
</t>
    </r>
    <r>
      <rPr>
        <u/>
        <sz val="11"/>
        <rFont val="Calibri"/>
        <family val="2"/>
        <scheme val="minor"/>
      </rPr>
      <t>Partial County</t>
    </r>
    <r>
      <rPr>
        <sz val="11"/>
        <rFont val="Calibri"/>
        <family val="2"/>
        <scheme val="minor"/>
      </rPr>
      <t xml:space="preserve"> - </t>
    </r>
    <r>
      <rPr>
        <b/>
        <sz val="11"/>
        <rFont val="Calibri"/>
        <family val="2"/>
        <scheme val="minor"/>
      </rPr>
      <t>Cayuga</t>
    </r>
    <r>
      <rPr>
        <sz val="11"/>
        <rFont val="Calibri"/>
        <family val="2"/>
        <scheme val="minor"/>
      </rPr>
      <t xml:space="preserve">:  Only the Township of Genoa. </t>
    </r>
  </si>
  <si>
    <r>
      <t xml:space="preserve">Electrician/Electrical Installer 
Onsite Region 7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All Townships except Genoa, Ira, Sterling, Victory, Locke, Sempronius and Summerhill 
</t>
    </r>
    <r>
      <rPr>
        <b/>
        <sz val="11"/>
        <rFont val="Calibri"/>
        <family val="2"/>
        <scheme val="minor"/>
      </rPr>
      <t>Onondaga</t>
    </r>
    <r>
      <rPr>
        <sz val="11"/>
        <rFont val="Calibri"/>
        <family val="2"/>
        <scheme val="minor"/>
      </rPr>
      <t xml:space="preserve">: Only the Townships of Elbridge and Skaneateles </t>
    </r>
  </si>
  <si>
    <r>
      <t xml:space="preserve">Electrician/Electrical Installer 
Onsite Region 7
</t>
    </r>
    <r>
      <rPr>
        <u/>
        <sz val="11"/>
        <rFont val="Calibri"/>
        <family val="2"/>
        <scheme val="minor"/>
      </rPr>
      <t>Entire Counties -</t>
    </r>
    <r>
      <rPr>
        <sz val="11"/>
        <rFont val="Calibri"/>
        <family val="2"/>
        <scheme val="minor"/>
      </rPr>
      <t xml:space="preserve"> </t>
    </r>
    <r>
      <rPr>
        <b/>
        <sz val="11"/>
        <rFont val="Calibri"/>
        <family val="2"/>
        <scheme val="minor"/>
      </rPr>
      <t xml:space="preserve">Cortland, Herkimer, Madison, Oneida, Oswego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Townships of Ira, Locke, Sempronius, Sterling, Summerhill and Victory. 
</t>
    </r>
    <r>
      <rPr>
        <b/>
        <sz val="11"/>
        <rFont val="Calibri"/>
        <family val="2"/>
        <scheme val="minor"/>
      </rPr>
      <t>Onondaga</t>
    </r>
    <r>
      <rPr>
        <sz val="11"/>
        <rFont val="Calibri"/>
        <family val="2"/>
        <scheme val="minor"/>
      </rPr>
      <t xml:space="preserve">: Entire County except Townships of Elbridge and Skaneateles. </t>
    </r>
  </si>
  <si>
    <t>Electrician: Teledata - Clinton, Essex, Franklin, Jefferson, Lewis, St. Lawrence</t>
  </si>
  <si>
    <t xml:space="preserve">Electrician: Teledata - Cortland, Herkimer, Madison, Oneida, Oswego, Cayuga: Townships of Ira, Locke, Sempronius, Sterling, Summerhill and Victory.
Chenango: Only the Townships of Columbus, New Berlin and Sherburne.
Onondaga: Entire County except Townships of Elbridge and Skaneateles.
Otsego: Only the Townships of Plainfield, Richfield, Springfield, Cherry Valley, Roseboom, Middlefield, Otsego, Exeter, Edmeston, Burlington, Pittsfield and New Lebanon. Tompkins: Only the Township of Groton.Wayne: Only the Townships of Huron, Wolcott, Rose and Butler. </t>
  </si>
  <si>
    <t>Lineman Electrician: Lineman, Tech, Welder - Albany, Allegany, Broome, Cattaraugus, Cayuga, Chautauqua, Chemung, Chenango, Clinton, Columbia, Cortland, Delaware, Dutchess, Erie, Essex, Franklin, Fulton, Genesee, Greene, Hamilton, Herkimer, Jefferson, Lewis, Livingston, Madison, Monroe, Montgomery, Niagara, Oneida, Onondaga, Ontario, Orange, Orleans, Oswego, Otsego, Putnam, Rensselaer, Rockland, Saratoga, Schenectady, Schoharie, Schuyler, Seneca, St. Lawrence, Steuben, Sullivan, Tioga, Tompkins, Ulster, Warren, Washington, Wayne, Wyoming, Yates</t>
  </si>
  <si>
    <r>
      <t xml:space="preserve">Building Automation System
Energy Management System
Intelligent Lighting Control/Occupancy Detecting System
Technician Onsite Region 7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Jefferson, Lewis, and St. Lawrence</t>
    </r>
  </si>
  <si>
    <r>
      <t xml:space="preserve">Building Automation System
Energy Management System
Intelligent Lighting Control/Occupancy Detecting System
Technician Onsite Region 7
</t>
    </r>
    <r>
      <rPr>
        <u/>
        <sz val="11"/>
        <rFont val="Calibri"/>
        <family val="2"/>
        <scheme val="minor"/>
      </rPr>
      <t xml:space="preserve">Partial County </t>
    </r>
    <r>
      <rPr>
        <sz val="11"/>
        <rFont val="Calibri"/>
        <family val="2"/>
        <scheme val="minor"/>
      </rPr>
      <t xml:space="preserve">- </t>
    </r>
    <r>
      <rPr>
        <b/>
        <sz val="11"/>
        <rFont val="Calibri"/>
        <family val="2"/>
        <scheme val="minor"/>
      </rPr>
      <t>Cayuga</t>
    </r>
    <r>
      <rPr>
        <sz val="11"/>
        <rFont val="Calibri"/>
        <family val="2"/>
        <scheme val="minor"/>
      </rPr>
      <t xml:space="preserve">:  Only the 
Township of Genoa. </t>
    </r>
  </si>
  <si>
    <r>
      <t xml:space="preserve">Building Automation System
Energy Management System
Intelligent Lighting Control/Occupancy Detecting System
 Technician Onsite Region 7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All Townships except Genoa, Ira, Sterling, Victory, Locke, Sempronius and Summerhill 
</t>
    </r>
    <r>
      <rPr>
        <b/>
        <sz val="11"/>
        <rFont val="Calibri"/>
        <family val="2"/>
        <scheme val="minor"/>
      </rPr>
      <t>Onondaga</t>
    </r>
    <r>
      <rPr>
        <sz val="11"/>
        <rFont val="Calibri"/>
        <family val="2"/>
        <scheme val="minor"/>
      </rPr>
      <t xml:space="preserve">: Only the Townships of Elbridge and Skaneateles </t>
    </r>
  </si>
  <si>
    <t>Electrician: Teledata, Sound Wireman - Yates, Cayuga: All Townships except Genoa, Ira, Sterling, Victory, Locke, Sempronius and Summerhill, Onondaga: Townships of Elbridge and Skaneateles, Ontario: Only the Townships of Canadaigua, Farmington, Geneva, Gorham, Hopewell, Manchester, Phelps and Seneca, Seneca: All townships except Covert and Lodi, Wayne: Only the Townships of Arcadia, Galen, Lyons, Savannah and Village of Newark.</t>
  </si>
  <si>
    <r>
      <t xml:space="preserve">Building Automation System
Energy Management System
Intelligent Lighting Control/Occupancy Detecting System
Technician Onsite Region 7
</t>
    </r>
    <r>
      <rPr>
        <u/>
        <sz val="11"/>
        <rFont val="Calibri"/>
        <family val="2"/>
        <scheme val="minor"/>
      </rPr>
      <t>Entire Counties</t>
    </r>
    <r>
      <rPr>
        <sz val="11"/>
        <rFont val="Calibri"/>
        <family val="2"/>
        <scheme val="minor"/>
      </rPr>
      <t xml:space="preserve"> - </t>
    </r>
    <r>
      <rPr>
        <b/>
        <sz val="11"/>
        <rFont val="Calibri"/>
        <family val="2"/>
        <scheme val="minor"/>
      </rPr>
      <t xml:space="preserve">Cortland, Herkimer, Madison, Oneida, Oswego </t>
    </r>
    <r>
      <rPr>
        <sz val="11"/>
        <rFont val="Calibri"/>
        <family val="2"/>
        <scheme val="minor"/>
      </rPr>
      <t xml:space="preserve">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Townships of Ira, Locke, Sempronius, Sterling, Summerhill and Victory. 
</t>
    </r>
    <r>
      <rPr>
        <b/>
        <sz val="11"/>
        <rFont val="Calibri"/>
        <family val="2"/>
        <scheme val="minor"/>
      </rPr>
      <t>Onondaga</t>
    </r>
    <r>
      <rPr>
        <sz val="11"/>
        <rFont val="Calibri"/>
        <family val="2"/>
        <scheme val="minor"/>
      </rPr>
      <t xml:space="preserve">: Entire County except Townships of Elbridge and Skaneateles. </t>
    </r>
  </si>
  <si>
    <r>
      <t xml:space="preserve">Electrician Lineman Region 7
</t>
    </r>
    <r>
      <rPr>
        <u/>
        <sz val="11"/>
        <color theme="1"/>
        <rFont val="Calibri"/>
        <family val="2"/>
        <scheme val="minor"/>
      </rPr>
      <t>Entire Counties:</t>
    </r>
    <r>
      <rPr>
        <b/>
        <sz val="11"/>
        <color theme="1"/>
        <rFont val="Calibri"/>
        <family val="2"/>
        <scheme val="minor"/>
      </rPr>
      <t xml:space="preserve"> Cayuga, Cortland, Herkimer, Jefferson, Lewis, Madison, Oneida, Onondaga, Oswego, and St. Lawrence </t>
    </r>
  </si>
  <si>
    <t>Electrician: Electrician - Cayuga: Only the Township of Genoa. Schuyler: Only the Townships of Cayuta, Catharine, and Hector.
Seneca: Only the Townships of Lodi and Covert. Tioga: Only the Townships of Spencer and Candor. Tompkins: Entire county except the Township of Groton.</t>
  </si>
  <si>
    <r>
      <t xml:space="preserve">Electronic Article Surveillance System
Electronic Identification System
Guard Tour System
Technician Onsite Region 7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Jefferson, Lewis, and St. Lawrence</t>
    </r>
  </si>
  <si>
    <r>
      <t xml:space="preserve">Electronic Article Surveillance System
Electronic Identification System
Guard Tour System
Technician Onsite Region 7
</t>
    </r>
    <r>
      <rPr>
        <u/>
        <sz val="11"/>
        <rFont val="Calibri"/>
        <family val="2"/>
        <scheme val="minor"/>
      </rPr>
      <t>Partial County</t>
    </r>
    <r>
      <rPr>
        <sz val="11"/>
        <rFont val="Calibri"/>
        <family val="2"/>
        <scheme val="minor"/>
      </rPr>
      <t xml:space="preserve"> - </t>
    </r>
    <r>
      <rPr>
        <b/>
        <sz val="11"/>
        <rFont val="Calibri"/>
        <family val="2"/>
        <scheme val="minor"/>
      </rPr>
      <t>Cayuga</t>
    </r>
    <r>
      <rPr>
        <sz val="11"/>
        <rFont val="Calibri"/>
        <family val="2"/>
        <scheme val="minor"/>
      </rPr>
      <t xml:space="preserve">:  Only the Township of 
Genoa. </t>
    </r>
  </si>
  <si>
    <r>
      <t xml:space="preserve">Electronic Article Surveillance System
Electronic Identification System
Guard Tour System
Technician Onsite Region 7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All Townships except Genoa, Ira, Sterling, Victory, Locke, Sempronius and Summerhill 
</t>
    </r>
    <r>
      <rPr>
        <b/>
        <sz val="11"/>
        <rFont val="Calibri"/>
        <family val="2"/>
        <scheme val="minor"/>
      </rPr>
      <t>Onondaga</t>
    </r>
    <r>
      <rPr>
        <sz val="11"/>
        <rFont val="Calibri"/>
        <family val="2"/>
        <scheme val="minor"/>
      </rPr>
      <t xml:space="preserve">: Only the Townships of Elbridge and Skaneateles </t>
    </r>
  </si>
  <si>
    <r>
      <t xml:space="preserve">Electronic Article Surveillance System
Electronic Identification System
Guard Tour System
Technician Onsite Region 7
</t>
    </r>
    <r>
      <rPr>
        <u/>
        <sz val="11"/>
        <rFont val="Calibri"/>
        <family val="2"/>
        <scheme val="minor"/>
      </rPr>
      <t>Entire Counties</t>
    </r>
    <r>
      <rPr>
        <sz val="11"/>
        <rFont val="Calibri"/>
        <family val="2"/>
        <scheme val="minor"/>
      </rPr>
      <t xml:space="preserve"> - </t>
    </r>
    <r>
      <rPr>
        <b/>
        <sz val="11"/>
        <rFont val="Calibri"/>
        <family val="2"/>
        <scheme val="minor"/>
      </rPr>
      <t xml:space="preserve">Cortland, Herkimer, Madison, Oneida, Oswego </t>
    </r>
    <r>
      <rPr>
        <sz val="11"/>
        <rFont val="Calibri"/>
        <family val="2"/>
        <scheme val="minor"/>
      </rPr>
      <t xml:space="preserve">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Townships of Ira, Locke, Sempronius, Sterling, Summerhill and Victory. 
</t>
    </r>
    <r>
      <rPr>
        <b/>
        <sz val="11"/>
        <rFont val="Calibri"/>
        <family val="2"/>
        <scheme val="minor"/>
      </rPr>
      <t>Onondaga</t>
    </r>
    <r>
      <rPr>
        <sz val="11"/>
        <rFont val="Calibri"/>
        <family val="2"/>
        <scheme val="minor"/>
      </rPr>
      <t xml:space="preserve">: Entire County except Townships of Elbridge and Skaneateles. </t>
    </r>
  </si>
  <si>
    <r>
      <t xml:space="preserve">Fire Alarm System 
Technician Onsite Region 7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Jefferson, Lewis, and St. Lawrence</t>
    </r>
  </si>
  <si>
    <r>
      <t xml:space="preserve">Fire Alarm System 
Technician Onsite Region 7
Onsite Region 7
</t>
    </r>
    <r>
      <rPr>
        <u/>
        <sz val="11"/>
        <rFont val="Calibri"/>
        <family val="2"/>
        <scheme val="minor"/>
      </rPr>
      <t xml:space="preserve">Partial County </t>
    </r>
    <r>
      <rPr>
        <sz val="11"/>
        <rFont val="Calibri"/>
        <family val="2"/>
        <scheme val="minor"/>
      </rPr>
      <t xml:space="preserve">- </t>
    </r>
    <r>
      <rPr>
        <b/>
        <sz val="11"/>
        <rFont val="Calibri"/>
        <family val="2"/>
        <scheme val="minor"/>
      </rPr>
      <t>Cayuga</t>
    </r>
    <r>
      <rPr>
        <sz val="11"/>
        <rFont val="Calibri"/>
        <family val="2"/>
        <scheme val="minor"/>
      </rPr>
      <t xml:space="preserve">:  Only the Township of Genoa. </t>
    </r>
  </si>
  <si>
    <r>
      <t xml:space="preserve">Fire Alarm System 
Technician Onsite Region 7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All Townships except Genoa, Ira, Sterling, Victory, Locke, Sempronius and Summerhill 
</t>
    </r>
    <r>
      <rPr>
        <b/>
        <sz val="11"/>
        <rFont val="Calibri"/>
        <family val="2"/>
        <scheme val="minor"/>
      </rPr>
      <t>Onondaga</t>
    </r>
    <r>
      <rPr>
        <sz val="11"/>
        <rFont val="Calibri"/>
        <family val="2"/>
        <scheme val="minor"/>
      </rPr>
      <t>: Only the Townships of Elbridge and Skaneateles</t>
    </r>
  </si>
  <si>
    <r>
      <t xml:space="preserve">Fire Pump System
Emergency Communications/Mass Notification System 
Technician Onsite Region 7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Jefferson, Lewis, and St. Lawrence</t>
    </r>
  </si>
  <si>
    <r>
      <t xml:space="preserve">Fire Pump System
Emergency Communications/Mass Notification System 
Technician Onsite Region 7
Onsite Region 7
</t>
    </r>
    <r>
      <rPr>
        <u/>
        <sz val="11"/>
        <rFont val="Calibri"/>
        <family val="2"/>
        <scheme val="minor"/>
      </rPr>
      <t xml:space="preserve">Partial County </t>
    </r>
    <r>
      <rPr>
        <sz val="11"/>
        <rFont val="Calibri"/>
        <family val="2"/>
        <scheme val="minor"/>
      </rPr>
      <t xml:space="preserve">- </t>
    </r>
    <r>
      <rPr>
        <b/>
        <sz val="11"/>
        <rFont val="Calibri"/>
        <family val="2"/>
        <scheme val="minor"/>
      </rPr>
      <t>Cayuga</t>
    </r>
    <r>
      <rPr>
        <sz val="11"/>
        <rFont val="Calibri"/>
        <family val="2"/>
        <scheme val="minor"/>
      </rPr>
      <t xml:space="preserve">:  Only the Township of Genoa. </t>
    </r>
  </si>
  <si>
    <r>
      <t xml:space="preserve">Fire Pump System
Emergency Communications/Mass Notification System 
Technician Onsite Region 7
</t>
    </r>
    <r>
      <rPr>
        <u/>
        <sz val="11"/>
        <rFont val="Calibri"/>
        <family val="2"/>
        <scheme val="minor"/>
      </rPr>
      <t xml:space="preserve">Partial Counties - </t>
    </r>
    <r>
      <rPr>
        <b/>
        <sz val="11"/>
        <rFont val="Calibri"/>
        <family val="2"/>
        <scheme val="minor"/>
      </rPr>
      <t>Cayuga</t>
    </r>
    <r>
      <rPr>
        <sz val="11"/>
        <rFont val="Calibri"/>
        <family val="2"/>
        <scheme val="minor"/>
      </rPr>
      <t xml:space="preserve">:  All Townships except Genoa, Ira, Sterling, Victory, Locke, Sempronius and Summerhill </t>
    </r>
    <r>
      <rPr>
        <u/>
        <sz val="11"/>
        <rFont val="Calibri"/>
        <family val="2"/>
        <scheme val="minor"/>
      </rPr>
      <t xml:space="preserve">
</t>
    </r>
    <r>
      <rPr>
        <b/>
        <sz val="11"/>
        <rFont val="Calibri"/>
        <family val="2"/>
        <scheme val="minor"/>
      </rPr>
      <t>Onondaga</t>
    </r>
    <r>
      <rPr>
        <sz val="11"/>
        <rFont val="Calibri"/>
        <family val="2"/>
        <scheme val="minor"/>
      </rPr>
      <t xml:space="preserve">: Only the Townships of Elbridge and Skaneateles </t>
    </r>
  </si>
  <si>
    <r>
      <t xml:space="preserve">
Fire Pump Systems
Emergency Communications/Mass Notification Systems
Technician Onsite Region 7
</t>
    </r>
    <r>
      <rPr>
        <u/>
        <sz val="11"/>
        <rFont val="Calibri"/>
        <family val="2"/>
        <scheme val="minor"/>
      </rPr>
      <t>Entire Counties</t>
    </r>
    <r>
      <rPr>
        <sz val="11"/>
        <rFont val="Calibri"/>
        <family val="2"/>
        <scheme val="minor"/>
      </rPr>
      <t xml:space="preserve"> - </t>
    </r>
    <r>
      <rPr>
        <b/>
        <sz val="11"/>
        <rFont val="Calibri"/>
        <family val="2"/>
        <scheme val="minor"/>
      </rPr>
      <t xml:space="preserve">Cortland, Herkimer, Madison, Oneida, Oswego </t>
    </r>
    <r>
      <rPr>
        <sz val="11"/>
        <rFont val="Calibri"/>
        <family val="2"/>
        <scheme val="minor"/>
      </rPr>
      <t xml:space="preserve">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Townships of Ira, Locke, Sempronius, Sterling, Summerhill and Victory. 
</t>
    </r>
    <r>
      <rPr>
        <b/>
        <sz val="11"/>
        <rFont val="Calibri"/>
        <family val="2"/>
        <scheme val="minor"/>
      </rPr>
      <t>Onondaga</t>
    </r>
    <r>
      <rPr>
        <sz val="11"/>
        <rFont val="Calibri"/>
        <family val="2"/>
        <scheme val="minor"/>
      </rPr>
      <t xml:space="preserve">: Entire County except Townships of Elbridge and Skaneateles. </t>
    </r>
  </si>
  <si>
    <r>
      <t xml:space="preserve">Fire Sprinkler Systems
Fire Suppression Systems
Technician Onsite Region 7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Jefferson, Lewis, and St. Lawrence</t>
    </r>
  </si>
  <si>
    <r>
      <t xml:space="preserve">Fire Sprinkler Systems
Fire Suppression Systems
Technician Onsite Region 7
Onsite Region 7
</t>
    </r>
    <r>
      <rPr>
        <u/>
        <sz val="11"/>
        <rFont val="Calibri"/>
        <family val="2"/>
        <scheme val="minor"/>
      </rPr>
      <t xml:space="preserve">Partial County </t>
    </r>
    <r>
      <rPr>
        <sz val="11"/>
        <rFont val="Calibri"/>
        <family val="2"/>
        <scheme val="minor"/>
      </rPr>
      <t xml:space="preserve">- </t>
    </r>
    <r>
      <rPr>
        <b/>
        <sz val="11"/>
        <rFont val="Calibri"/>
        <family val="2"/>
        <scheme val="minor"/>
      </rPr>
      <t>Cayuga</t>
    </r>
    <r>
      <rPr>
        <sz val="11"/>
        <rFont val="Calibri"/>
        <family val="2"/>
        <scheme val="minor"/>
      </rPr>
      <t xml:space="preserve">:  Only the Township of Genoa. </t>
    </r>
  </si>
  <si>
    <r>
      <t xml:space="preserve">Fire Sprinkler Systems
Fire Suppression Systems
Technician Onsite Region 7
</t>
    </r>
    <r>
      <rPr>
        <u/>
        <sz val="11"/>
        <rFont val="Calibri"/>
        <family val="2"/>
        <scheme val="minor"/>
      </rPr>
      <t xml:space="preserve">Partial Counties </t>
    </r>
    <r>
      <rPr>
        <sz val="11"/>
        <rFont val="Calibri"/>
        <family val="2"/>
        <scheme val="minor"/>
      </rPr>
      <t xml:space="preserve">- </t>
    </r>
    <r>
      <rPr>
        <b/>
        <sz val="11"/>
        <rFont val="Calibri"/>
        <family val="2"/>
        <scheme val="minor"/>
      </rPr>
      <t>Cayuga</t>
    </r>
    <r>
      <rPr>
        <sz val="11"/>
        <rFont val="Calibri"/>
        <family val="2"/>
        <scheme val="minor"/>
      </rPr>
      <t xml:space="preserve">:  All Townships except Genoa, Ira, Sterling, Victory, Locke, Sempronius and Summerhill 
</t>
    </r>
    <r>
      <rPr>
        <b/>
        <sz val="11"/>
        <rFont val="Calibri"/>
        <family val="2"/>
        <scheme val="minor"/>
      </rPr>
      <t>Onondaga</t>
    </r>
    <r>
      <rPr>
        <sz val="11"/>
        <rFont val="Calibri"/>
        <family val="2"/>
        <scheme val="minor"/>
      </rPr>
      <t xml:space="preserve">: Only the Townships of Elbridge and Skaneateles </t>
    </r>
  </si>
  <si>
    <r>
      <t xml:space="preserve">Fire Sprinkler Systems
Fire Suppression Systems
Technician Onsite Region 7
</t>
    </r>
    <r>
      <rPr>
        <u/>
        <sz val="11"/>
        <rFont val="Calibri"/>
        <family val="2"/>
        <scheme val="minor"/>
      </rPr>
      <t>Entire Counties</t>
    </r>
    <r>
      <rPr>
        <sz val="11"/>
        <rFont val="Calibri"/>
        <family val="2"/>
        <scheme val="minor"/>
      </rPr>
      <t xml:space="preserve"> - </t>
    </r>
    <r>
      <rPr>
        <b/>
        <sz val="11"/>
        <rFont val="Calibri"/>
        <family val="2"/>
        <scheme val="minor"/>
      </rPr>
      <t xml:space="preserve">Cortland, Herkimer, Madison, Oneida, Oswego </t>
    </r>
    <r>
      <rPr>
        <sz val="11"/>
        <rFont val="Calibri"/>
        <family val="2"/>
        <scheme val="minor"/>
      </rPr>
      <t xml:space="preserve">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Townships of Ira, Locke, Sempronius, Sterling, Summerhill and Victory. 
</t>
    </r>
    <r>
      <rPr>
        <b/>
        <sz val="11"/>
        <rFont val="Calibri"/>
        <family val="2"/>
        <scheme val="minor"/>
      </rPr>
      <t>Onondaga</t>
    </r>
    <r>
      <rPr>
        <sz val="11"/>
        <rFont val="Calibri"/>
        <family val="2"/>
        <scheme val="minor"/>
      </rPr>
      <t xml:space="preserve">: Entire County except Townships of Elbridge and Skaneateles. </t>
    </r>
  </si>
  <si>
    <r>
      <t xml:space="preserve">Inmate Radio Systems
Public Address Systems
Public Safety Digital Signage Systems
Technician Onsite Region 7
</t>
    </r>
    <r>
      <rPr>
        <u/>
        <sz val="11"/>
        <rFont val="Calibri"/>
        <family val="2"/>
        <scheme val="minor"/>
      </rPr>
      <t xml:space="preserve">Entire Counties </t>
    </r>
    <r>
      <rPr>
        <sz val="11"/>
        <rFont val="Calibri"/>
        <family val="2"/>
        <scheme val="minor"/>
      </rPr>
      <t xml:space="preserve">- </t>
    </r>
    <r>
      <rPr>
        <b/>
        <sz val="11"/>
        <rFont val="Calibri"/>
        <family val="2"/>
        <scheme val="minor"/>
      </rPr>
      <t xml:space="preserve">Jefferson, Lewis, and St. Lawrence </t>
    </r>
  </si>
  <si>
    <r>
      <t xml:space="preserve">Inmate Radio Systems
Public Address Systems
Public Safety Digital Signage Systems 
Technician Onsite Region 7
</t>
    </r>
    <r>
      <rPr>
        <u/>
        <sz val="11"/>
        <rFont val="Calibri"/>
        <family val="2"/>
        <scheme val="minor"/>
      </rPr>
      <t>Partial County</t>
    </r>
    <r>
      <rPr>
        <sz val="11"/>
        <rFont val="Calibri"/>
        <family val="2"/>
        <scheme val="minor"/>
      </rPr>
      <t xml:space="preserve"> - </t>
    </r>
    <r>
      <rPr>
        <b/>
        <sz val="11"/>
        <rFont val="Calibri"/>
        <family val="2"/>
        <scheme val="minor"/>
      </rPr>
      <t>Cayuga</t>
    </r>
    <r>
      <rPr>
        <sz val="11"/>
        <rFont val="Calibri"/>
        <family val="2"/>
        <scheme val="minor"/>
      </rPr>
      <t xml:space="preserve">:  Only the Township of 
Genoa. </t>
    </r>
  </si>
  <si>
    <r>
      <t xml:space="preserve">Inmate Radio Systems
Public Address Systems
Public Safety Digital Signage Systems
Technician Onsite Region 7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All Townships except Genoa, Ira, Sterling, Victory, Locke, Sempronius and Summerhill 
</t>
    </r>
    <r>
      <rPr>
        <b/>
        <sz val="11"/>
        <rFont val="Calibri"/>
        <family val="2"/>
        <scheme val="minor"/>
      </rPr>
      <t>Onondaga</t>
    </r>
    <r>
      <rPr>
        <sz val="11"/>
        <rFont val="Calibri"/>
        <family val="2"/>
        <scheme val="minor"/>
      </rPr>
      <t xml:space="preserve">: Only the Townships of Elbridge and Skaneateles </t>
    </r>
  </si>
  <si>
    <r>
      <t xml:space="preserve">Inmate Radio Systems
Public Address Systems
Public Safety Digital Signage Systems 
Technician Onsite Region 7
</t>
    </r>
    <r>
      <rPr>
        <u/>
        <sz val="11"/>
        <rFont val="Calibri"/>
        <family val="2"/>
        <scheme val="minor"/>
      </rPr>
      <t xml:space="preserve">Entire Counties </t>
    </r>
    <r>
      <rPr>
        <sz val="11"/>
        <rFont val="Calibri"/>
        <family val="2"/>
        <scheme val="minor"/>
      </rPr>
      <t xml:space="preserve">- </t>
    </r>
    <r>
      <rPr>
        <b/>
        <sz val="11"/>
        <rFont val="Calibri"/>
        <family val="2"/>
        <scheme val="minor"/>
      </rPr>
      <t xml:space="preserve">Cortland, Herkimer, Madison, Oneida, Oswego </t>
    </r>
    <r>
      <rPr>
        <sz val="11"/>
        <rFont val="Calibri"/>
        <family val="2"/>
        <scheme val="minor"/>
      </rPr>
      <t xml:space="preserve">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Townships of Ira, Locke, Sempronius, Sterling, Summerhill and Victory. 
</t>
    </r>
    <r>
      <rPr>
        <b/>
        <sz val="11"/>
        <rFont val="Calibri"/>
        <family val="2"/>
        <scheme val="minor"/>
      </rPr>
      <t>Onondaga</t>
    </r>
    <r>
      <rPr>
        <sz val="11"/>
        <rFont val="Calibri"/>
        <family val="2"/>
        <scheme val="minor"/>
      </rPr>
      <t xml:space="preserve">: Entire County except Townships of Elbridge and Skaneateles. </t>
    </r>
  </si>
  <si>
    <r>
      <t xml:space="preserve">Nurse Call Systems
Personal Alarm Systems
Time Management Systems
Technician Onsite Region 7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Jefferson, Lewis, and St. Lawrence</t>
    </r>
  </si>
  <si>
    <r>
      <t xml:space="preserve">Nurse Call Systems
Personal Alarm Systems
Time Management Systems
Technician Onsite Region 7
</t>
    </r>
    <r>
      <rPr>
        <u/>
        <sz val="11"/>
        <rFont val="Calibri"/>
        <family val="2"/>
        <scheme val="minor"/>
      </rPr>
      <t>Partial County</t>
    </r>
    <r>
      <rPr>
        <sz val="11"/>
        <rFont val="Calibri"/>
        <family val="2"/>
        <scheme val="minor"/>
      </rPr>
      <t xml:space="preserve"> - </t>
    </r>
    <r>
      <rPr>
        <b/>
        <sz val="11"/>
        <rFont val="Calibri"/>
        <family val="2"/>
        <scheme val="minor"/>
      </rPr>
      <t>Cayuga</t>
    </r>
    <r>
      <rPr>
        <sz val="11"/>
        <rFont val="Calibri"/>
        <family val="2"/>
        <scheme val="minor"/>
      </rPr>
      <t xml:space="preserve">:  Only the Township of Genoa. </t>
    </r>
  </si>
  <si>
    <r>
      <t xml:space="preserve">Nurse Call Systems
Personal Alarm Systems
Time Management Systems
Technician Onsite Region 7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All Townships except Genoa, Ira, Sterling, Victory, Locke, Sempronius and Summerhill 
</t>
    </r>
    <r>
      <rPr>
        <b/>
        <sz val="11"/>
        <rFont val="Calibri"/>
        <family val="2"/>
        <scheme val="minor"/>
      </rPr>
      <t>Onondaga</t>
    </r>
    <r>
      <rPr>
        <sz val="11"/>
        <rFont val="Calibri"/>
        <family val="2"/>
        <scheme val="minor"/>
      </rPr>
      <t xml:space="preserve">: Only the Townships of Elbridge and Skaneateles  </t>
    </r>
  </si>
  <si>
    <r>
      <t xml:space="preserve">Nurse Call Systems
Personal Alarm Systems
Time Management Systems
Technician Onsite Region 7
</t>
    </r>
    <r>
      <rPr>
        <u/>
        <sz val="11"/>
        <rFont val="Calibri"/>
        <family val="2"/>
        <scheme val="minor"/>
      </rPr>
      <t>Entire Counties</t>
    </r>
    <r>
      <rPr>
        <sz val="11"/>
        <rFont val="Calibri"/>
        <family val="2"/>
        <scheme val="minor"/>
      </rPr>
      <t xml:space="preserve"> - </t>
    </r>
    <r>
      <rPr>
        <b/>
        <sz val="11"/>
        <rFont val="Calibri"/>
        <family val="2"/>
        <scheme val="minor"/>
      </rPr>
      <t xml:space="preserve">Cortland, Herkimer, Madison, Oneida, Oswego </t>
    </r>
    <r>
      <rPr>
        <sz val="11"/>
        <rFont val="Calibri"/>
        <family val="2"/>
        <scheme val="minor"/>
      </rPr>
      <t xml:space="preserve">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Townships of Ira, Locke, Sempronius, Sterling, Summerhill and Victory. 
</t>
    </r>
    <r>
      <rPr>
        <b/>
        <sz val="11"/>
        <rFont val="Calibri"/>
        <family val="2"/>
        <scheme val="minor"/>
      </rPr>
      <t>Onondaga</t>
    </r>
    <r>
      <rPr>
        <sz val="11"/>
        <rFont val="Calibri"/>
        <family val="2"/>
        <scheme val="minor"/>
      </rPr>
      <t>: Entire County except Townships of Elbridge and Skaneateles.</t>
    </r>
  </si>
  <si>
    <r>
      <t xml:space="preserve">Steamfitter Onsite Region 7
</t>
    </r>
    <r>
      <rPr>
        <u/>
        <sz val="11"/>
        <rFont val="Calibri"/>
        <family val="2"/>
        <scheme val="minor"/>
      </rPr>
      <t>Entire County:</t>
    </r>
    <r>
      <rPr>
        <sz val="11"/>
        <rFont val="Calibri"/>
        <family val="2"/>
        <scheme val="minor"/>
      </rPr>
      <t xml:space="preserve"> </t>
    </r>
    <r>
      <rPr>
        <b/>
        <sz val="11"/>
        <rFont val="Calibri"/>
        <family val="2"/>
        <scheme val="minor"/>
      </rPr>
      <t>Onondaga</t>
    </r>
    <r>
      <rPr>
        <sz val="11"/>
        <rFont val="Calibri"/>
        <family val="2"/>
        <scheme val="minor"/>
      </rPr>
      <t xml:space="preserve">
</t>
    </r>
    <r>
      <rPr>
        <u/>
        <sz val="11"/>
        <rFont val="Calibri"/>
        <family val="2"/>
        <scheme val="minor"/>
      </rPr>
      <t>Partial Counties</t>
    </r>
    <r>
      <rPr>
        <sz val="11"/>
        <rFont val="Calibri"/>
        <family val="2"/>
        <scheme val="minor"/>
      </rPr>
      <t xml:space="preserve">: </t>
    </r>
    <r>
      <rPr>
        <b/>
        <sz val="11"/>
        <rFont val="Calibri"/>
        <family val="2"/>
        <scheme val="minor"/>
      </rPr>
      <t>Madison</t>
    </r>
    <r>
      <rPr>
        <sz val="11"/>
        <rFont val="Calibri"/>
        <family val="2"/>
        <scheme val="minor"/>
      </rPr>
      <t>:  Only the Townships of Sullivan, Cazenovia and DeRuyter.</t>
    </r>
  </si>
  <si>
    <t>Plumber: Plumber/Steamfitter - Chemung, Cortland, Onondaga, Schuyler, Tompkins, Madison: Only the Townships of Sullivan, Cazenovia and DeRuyter. Seneca: Only the Townships of Covert and Lodi. Steuben: Only the Townships of Addison, Bath, Bradford, Campbell, Caton, Corning, Erwin, Hornby, Lindley, Pulteney, Rathbone, Thurston, Tuscarora, Urbana and Wayne. Tioga: Only the Townships of Barton, Berkshire, Candor, Richford, Spencer, Nichols and Tioga.</t>
  </si>
  <si>
    <r>
      <t xml:space="preserve">Steamfitter Onsite Region 7
Partial County: </t>
    </r>
    <r>
      <rPr>
        <b/>
        <sz val="11"/>
        <rFont val="Calibri"/>
        <family val="2"/>
        <scheme val="minor"/>
      </rPr>
      <t>Madison</t>
    </r>
    <r>
      <rPr>
        <sz val="11"/>
        <rFont val="Calibri"/>
        <family val="2"/>
        <scheme val="minor"/>
      </rPr>
      <t xml:space="preserve"> Only the Township of Georgetown.</t>
    </r>
  </si>
  <si>
    <r>
      <t xml:space="preserve">Steamfitter Onsite Region 7
</t>
    </r>
    <r>
      <rPr>
        <u/>
        <sz val="11"/>
        <rFont val="Calibri"/>
        <family val="2"/>
        <scheme val="minor"/>
      </rPr>
      <t>Entire Counties</t>
    </r>
    <r>
      <rPr>
        <sz val="11"/>
        <rFont val="Calibri"/>
        <family val="2"/>
        <scheme val="minor"/>
      </rPr>
      <t xml:space="preserve">: </t>
    </r>
    <r>
      <rPr>
        <b/>
        <sz val="11"/>
        <rFont val="Calibri"/>
        <family val="2"/>
        <scheme val="minor"/>
      </rPr>
      <t>Cayuga and Oswego</t>
    </r>
  </si>
  <si>
    <t>Plumber: Steamfitter - Broome, Chenango, Cortland: Only the Township of Marathon.
Delaware: Only the Townships of Andes, Bovina, Colchester, Davenport, Delhi, Deposit, Franklin, Hamden, Hancock, Harpersfield, Kortright, Masonville, Meredith, Sidney, Stamford, Tompkins and Walton. Madison: Only the Township of Georgetown. Otsego: Only the Townships of Burlington, Butternuts, Decatur, Edmeston, Hartwick, Laurens, Maryland, Milford, Morris, New Lisbon, Oneonta, Otego, Pittsfield, Unadilla, Westford and Worchester. Tioga: Only the Townships of Newark Valley and Owego.</t>
  </si>
  <si>
    <r>
      <t xml:space="preserve">Steamfitter Onsite Region 7
</t>
    </r>
    <r>
      <rPr>
        <u/>
        <sz val="11"/>
        <rFont val="Calibri"/>
        <family val="2"/>
        <scheme val="minor"/>
      </rPr>
      <t>Entire Counties</t>
    </r>
    <r>
      <rPr>
        <sz val="11"/>
        <rFont val="Calibri"/>
        <family val="2"/>
        <scheme val="minor"/>
      </rPr>
      <t xml:space="preserve">: </t>
    </r>
    <r>
      <rPr>
        <b/>
        <sz val="11"/>
        <rFont val="Calibri"/>
        <family val="2"/>
        <scheme val="minor"/>
      </rPr>
      <t>Herkimer and Oneida</t>
    </r>
    <r>
      <rPr>
        <sz val="11"/>
        <rFont val="Calibri"/>
        <family val="2"/>
        <scheme val="minor"/>
      </rPr>
      <t xml:space="preserve">
</t>
    </r>
    <r>
      <rPr>
        <u/>
        <sz val="11"/>
        <rFont val="Calibri"/>
        <family val="2"/>
        <scheme val="minor"/>
      </rPr>
      <t>Partial Counties</t>
    </r>
    <r>
      <rPr>
        <sz val="11"/>
        <rFont val="Calibri"/>
        <family val="2"/>
        <scheme val="minor"/>
      </rPr>
      <t xml:space="preserve">: </t>
    </r>
    <r>
      <rPr>
        <b/>
        <sz val="11"/>
        <rFont val="Calibri"/>
        <family val="2"/>
        <scheme val="minor"/>
      </rPr>
      <t>Lewis</t>
    </r>
    <r>
      <rPr>
        <sz val="11"/>
        <rFont val="Calibri"/>
        <family val="2"/>
        <scheme val="minor"/>
      </rPr>
      <t xml:space="preserve">:  Towns of  Lewis, Leyden, Lyonsdale, and West Turin. 
</t>
    </r>
    <r>
      <rPr>
        <b/>
        <sz val="11"/>
        <rFont val="Calibri"/>
        <family val="2"/>
        <scheme val="minor"/>
      </rPr>
      <t>Madison</t>
    </r>
    <r>
      <rPr>
        <sz val="11"/>
        <rFont val="Calibri"/>
        <family val="2"/>
        <scheme val="minor"/>
      </rPr>
      <t xml:space="preserve">:  Towns of Brookfield, Eaton, Fenner, Hamilton, Lebanon, Lenox, Lincoln, Madison, Nelson, Oneida, Smithfield, and Stockbridge.  </t>
    </r>
  </si>
  <si>
    <t>Plumber : Steamfitter - Herkimer, Oneida, Hamilton: Only the Town of Inlet.
Lewis: Towns of Lewis, Leyden, Lyonsdale, and West Turin. Madison: Towns of Brookfield, Eaton, Fenner, Hamilton, Lebanon, Lenox, Lincoln, Madison, Nelson, Oneida, Smithfield, and Stockbridge.
Otsego: Towns of Cherry Valley, Exeter, Middlefield, Otsego, Plainfield, Richfield, Roseboom and Springfield.</t>
  </si>
  <si>
    <r>
      <t xml:space="preserve">
Steamfitter Installer Onsite Region 7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Jefferson and St. Lawrence </t>
    </r>
    <r>
      <rPr>
        <sz val="11"/>
        <color theme="1"/>
        <rFont val="Calibri"/>
        <family val="2"/>
        <scheme val="minor"/>
      </rPr>
      <t xml:space="preserve">
</t>
    </r>
    <r>
      <rPr>
        <u/>
        <sz val="11"/>
        <color theme="1"/>
        <rFont val="Calibri"/>
        <family val="2"/>
        <scheme val="minor"/>
      </rPr>
      <t>Partial County</t>
    </r>
    <r>
      <rPr>
        <sz val="11"/>
        <color theme="1"/>
        <rFont val="Calibri"/>
        <family val="2"/>
        <scheme val="minor"/>
      </rPr>
      <t xml:space="preserve">: </t>
    </r>
    <r>
      <rPr>
        <b/>
        <sz val="11"/>
        <color theme="1"/>
        <rFont val="Calibri"/>
        <family val="2"/>
        <scheme val="minor"/>
      </rPr>
      <t>Lewis</t>
    </r>
    <r>
      <rPr>
        <sz val="11"/>
        <color theme="1"/>
        <rFont val="Calibri"/>
        <family val="2"/>
        <scheme val="minor"/>
      </rPr>
      <t xml:space="preserve">:  Entire County with the exception of the Townships of Lyonsdale, West Turin, Leyden, and Lewis.  </t>
    </r>
  </si>
  <si>
    <t>Plumber: SERVICE WORK: HVAC, Plumbing, Refrigeration- Jefferson, St. Lawrence, Franklin: Only the Village of Hogansburg and the St. Regis Indian Reservation. Lewis: Entire County with the exception of the Townships of Lyonsdale, West Turin, Leyden and Lewis.</t>
  </si>
  <si>
    <r>
      <t xml:space="preserve">Sprinkler Fitter Onsite Region 7
</t>
    </r>
    <r>
      <rPr>
        <u/>
        <sz val="11"/>
        <color theme="1"/>
        <rFont val="Calibri"/>
        <family val="2"/>
        <scheme val="minor"/>
      </rPr>
      <t>Entire Counties:</t>
    </r>
    <r>
      <rPr>
        <b/>
        <sz val="11"/>
        <color theme="1"/>
        <rFont val="Calibri"/>
        <family val="2"/>
        <scheme val="minor"/>
      </rPr>
      <t xml:space="preserve"> Cayuga, Cortland, Herkimer, Jefferson, Lewis, Madison, Oneida, Onondaga, Oswego, and St. Lawrence</t>
    </r>
  </si>
  <si>
    <r>
      <t xml:space="preserve">Electrician/Electrical Installer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Only the Townships of Columbus, New Berlin and Sherburne.
</t>
    </r>
    <r>
      <rPr>
        <b/>
        <sz val="11"/>
        <color theme="1"/>
        <rFont val="Calibri"/>
        <family val="2"/>
        <scheme val="minor"/>
      </rPr>
      <t>Tompkins</t>
    </r>
    <r>
      <rPr>
        <sz val="11"/>
        <color theme="1"/>
        <rFont val="Calibri"/>
        <family val="2"/>
        <scheme val="minor"/>
      </rPr>
      <t xml:space="preserve">:  Only the Township of Groton. 
</t>
    </r>
    <r>
      <rPr>
        <b/>
        <sz val="11"/>
        <color theme="1"/>
        <rFont val="Calibri"/>
        <family val="2"/>
        <scheme val="minor"/>
      </rPr>
      <t>Wayne</t>
    </r>
    <r>
      <rPr>
        <sz val="11"/>
        <color theme="1"/>
        <rFont val="Calibri"/>
        <family val="2"/>
        <scheme val="minor"/>
      </rPr>
      <t xml:space="preserve">:  Only the Townships of Huron, Wolcott, Rose and Butler. </t>
    </r>
  </si>
  <si>
    <r>
      <t xml:space="preserve">Electrician/Electrical Installer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Schuyler</t>
    </r>
    <r>
      <rPr>
        <sz val="11"/>
        <color theme="1"/>
        <rFont val="Calibri"/>
        <family val="2"/>
        <scheme val="minor"/>
      </rPr>
      <t xml:space="preserve">:  Only the Townships of Cayuta, Catharine, and Hector. 
</t>
    </r>
    <r>
      <rPr>
        <b/>
        <sz val="11"/>
        <color theme="1"/>
        <rFont val="Calibri"/>
        <family val="2"/>
        <scheme val="minor"/>
      </rPr>
      <t>Seneca</t>
    </r>
    <r>
      <rPr>
        <sz val="11"/>
        <color theme="1"/>
        <rFont val="Calibri"/>
        <family val="2"/>
        <scheme val="minor"/>
      </rPr>
      <t xml:space="preserve">:  Only the Townships of Lodi and Covert. 
</t>
    </r>
    <r>
      <rPr>
        <b/>
        <sz val="11"/>
        <color theme="1"/>
        <rFont val="Calibri"/>
        <family val="2"/>
        <scheme val="minor"/>
      </rPr>
      <t>Tioga</t>
    </r>
    <r>
      <rPr>
        <sz val="11"/>
        <color theme="1"/>
        <rFont val="Calibri"/>
        <family val="2"/>
        <scheme val="minor"/>
      </rPr>
      <t xml:space="preserve">:  Only the Townships of Spencer and Candor.
</t>
    </r>
    <r>
      <rPr>
        <b/>
        <sz val="11"/>
        <color theme="1"/>
        <rFont val="Calibri"/>
        <family val="2"/>
        <scheme val="minor"/>
      </rPr>
      <t>Tompkins</t>
    </r>
    <r>
      <rPr>
        <sz val="11"/>
        <color theme="1"/>
        <rFont val="Calibri"/>
        <family val="2"/>
        <scheme val="minor"/>
      </rPr>
      <t xml:space="preserve">:  Entire county except the Township of Groton. </t>
    </r>
  </si>
  <si>
    <r>
      <t xml:space="preserve">Electrician/Electrical Installer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Livingston and Monroe </t>
    </r>
    <r>
      <rPr>
        <sz val="11"/>
        <color theme="1"/>
        <rFont val="Calibri"/>
        <family val="2"/>
        <scheme val="minor"/>
      </rPr>
      <t xml:space="preserve"> 
</t>
    </r>
    <r>
      <rPr>
        <u/>
        <sz val="11"/>
        <color theme="1"/>
        <rFont val="Calibri"/>
        <family val="2"/>
        <scheme val="minor"/>
      </rPr>
      <t>Partial Counties</t>
    </r>
    <r>
      <rPr>
        <b/>
        <sz val="11"/>
        <color theme="1"/>
        <rFont val="Calibri"/>
        <family val="2"/>
        <scheme val="minor"/>
      </rPr>
      <t xml:space="preserve"> - Ontario</t>
    </r>
    <r>
      <rPr>
        <sz val="11"/>
        <color theme="1"/>
        <rFont val="Calibri"/>
        <family val="2"/>
        <scheme val="minor"/>
      </rPr>
      <t xml:space="preserve">: Only the Townships of Bristol, Canadice, Naples, West Bloomfield, Richmond, South Bristol, East Bloomfield and Victor.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Wayne</t>
    </r>
    <r>
      <rPr>
        <sz val="11"/>
        <color theme="1"/>
        <rFont val="Calibri"/>
        <family val="2"/>
        <scheme val="minor"/>
      </rPr>
      <t xml:space="preserve">:  Only the Townships of Macedon, Marion,  Ontario, Palmyra, Sodus, Walworth, Williamson </t>
    </r>
  </si>
  <si>
    <t>Electrician: Teledata, Sound Wireman - Livingston, Monroe, Genesee: Only the Townships of Bergen, Bethany, Byron, Leroy, Pavillion, Stafford, and that portion of the Townships of Batavia and Elba
which lie east of a line following the Little Tonawanda Creek, north on the Tonawanda Creek to the City limits of Batavia, northwest and northeast around the City limits, but including the City of Batavia (in effect prior to 02/01/70), to State Highway 98, north on 98 to Orleans County. Ontario: Only the Townships of Bristol, Canadice, Naples, West Bloomfield, Richmond, South Bristol, East Bloomfield and Victor. Orleans: Only the townships of Clarendon, Kendall, and Murray Wayne: Only the Townships of Macedon, Marion, Ontario, Palmyra, Sodus, Walworth, Williamson
Wyoming: Only the Townships of Castile, Covington, Gainesville, Genesee Falls, Middlebury, Perry, Pike and Warsaw.</t>
  </si>
  <si>
    <t>Electrician: Electrician (base wage) - Broome, Chenango: Entire County except the Townships of Columbus, New Berlin and Sherburne. Delaware: Only the Townships of Davenport, Delhi, Deposit, Franklin, Hamden, Masonville, Meredith, Sidney, Tompkins and Walton Townships,and that portion of Colchester and Hancock Townships north of the east branch of the Delaware River.
Otsego: Only the Townships of Butternuts, Hartwick, Laurens, Maryland, Milford, Morris, Oneonta, Otego, Unadilla and Westford.
Tioga: Only the Townships of Berkshire, Newark Valley, Owego, Richford and Tioga.</t>
  </si>
  <si>
    <r>
      <t xml:space="preserve">Electrician/Electrical Installer 
Onsite Region 8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 xml:space="preserve">Chemung, Steuben </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Schuyler</t>
    </r>
    <r>
      <rPr>
        <sz val="11"/>
        <color theme="1"/>
        <rFont val="Calibri"/>
        <family val="2"/>
        <scheme val="minor"/>
      </rPr>
      <t xml:space="preserve">:  Only the Townships of Dix,  Montour, Orange, Reading, and Tyrone.  
</t>
    </r>
    <r>
      <rPr>
        <b/>
        <sz val="11"/>
        <color theme="1"/>
        <rFont val="Calibri"/>
        <family val="2"/>
        <scheme val="minor"/>
      </rPr>
      <t>Tioga</t>
    </r>
    <r>
      <rPr>
        <sz val="11"/>
        <color theme="1"/>
        <rFont val="Calibri"/>
        <family val="2"/>
        <scheme val="minor"/>
      </rPr>
      <t xml:space="preserve">:  Only the Townships of  Barton and Nichols. </t>
    </r>
  </si>
  <si>
    <t>Electrician: Audio,Sound,Teledata - Chemung, Steuben, Allegany: Only the townships of Allen, Almond, Alfred, Andover, Birdsall, Burns, Granger, Grove, Hume, Independence, Ward, Wellsville,
West Almond, Willing, and that portion of Amity, Angelica, Belfast, Caneadea, and Scio that lie east of the Genesee River.
Schuyler: Only the Townships of Dix, Montour, Orange, Reading and Tyrone.
Tioga: Only the Townships of Barton and Nichols.</t>
  </si>
  <si>
    <r>
      <t xml:space="preserve">Electrician Lineman Onsite Region 8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Broome, Chemung, Chenango, Livingston, Monroe, Ontario, Orleans, Schuyler, Seneca, Steuben, Tioga, Tompkins, Wayne, and Yates</t>
    </r>
  </si>
  <si>
    <r>
      <t xml:space="preserve">Electrician/Electrical Installer 
Onsite Region 8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Broome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Entire County except the Townships of Columbus, New Berlin, and Sherburne.  
</t>
    </r>
    <r>
      <rPr>
        <b/>
        <sz val="11"/>
        <color theme="1"/>
        <rFont val="Calibri"/>
        <family val="2"/>
        <scheme val="minor"/>
      </rPr>
      <t>Tioga</t>
    </r>
    <r>
      <rPr>
        <sz val="11"/>
        <color theme="1"/>
        <rFont val="Calibri"/>
        <family val="2"/>
        <scheme val="minor"/>
      </rPr>
      <t xml:space="preserve">:  Only the Townships of Berkshire, Newark Valley, Owego, Richford, and Tioga.  </t>
    </r>
  </si>
  <si>
    <r>
      <t xml:space="preserve">Electrician/Electrical Installer 
Onsite Region 8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Yates</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Canadaigua, Farmington, Geneva, Gorham, Hopewell, Manchester, Phelps and Seneca 
</t>
    </r>
    <r>
      <rPr>
        <b/>
        <sz val="11"/>
        <color theme="1"/>
        <rFont val="Calibri"/>
        <family val="2"/>
        <scheme val="minor"/>
      </rPr>
      <t>Seneca</t>
    </r>
    <r>
      <rPr>
        <sz val="11"/>
        <color theme="1"/>
        <rFont val="Calibri"/>
        <family val="2"/>
        <scheme val="minor"/>
      </rPr>
      <t xml:space="preserve">:  All townships except Covert and Lodi. 
</t>
    </r>
    <r>
      <rPr>
        <b/>
        <sz val="11"/>
        <color theme="1"/>
        <rFont val="Calibri"/>
        <family val="2"/>
        <scheme val="minor"/>
      </rPr>
      <t>Wayne</t>
    </r>
    <r>
      <rPr>
        <sz val="11"/>
        <color theme="1"/>
        <rFont val="Calibri"/>
        <family val="2"/>
        <scheme val="minor"/>
      </rPr>
      <t xml:space="preserve">:  Only the Townships of Arcadia, Galen, Lyons, Savannah, and Village of Newark. </t>
    </r>
  </si>
  <si>
    <t>Electrician: Electrician (Base Wage) Audio, Sound, Teledata - Chemung, Steuben, Allegany: Only the townships of Allen, Almond, Alfred, Andover, Birdsall, Burns, Granger, Grove, Hume, Independence, Ward, Wellsville, West Almond, Willing, and that portion of Amity, Angelica, Belfast, Caneadea, and Scio that lie east of the Genesee River. Schuyler: Only the Townships of Dix, Montour, Orange, Reading and Tyrone. Tioga: Only the Townships of Barton and Nichols.</t>
  </si>
  <si>
    <t>Electrician: Electrician (base wage) - Broome, Chenango: Entire County except the Townships of Columbus, New Berlin and Sherburne. Delaware: Only the Townships of Davenport, Delhi, Deposit, Franklin, Hamden, Masonville, Meredith, Sidney, Tompkins and Walton Townships,and that portion of Colchester and Hancock Townships north of the east branch of the Delaware River. Otsego: Only the Townships of Butternuts, Hartwick, Laurens, Maryland, Milford, Morris, Oneonta, Otego, Unadilla and Westford. Tioga: Only the Townships of Berkshire, Newark Valley, Owego, Richford and Tioga.</t>
  </si>
  <si>
    <t>Electrician: Teledata - Cortland, Herkimer, Madison, Oneida, Oswego, Cayuga: Townships of Ira, Locke, Sempronius, Sterling, Summerhill and Victory. Chenango: Only the Townships of Columbus, New Berlin and Sherburne. Onondaga: Entire County except Townships of Elbridge and Skaneateles. Otsego: Only the Townships of Plainfield, Richfield, Springfield, Cherry Valley, Roseboom, Middlefield, Otsego, Exeter, Edmeston, Burlington, Pittsfield and New Lebanon. Tompkins: Only the Township of Groton. Wayne: Only the Townships of Huron, Wolcott, Rose and Butler.</t>
  </si>
  <si>
    <r>
      <t xml:space="preserve">Electronic Article Surveillance System
Electronic Identification System
Guard Tour System
Technician Onsite Region 8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Chenango</t>
    </r>
    <r>
      <rPr>
        <sz val="11"/>
        <color theme="1"/>
        <rFont val="Calibri"/>
        <family val="2"/>
        <scheme val="minor"/>
      </rPr>
      <t xml:space="preserve">:  Only the Townships of Columbus, New Berlin and Sherburne. 
</t>
    </r>
    <r>
      <rPr>
        <b/>
        <sz val="11"/>
        <color theme="1"/>
        <rFont val="Calibri"/>
        <family val="2"/>
        <scheme val="minor"/>
      </rPr>
      <t>Tompkins</t>
    </r>
    <r>
      <rPr>
        <sz val="11"/>
        <color theme="1"/>
        <rFont val="Calibri"/>
        <family val="2"/>
        <scheme val="minor"/>
      </rPr>
      <t xml:space="preserve">:  Only the Township of Groton. 
</t>
    </r>
    <r>
      <rPr>
        <b/>
        <sz val="11"/>
        <color theme="1"/>
        <rFont val="Calibri"/>
        <family val="2"/>
        <scheme val="minor"/>
      </rPr>
      <t>Wayne</t>
    </r>
    <r>
      <rPr>
        <sz val="11"/>
        <color theme="1"/>
        <rFont val="Calibri"/>
        <family val="2"/>
        <scheme val="minor"/>
      </rPr>
      <t>:  Only the Townships of Huron, Wolcott, Rose and Butler</t>
    </r>
  </si>
  <si>
    <r>
      <t xml:space="preserve">Electronic Article Surveillance System
Electronic Identification System
Guard Tour System
Technician Onsite Region 8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Yates</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Canadaigua, Farmington, Geneva, Gorham, Hopewell, Manchester, Phelps and Seneca 
</t>
    </r>
    <r>
      <rPr>
        <b/>
        <sz val="11"/>
        <color theme="1"/>
        <rFont val="Calibri"/>
        <family val="2"/>
        <scheme val="minor"/>
      </rPr>
      <t>Seneca</t>
    </r>
    <r>
      <rPr>
        <sz val="11"/>
        <color theme="1"/>
        <rFont val="Calibri"/>
        <family val="2"/>
        <scheme val="minor"/>
      </rPr>
      <t xml:space="preserve">: All townships except Covert and Lodi. 
</t>
    </r>
    <r>
      <rPr>
        <b/>
        <sz val="11"/>
        <color theme="1"/>
        <rFont val="Calibri"/>
        <family val="2"/>
        <scheme val="minor"/>
      </rPr>
      <t>Wayne</t>
    </r>
    <r>
      <rPr>
        <sz val="11"/>
        <color theme="1"/>
        <rFont val="Calibri"/>
        <family val="2"/>
        <scheme val="minor"/>
      </rPr>
      <t xml:space="preserve">:  Only the Townships of Arcadia, Galen, Lyons, Savannah, and Village of Newark. </t>
    </r>
  </si>
  <si>
    <r>
      <t xml:space="preserve">Electronic Article Surveillance System
Electronic Identification System
Guard Tour System
Technician Onsite Region 8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Schuyler</t>
    </r>
    <r>
      <rPr>
        <sz val="11"/>
        <color theme="1"/>
        <rFont val="Calibri"/>
        <family val="2"/>
        <scheme val="minor"/>
      </rPr>
      <t xml:space="preserve">:  Only the Townships of Cayuta, Catharine, and Hector.                            
</t>
    </r>
    <r>
      <rPr>
        <b/>
        <sz val="11"/>
        <color theme="1"/>
        <rFont val="Calibri"/>
        <family val="2"/>
        <scheme val="minor"/>
      </rPr>
      <t>Seneca</t>
    </r>
    <r>
      <rPr>
        <sz val="11"/>
        <color theme="1"/>
        <rFont val="Calibri"/>
        <family val="2"/>
        <scheme val="minor"/>
      </rPr>
      <t xml:space="preserve">:  Only the Townships of Lodi and Covert. 
</t>
    </r>
    <r>
      <rPr>
        <b/>
        <sz val="11"/>
        <color theme="1"/>
        <rFont val="Calibri"/>
        <family val="2"/>
        <scheme val="minor"/>
      </rPr>
      <t>Tioga</t>
    </r>
    <r>
      <rPr>
        <sz val="11"/>
        <color theme="1"/>
        <rFont val="Calibri"/>
        <family val="2"/>
        <scheme val="minor"/>
      </rPr>
      <t xml:space="preserve">:  Only the Townships of Spencer and Candor.
</t>
    </r>
    <r>
      <rPr>
        <b/>
        <sz val="11"/>
        <color theme="1"/>
        <rFont val="Calibri"/>
        <family val="2"/>
        <scheme val="minor"/>
      </rPr>
      <t>Tompkins</t>
    </r>
    <r>
      <rPr>
        <sz val="11"/>
        <color theme="1"/>
        <rFont val="Calibri"/>
        <family val="2"/>
        <scheme val="minor"/>
      </rPr>
      <t xml:space="preserve">:  Entire county except the Township of Groton. </t>
    </r>
  </si>
  <si>
    <r>
      <t xml:space="preserve">Electronic Article Surveillance System
Electronic Identification System
Guard Tour System
Technician Onsite Region 8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 xml:space="preserve">Livingston and Monroe     </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Ontario</t>
    </r>
    <r>
      <rPr>
        <sz val="11"/>
        <color theme="1"/>
        <rFont val="Calibri"/>
        <family val="2"/>
        <scheme val="minor"/>
      </rPr>
      <t xml:space="preserve">:  Only the Townships of Bristol, Canadice, Naples, West Bloomfield, Richmond, South Bristol, East Bloomfield and Victor.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Wayne</t>
    </r>
    <r>
      <rPr>
        <sz val="11"/>
        <color theme="1"/>
        <rFont val="Calibri"/>
        <family val="2"/>
        <scheme val="minor"/>
      </rPr>
      <t xml:space="preserve">:  Only the Townships of Macedon, Marion,  Ontario, Palmyra, Sodus, Walworth, Williamson </t>
    </r>
  </si>
  <si>
    <r>
      <t xml:space="preserve">Electronic Article Surveillance System
Electronic Identification System
Guard Tour System
Technician Onsite Region 8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Broome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Entire County except the Townships of Columbus, New Berlin, and Sherburne.  
</t>
    </r>
    <r>
      <rPr>
        <b/>
        <sz val="11"/>
        <color theme="1"/>
        <rFont val="Calibri"/>
        <family val="2"/>
        <scheme val="minor"/>
      </rPr>
      <t>Tioga</t>
    </r>
    <r>
      <rPr>
        <sz val="11"/>
        <color theme="1"/>
        <rFont val="Calibri"/>
        <family val="2"/>
        <scheme val="minor"/>
      </rPr>
      <t xml:space="preserve">:  Only the Townships of Berkshire, Newark Valley, Owego, Richford, and Tioga.  </t>
    </r>
  </si>
  <si>
    <r>
      <t xml:space="preserve">Electronic Article Surveillance System
Electronic Identification System
Guard Tour System
Technician Onsite Region 8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 xml:space="preserve">Chemung, Steuben </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Schuyler</t>
    </r>
    <r>
      <rPr>
        <sz val="11"/>
        <color theme="1"/>
        <rFont val="Calibri"/>
        <family val="2"/>
        <scheme val="minor"/>
      </rPr>
      <t xml:space="preserve">:  Only the Townships of Dix, Montour, Orange, Reading, and Tyrone.  
</t>
    </r>
    <r>
      <rPr>
        <b/>
        <sz val="11"/>
        <color theme="1"/>
        <rFont val="Calibri"/>
        <family val="2"/>
        <scheme val="minor"/>
      </rPr>
      <t>Tioga</t>
    </r>
    <r>
      <rPr>
        <sz val="11"/>
        <color theme="1"/>
        <rFont val="Calibri"/>
        <family val="2"/>
        <scheme val="minor"/>
      </rPr>
      <t xml:space="preserve">:  Only the Townships of Barton and Nichols. </t>
    </r>
  </si>
  <si>
    <r>
      <t xml:space="preserve">Hardwired/Affixed/Integrated Metal Detector and X-Ray Machines 
Technician Onsite Region 8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Chenango</t>
    </r>
    <r>
      <rPr>
        <sz val="11"/>
        <color theme="1"/>
        <rFont val="Calibri"/>
        <family val="2"/>
        <scheme val="minor"/>
      </rPr>
      <t xml:space="preserve">:  Only the Townships of Columbus, New Berlin and Sherburne. 
</t>
    </r>
    <r>
      <rPr>
        <b/>
        <sz val="11"/>
        <color theme="1"/>
        <rFont val="Calibri"/>
        <family val="2"/>
        <scheme val="minor"/>
      </rPr>
      <t>Tompkins</t>
    </r>
    <r>
      <rPr>
        <sz val="11"/>
        <color theme="1"/>
        <rFont val="Calibri"/>
        <family val="2"/>
        <scheme val="minor"/>
      </rPr>
      <t xml:space="preserve">:  Only the Township of Groton. 
</t>
    </r>
    <r>
      <rPr>
        <b/>
        <sz val="11"/>
        <color theme="1"/>
        <rFont val="Calibri"/>
        <family val="2"/>
        <scheme val="minor"/>
      </rPr>
      <t>Wayne</t>
    </r>
    <r>
      <rPr>
        <sz val="11"/>
        <color theme="1"/>
        <rFont val="Calibri"/>
        <family val="2"/>
        <scheme val="minor"/>
      </rPr>
      <t>:  Only the Townships of Huron, Wolcott, Rose and Butler</t>
    </r>
  </si>
  <si>
    <r>
      <t xml:space="preserve">Hardwired/Affixed/Integrated Metal Detector and X-Ray Machines 
Technician Onsite Region 8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Yates</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Ontario</t>
    </r>
    <r>
      <rPr>
        <sz val="11"/>
        <color theme="1"/>
        <rFont val="Calibri"/>
        <family val="2"/>
        <scheme val="minor"/>
      </rPr>
      <t xml:space="preserve">:  Only the Townships of Canadaigua, Farmington, Geneva, Gorham, Hopewell, Manchester, Phelps and Seneca 
</t>
    </r>
    <r>
      <rPr>
        <b/>
        <sz val="11"/>
        <color theme="1"/>
        <rFont val="Calibri"/>
        <family val="2"/>
        <scheme val="minor"/>
      </rPr>
      <t>Seneca</t>
    </r>
    <r>
      <rPr>
        <sz val="11"/>
        <color theme="1"/>
        <rFont val="Calibri"/>
        <family val="2"/>
        <scheme val="minor"/>
      </rPr>
      <t xml:space="preserve">: All townships except Covert and Lodi. 
</t>
    </r>
    <r>
      <rPr>
        <b/>
        <sz val="11"/>
        <color theme="1"/>
        <rFont val="Calibri"/>
        <family val="2"/>
        <scheme val="minor"/>
      </rPr>
      <t>Wayne</t>
    </r>
    <r>
      <rPr>
        <sz val="11"/>
        <color theme="1"/>
        <rFont val="Calibri"/>
        <family val="2"/>
        <scheme val="minor"/>
      </rPr>
      <t xml:space="preserve">:  Only the Townships of Arcadia, Galen, Lyons, Savannah, and Village of Newark. </t>
    </r>
  </si>
  <si>
    <r>
      <t xml:space="preserve">Hardwired/Affixed/Integrated Metal Detector and X-Ray Machine 
Technician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Schuyler</t>
    </r>
    <r>
      <rPr>
        <sz val="11"/>
        <color theme="1"/>
        <rFont val="Calibri"/>
        <family val="2"/>
        <scheme val="minor"/>
      </rPr>
      <t xml:space="preserve">:  Only the Townships of Cayuta, Catharine, and Hector.                            
</t>
    </r>
    <r>
      <rPr>
        <b/>
        <sz val="11"/>
        <color theme="1"/>
        <rFont val="Calibri"/>
        <family val="2"/>
        <scheme val="minor"/>
      </rPr>
      <t>Seneca</t>
    </r>
    <r>
      <rPr>
        <sz val="11"/>
        <color theme="1"/>
        <rFont val="Calibri"/>
        <family val="2"/>
        <scheme val="minor"/>
      </rPr>
      <t xml:space="preserve">:  Only the Townships of Lodi and Covert. 
</t>
    </r>
    <r>
      <rPr>
        <b/>
        <sz val="11"/>
        <color theme="1"/>
        <rFont val="Calibri"/>
        <family val="2"/>
        <scheme val="minor"/>
      </rPr>
      <t>Tioga</t>
    </r>
    <r>
      <rPr>
        <sz val="11"/>
        <color theme="1"/>
        <rFont val="Calibri"/>
        <family val="2"/>
        <scheme val="minor"/>
      </rPr>
      <t xml:space="preserve">:  Only the Townships of Spencer and Candor.
</t>
    </r>
    <r>
      <rPr>
        <b/>
        <sz val="11"/>
        <color theme="1"/>
        <rFont val="Calibri"/>
        <family val="2"/>
        <scheme val="minor"/>
      </rPr>
      <t>Tompkins</t>
    </r>
    <r>
      <rPr>
        <sz val="11"/>
        <color theme="1"/>
        <rFont val="Calibri"/>
        <family val="2"/>
        <scheme val="minor"/>
      </rPr>
      <t xml:space="preserve">:  Entire county except the Township of Groton.  </t>
    </r>
  </si>
  <si>
    <r>
      <t xml:space="preserve">Hardwired/Affixed/Integrated Metal Detector and X-Ray Machine 
Technician Onsite Region 8
</t>
    </r>
    <r>
      <rPr>
        <u/>
        <sz val="11"/>
        <color theme="1"/>
        <rFont val="Calibri"/>
        <family val="2"/>
        <scheme val="minor"/>
      </rPr>
      <t xml:space="preserve">Entire Counties </t>
    </r>
    <r>
      <rPr>
        <sz val="11"/>
        <color theme="1"/>
        <rFont val="Calibri"/>
        <family val="2"/>
        <scheme val="minor"/>
      </rPr>
      <t>-</t>
    </r>
    <r>
      <rPr>
        <b/>
        <sz val="11"/>
        <color theme="1"/>
        <rFont val="Calibri"/>
        <family val="2"/>
        <scheme val="minor"/>
      </rPr>
      <t xml:space="preserve"> Livingston and Monroe   </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Bristol, Canadice, Naples, West Bloomfield, Richmond, South Bristol, East Bloomfield and Victor.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Wayne</t>
    </r>
    <r>
      <rPr>
        <sz val="11"/>
        <color theme="1"/>
        <rFont val="Calibri"/>
        <family val="2"/>
        <scheme val="minor"/>
      </rPr>
      <t xml:space="preserve">:  Only the Townships of Macedon, Marion,  Ontario, Palmyra, Sodus, Walworth, Williamson </t>
    </r>
  </si>
  <si>
    <r>
      <t xml:space="preserve">Hardwired/Affixed/Integrated Metal Detector and X-Ray Machine 
Technician Onsite Region 8Technician Onsite Region 8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Broome</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Chenango</t>
    </r>
    <r>
      <rPr>
        <sz val="11"/>
        <color theme="1"/>
        <rFont val="Calibri"/>
        <family val="2"/>
        <scheme val="minor"/>
      </rPr>
      <t xml:space="preserve">:  Entire County except the Townships of Columbus, New Berlin, and Sherburne.  
</t>
    </r>
    <r>
      <rPr>
        <b/>
        <sz val="11"/>
        <color theme="1"/>
        <rFont val="Calibri"/>
        <family val="2"/>
        <scheme val="minor"/>
      </rPr>
      <t>Tioga</t>
    </r>
    <r>
      <rPr>
        <sz val="11"/>
        <color theme="1"/>
        <rFont val="Calibri"/>
        <family val="2"/>
        <scheme val="minor"/>
      </rPr>
      <t xml:space="preserve">:  Only the Townships of Berkshire, Newark Valley, Owego, Richford, and Tioga.  </t>
    </r>
  </si>
  <si>
    <r>
      <t xml:space="preserve">Hardwired/Affixed/Integrated Metal Detector and X-Ray Machine 
Technician Onsite Region 8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Chemung, Steuben</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Schuyler</t>
    </r>
    <r>
      <rPr>
        <sz val="11"/>
        <color theme="1"/>
        <rFont val="Calibri"/>
        <family val="2"/>
        <scheme val="minor"/>
      </rPr>
      <t xml:space="preserve">:  Only the Townships of Dix, Montour, Orange, Reading, and Tyrone.  
</t>
    </r>
    <r>
      <rPr>
        <b/>
        <sz val="11"/>
        <color theme="1"/>
        <rFont val="Calibri"/>
        <family val="2"/>
        <scheme val="minor"/>
      </rPr>
      <t>Tioga</t>
    </r>
    <r>
      <rPr>
        <sz val="11"/>
        <color theme="1"/>
        <rFont val="Calibri"/>
        <family val="2"/>
        <scheme val="minor"/>
      </rPr>
      <t xml:space="preserve">:  Only the Townships of Barton and Nichols. </t>
    </r>
  </si>
  <si>
    <r>
      <t xml:space="preserve">Fire Alarm System 
Technician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Only the Townships of Columbus, New Berlin and Sherburne. 
</t>
    </r>
    <r>
      <rPr>
        <b/>
        <sz val="11"/>
        <color theme="1"/>
        <rFont val="Calibri"/>
        <family val="2"/>
        <scheme val="minor"/>
      </rPr>
      <t>Tompkins</t>
    </r>
    <r>
      <rPr>
        <sz val="11"/>
        <color theme="1"/>
        <rFont val="Calibri"/>
        <family val="2"/>
        <scheme val="minor"/>
      </rPr>
      <t xml:space="preserve">:  Only the Township of Groton. 
</t>
    </r>
    <r>
      <rPr>
        <b/>
        <sz val="11"/>
        <color theme="1"/>
        <rFont val="Calibri"/>
        <family val="2"/>
        <scheme val="minor"/>
      </rPr>
      <t>Wayne</t>
    </r>
    <r>
      <rPr>
        <sz val="11"/>
        <color theme="1"/>
        <rFont val="Calibri"/>
        <family val="2"/>
        <scheme val="minor"/>
      </rPr>
      <t>:  Only the Townships of Huron, Wolcott, Rose and Butler</t>
    </r>
  </si>
  <si>
    <r>
      <t xml:space="preserve">Fire Alarm System 
Technician Onsite Region 8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Yates</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Canadaigua, Farmington, Geneva, Gorham, Hopewell, Manchester, Phelps and Seneca 
</t>
    </r>
    <r>
      <rPr>
        <b/>
        <sz val="11"/>
        <color theme="1"/>
        <rFont val="Calibri"/>
        <family val="2"/>
        <scheme val="minor"/>
      </rPr>
      <t>Seneca</t>
    </r>
    <r>
      <rPr>
        <sz val="11"/>
        <color theme="1"/>
        <rFont val="Calibri"/>
        <family val="2"/>
        <scheme val="minor"/>
      </rPr>
      <t xml:space="preserve">: All townships except Covert and Lodi. 
</t>
    </r>
    <r>
      <rPr>
        <b/>
        <sz val="11"/>
        <color theme="1"/>
        <rFont val="Calibri"/>
        <family val="2"/>
        <scheme val="minor"/>
      </rPr>
      <t>Wayne</t>
    </r>
    <r>
      <rPr>
        <sz val="11"/>
        <color theme="1"/>
        <rFont val="Calibri"/>
        <family val="2"/>
        <scheme val="minor"/>
      </rPr>
      <t xml:space="preserve">:  Only the Townships of Arcadia, Galen, Lyons, Savannah, and Village of Newark. </t>
    </r>
  </si>
  <si>
    <r>
      <t xml:space="preserve">Fire Alarm System 
Technician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Schuyler</t>
    </r>
    <r>
      <rPr>
        <sz val="11"/>
        <color theme="1"/>
        <rFont val="Calibri"/>
        <family val="2"/>
        <scheme val="minor"/>
      </rPr>
      <t xml:space="preserve">:  Only the Townships of Cayuta, Catharine, and Hector.                            
</t>
    </r>
    <r>
      <rPr>
        <b/>
        <sz val="11"/>
        <color theme="1"/>
        <rFont val="Calibri"/>
        <family val="2"/>
        <scheme val="minor"/>
      </rPr>
      <t>Seneca</t>
    </r>
    <r>
      <rPr>
        <sz val="11"/>
        <color theme="1"/>
        <rFont val="Calibri"/>
        <family val="2"/>
        <scheme val="minor"/>
      </rPr>
      <t xml:space="preserve">:  Only the Townships of Lodi and Covert. 
</t>
    </r>
    <r>
      <rPr>
        <b/>
        <sz val="11"/>
        <color theme="1"/>
        <rFont val="Calibri"/>
        <family val="2"/>
        <scheme val="minor"/>
      </rPr>
      <t>Tioga</t>
    </r>
    <r>
      <rPr>
        <sz val="11"/>
        <color theme="1"/>
        <rFont val="Calibri"/>
        <family val="2"/>
        <scheme val="minor"/>
      </rPr>
      <t xml:space="preserve">:  Only the Townships of Spencer and Candor.
</t>
    </r>
    <r>
      <rPr>
        <b/>
        <sz val="11"/>
        <color theme="1"/>
        <rFont val="Calibri"/>
        <family val="2"/>
        <scheme val="minor"/>
      </rPr>
      <t>Tompkins</t>
    </r>
    <r>
      <rPr>
        <sz val="11"/>
        <color theme="1"/>
        <rFont val="Calibri"/>
        <family val="2"/>
        <scheme val="minor"/>
      </rPr>
      <t xml:space="preserve">:  Entire county except the Township of Groton. </t>
    </r>
  </si>
  <si>
    <r>
      <t xml:space="preserve">Fire Alarm System 
Technician Onsite Region 8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 xml:space="preserve">Livingston and Monroe     </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Ontario</t>
    </r>
    <r>
      <rPr>
        <sz val="11"/>
        <color theme="1"/>
        <rFont val="Calibri"/>
        <family val="2"/>
        <scheme val="minor"/>
      </rPr>
      <t xml:space="preserve">:  Only the Townships of Bristol, Canadice, Naples, West Bloomfield, Richmond, South Bristol, East Bloomfield and Victor.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Wayne</t>
    </r>
    <r>
      <rPr>
        <sz val="11"/>
        <color theme="1"/>
        <rFont val="Calibri"/>
        <family val="2"/>
        <scheme val="minor"/>
      </rPr>
      <t xml:space="preserve">:  Only the Townships of Macedon, Marion,  Ontario, Palmyra, Sodus, Walworth, Williamson </t>
    </r>
  </si>
  <si>
    <r>
      <t xml:space="preserve">Fire Alarm System 
Technician Onsite Region 8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Broome</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Chenango</t>
    </r>
    <r>
      <rPr>
        <sz val="11"/>
        <color theme="1"/>
        <rFont val="Calibri"/>
        <family val="2"/>
        <scheme val="minor"/>
      </rPr>
      <t xml:space="preserve">:  Entire County except the Townships of Columbus, New Berlin, and Sherburne.  
</t>
    </r>
    <r>
      <rPr>
        <b/>
        <sz val="11"/>
        <color theme="1"/>
        <rFont val="Calibri"/>
        <family val="2"/>
        <scheme val="minor"/>
      </rPr>
      <t>Tioga</t>
    </r>
    <r>
      <rPr>
        <sz val="11"/>
        <color theme="1"/>
        <rFont val="Calibri"/>
        <family val="2"/>
        <scheme val="minor"/>
      </rPr>
      <t xml:space="preserve">:  Only the Townships of Berkshire, Newark Valley, Owego, Richford, and Tioga. </t>
    </r>
  </si>
  <si>
    <r>
      <t xml:space="preserve">Fire Alarm System 
Technician Onsite Region 8
</t>
    </r>
    <r>
      <rPr>
        <u/>
        <sz val="11"/>
        <color theme="1"/>
        <rFont val="Calibri"/>
        <family val="2"/>
        <scheme val="minor"/>
      </rPr>
      <t>Entire Counties -</t>
    </r>
    <r>
      <rPr>
        <sz val="11"/>
        <color theme="1"/>
        <rFont val="Calibri"/>
        <family val="2"/>
        <scheme val="minor"/>
      </rPr>
      <t xml:space="preserve"> </t>
    </r>
    <r>
      <rPr>
        <b/>
        <sz val="11"/>
        <color theme="1"/>
        <rFont val="Calibri"/>
        <family val="2"/>
        <scheme val="minor"/>
      </rPr>
      <t xml:space="preserve">Chemung, Steuben </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Schuyler</t>
    </r>
    <r>
      <rPr>
        <sz val="11"/>
        <color theme="1"/>
        <rFont val="Calibri"/>
        <family val="2"/>
        <scheme val="minor"/>
      </rPr>
      <t xml:space="preserve">:  Only the Townships of Dix, Montour, Orange, Reading, and Tyrone.  
</t>
    </r>
    <r>
      <rPr>
        <b/>
        <sz val="11"/>
        <color theme="1"/>
        <rFont val="Calibri"/>
        <family val="2"/>
        <scheme val="minor"/>
      </rPr>
      <t>Tioga</t>
    </r>
    <r>
      <rPr>
        <sz val="11"/>
        <color theme="1"/>
        <rFont val="Calibri"/>
        <family val="2"/>
        <scheme val="minor"/>
      </rPr>
      <t xml:space="preserve">:  Only the Townships of Barton and Nichols. </t>
    </r>
  </si>
  <si>
    <r>
      <t xml:space="preserve">Nurse Call System
Personal Alarm System
Time Management System
Technician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Only the Townships of Columbus, New Berlin and Sherburne. 
</t>
    </r>
    <r>
      <rPr>
        <b/>
        <sz val="11"/>
        <color theme="1"/>
        <rFont val="Calibri"/>
        <family val="2"/>
        <scheme val="minor"/>
      </rPr>
      <t>Tompkins</t>
    </r>
    <r>
      <rPr>
        <sz val="11"/>
        <color theme="1"/>
        <rFont val="Calibri"/>
        <family val="2"/>
        <scheme val="minor"/>
      </rPr>
      <t xml:space="preserve">:  Only the Township of Groton. 
</t>
    </r>
    <r>
      <rPr>
        <b/>
        <sz val="11"/>
        <color theme="1"/>
        <rFont val="Calibri"/>
        <family val="2"/>
        <scheme val="minor"/>
      </rPr>
      <t>Wayne</t>
    </r>
    <r>
      <rPr>
        <sz val="11"/>
        <color theme="1"/>
        <rFont val="Calibri"/>
        <family val="2"/>
        <scheme val="minor"/>
      </rPr>
      <t>:  Only the Townships of Huron, Wolcott, Rose and Butler</t>
    </r>
  </si>
  <si>
    <r>
      <t xml:space="preserve">Nurse Call System
Personal Alarm System
Time Management System
Technician Onsite Region 8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Yates</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Canadaigua, Farmington, Geneva, Gorham, Hopewell, Manchester, Phelps and Seneca 
</t>
    </r>
    <r>
      <rPr>
        <b/>
        <sz val="11"/>
        <color theme="1"/>
        <rFont val="Calibri"/>
        <family val="2"/>
        <scheme val="minor"/>
      </rPr>
      <t>Seneca</t>
    </r>
    <r>
      <rPr>
        <sz val="11"/>
        <color theme="1"/>
        <rFont val="Calibri"/>
        <family val="2"/>
        <scheme val="minor"/>
      </rPr>
      <t xml:space="preserve">: All townships except Covert and Lodi. 
</t>
    </r>
    <r>
      <rPr>
        <b/>
        <sz val="11"/>
        <color theme="1"/>
        <rFont val="Calibri"/>
        <family val="2"/>
        <scheme val="minor"/>
      </rPr>
      <t>Wayne</t>
    </r>
    <r>
      <rPr>
        <sz val="11"/>
        <color theme="1"/>
        <rFont val="Calibri"/>
        <family val="2"/>
        <scheme val="minor"/>
      </rPr>
      <t>:  Only the Townships of Arcadia, Galen, Lyons, Savannah, and Village of Newark.</t>
    </r>
  </si>
  <si>
    <r>
      <t xml:space="preserve">Nurse Call System
Personal Alarm System
Time Management System
Technician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Schuyler</t>
    </r>
    <r>
      <rPr>
        <sz val="11"/>
        <color theme="1"/>
        <rFont val="Calibri"/>
        <family val="2"/>
        <scheme val="minor"/>
      </rPr>
      <t xml:space="preserve">:  Only the Townships of Cayuta, Catharine, and Hector.                            
</t>
    </r>
    <r>
      <rPr>
        <b/>
        <sz val="11"/>
        <color theme="1"/>
        <rFont val="Calibri"/>
        <family val="2"/>
        <scheme val="minor"/>
      </rPr>
      <t>Seneca</t>
    </r>
    <r>
      <rPr>
        <sz val="11"/>
        <color theme="1"/>
        <rFont val="Calibri"/>
        <family val="2"/>
        <scheme val="minor"/>
      </rPr>
      <t xml:space="preserve">:  Only the Townships of Lodi and Covert. 
</t>
    </r>
    <r>
      <rPr>
        <b/>
        <sz val="11"/>
        <color theme="1"/>
        <rFont val="Calibri"/>
        <family val="2"/>
        <scheme val="minor"/>
      </rPr>
      <t>Tioga</t>
    </r>
    <r>
      <rPr>
        <sz val="11"/>
        <color theme="1"/>
        <rFont val="Calibri"/>
        <family val="2"/>
        <scheme val="minor"/>
      </rPr>
      <t xml:space="preserve">:  Only the Townships of Spencer and Candor.
</t>
    </r>
    <r>
      <rPr>
        <b/>
        <sz val="11"/>
        <color theme="1"/>
        <rFont val="Calibri"/>
        <family val="2"/>
        <scheme val="minor"/>
      </rPr>
      <t>Tompkins</t>
    </r>
    <r>
      <rPr>
        <sz val="11"/>
        <color theme="1"/>
        <rFont val="Calibri"/>
        <family val="2"/>
        <scheme val="minor"/>
      </rPr>
      <t>:  Entire county except the Township of Groton</t>
    </r>
  </si>
  <si>
    <r>
      <t xml:space="preserve">Nurse Call System
Personal Alarm System
Time Management System
Technician Onsite Region 8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 xml:space="preserve">Livingston and Monroe </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Bristol, Canadice, Naples, West Bloomfield, Richmond, South Bristol, East Bloomfield and Victor.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Wayne</t>
    </r>
    <r>
      <rPr>
        <sz val="11"/>
        <color theme="1"/>
        <rFont val="Calibri"/>
        <family val="2"/>
        <scheme val="minor"/>
      </rPr>
      <t xml:space="preserve">:  Only the Townships of Macedon, Marion,  Ontario, Palmyra, Sodus, Walworth, Williamson </t>
    </r>
  </si>
  <si>
    <r>
      <t xml:space="preserve">Nurse Call System
Personal Alarm System
Time Management System
Technician Onsite Region 8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Broome</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Chenango</t>
    </r>
    <r>
      <rPr>
        <sz val="11"/>
        <color theme="1"/>
        <rFont val="Calibri"/>
        <family val="2"/>
        <scheme val="minor"/>
      </rPr>
      <t xml:space="preserve">:  Entire County except the Townships of Columbus, New Berlin, and Sherburne.  
</t>
    </r>
    <r>
      <rPr>
        <b/>
        <sz val="11"/>
        <color theme="1"/>
        <rFont val="Calibri"/>
        <family val="2"/>
        <scheme val="minor"/>
      </rPr>
      <t>Tioga</t>
    </r>
    <r>
      <rPr>
        <sz val="11"/>
        <color theme="1"/>
        <rFont val="Calibri"/>
        <family val="2"/>
        <scheme val="minor"/>
      </rPr>
      <t xml:space="preserve">:  Only the Townships of Berkshire, Newark Valley, Owego, Richford, and Tioga.  </t>
    </r>
  </si>
  <si>
    <r>
      <t xml:space="preserve">Nurse Call System
Personal Alarm System
Time Management System
Technician Onsite Region 8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Chemung, Steuben</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Schuyler</t>
    </r>
    <r>
      <rPr>
        <sz val="11"/>
        <color theme="1"/>
        <rFont val="Calibri"/>
        <family val="2"/>
        <scheme val="minor"/>
      </rPr>
      <t xml:space="preserve">:  Only the Townships of Dix, Montour, Orange, Reading, and Tyrone.  
</t>
    </r>
    <r>
      <rPr>
        <b/>
        <sz val="11"/>
        <color theme="1"/>
        <rFont val="Calibri"/>
        <family val="2"/>
        <scheme val="minor"/>
      </rPr>
      <t>Tioga</t>
    </r>
    <r>
      <rPr>
        <sz val="11"/>
        <color theme="1"/>
        <rFont val="Calibri"/>
        <family val="2"/>
        <scheme val="minor"/>
      </rPr>
      <t>:  Only the Townships of Barton and Nichols.</t>
    </r>
  </si>
  <si>
    <r>
      <t xml:space="preserve">Steamfitter Onsite Region 8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Livingston, Monroe, Ontario, and Yates</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t>
    </r>
    <r>
      <rPr>
        <b/>
        <sz val="11"/>
        <color theme="1"/>
        <rFont val="Calibri"/>
        <family val="2"/>
        <scheme val="minor"/>
      </rPr>
      <t>Genesee</t>
    </r>
    <r>
      <rPr>
        <sz val="11"/>
        <color theme="1"/>
        <rFont val="Calibri"/>
        <family val="2"/>
        <scheme val="minor"/>
      </rPr>
      <t xml:space="preserve">:  Only the Townships of Bergen, Bethany, Byron, Leroy, Pavillion and Stafford.
</t>
    </r>
    <r>
      <rPr>
        <b/>
        <sz val="11"/>
        <color theme="1"/>
        <rFont val="Calibri"/>
        <family val="2"/>
        <scheme val="minor"/>
      </rPr>
      <t>Orleans</t>
    </r>
    <r>
      <rPr>
        <sz val="11"/>
        <color theme="1"/>
        <rFont val="Calibri"/>
        <family val="2"/>
        <scheme val="minor"/>
      </rPr>
      <t xml:space="preserve">:  Only the Townships of Albion, Barre, Carlton, Clarendon, Gaines, Kendall and Murray.
</t>
    </r>
    <r>
      <rPr>
        <b/>
        <sz val="11"/>
        <color theme="1"/>
        <rFont val="Calibri"/>
        <family val="2"/>
        <scheme val="minor"/>
      </rPr>
      <t>Seneca</t>
    </r>
    <r>
      <rPr>
        <sz val="11"/>
        <color theme="1"/>
        <rFont val="Calibri"/>
        <family val="2"/>
        <scheme val="minor"/>
      </rPr>
      <t xml:space="preserve">:  Only the Townships of Fayette, Junius, Ovid, Romulus, Seneca Falls, Tyre, Varick and Waterloo.
</t>
    </r>
    <r>
      <rPr>
        <b/>
        <sz val="11"/>
        <color theme="1"/>
        <rFont val="Calibri"/>
        <family val="2"/>
        <scheme val="minor"/>
      </rPr>
      <t>Steuben</t>
    </r>
    <r>
      <rPr>
        <sz val="11"/>
        <color theme="1"/>
        <rFont val="Calibri"/>
        <family val="2"/>
        <scheme val="minor"/>
      </rPr>
      <t xml:space="preserve">:  Only the Townships of Avoca, Cameron, Canisteo, Cohocton, Dansville, Freemont, Greenwood,Harsville, City of Hornell, Hornelsville, Howard, Jasper, Pulteney, Prattsburg, Rathbone, Troopsburg, Tuscarora, W. Union, Wayland, Wheeler and Woodhull.
</t>
    </r>
    <r>
      <rPr>
        <b/>
        <sz val="11"/>
        <color theme="1"/>
        <rFont val="Calibri"/>
        <family val="2"/>
        <scheme val="minor"/>
      </rPr>
      <t>Wayne</t>
    </r>
    <r>
      <rPr>
        <sz val="11"/>
        <color theme="1"/>
        <rFont val="Calibri"/>
        <family val="2"/>
        <scheme val="minor"/>
      </rPr>
      <t>:  Only the Townships of Arcadia (Newark), Galen (Clyde), Huron, Macedon, Marion, Lyons, Ontario, Palmyra, Rose, Sodus, Walworth and Williamson.</t>
    </r>
  </si>
  <si>
    <r>
      <t xml:space="preserve">Steamfitter Onsite Region 8
</t>
    </r>
    <r>
      <rPr>
        <u/>
        <sz val="11"/>
        <rFont val="Calibri"/>
        <family val="2"/>
        <scheme val="minor"/>
      </rPr>
      <t>Entire Counties</t>
    </r>
    <r>
      <rPr>
        <sz val="11"/>
        <rFont val="Calibri"/>
        <family val="2"/>
        <scheme val="minor"/>
      </rPr>
      <t xml:space="preserve">: </t>
    </r>
    <r>
      <rPr>
        <b/>
        <sz val="11"/>
        <rFont val="Calibri"/>
        <family val="2"/>
        <scheme val="minor"/>
      </rPr>
      <t>Schuyler, Cortland, Chemung, and Tompkin</t>
    </r>
    <r>
      <rPr>
        <sz val="11"/>
        <rFont val="Calibri"/>
        <family val="2"/>
        <scheme val="minor"/>
      </rPr>
      <t xml:space="preserve">s
</t>
    </r>
    <r>
      <rPr>
        <u/>
        <sz val="11"/>
        <rFont val="Calibri"/>
        <family val="2"/>
        <scheme val="minor"/>
      </rPr>
      <t>Partial Counties</t>
    </r>
    <r>
      <rPr>
        <sz val="11"/>
        <rFont val="Calibri"/>
        <family val="2"/>
        <scheme val="minor"/>
      </rPr>
      <t xml:space="preserve">: </t>
    </r>
    <r>
      <rPr>
        <b/>
        <sz val="11"/>
        <rFont val="Calibri"/>
        <family val="2"/>
        <scheme val="minor"/>
      </rPr>
      <t>Seneca</t>
    </r>
    <r>
      <rPr>
        <sz val="11"/>
        <rFont val="Calibri"/>
        <family val="2"/>
        <scheme val="minor"/>
      </rPr>
      <t xml:space="preserve">,  Only the Townships of Covert, and Lodi. 
 </t>
    </r>
    <r>
      <rPr>
        <b/>
        <sz val="11"/>
        <rFont val="Calibri"/>
        <family val="2"/>
        <scheme val="minor"/>
      </rPr>
      <t>Steuben</t>
    </r>
    <r>
      <rPr>
        <sz val="11"/>
        <rFont val="Calibri"/>
        <family val="2"/>
        <scheme val="minor"/>
      </rPr>
      <t xml:space="preserve">:  Only the Townships of Addison, Bath,  Bradford, Campbell, Caton, Corning, Erwin, Hornby, Lindley, Pulteney, Rathbone, Thurston, Tuscarora, Urbana, and Wayne.  
</t>
    </r>
    <r>
      <rPr>
        <b/>
        <sz val="11"/>
        <rFont val="Calibri"/>
        <family val="2"/>
        <scheme val="minor"/>
      </rPr>
      <t>Tioga</t>
    </r>
    <r>
      <rPr>
        <sz val="11"/>
        <rFont val="Calibri"/>
        <family val="2"/>
        <scheme val="minor"/>
      </rPr>
      <t xml:space="preserve">:  Only the Townships of Barton, Berkshire, Candor, Richford, Spencer, Nichols and Tioga.  </t>
    </r>
  </si>
  <si>
    <r>
      <t xml:space="preserve">Steamfitter Onsite Region 8
</t>
    </r>
    <r>
      <rPr>
        <u/>
        <sz val="11"/>
        <rFont val="Calibri"/>
        <family val="2"/>
        <scheme val="minor"/>
      </rPr>
      <t>Entire Counties</t>
    </r>
    <r>
      <rPr>
        <sz val="11"/>
        <rFont val="Calibri"/>
        <family val="2"/>
        <scheme val="minor"/>
      </rPr>
      <t xml:space="preserve">: </t>
    </r>
    <r>
      <rPr>
        <b/>
        <sz val="11"/>
        <rFont val="Calibri"/>
        <family val="2"/>
        <scheme val="minor"/>
      </rPr>
      <t xml:space="preserve">Broome and Chenango, </t>
    </r>
    <r>
      <rPr>
        <sz val="11"/>
        <rFont val="Calibri"/>
        <family val="2"/>
        <scheme val="minor"/>
      </rPr>
      <t xml:space="preserve">
</t>
    </r>
    <r>
      <rPr>
        <u/>
        <sz val="11"/>
        <rFont val="Calibri"/>
        <family val="2"/>
        <scheme val="minor"/>
      </rPr>
      <t>Partial Counties</t>
    </r>
    <r>
      <rPr>
        <sz val="11"/>
        <rFont val="Calibri"/>
        <family val="2"/>
        <scheme val="minor"/>
      </rPr>
      <t xml:space="preserve">: </t>
    </r>
    <r>
      <rPr>
        <b/>
        <sz val="11"/>
        <rFont val="Calibri"/>
        <family val="2"/>
        <scheme val="minor"/>
      </rPr>
      <t>Cortland</t>
    </r>
    <r>
      <rPr>
        <sz val="11"/>
        <rFont val="Calibri"/>
        <family val="2"/>
        <scheme val="minor"/>
      </rPr>
      <t xml:space="preserve">:  Only the Township of  Marathon. 
</t>
    </r>
    <r>
      <rPr>
        <b/>
        <sz val="11"/>
        <rFont val="Calibri"/>
        <family val="2"/>
        <scheme val="minor"/>
      </rPr>
      <t>Tioga</t>
    </r>
    <r>
      <rPr>
        <sz val="11"/>
        <rFont val="Calibri"/>
        <family val="2"/>
        <scheme val="minor"/>
      </rPr>
      <t xml:space="preserve">:  Only the Townships of Newark Valley  and Owego. </t>
    </r>
  </si>
  <si>
    <r>
      <t xml:space="preserve">Steamfitter Onsite Region 8
Partial County: </t>
    </r>
    <r>
      <rPr>
        <b/>
        <sz val="11"/>
        <rFont val="Calibri"/>
        <family val="2"/>
        <scheme val="minor"/>
      </rPr>
      <t xml:space="preserve">Wayne: </t>
    </r>
    <r>
      <rPr>
        <sz val="11"/>
        <rFont val="Calibri"/>
        <family val="2"/>
        <scheme val="minor"/>
      </rPr>
      <t>Only the Townships of Butler, 
                               Savannah and Wolcott.</t>
    </r>
  </si>
  <si>
    <t>Sprinkler Fitter Onsite Region 8</t>
  </si>
  <si>
    <t>Plumber: Steamfitter - Livingston, Monroe, Ontario, Yates, Allegany: Only the Townships of Alfred, Almond, Andover, Birdsall, Burns, Grove, Independence, that portion of Scio which lies east of RT. 19, Ward, Wellsville, W. Almond and Willing
Genesee: Only the Townships of Bergen, Bethany, Byron, Leroy, Pavillion and Stafford.
Orleans: Only the Townships of Albion, Barre, Carlton, Clarendon, Gaines, Kendall and Murray.
Seneca: Only the Townships of Fayette, Junius, Ovid, Romulus, Seneca Falls, Tyre, Varick and Waterloo. Steuben: Only the Townships of Avoca, Cameron, Canisteo, Cohocton, Dansville, Freemont, Greenwood, Harsville, City of Hornell,
Hornelsville, Howard, Jasper, Pulteney, Prattsburg, Rathbone, Troopsburg, Tuscarora, W. Union, Wayland, Wheeler and Woodhull. Wayne: Only the Townships of Arcadia (Newark), Galen (Clyde), Huron, Macedon, Marion, Lyons, Ontario, Palmyra, Rose, Sodus, Walworth and Williamson.</t>
  </si>
  <si>
    <t>Plumber: Plumber, Welder, Heating, Steamfitter, Air Conditioning - Cayuga, Oswego, Wayne: Only the Townships of Butler, Savannah and Wolcott.</t>
  </si>
  <si>
    <t>Electrician: Teledata, Sound Wireman- Livingston, Monroe, Genesee: Only the Townships of Bergen, Bethany, Byron, Leroy, Pavillion, Stafford, and that portion of the Townships of Batavia and Elba
which lie east of a line following the Little Tonawanda Creek, north on the Tonawanda Creek to the City limits of Batavia, northwest and northeast around the City limits, but including the City of Batavia (in effect prior to 02/01/70), to State Highway 98, north on 98 to Orleans
County., Ontario: Only the Townships of Bristol, Canadice, Naples, West Bloomfield, Richmond, South Bristol, East Bloomfield and Victor. Orleans: Only the townships of Clarendon, Kendall, and Murray, Wayne: Only the Townships of Macedon, Marion, Ontario, Palmyra, Sodus, Walworth, Williamson, Wyoming: Only the Townships of Castile, Covington, Gainesville, Genesee Falls, Middlebury, Perry, Pike and Warsaw.</t>
  </si>
  <si>
    <t>Electrician: Electrician (includes Teledata work) - Chautauqua, Allegany: Only the Townships of Alma, Bolivar, Centerville, Clarksville, Cuba, Friendship, Genesee, New Hudson, Rushford, Wirt and that
portion of the Townships of Amity, Angelica, Belfast, Caneadea and Scio that are west of the Genesee River.
Cattaraugus: Only the Townships of Allegany, Carrollton, Cold Spring, Conewango, Dayton, Great Valley, Hinsdale, Humphrey, Ischua, Leon, Little Valley, Napoli, Olean, Portville, Red House, Randolph, Salamanca and South Valley.</t>
  </si>
  <si>
    <t>Electrician: Electrician (includes Teledata work) - Erie, Cattaraugus: Only the Townships of Ashford, East Otto, Ellicottville, Farmersville, Freedom, Franklinville, Lyndon, Machias, Mansfield, New Albion, Otto, Perrysburg, Persia and Yorkshire. Genesee: Only the Townships of Alabama, Alexander, Darien, Oakfield,Pembroke and that portion of the Towns of Batavia and Elba that are west of Little Tonawanda Creek; Tonawanda Creek; the City limits of Batavia (in effect prior to Feb. 1, 1970) and State Highway 98 north of the City of Batavia, then north on Highway 98 to the Orleans County line. Wyoming: Only the Townships of Arcade, Attica, Bennington, Eagle, Java, Orangeville, Sheldon and Wethersfield.</t>
  </si>
  <si>
    <t>Electrician: Electrician (includes Teledata work)- Niagara, Orleans: Only the Townships of Albion, Barre, Carlton, Gaines, Ridgeway, Shelby and Yates.</t>
  </si>
  <si>
    <t>Electrician: Audio, Data, Sound - Chemung, Steuben, Allegany: Only the townships of Allen, Almond, Alfred, Andover, Birdsall, Burns, Granger, Grove, Hume, Independence, Ward, Wellsville, West Almond, Willing, and that portion of Amity, Angelica, Belfast, Caneadea, and Scio that lie east of the Genesee River. Schuyler: Only the Townships of Dix, Montour, Orange, Reading and Tyrone. Tioga: Only the Townships of Barton and Nichols</t>
  </si>
  <si>
    <r>
      <rPr>
        <b/>
        <sz val="11"/>
        <color theme="1"/>
        <rFont val="Calibri"/>
        <family val="2"/>
        <scheme val="minor"/>
      </rPr>
      <t xml:space="preserve">Electrician/Electrical Installer </t>
    </r>
    <r>
      <rPr>
        <sz val="11"/>
        <color theme="1"/>
        <rFont val="Calibri"/>
        <family val="2"/>
        <scheme val="minor"/>
      </rPr>
      <t xml:space="preserve">
Onsite Region 9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Erie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Cattaraugus</t>
    </r>
    <r>
      <rPr>
        <sz val="11"/>
        <color theme="1"/>
        <rFont val="Calibri"/>
        <family val="2"/>
        <scheme val="minor"/>
      </rPr>
      <t xml:space="preserve">:  Only the Townships of Ashford, East Otto, Ellicottville, Farmersville, Freedom, Franklinville, Lyndon, Machias, Mansfield, New Albion, Otto, Perrysburg, Persia and Yorkshire.  
</t>
    </r>
    <r>
      <rPr>
        <b/>
        <sz val="11"/>
        <color theme="1"/>
        <rFont val="Calibri"/>
        <family val="2"/>
        <scheme val="minor"/>
      </rPr>
      <t>Genesee</t>
    </r>
    <r>
      <rPr>
        <sz val="11"/>
        <color theme="1"/>
        <rFont val="Calibri"/>
        <family val="2"/>
        <scheme val="minor"/>
      </rPr>
      <t xml:space="preserve">:  Only the Townships of Alabama, Alexander, Darien, Oakfield, Pembroke and that portion of the Towns of Batavia and Elba that are west of Little Tonawanda Creek; Tonawanda Creek; the City limits of Batavia (in effect prior to Feb. 1, 1970) and State Highway 98 north of the City of Batavia, then north on Highway 98 to the Orleans County line.  
</t>
    </r>
    <r>
      <rPr>
        <b/>
        <sz val="11"/>
        <color theme="1"/>
        <rFont val="Calibri"/>
        <family val="2"/>
        <scheme val="minor"/>
      </rPr>
      <t>Wyoming</t>
    </r>
    <r>
      <rPr>
        <sz val="11"/>
        <color theme="1"/>
        <rFont val="Calibri"/>
        <family val="2"/>
        <scheme val="minor"/>
      </rPr>
      <t xml:space="preserve">:  Only the Townships of Arcade, Attica, Bennington, Eagle, Java, Orangeville, Sheldon and Wethersfield.  </t>
    </r>
  </si>
  <si>
    <r>
      <rPr>
        <b/>
        <sz val="11"/>
        <color theme="1"/>
        <rFont val="Calibri"/>
        <family val="2"/>
        <scheme val="minor"/>
      </rPr>
      <t xml:space="preserve">Electrician/Electrical Installer </t>
    </r>
    <r>
      <rPr>
        <sz val="11"/>
        <color theme="1"/>
        <rFont val="Calibri"/>
        <family val="2"/>
        <scheme val="minor"/>
      </rPr>
      <t xml:space="preserve">
Onsite Region 9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Niagara</t>
    </r>
    <r>
      <rPr>
        <sz val="11"/>
        <color theme="1"/>
        <rFont val="Calibri"/>
        <family val="2"/>
        <scheme val="minor"/>
      </rPr>
      <t xml:space="preserve">
</t>
    </r>
    <r>
      <rPr>
        <u/>
        <sz val="11"/>
        <color theme="1"/>
        <rFont val="Calibri"/>
        <family val="2"/>
        <scheme val="minor"/>
      </rPr>
      <t>Partial County :</t>
    </r>
    <r>
      <rPr>
        <sz val="11"/>
        <color theme="1"/>
        <rFont val="Calibri"/>
        <family val="2"/>
        <scheme val="minor"/>
      </rPr>
      <t xml:space="preserve"> 
</t>
    </r>
    <r>
      <rPr>
        <b/>
        <sz val="11"/>
        <color theme="1"/>
        <rFont val="Calibri"/>
        <family val="2"/>
        <scheme val="minor"/>
      </rPr>
      <t>Orleans</t>
    </r>
    <r>
      <rPr>
        <sz val="11"/>
        <color theme="1"/>
        <rFont val="Calibri"/>
        <family val="2"/>
        <scheme val="minor"/>
      </rPr>
      <t>:  Only the Townships of Albion, Barre, Carlton, Gaines, Ridgeway, Shelby and Yates.</t>
    </r>
  </si>
  <si>
    <t>Electrician: Electrician (includes teledata work) - Chautauqua, Allegany: Only the Townships of Alma, Bolivar, Centerville, Clarksville, Cuba, Friendship, Genesee, New Hudson, Rushford, Wirt and that portion of the Townships of Amity, Angelica, Belfast, Caneadea and Scio that are west of the Genesee River. Cattaraugus: Only the Townships of Allegany, Carrollton, Cold Spring, Conewango, Dayton, Great Valley, Hinsdale, Humphrey, Ischua, Leon, Little Valley, Napoli, Olean, Portville, Red House, Randolph, Salamanca and South Valley.</t>
  </si>
  <si>
    <r>
      <t xml:space="preserve">Steamfitter Onsite Region 9
</t>
    </r>
    <r>
      <rPr>
        <u/>
        <sz val="11"/>
        <rFont val="Calibri"/>
        <family val="2"/>
        <scheme val="minor"/>
      </rPr>
      <t xml:space="preserve">Entire Counties: </t>
    </r>
    <r>
      <rPr>
        <b/>
        <sz val="11"/>
        <rFont val="Calibri"/>
        <family val="2"/>
        <scheme val="minor"/>
      </rPr>
      <t xml:space="preserve">Erie, Wyoming, Niagara, </t>
    </r>
    <r>
      <rPr>
        <sz val="11"/>
        <rFont val="Calibri"/>
        <family val="2"/>
        <scheme val="minor"/>
      </rPr>
      <t xml:space="preserve">
</t>
    </r>
    <r>
      <rPr>
        <u/>
        <sz val="11"/>
        <rFont val="Calibri"/>
        <family val="2"/>
        <scheme val="minor"/>
      </rPr>
      <t>Partial Counties</t>
    </r>
    <r>
      <rPr>
        <sz val="11"/>
        <rFont val="Calibri"/>
        <family val="2"/>
        <scheme val="minor"/>
      </rPr>
      <t xml:space="preserve">: </t>
    </r>
    <r>
      <rPr>
        <b/>
        <sz val="11"/>
        <rFont val="Calibri"/>
        <family val="2"/>
        <scheme val="minor"/>
      </rPr>
      <t>Allegany</t>
    </r>
    <r>
      <rPr>
        <sz val="11"/>
        <rFont val="Calibri"/>
        <family val="2"/>
        <scheme val="minor"/>
      </rPr>
      <t xml:space="preserve">:  Only the Townships of Allen, Angelica, Belfast, Caneadea,Centerville, Granger, Hume, New Hudson, and Rushford
</t>
    </r>
    <r>
      <rPr>
        <b/>
        <sz val="11"/>
        <rFont val="Calibri"/>
        <family val="2"/>
        <scheme val="minor"/>
      </rPr>
      <t>Cattaraugus</t>
    </r>
    <r>
      <rPr>
        <sz val="11"/>
        <rFont val="Calibri"/>
        <family val="2"/>
        <scheme val="minor"/>
      </rPr>
      <t xml:space="preserve">:  Only the Townships of Ashford, Dayton, East Otto, Ellicottville, Farmersville, Franklinville, Freedom, Leon, Lyndon, Machias, Mansfield, New Albion, Otto, Perrysburg, Persia, and Yorkshire.
</t>
    </r>
    <r>
      <rPr>
        <b/>
        <sz val="11"/>
        <rFont val="Calibri"/>
        <family val="2"/>
        <scheme val="minor"/>
      </rPr>
      <t>Chautauqua</t>
    </r>
    <r>
      <rPr>
        <sz val="11"/>
        <rFont val="Calibri"/>
        <family val="2"/>
        <scheme val="minor"/>
      </rPr>
      <t xml:space="preserve">:  Only the Townships of Arkwright, Charlotte, Cherry Creek, Dunkirk, Hanover, Pomfret, Portland, Ripley, Sheridan, Stockton, Villenova, Westfield, City of Dunkirk and Village of Fredonia.
</t>
    </r>
    <r>
      <rPr>
        <b/>
        <sz val="11"/>
        <rFont val="Calibri"/>
        <family val="2"/>
        <scheme val="minor"/>
      </rPr>
      <t>Genesee</t>
    </r>
    <r>
      <rPr>
        <sz val="11"/>
        <rFont val="Calibri"/>
        <family val="2"/>
        <scheme val="minor"/>
      </rPr>
      <t xml:space="preserve">:  Only the Townships of Alabama, Alexander, Batavia, Darien, Elba, Oakfield, Pembroke and the City of Batavia.
</t>
    </r>
    <r>
      <rPr>
        <b/>
        <sz val="11"/>
        <rFont val="Calibri"/>
        <family val="2"/>
        <scheme val="minor"/>
      </rPr>
      <t>Orleans</t>
    </r>
    <r>
      <rPr>
        <sz val="11"/>
        <rFont val="Calibri"/>
        <family val="2"/>
        <scheme val="minor"/>
      </rPr>
      <t>:  Only the Townships of Ridgeway, Shelby and Yates.</t>
    </r>
  </si>
  <si>
    <t>Plumber: Steamfitter - Erie, Niagara, Wyoming, Allegany: Only the Townships of Allen, Angelica, Belfast, Caneadea, Centerville, Granger, Hume, New Hudson and Rushford
Cattaraugus: Only the Townships of Ashford, Dayton, East Otto, Ellicottville, Farmersville, Franklinville, Freedom, Leon, Lyndon, Machias,
Mansfield, New Albion, Otto, Perrysburg, Persia and Yorkshire. Chautauqua: Only the Townships of Arkwright, Charlotte, Cherry Creek, Dunkirk, Hanover, Pomfret, Portland, Ripley, Sheridan, Stockton, Villenova, Westfield, City of Dunkirk and Village of Fredonia. Genesee: Only the Townships of Alabama, Alexander, Batavia, Darien, Elba, Oakfield, Pembroke and the City of Batavia. Orleans: Only the Townships of Ridgeway, Shelby and Yates.</t>
  </si>
  <si>
    <r>
      <t xml:space="preserve">Steamfitter Onsite Region 9:
</t>
    </r>
    <r>
      <rPr>
        <u/>
        <sz val="11"/>
        <rFont val="Calibri"/>
        <family val="2"/>
        <scheme val="minor"/>
      </rPr>
      <t>Partial Counties</t>
    </r>
    <r>
      <rPr>
        <sz val="11"/>
        <rFont val="Calibri"/>
        <family val="2"/>
        <scheme val="minor"/>
      </rPr>
      <t xml:space="preserve">: </t>
    </r>
    <r>
      <rPr>
        <b/>
        <sz val="11"/>
        <rFont val="Calibri"/>
        <family val="2"/>
        <scheme val="minor"/>
      </rPr>
      <t>Allegany</t>
    </r>
    <r>
      <rPr>
        <sz val="11"/>
        <rFont val="Calibri"/>
        <family val="2"/>
        <scheme val="minor"/>
      </rPr>
      <t xml:space="preserve">:  Only the Townships of Alfred, Almond, Andover, Birdsall, Burns, Grove, Independence, that portion of Scio which lies east of RT. 19, Ward, Wellsville, W. Almond, and Willing 
</t>
    </r>
    <r>
      <rPr>
        <b/>
        <sz val="11"/>
        <rFont val="Calibri"/>
        <family val="2"/>
        <scheme val="minor"/>
      </rPr>
      <t>Genesee</t>
    </r>
    <r>
      <rPr>
        <sz val="11"/>
        <rFont val="Calibri"/>
        <family val="2"/>
        <scheme val="minor"/>
      </rPr>
      <t xml:space="preserve">:  Only the Townships of Bergen, Bethany, Byron, Leroy, Pavillion and Stafford.  
</t>
    </r>
    <r>
      <rPr>
        <b/>
        <sz val="11"/>
        <rFont val="Calibri"/>
        <family val="2"/>
        <scheme val="minor"/>
      </rPr>
      <t>Orleans</t>
    </r>
    <r>
      <rPr>
        <sz val="11"/>
        <rFont val="Calibri"/>
        <family val="2"/>
        <scheme val="minor"/>
      </rPr>
      <t xml:space="preserve">:  Only the Townships of Albion, Barre, Carlton, Clarendon, Gaines, Kendall and Murray. </t>
    </r>
  </si>
  <si>
    <r>
      <t xml:space="preserve">
Steamfitter Maintenance Onsite Region 7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Jefferson and St. Lawrence </t>
    </r>
    <r>
      <rPr>
        <sz val="11"/>
        <color theme="1"/>
        <rFont val="Calibri"/>
        <family val="2"/>
        <scheme val="minor"/>
      </rPr>
      <t xml:space="preserve">
</t>
    </r>
    <r>
      <rPr>
        <u/>
        <sz val="11"/>
        <color theme="1"/>
        <rFont val="Calibri"/>
        <family val="2"/>
        <scheme val="minor"/>
      </rPr>
      <t>Partial County:</t>
    </r>
    <r>
      <rPr>
        <sz val="11"/>
        <color theme="1"/>
        <rFont val="Calibri"/>
        <family val="2"/>
        <scheme val="minor"/>
      </rPr>
      <t xml:space="preserve"> </t>
    </r>
    <r>
      <rPr>
        <b/>
        <sz val="11"/>
        <color theme="1"/>
        <rFont val="Calibri"/>
        <family val="2"/>
        <scheme val="minor"/>
      </rPr>
      <t>Lewis</t>
    </r>
    <r>
      <rPr>
        <sz val="11"/>
        <color theme="1"/>
        <rFont val="Calibri"/>
        <family val="2"/>
        <scheme val="minor"/>
      </rPr>
      <t xml:space="preserve">:  Entire County with the 
                                   exception of the Townships of 
                                   Lyonsdale, West Turin, Leyden, 
                                   and Lewis.  </t>
    </r>
  </si>
  <si>
    <r>
      <t xml:space="preserve">Steamfitter Onsite Region 9:
</t>
    </r>
    <r>
      <rPr>
        <u/>
        <sz val="11"/>
        <color theme="1"/>
        <rFont val="Calibri"/>
        <family val="2"/>
        <scheme val="minor"/>
      </rPr>
      <t>Partial Counties:</t>
    </r>
    <r>
      <rPr>
        <sz val="11"/>
        <color theme="1"/>
        <rFont val="Calibri"/>
        <family val="2"/>
        <scheme val="minor"/>
      </rPr>
      <t xml:space="preserve"> </t>
    </r>
    <r>
      <rPr>
        <b/>
        <sz val="11"/>
        <color theme="1"/>
        <rFont val="Calibri"/>
        <family val="2"/>
        <scheme val="minor"/>
      </rPr>
      <t>Allegany</t>
    </r>
    <r>
      <rPr>
        <sz val="11"/>
        <color theme="1"/>
        <rFont val="Calibri"/>
        <family val="2"/>
        <scheme val="minor"/>
      </rPr>
      <t xml:space="preserve">:  Only the Townships of Alma, Amity, Bolivar, Clarksville, Cuba, Friendship, Genesee, Wirt and, that portion of Scio which lies west of Rt. 19.  
</t>
    </r>
    <r>
      <rPr>
        <b/>
        <sz val="11"/>
        <color theme="1"/>
        <rFont val="Calibri"/>
        <family val="2"/>
        <scheme val="minor"/>
      </rPr>
      <t>Cattaraugus</t>
    </r>
    <r>
      <rPr>
        <sz val="11"/>
        <color theme="1"/>
        <rFont val="Calibri"/>
        <family val="2"/>
        <scheme val="minor"/>
      </rPr>
      <t xml:space="preserve">:  Only the Townships of Allegany, Carrollton, Conewango, Cold Spring, Great Valley, Hinsdale, Humphrey, Ischua, Little Valley, Napoli, Olean, Portville, Randolph, Red House, Salamanca, South Valley, the City of Olean, the City of Salamanca, and the Allegany Indian Reservation.  
</t>
    </r>
    <r>
      <rPr>
        <b/>
        <sz val="11"/>
        <color theme="1"/>
        <rFont val="Calibri"/>
        <family val="2"/>
        <scheme val="minor"/>
      </rPr>
      <t>Chautauqua</t>
    </r>
    <r>
      <rPr>
        <sz val="11"/>
        <color theme="1"/>
        <rFont val="Calibri"/>
        <family val="2"/>
        <scheme val="minor"/>
      </rPr>
      <t xml:space="preserve">:  Only the Townships of Busti, Carroll, Chautauqua, Clymer, Ellery, Ellicott, Ellington, French Creek, Gerry, Harmony, Kiantone, Mina, North Harmony, Poland, Sherman, and the City of                 Jamestown.  </t>
    </r>
  </si>
  <si>
    <t>Plumber: Steamfitter - Allegany: Only the Townships of Alma, Amity, Bolivar, Clarksville, Cuba, Friendship, Genesee, Wirt and that portion of Scio which lies west of Rt. 19.
Cattaraugus: Only the Townships of Allegany, Carrollton, Conewango, Cold Spring, Great Valley, Hinsdale, Humphrey, Ischua, Little Valley,
Napoli, Olean, Portville, Randolph, Red House, Salamanca, South Valley, the City of Olean, the City of Salamanca, and the Allegany Indian
Reservation.
Chautauqua: Only the Townships of Busti, Carroll, Chautauqua, Clymer, Ellery, Ellicott, Ellington, French Creek, Gerry, Harmony, Kiantone, Mina, North Harmony, Poland, Sherman, and the City of Jamestown.</t>
  </si>
  <si>
    <r>
      <t xml:space="preserve">Hardwired/Affixed/Integrated Metal Detector and X-Ray Machines
Technician Onsite Region 9
</t>
    </r>
    <r>
      <rPr>
        <u/>
        <sz val="11"/>
        <color theme="1"/>
        <rFont val="Calibri"/>
        <family val="2"/>
        <scheme val="minor"/>
      </rPr>
      <t>Entire County -</t>
    </r>
    <r>
      <rPr>
        <sz val="11"/>
        <color theme="1"/>
        <rFont val="Calibri"/>
        <family val="2"/>
        <scheme val="minor"/>
      </rPr>
      <t xml:space="preserve"> </t>
    </r>
    <r>
      <rPr>
        <b/>
        <sz val="11"/>
        <color theme="1"/>
        <rFont val="Calibri"/>
        <family val="2"/>
        <scheme val="minor"/>
      </rPr>
      <t>Chautauqua</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Allegany</t>
    </r>
    <r>
      <rPr>
        <sz val="11"/>
        <color theme="1"/>
        <rFont val="Calibri"/>
        <family val="2"/>
        <scheme val="minor"/>
      </rPr>
      <t xml:space="preserve">:  Only the Townships of Alma, Bolivar, Centerville, Clarksville, Cuba, Friendship, Genesee, New Hudson, Rushford, Wirt and that portion of the Townships of Amity, Angelica, Belfast, Caneadea and Scio that are west of the Genesee River.  
</t>
    </r>
    <r>
      <rPr>
        <b/>
        <sz val="11"/>
        <color theme="1"/>
        <rFont val="Calibri"/>
        <family val="2"/>
        <scheme val="minor"/>
      </rPr>
      <t>Cattaraugus</t>
    </r>
    <r>
      <rPr>
        <sz val="11"/>
        <color theme="1"/>
        <rFont val="Calibri"/>
        <family val="2"/>
        <scheme val="minor"/>
      </rPr>
      <t xml:space="preserve">:  Only the Townships of Allegany, Carrollton, Cold Spring, Conewango, Dayton, Great Valley, Hinsdale, Humphrey, Ischua, Leon, Little Valley, Napoli, Olean, Portville, Red House, Randolph, Salamanca and South Valley. </t>
    </r>
  </si>
  <si>
    <r>
      <t xml:space="preserve">Hardwired/Affixed/Integrated Metal Detector and X-Ray Machines
Technician Onsite Region 9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Erie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Cattaraugus</t>
    </r>
    <r>
      <rPr>
        <sz val="11"/>
        <color theme="1"/>
        <rFont val="Calibri"/>
        <family val="2"/>
        <scheme val="minor"/>
      </rPr>
      <t xml:space="preserve">:  Only the Townships of Ashford, East Otto, Ellicottville, Farmersville, Freedom, Franklinville, Lyndon, Machias, Mansfield, New Albion, Otto, Perrysburg, Persia and Yorkshire.  
</t>
    </r>
    <r>
      <rPr>
        <b/>
        <sz val="11"/>
        <color theme="1"/>
        <rFont val="Calibri"/>
        <family val="2"/>
        <scheme val="minor"/>
      </rPr>
      <t>Genesee</t>
    </r>
    <r>
      <rPr>
        <sz val="11"/>
        <color theme="1"/>
        <rFont val="Calibri"/>
        <family val="2"/>
        <scheme val="minor"/>
      </rPr>
      <t xml:space="preserve">:  Only the Townships of Alabama, Alexander, Darien, Oakfield, Pembroke and that portion of the Towns of Batavia and Elba that are west of Little Tonawanda Creek; Tonawanda Creek; the City limits of Batavia (in effect prior to Feb. 1, 1970) and State Highway 98 north of the City of Batavia, then north on Highway 98 to the Orleans County line.  
</t>
    </r>
    <r>
      <rPr>
        <b/>
        <sz val="11"/>
        <color theme="1"/>
        <rFont val="Calibri"/>
        <family val="2"/>
        <scheme val="minor"/>
      </rPr>
      <t>Wyoming</t>
    </r>
    <r>
      <rPr>
        <sz val="11"/>
        <color theme="1"/>
        <rFont val="Calibri"/>
        <family val="2"/>
        <scheme val="minor"/>
      </rPr>
      <t xml:space="preserve">:  Only the Townships of Arcade, Attica, Bennington, Eagle, Java, Orangeville, Sheldon and Wethersfield.   </t>
    </r>
  </si>
  <si>
    <r>
      <t xml:space="preserve">Hardwired/Affixed/Integrated Metal Detector and X-Ray Machines
Technician Onsite Region 9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Niagara</t>
    </r>
    <r>
      <rPr>
        <sz val="11"/>
        <color theme="1"/>
        <rFont val="Calibri"/>
        <family val="2"/>
        <scheme val="minor"/>
      </rPr>
      <t xml:space="preserve">
</t>
    </r>
    <r>
      <rPr>
        <u/>
        <sz val="11"/>
        <color theme="1"/>
        <rFont val="Calibri"/>
        <family val="2"/>
        <scheme val="minor"/>
      </rPr>
      <t>Partial County -</t>
    </r>
    <r>
      <rPr>
        <sz val="11"/>
        <color theme="1"/>
        <rFont val="Calibri"/>
        <family val="2"/>
        <scheme val="minor"/>
      </rPr>
      <t xml:space="preserve"> </t>
    </r>
    <r>
      <rPr>
        <b/>
        <sz val="11"/>
        <color theme="1"/>
        <rFont val="Calibri"/>
        <family val="2"/>
        <scheme val="minor"/>
      </rPr>
      <t>Orleans</t>
    </r>
    <r>
      <rPr>
        <sz val="11"/>
        <color theme="1"/>
        <rFont val="Calibri"/>
        <family val="2"/>
        <scheme val="minor"/>
      </rPr>
      <t>:  Only the Townships of Albion, Barre, Carlton, Gaines, Ridgeway, Shelby and Yates.</t>
    </r>
  </si>
  <si>
    <r>
      <t xml:space="preserve">Hardwired/Affixed/Integrated Metal Detector and X-Ray Machines
Technician Onsite Region 9
</t>
    </r>
    <r>
      <rPr>
        <u/>
        <sz val="11"/>
        <color theme="1"/>
        <rFont val="Calibri"/>
        <family val="2"/>
        <scheme val="minor"/>
      </rPr>
      <t>Partial County</t>
    </r>
    <r>
      <rPr>
        <sz val="11"/>
        <color theme="1"/>
        <rFont val="Calibri"/>
        <family val="2"/>
        <scheme val="minor"/>
      </rPr>
      <t xml:space="preserve"> - </t>
    </r>
    <r>
      <rPr>
        <b/>
        <sz val="11"/>
        <color theme="1"/>
        <rFont val="Calibri"/>
        <family val="2"/>
        <scheme val="minor"/>
      </rPr>
      <t>Allegany</t>
    </r>
    <r>
      <rPr>
        <sz val="11"/>
        <color theme="1"/>
        <rFont val="Calibri"/>
        <family val="2"/>
        <scheme val="minor"/>
      </rPr>
      <t xml:space="preserve">:  Only the townships of Allen, Almond, Alfred, Andover, Birdsall,  Burns, Granger, Grove, Hume, Independence, Ward, Wellsville, West Almond, Willing, and that portion of Amity, Angelica, Belfast, Caneadea, and Scio that lie east of the Genesee River. </t>
    </r>
  </si>
  <si>
    <r>
      <t xml:space="preserve">
Fire Pump System
Emergency Communications/Mass Notification System 
Technician Onsite Region 9
</t>
    </r>
    <r>
      <rPr>
        <u/>
        <sz val="11"/>
        <color theme="1"/>
        <rFont val="Calibri"/>
        <family val="2"/>
        <scheme val="minor"/>
      </rPr>
      <t>Partial County -</t>
    </r>
    <r>
      <rPr>
        <sz val="11"/>
        <color theme="1"/>
        <rFont val="Calibri"/>
        <family val="2"/>
        <scheme val="minor"/>
      </rPr>
      <t xml:space="preserve"> </t>
    </r>
    <r>
      <rPr>
        <b/>
        <sz val="11"/>
        <color theme="1"/>
        <rFont val="Calibri"/>
        <family val="2"/>
        <scheme val="minor"/>
      </rPr>
      <t>Allegany</t>
    </r>
    <r>
      <rPr>
        <sz val="11"/>
        <color theme="1"/>
        <rFont val="Calibri"/>
        <family val="2"/>
        <scheme val="minor"/>
      </rPr>
      <t xml:space="preserve">:  Only the townships of Allen, Almond, Alfred, Andover, Birdsall,  Burns, Granger, Grove, Hume, Independence, Ward, Wellsville, West Almond, Willing, and that portion of Amity, Angelica, Belfast, Caneadea, and Scio that lie east of the Genesee River. </t>
    </r>
  </si>
  <si>
    <r>
      <t xml:space="preserve">Fire Sprinkler System
Fire Suppression System  
Technician Onsite Region  9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Chautauqua</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Allegany</t>
    </r>
    <r>
      <rPr>
        <sz val="11"/>
        <color theme="1"/>
        <rFont val="Calibri"/>
        <family val="2"/>
        <scheme val="minor"/>
      </rPr>
      <t xml:space="preserve">:  Only the Townships of Alma, Bolivar, Centerville, Clarksville, Cuba, Friendship, Genesee, New Hudson, Rushford, Wirt and that portion of the Townships of Amity, Angelica, Belfast, Caneadea and Scio that are west of the Genesee River.  
</t>
    </r>
    <r>
      <rPr>
        <b/>
        <sz val="11"/>
        <color theme="1"/>
        <rFont val="Calibri"/>
        <family val="2"/>
        <scheme val="minor"/>
      </rPr>
      <t>Cattaraugus</t>
    </r>
    <r>
      <rPr>
        <sz val="11"/>
        <color theme="1"/>
        <rFont val="Calibri"/>
        <family val="2"/>
        <scheme val="minor"/>
      </rPr>
      <t xml:space="preserve">:  Only the Townships of Allegany, Carrollton, Cold Spring, Conewango, Dayton, Great Valley, Hinsdale, Humphrey, Ischua, Leon, Little Valley, Napoli, Olean, Portville, Red House, Randolph, Salamanca and South Valley. </t>
    </r>
  </si>
  <si>
    <r>
      <t xml:space="preserve">Fire Sprinkler System
Fire Suppression System
Technician Onsite Region 9
</t>
    </r>
    <r>
      <rPr>
        <u/>
        <sz val="11"/>
        <color theme="1"/>
        <rFont val="Calibri"/>
        <family val="2"/>
        <scheme val="minor"/>
      </rPr>
      <t xml:space="preserve">Entire County - </t>
    </r>
    <r>
      <rPr>
        <b/>
        <sz val="11"/>
        <color theme="1"/>
        <rFont val="Calibri"/>
        <family val="2"/>
        <scheme val="minor"/>
      </rPr>
      <t>Erie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Cattaraugus</t>
    </r>
    <r>
      <rPr>
        <sz val="11"/>
        <color theme="1"/>
        <rFont val="Calibri"/>
        <family val="2"/>
        <scheme val="minor"/>
      </rPr>
      <t xml:space="preserve">:  Only the Townships of Ashford, East Otto, Ellicottville, Farmersville, Freedom, Franklinville, Lyndon, Machias, Mansfield, New Albion, Otto, Perrysburg, Persia and Yorkshire.  
</t>
    </r>
    <r>
      <rPr>
        <b/>
        <sz val="11"/>
        <color theme="1"/>
        <rFont val="Calibri"/>
        <family val="2"/>
        <scheme val="minor"/>
      </rPr>
      <t>Genesee</t>
    </r>
    <r>
      <rPr>
        <sz val="11"/>
        <color theme="1"/>
        <rFont val="Calibri"/>
        <family val="2"/>
        <scheme val="minor"/>
      </rPr>
      <t xml:space="preserve">:  Only the Townships of Alabama, Alexander, Darien, Oakfield, Pembroke and that portion of the Towns of Batavia and Elba that are west of Little Tonawanda Creek; Tonawanda Creek; the City limits of Batavia (in effect prior to Feb. 1, 1970) and State Highway 98 north of the City of Batavia, then north on Highway 98 to the Orleans County line.  
</t>
    </r>
    <r>
      <rPr>
        <b/>
        <sz val="11"/>
        <color theme="1"/>
        <rFont val="Calibri"/>
        <family val="2"/>
        <scheme val="minor"/>
      </rPr>
      <t>Wyoming</t>
    </r>
    <r>
      <rPr>
        <sz val="11"/>
        <color theme="1"/>
        <rFont val="Calibri"/>
        <family val="2"/>
        <scheme val="minor"/>
      </rPr>
      <t xml:space="preserve">:  Only the Townships of Arcade, Attica, Bennington, Eagle, Java, Orangeville, Sheldon and Wethersfield.  </t>
    </r>
  </si>
  <si>
    <r>
      <t xml:space="preserve">Fire Sprinkler System
Fire Suppression System
Technician Onsite Region 9
</t>
    </r>
    <r>
      <rPr>
        <u/>
        <sz val="11"/>
        <color theme="1"/>
        <rFont val="Calibri"/>
        <family val="2"/>
        <scheme val="minor"/>
      </rPr>
      <t>Entire County -</t>
    </r>
    <r>
      <rPr>
        <sz val="11"/>
        <color theme="1"/>
        <rFont val="Calibri"/>
        <family val="2"/>
        <scheme val="minor"/>
      </rPr>
      <t xml:space="preserve"> </t>
    </r>
    <r>
      <rPr>
        <b/>
        <sz val="11"/>
        <color theme="1"/>
        <rFont val="Calibri"/>
        <family val="2"/>
        <scheme val="minor"/>
      </rPr>
      <t>Niagara</t>
    </r>
    <r>
      <rPr>
        <sz val="11"/>
        <color theme="1"/>
        <rFont val="Calibri"/>
        <family val="2"/>
        <scheme val="minor"/>
      </rPr>
      <t xml:space="preserve">
</t>
    </r>
    <r>
      <rPr>
        <u/>
        <sz val="11"/>
        <color theme="1"/>
        <rFont val="Calibri"/>
        <family val="2"/>
        <scheme val="minor"/>
      </rPr>
      <t>Partial County</t>
    </r>
    <r>
      <rPr>
        <sz val="11"/>
        <color theme="1"/>
        <rFont val="Calibri"/>
        <family val="2"/>
        <scheme val="minor"/>
      </rPr>
      <t xml:space="preserve"> - </t>
    </r>
    <r>
      <rPr>
        <b/>
        <sz val="11"/>
        <color theme="1"/>
        <rFont val="Calibri"/>
        <family val="2"/>
        <scheme val="minor"/>
      </rPr>
      <t>Orleans</t>
    </r>
    <r>
      <rPr>
        <sz val="11"/>
        <color theme="1"/>
        <rFont val="Calibri"/>
        <family val="2"/>
        <scheme val="minor"/>
      </rPr>
      <t>:  Only the Townships of Albion, Barre, Carlton, Gaines, Ridgeway, Shelby and Yates.</t>
    </r>
  </si>
  <si>
    <r>
      <t xml:space="preserve">Fire Sprinkler System
Fire Suppression System
Technician Onsite Region 9
</t>
    </r>
    <r>
      <rPr>
        <u/>
        <sz val="11"/>
        <color theme="1"/>
        <rFont val="Calibri"/>
        <family val="2"/>
        <scheme val="minor"/>
      </rPr>
      <t xml:space="preserve">Partial County </t>
    </r>
    <r>
      <rPr>
        <sz val="11"/>
        <color theme="1"/>
        <rFont val="Calibri"/>
        <family val="2"/>
        <scheme val="minor"/>
      </rPr>
      <t xml:space="preserve">- </t>
    </r>
    <r>
      <rPr>
        <b/>
        <sz val="11"/>
        <color theme="1"/>
        <rFont val="Calibri"/>
        <family val="2"/>
        <scheme val="minor"/>
      </rPr>
      <t>Allegany</t>
    </r>
    <r>
      <rPr>
        <sz val="11"/>
        <color theme="1"/>
        <rFont val="Calibri"/>
        <family val="2"/>
        <scheme val="minor"/>
      </rPr>
      <t xml:space="preserve">:  Only the townships of Allen, Almond, Alfred, Andover, Birdsall,  Burns, Granger, Grove, Hume, Independence, Ward, Wellsville, West Almond, Willing, and that portion of Amity, Angelica, Belfast, Caneadea, and Scio that lie east of the Genesee River. </t>
    </r>
  </si>
  <si>
    <r>
      <t xml:space="preserve">Nurse Call System
Personal Alarm System
Public Address System
Public Safety Digital Signage System 
Time Management System
Technician Onsite Region 9
Entire County - </t>
    </r>
    <r>
      <rPr>
        <b/>
        <sz val="11"/>
        <color theme="1"/>
        <rFont val="Calibri"/>
        <family val="2"/>
        <scheme val="minor"/>
      </rPr>
      <t>Erie</t>
    </r>
    <r>
      <rPr>
        <sz val="11"/>
        <color theme="1"/>
        <rFont val="Calibri"/>
        <family val="2"/>
        <scheme val="minor"/>
      </rPr>
      <t xml:space="preserve">
Partial Counties - </t>
    </r>
    <r>
      <rPr>
        <b/>
        <sz val="11"/>
        <color theme="1"/>
        <rFont val="Calibri"/>
        <family val="2"/>
        <scheme val="minor"/>
      </rPr>
      <t>Cattaraugus</t>
    </r>
    <r>
      <rPr>
        <sz val="11"/>
        <color theme="1"/>
        <rFont val="Calibri"/>
        <family val="2"/>
        <scheme val="minor"/>
      </rPr>
      <t xml:space="preserve">:  Only the Townships of Ashford, East Otto, Ellicottville, Farmersville, Freedom, Franklinville, Lyndon, Machias, Mansfield, New Albion, Otto, Perrysburg, Persia and Yorkshire.  
</t>
    </r>
    <r>
      <rPr>
        <b/>
        <sz val="11"/>
        <color theme="1"/>
        <rFont val="Calibri"/>
        <family val="2"/>
        <scheme val="minor"/>
      </rPr>
      <t>Genesee</t>
    </r>
    <r>
      <rPr>
        <sz val="11"/>
        <color theme="1"/>
        <rFont val="Calibri"/>
        <family val="2"/>
        <scheme val="minor"/>
      </rPr>
      <t xml:space="preserve">:  Only the Townships of Alabama, Alexander, Darien, Oakfield, Pembroke and that portion of the Towns of Batavia and Elba that are west of Little Tonawanda Creek; Tonawanda Creek; the City limits of Batavia (in effect prior to Feb. 1, 1970) and State Highway 98 north of the City of Batavia, then north on Highway 98 to the Orleans County line.  
</t>
    </r>
    <r>
      <rPr>
        <b/>
        <sz val="11"/>
        <color theme="1"/>
        <rFont val="Calibri"/>
        <family val="2"/>
        <scheme val="minor"/>
      </rPr>
      <t>Wyoming</t>
    </r>
    <r>
      <rPr>
        <sz val="11"/>
        <color theme="1"/>
        <rFont val="Calibri"/>
        <family val="2"/>
        <scheme val="minor"/>
      </rPr>
      <t xml:space="preserve">:  Only the Townships of Arcade, Attica, Bennington, Eagle, Java, Orangeville, Sheldon and Wethersfield.  </t>
    </r>
  </si>
  <si>
    <r>
      <t xml:space="preserve">Nurse Call System
Personal Alarm System
Public Address System
Public Safety Digital Signage System 
Time Management System
Technician Onsite Region 9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Niagara</t>
    </r>
    <r>
      <rPr>
        <sz val="11"/>
        <color theme="1"/>
        <rFont val="Calibri"/>
        <family val="2"/>
        <scheme val="minor"/>
      </rPr>
      <t xml:space="preserve">
Partial County - </t>
    </r>
    <r>
      <rPr>
        <b/>
        <sz val="11"/>
        <color theme="1"/>
        <rFont val="Calibri"/>
        <family val="2"/>
        <scheme val="minor"/>
      </rPr>
      <t>Orleans</t>
    </r>
    <r>
      <rPr>
        <sz val="11"/>
        <color theme="1"/>
        <rFont val="Calibri"/>
        <family val="2"/>
        <scheme val="minor"/>
      </rPr>
      <t>:  Only the Townships of Albion, Barre, Carlton, Gaines, Ridgeway, Shelby and Yates.</t>
    </r>
  </si>
  <si>
    <r>
      <t xml:space="preserve">Nurse Call System
Personal Alarm System
Public Address System
Public Safety Digital Signage System 
Time Management System
Technician Onsite Region 9
</t>
    </r>
    <r>
      <rPr>
        <u/>
        <sz val="11"/>
        <color theme="1"/>
        <rFont val="Calibri"/>
        <family val="2"/>
        <scheme val="minor"/>
      </rPr>
      <t xml:space="preserve">Partial County </t>
    </r>
    <r>
      <rPr>
        <sz val="11"/>
        <color theme="1"/>
        <rFont val="Calibri"/>
        <family val="2"/>
        <scheme val="minor"/>
      </rPr>
      <t xml:space="preserve">- </t>
    </r>
    <r>
      <rPr>
        <b/>
        <sz val="11"/>
        <color theme="1"/>
        <rFont val="Calibri"/>
        <family val="2"/>
        <scheme val="minor"/>
      </rPr>
      <t>Allegany</t>
    </r>
    <r>
      <rPr>
        <sz val="11"/>
        <color theme="1"/>
        <rFont val="Calibri"/>
        <family val="2"/>
        <scheme val="minor"/>
      </rPr>
      <t xml:space="preserve">:  Only the townships of Allen, Almond, Alfred, Andover, Birdsall,  Burns, Granger, Grove, Hume, Independence, Ward, Wellsville, West Almond, Willing, and that portion of Amity, Angelica, Belfast, Caneadea, and Scio that lie east of the Genesee River. </t>
    </r>
  </si>
  <si>
    <r>
      <t xml:space="preserve">Nurse Call System
Personal Alarm System
Time Management System
Technician Onsite Region 9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Chautauqua</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Allegany</t>
    </r>
    <r>
      <rPr>
        <sz val="11"/>
        <color theme="1"/>
        <rFont val="Calibri"/>
        <family val="2"/>
        <scheme val="minor"/>
      </rPr>
      <t xml:space="preserve">:  Only the Townships of Alma, Bolivar, Centerville, Clarksville, Cuba, Friendship, Genesee, New Hudson, Rushford, Wirt and that portion of the Townships of Amity, Angelica, Belfast, Caneadea and Scio that are west of the Genesee River.  
</t>
    </r>
    <r>
      <rPr>
        <b/>
        <sz val="11"/>
        <color theme="1"/>
        <rFont val="Calibri"/>
        <family val="2"/>
        <scheme val="minor"/>
      </rPr>
      <t>Cattaraugus</t>
    </r>
    <r>
      <rPr>
        <sz val="11"/>
        <color theme="1"/>
        <rFont val="Calibri"/>
        <family val="2"/>
        <scheme val="minor"/>
      </rPr>
      <t xml:space="preserve">:  Only the Townships of Allegany, Carrollton, Cold Spring, Conewango, Dayton, Great Valley, Hinsdale, Humphrey, Ischua, Leon, Little Valley, Napoli, Olean, Portville, Red House, Randolph, Salamanca and South Valley.  </t>
    </r>
  </si>
  <si>
    <t>Electrician Lineman 
Onsite Region 9</t>
  </si>
  <si>
    <r>
      <t xml:space="preserve">Electrician/Electrical Installer 
Onsite Region 9
</t>
    </r>
    <r>
      <rPr>
        <u/>
        <sz val="11"/>
        <color theme="1"/>
        <rFont val="Calibri"/>
        <family val="2"/>
        <scheme val="minor"/>
      </rPr>
      <t>Partial County</t>
    </r>
    <r>
      <rPr>
        <sz val="11"/>
        <color theme="1"/>
        <rFont val="Calibri"/>
        <family val="2"/>
        <scheme val="minor"/>
      </rPr>
      <t xml:space="preserve"> - </t>
    </r>
    <r>
      <rPr>
        <b/>
        <sz val="11"/>
        <color theme="1"/>
        <rFont val="Calibri"/>
        <family val="2"/>
        <scheme val="minor"/>
      </rPr>
      <t>Allegany</t>
    </r>
    <r>
      <rPr>
        <sz val="11"/>
        <color theme="1"/>
        <rFont val="Calibri"/>
        <family val="2"/>
        <scheme val="minor"/>
      </rPr>
      <t xml:space="preserve">:  Only the townships of Allen, Almond, Alfred, Andover, Birdsall,  Burns, Granger, Grove, Hume, Independence, Ward, Wellsville, West Almond, Willing, and that portion of Amity, Angelica, Belfast, Caneadea, and Scio that lie east of the Genesee River. </t>
    </r>
  </si>
  <si>
    <r>
      <t xml:space="preserve">Electrician/Electrical Installer 
Onsite Region 9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Chautauqua</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Allegany</t>
    </r>
    <r>
      <rPr>
        <sz val="11"/>
        <color theme="1"/>
        <rFont val="Calibri"/>
        <family val="2"/>
        <scheme val="minor"/>
      </rPr>
      <t xml:space="preserve">:  Only the Townships of Alma,  Bolivar, Centerville, Clarksville, Cuba, Friendship, Genesee, New Hudson,                           Rushford, Wirt and that portion of the Townships of Amity, Angelica, Belfast, Caneadea and Scio that are west of the                            Genesee River.  
</t>
    </r>
    <r>
      <rPr>
        <b/>
        <sz val="11"/>
        <color theme="1"/>
        <rFont val="Calibri"/>
        <family val="2"/>
        <scheme val="minor"/>
      </rPr>
      <t>Cattaraugus</t>
    </r>
    <r>
      <rPr>
        <sz val="11"/>
        <color theme="1"/>
        <rFont val="Calibri"/>
        <family val="2"/>
        <scheme val="minor"/>
      </rPr>
      <t xml:space="preserve">:  Only the Townships of Allegany, Carrollton, Cold Spring, Conewango, Dayton, Great Valley, Hinsdale, Humphrey, Ischua, Leon, Little Valley, Napoli, Olean, Portville, Red House, Randolph, Salamanca and South Valley.  </t>
    </r>
  </si>
  <si>
    <r>
      <t xml:space="preserve">Electrician/Electrical Installer 
Onsite Region 9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Genesee</t>
    </r>
    <r>
      <rPr>
        <sz val="11"/>
        <color theme="1"/>
        <rFont val="Calibri"/>
        <family val="2"/>
        <scheme val="minor"/>
      </rPr>
      <t xml:space="preserve">:  Only the Townships of Bergen, Bethany, Byron, Leroy, Pavillion,  Stafford, and that portion of the Townships of Batavia and Elba which lie east of a line following the Little                             Tonawanda Creek, north on the Tonawanda Creek to the City limits of Batavia, northwest and northeast around the City limits, but including the City of Batavia (in effect prior to 02/01/70), to                            State Highway 98, north on 98 to Orleans County.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Wyoming</t>
    </r>
    <r>
      <rPr>
        <sz val="11"/>
        <color theme="1"/>
        <rFont val="Calibri"/>
        <family val="2"/>
        <scheme val="minor"/>
      </rPr>
      <t xml:space="preserve">:  Only the Townships of  Castile, Covington, Gainesville, Genesee Falls, Middlebury, Perry, Pike and Warsaw.  </t>
    </r>
  </si>
  <si>
    <t>Comparable Contract
Price</t>
  </si>
  <si>
    <t xml:space="preserve">Bidders are not permitted to propose any other Job Titles, Descriptions of Duties, or Total Hourly Rates as part of their Bid Proposals.  </t>
  </si>
  <si>
    <t xml:space="preserve">Using the aforementioned Percent (%) Markup, the formulas in the spreadsheet will automatically calculate the following:
1.  Total Hourly Rate (Business Hours)
2.  Overtime Hourly Pay Rate
3.  Overtime Total Hourly Rate
4.  After Business Hour Pay Rate, 
5.  After Business Hours Total Hourly Rate, 
6.  Saturday Hourly Pay Rate,
7.  Saturday Total Hourly Rate, 
8.  Sunday and NYS Holiday Pay Rate, and 
9.  Sunday and NYS Holiday Total Hourly Rate.  
</t>
  </si>
  <si>
    <t>4. Under Column D, "Product Description", insert the description of the Product/model number (e.g. XYZ Chiller P90X 50 Ton)</t>
  </si>
  <si>
    <t xml:space="preserve">5. Under Column E, "Unit of Measurement", indicate the unit/amount the product/model number is sold as (i.e. per foot, pounds, quantity, etc.). </t>
  </si>
  <si>
    <t>9. Under Column I, "Comparable Contract Price",  indicate the price that was offered to the comparable customer/contract. This figure should be indicated to match the NYS Net Price column G, (e.g. if you indicated a NYS Net Price under column G of $450.00, and offered the State of Texas $475.00 per ton for a chiller, please list the $475.00 as the Comparable Contract Price.</t>
  </si>
  <si>
    <t xml:space="preserve">2. Under Column B, "Manufacturer/Product Line", insert the Manufacturer/Brand Name/Product Line (e.g. Lenel, Bosch, Belimo, etc.). </t>
  </si>
  <si>
    <t>Traffic and Transportation CCTV/Surveillance Camera System
Technician Onsite Region 1</t>
  </si>
  <si>
    <r>
      <t xml:space="preserve">Traffic and Transportation CCTV/Surveillance Camera System
Technician Onsite Region 3 
</t>
    </r>
    <r>
      <rPr>
        <u/>
        <sz val="11"/>
        <color theme="1"/>
        <rFont val="Calibri"/>
        <family val="2"/>
        <scheme val="minor"/>
      </rPr>
      <t>Entire County:</t>
    </r>
    <r>
      <rPr>
        <sz val="11"/>
        <color theme="1"/>
        <rFont val="Calibri"/>
        <family val="2"/>
        <scheme val="minor"/>
      </rPr>
      <t xml:space="preserve"> </t>
    </r>
    <r>
      <rPr>
        <b/>
        <sz val="11"/>
        <color theme="1"/>
        <rFont val="Calibri"/>
        <family val="2"/>
        <scheme val="minor"/>
      </rPr>
      <t>Westchester</t>
    </r>
  </si>
  <si>
    <r>
      <t xml:space="preserve">Traffic and Transportation CCTV/Surveillance Camera System
Technician Onsite Region 3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Dutchess</t>
    </r>
    <r>
      <rPr>
        <sz val="11"/>
        <color theme="1"/>
        <rFont val="Calibri"/>
        <family val="2"/>
        <scheme val="minor"/>
      </rPr>
      <t xml:space="preserve"> and </t>
    </r>
    <r>
      <rPr>
        <b/>
        <sz val="11"/>
        <color theme="1"/>
        <rFont val="Calibri"/>
        <family val="2"/>
        <scheme val="minor"/>
      </rPr>
      <t>Putnam</t>
    </r>
  </si>
  <si>
    <r>
      <t xml:space="preserve">Traffic and Transportation CCTV/Surveillance Camera System
Technician Onsite Region 4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Orange, Rockland, Sullivan, Ulster</t>
    </r>
  </si>
  <si>
    <r>
      <t xml:space="preserve">Traffic and Transportation CCTV/Surveillance Camera System
Technician Onsite Region 5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Albany, Columbia, Greene, Delaware, Fulton, Greene, Montgomery, Rensselaer, Schenectady, and Schoharie </t>
    </r>
  </si>
  <si>
    <r>
      <t xml:space="preserve">Traffic and Transportation CCTV/Surveillance Camera System
Technician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Clinton, Essex, Hamilton, Franklin, Saratoga, Warren, Washington</t>
    </r>
  </si>
  <si>
    <r>
      <t xml:space="preserve">Traffic and Transportation CCTV/Surveillance Camera System
Technician Onsite Region 7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Cayuga, Cortland, Herkimer, Jefferson, Lewis, Madison, Oneida, Onondaga, Oswego, and St. Lawrence</t>
    </r>
  </si>
  <si>
    <t>Traffic and Transportation CCTV/Surveillance Camera System
Technician Onsite Region 8</t>
  </si>
  <si>
    <t>Traffic and Transportation CCTV/Surveillance Camera System
Technician Onsite Region 9</t>
  </si>
  <si>
    <t xml:space="preserve">For all Job Titles and their corresponding Total Hourly Rates, Bidders Must identify:
1.   Their comparable contract/customer, and
2.   Their comparable contract/customer total hourly rate for each job title bid.  </t>
  </si>
  <si>
    <t xml:space="preserve">8. Under Column H, "Comparable Contract/Customer", indicate a comparable contract/customer for which you have previously offered the listed product(s to demonstrate Reasonableness of Price. 
Bidders may demonstrate Reasonableness of Price by offering NYS equal to or better Total Hourly Rates than the following: 
1.	Pricing on any contracts awarded by GSA, Veteran's Administration (VA), Department of Defense (DOD), and other government entities,
2.	Pricing on other state’s government contract, 
3.	Pricing offered by other Bidders for this Solicitation, 
4.	Pricing offered by Bidders to their Best Commercial Customer(s), and/or
5.	Reviewing other information deemed necessary by the Office of General Services </t>
  </si>
  <si>
    <t>Steamfitter Onsite Region 1</t>
  </si>
  <si>
    <t>Nurse Call Systems
Personal Alarm Systems
Time Management Systems
Technician Onsite Region 2</t>
  </si>
  <si>
    <t>Inmate Radio System
Public Address System
Public Safety Digital Signage System
Technician Onsite Region 2</t>
  </si>
  <si>
    <t>Electrician Lineman: Lineman/Splicer - Nassau, Queens, Suffolk</t>
  </si>
  <si>
    <t>Electrician: Telephone and Integrated Tele-Data System Electrician- Nassau, Suffolk</t>
  </si>
  <si>
    <t>Electrician:  Electrician Audio/Sound and Temporary Light/Power - Bronx, Kings, Queens, New York, Richmond</t>
  </si>
  <si>
    <t>Sprinkler Fitter Onsite Region 1</t>
  </si>
  <si>
    <t>Sprinkler Fitter Installer Onsite Region 2</t>
  </si>
  <si>
    <t>Sprinkler Fitter Maintenance Onsite Region 2</t>
  </si>
  <si>
    <t xml:space="preserve">For Bidders Bidding Lot 2, for each Region bid on each Region Labor Rate sheet, under Columns H and I the Bidder Shall indicate the comparable contract/customer, and the comparable/ contract customer Total Hourly Rate offered to this entity. Bidders are required to demonstrate Reasonableness of Price for the Products and/or Services they are Bidding. Bidders may demonstrate Reasonableness of Price by offering NYS equal to or better Total Hourly Rates than the following: 
1.	Pricing on any contracts awarded by GSA, Veteran's Administration (VA), Department of Defense (DOD), and other government entities,
2.	Pricing on other state’s government contract, 
3.	Pricing offered by other Bidders for this Solicitation, 
4.	Pricing offered by Bidders to their Best Commercial Customer(s), and/or
5.	Reviewing other information deemed necessary by the Office of General Services </t>
  </si>
  <si>
    <r>
      <t xml:space="preserve">Traffic and Transportation CCTV/Surveillance Camera System
Technician Onsite Region 2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New York, Richmond, Kings, Bronx</t>
    </r>
  </si>
  <si>
    <r>
      <t xml:space="preserve">Traffic and Transportation CCTV/Surveillance Camera System
Technician Onsite Region 2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Queens</t>
    </r>
  </si>
  <si>
    <r>
      <t xml:space="preserve">Electrician/Electrical Installer 
Onsite Region 3 
</t>
    </r>
    <r>
      <rPr>
        <u/>
        <sz val="11"/>
        <color theme="1"/>
        <rFont val="Calibri"/>
        <family val="2"/>
        <scheme val="minor"/>
      </rPr>
      <t>Entire County</t>
    </r>
    <r>
      <rPr>
        <sz val="11"/>
        <color theme="1"/>
        <rFont val="Calibri"/>
        <family val="2"/>
        <scheme val="minor"/>
      </rPr>
      <t xml:space="preserve">: </t>
    </r>
    <r>
      <rPr>
        <b/>
        <sz val="11"/>
        <color theme="1"/>
        <rFont val="Calibri"/>
        <family val="2"/>
        <scheme val="minor"/>
      </rPr>
      <t>Westchester</t>
    </r>
  </si>
  <si>
    <t>Electrician: Teledata - Westchester</t>
  </si>
  <si>
    <t>Lineman Electrician: Lineman, Tech, Welder - Westchester</t>
  </si>
  <si>
    <t>Electrician: Service Technician - Bronx, Kings, New York, Queens, Richmond, Westchester</t>
  </si>
  <si>
    <t>Lineman Electrician: Lineman, Tech, Welder- Albany, Allegany, Broome, Cattaraugus, Cayuga, Chautauqua, Chemung, Chenango, Clinton, Columbia, Cortland, Delaware, Dutchess, Erie, Essex, Franklin, Fulton, Genesee, Greene, Hamilton, Herkimer, Jefferson, Lewis, Livingston, Madison, Monroe, Montgomery, Niagara, Oneida, Onondaga, Ontario, Orange, Orleans, Oswego, Otsego, Putnam, Rensselaer, Rockland, Saratoga, Schenectady, Schoharie, Schuyler, Seneca, St. Lawrence, Steuben, Sullivan, Tioga, Tompkins, Ulster, Warren, Washington, Wayne, Wyoming, Yates</t>
  </si>
  <si>
    <t>Lineman Electrician: Lineman, Tech, Welder - Albany, Allegany, Broome, Cattaraugus, Cayuga, Chautauqua, Chemung, Chenango, Clinton, Columbia, Cortland, Delaware, Dutchess,
Erie, Essex, Franklin, Fulton, Genesee, Greene, Hamilton, Herkimer, Jefferson, Lewis, Livingston, Madison, Monroe, Montgomery, Niagara,
Oneida, Onondaga, Ontario, Orange, Orleans, Oswego, Otsego, Putnam, Rensselaer, Rockland, Saratoga, Schenectady, Schoharie,
Schuyler, Seneca, St. Lawrence, Steuben, Sullivan, Tioga, Tompkins, Ulster, Warren, Washington, Wayne, Wyoming, Yates</t>
  </si>
  <si>
    <t>Lineman Electrician: Lineman, Tech, Welder- Albany, Allegany, Broome, Cattaraugus, Cayuga, Chautauqua, Chemung, Chenango, Clinton, Columbia, Cortland, Delaware, Dutchess,
Erie, Essex, Franklin, Fulton, Genesee, Greene, Hamilton, Herkimer, Jefferson, Lewis, Livingston, Madison, Monroe, Montgomery, Niagara,
Oneida, Onondaga, Ontario, Orange, Orleans, Oswego, Otsego, Putnam, Rensselaer, Rockland, Saratoga, Schenectady, Schoharie,
Schuyler, Seneca, St. Lawrence, Steuben, Sullivan, Tioga, Tompkins, Ulster, Warren, Washington, Wayne, Wyoming, Yates</t>
  </si>
  <si>
    <t>Lineman Electrician: Lineman, Tech, Welder - Albany, Allegany, Broome, Cattaraugus, Cayuga, Chautauqua, Chemung, Chenango, Clinton, Columbia, Cortland, Delaware, Dutchess, Erie, Essex, Franklin, Fulton, Genesee, Greene, Hamilton, Herkimer, Jefferson, Lewis, Livingston, Madison, Monroe, Montgomery, Niagara,Oneida, Onondaga, Ontario, Orange, Orleans, Oswego, Otsego, Putnam, Rensselaer, Rockland, Saratoga, Schenectady, Schoharie,Schuyler, Seneca, St. Lawrence, Steuben, Sullivan, Tioga, Tompkins, Ulster, Warren, Washington, Wayne, Wyoming, Yates</t>
  </si>
  <si>
    <t xml:space="preserve">1.  Any Bidder Bidding Lots 1 or 2 Must:
     A. Review their proposed NYS Net Pricing Pages for the following terms in their product pricing prior to submission:
          i. Call for quote 
          ii. To be determined
          iii. Consult Factory
          iv. Custom Call for Quote
          v. Custom Call
          vi. N/A
          vii. Value
          viii. Call
          ix. Custom
     B. If included in your proposal NYS Net Pricing Pages, determine if the particular line item does not have a NYS Net Pricing, and 
     C. If the line item does not have NYS Net Price either:
          i. Remove the line item, 
          ii. Obtain and insert a NYS Net Price for this line item, or
          iii. Indicate that you will not charge authorized users for this product by listing either:
                a.  $0.00
                b.  "No Charge,"
                c.  "N/C"
                in both the List Price/MSRP and NYS Net Price columns. </t>
  </si>
  <si>
    <t>3. All Bidders Must:
    A. Review their proposed NYS Net Pricing pages prior to submitting their Bid Proposal for the following words which May indicate references 
         to separate Travel Costs, Site Access Costs, etc. in the pricing:
         i. Travel
         ii. Meals
         iii. Lodging
         iv.  Per Diem
         v.   Travel &amp; Expenses
         vi.  T&amp;E
         vii. Airfare
         viii. Mileage
         ix. Site Access
     B. Determine/Verify If these terms are for separate Travel Costs, Site Access 
          Costs, etc., and
     C. If Yes to 3.B above, either:
          i.  If Bidding Lot 1, remove the entire line item from your proposed NYS Net Pricing Pages, or
          ii. If Bidding either Lot 2, either:
             a.  Remove the aforementioned language from the corresponding line items, making them inclusive of all Travel Cost, Site Access Costs, 
                 etc., or
             b.  Remove the entire line item from your proposed NYS Net Pricing Pages.</t>
  </si>
  <si>
    <t>4. All Bidders Must:
    A. Review their proposed NYS Net Pricing pages prior to submitting their Bid Proposal for the following terms words which May indicate 
         separate shipping 
         charges:
         i. Shipping
         ii. Handling
         iii. Packaging
         iv. Delivery
    B. Determine/Verify If these line items either:
         i. Separate Shipping Charges, or
         ii. Merely describe some functional/specification aspect of the line item and 
            therefore allowable. 
    C. If Yes to 4.B.i above, either:
         i. Remove the reference to separate shipping charges, or
         ii. Remove the line item from their Proposed NYS Net Pricing Pages.</t>
  </si>
  <si>
    <t>The spreadsheet will automatically calculate the following for the aforementioned job titles not included in an NYSDOL Prevailing Wage Rate Schedule:
1. Overtime Total Hourly Rates - [Calculated as 1.5x the Total Hourly Rate]
2. After Business Hours Total Hourly Rate - [Calculated as 1.5x the Total Hourly Rate],
3. Saturday Total Hourly Rate - [Calculated as 1.5x the Total Hourly Rate], and 
4. Sunday and NYS Holiday Total Hourly Rate. - [Calculated as 2.0x the Total Hourly Rate]</t>
  </si>
  <si>
    <t xml:space="preserve">Bidders are not permitted to propose any other Subcontractor Category or Description of Work as part of their Bid Proposals.  After award of Contracts, Contractors May propose additional Subcontractor Categories and associated Descriptions of Work, provided these do not overlap with the Subcontractor Category and associated Descriptions of Work listed in this Attachment (e.g. Electrical Contractor, Mechanical Contractor, etc.). and further that there is no increase in the Subcontractor Percent (%) Markup for these additional Subcontractor Categories and associated Descriptions of Works. </t>
  </si>
  <si>
    <t>1. Manufacturer/Brand/Product Line:</t>
  </si>
  <si>
    <t>Bidders submitting proposals for Lot 1 or Lot 2 must insert the following information for each Product Line you are proposing in your bid submission:</t>
  </si>
  <si>
    <t>Custom-Built Equipment Pricing</t>
  </si>
  <si>
    <r>
      <rPr>
        <b/>
        <sz val="12"/>
        <rFont val="Times New Roman"/>
        <family val="1"/>
      </rPr>
      <t>Equipment Pricing</t>
    </r>
    <r>
      <rPr>
        <sz val="12"/>
        <rFont val="Times New Roman"/>
        <family val="1"/>
      </rPr>
      <t xml:space="preserve">:
To develop your NYS Net Price List, the following columns </t>
    </r>
    <r>
      <rPr>
        <b/>
        <u/>
        <sz val="12"/>
        <rFont val="Times New Roman Bold"/>
      </rPr>
      <t>are required to be completed for the Equipment pricing for all Lot(s) bid</t>
    </r>
    <r>
      <rPr>
        <sz val="12"/>
        <rFont val="Times New Roman"/>
        <family val="1"/>
      </rPr>
      <t>:</t>
    </r>
  </si>
  <si>
    <t xml:space="preserve">1. Under Column A, the spreadsheet Shall automatically "count" the number  for each item.  This row is locked and cannot be edited, but only extended.  To extend this column:
      A.  Bring the curser to the lower left-hand corner of the cell with the last Line Item #, which is initial A20 in the Equipment Pricing Tab      
      B.  Once the curser appears as a "+" sign, drag the cell to last row you are utilizing.  
      C.  The formula in this cell will automatically "Count" by adding 1 to each row. </t>
  </si>
  <si>
    <t xml:space="preserve">Bidders are to offer either an entire Product Line, or all Product Subcategories of a Product Line which fit the Scope of this Solicitation and any resulting Contract by including all items from these into the applicable Equipment Pricing tab in Attachment 1 NYS Net Pricing.  Any Product Subcategory or portion of a Product Line which does not fit the scope of this Solicitation and any resulting Contract Shall not be offered and will not be included in any award.  </t>
  </si>
  <si>
    <t xml:space="preserve">5. Any Bidder Bidding Lot 1 Must:
     A. Review their Proposed NYS Net Pricing pages prior to submitting their Bid  Proposal for the following terms:
          i. install
          ii. integrate(e)(ion)
          iii. service
          iv. implement
          v. custom
          vi. consult
          vii. maint
          viii. repair
          ix. replace
          x. project manager
          xi. commission
          xii. professional service  
     B. If the Bidder locates these terms in its proposed NYS Net Pricing Pages, determine/verify If these terms are for Services/Labor Rates, and
     C. If the Bidder determines these are for Services/Labor Rates, remove these line items from their proposed NYS Net Pricing Pages. </t>
  </si>
  <si>
    <r>
      <t xml:space="preserve">Integrated Microprocessor-Control HVAC Equipment System 
Technician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Clinton, Essex, and Franklin </t>
    </r>
  </si>
  <si>
    <r>
      <t xml:space="preserve">Integrated Microprocessor-Control HVAC Equipment System 
Technician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Hamilton, Saratoga, Warren, and Washington </t>
    </r>
  </si>
  <si>
    <r>
      <t xml:space="preserve">Integrated Microprocessor-Control HVAC Equipment System 
Technician Onsite Region 7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Jefferson, Lewis, and St. Lawrence</t>
    </r>
  </si>
  <si>
    <r>
      <t xml:space="preserve">Integrated Microprocessor-Control HVAC Equipment System  
Technician Onsite Region 7
</t>
    </r>
    <r>
      <rPr>
        <u/>
        <sz val="11"/>
        <rFont val="Calibri"/>
        <family val="2"/>
        <scheme val="minor"/>
      </rPr>
      <t>Partial County -</t>
    </r>
    <r>
      <rPr>
        <sz val="11"/>
        <rFont val="Calibri"/>
        <family val="2"/>
        <scheme val="minor"/>
      </rPr>
      <t xml:space="preserve"> </t>
    </r>
    <r>
      <rPr>
        <b/>
        <sz val="11"/>
        <rFont val="Calibri"/>
        <family val="2"/>
        <scheme val="minor"/>
      </rPr>
      <t>Cayuga</t>
    </r>
    <r>
      <rPr>
        <sz val="11"/>
        <rFont val="Calibri"/>
        <family val="2"/>
        <scheme val="minor"/>
      </rPr>
      <t xml:space="preserve">:  Only the 
Township of Genoa. </t>
    </r>
  </si>
  <si>
    <r>
      <t xml:space="preserve">Integrated Microprocessor-Control HVAC Equipment System   
Technician Onsite Region 7
</t>
    </r>
    <r>
      <rPr>
        <u/>
        <sz val="11"/>
        <rFont val="Calibri"/>
        <family val="2"/>
        <scheme val="minor"/>
      </rPr>
      <t xml:space="preserve">Partial Counties </t>
    </r>
    <r>
      <rPr>
        <sz val="11"/>
        <rFont val="Calibri"/>
        <family val="2"/>
        <scheme val="minor"/>
      </rPr>
      <t xml:space="preserve">- </t>
    </r>
    <r>
      <rPr>
        <b/>
        <sz val="11"/>
        <rFont val="Calibri"/>
        <family val="2"/>
        <scheme val="minor"/>
      </rPr>
      <t>Cayuga</t>
    </r>
    <r>
      <rPr>
        <sz val="11"/>
        <rFont val="Calibri"/>
        <family val="2"/>
        <scheme val="minor"/>
      </rPr>
      <t xml:space="preserve">:  All Townships except Genoa, Ira, Sterling, Victory, Locke, Sempronius and Summerhill 
</t>
    </r>
    <r>
      <rPr>
        <b/>
        <sz val="11"/>
        <rFont val="Calibri"/>
        <family val="2"/>
        <scheme val="minor"/>
      </rPr>
      <t>Onondaga</t>
    </r>
    <r>
      <rPr>
        <sz val="11"/>
        <rFont val="Calibri"/>
        <family val="2"/>
        <scheme val="minor"/>
      </rPr>
      <t xml:space="preserve">: Only the Townships of Elbridge and Skaneateles </t>
    </r>
  </si>
  <si>
    <r>
      <t xml:space="preserve">Integrated Microprocessor-Control HVAC Equipment System  
Technician Onsite Region 7
</t>
    </r>
    <r>
      <rPr>
        <u/>
        <sz val="11"/>
        <rFont val="Calibri"/>
        <family val="2"/>
        <scheme val="minor"/>
      </rPr>
      <t>Entire Counties</t>
    </r>
    <r>
      <rPr>
        <sz val="11"/>
        <rFont val="Calibri"/>
        <family val="2"/>
        <scheme val="minor"/>
      </rPr>
      <t xml:space="preserve"> - </t>
    </r>
    <r>
      <rPr>
        <b/>
        <sz val="11"/>
        <rFont val="Calibri"/>
        <family val="2"/>
        <scheme val="minor"/>
      </rPr>
      <t xml:space="preserve">Cortland, Herkimer, Madison, Oneida, Oswego </t>
    </r>
    <r>
      <rPr>
        <sz val="11"/>
        <rFont val="Calibri"/>
        <family val="2"/>
        <scheme val="minor"/>
      </rPr>
      <t xml:space="preserve">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Townships of Ira, Locke, Sempronius, Sterling, Summerhill and Victory. 
</t>
    </r>
    <r>
      <rPr>
        <b/>
        <sz val="11"/>
        <rFont val="Calibri"/>
        <family val="2"/>
        <scheme val="minor"/>
      </rPr>
      <t>Onondaga</t>
    </r>
    <r>
      <rPr>
        <sz val="11"/>
        <rFont val="Calibri"/>
        <family val="2"/>
        <scheme val="minor"/>
      </rPr>
      <t xml:space="preserve">: Entire County except Townships of Elbridge and Skaneateles. </t>
    </r>
  </si>
  <si>
    <r>
      <t xml:space="preserve">Integrated Microprocessor-Control HVAC Equipment System  Technician Onsite Region 8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 xml:space="preserve">Chemung, Steuben </t>
    </r>
    <r>
      <rPr>
        <sz val="11"/>
        <color theme="1"/>
        <rFont val="Calibri"/>
        <family val="2"/>
        <scheme val="minor"/>
      </rPr>
      <t xml:space="preserve">
</t>
    </r>
    <r>
      <rPr>
        <u/>
        <sz val="11"/>
        <color theme="1"/>
        <rFont val="Calibri"/>
        <family val="2"/>
        <scheme val="minor"/>
      </rPr>
      <t>Partial Counties -</t>
    </r>
    <r>
      <rPr>
        <sz val="11"/>
        <color theme="1"/>
        <rFont val="Calibri"/>
        <family val="2"/>
        <scheme val="minor"/>
      </rPr>
      <t xml:space="preserve"> </t>
    </r>
    <r>
      <rPr>
        <b/>
        <sz val="11"/>
        <color theme="1"/>
        <rFont val="Calibri"/>
        <family val="2"/>
        <scheme val="minor"/>
      </rPr>
      <t>Schuyler</t>
    </r>
    <r>
      <rPr>
        <sz val="11"/>
        <color theme="1"/>
        <rFont val="Calibri"/>
        <family val="2"/>
        <scheme val="minor"/>
      </rPr>
      <t xml:space="preserve">:  Only the Townships of Dix, Montour, Orange, Reading, and Tyrone.  
</t>
    </r>
    <r>
      <rPr>
        <b/>
        <sz val="11"/>
        <color theme="1"/>
        <rFont val="Calibri"/>
        <family val="2"/>
        <scheme val="minor"/>
      </rPr>
      <t>Tioga</t>
    </r>
    <r>
      <rPr>
        <sz val="11"/>
        <color theme="1"/>
        <rFont val="Calibri"/>
        <family val="2"/>
        <scheme val="minor"/>
      </rPr>
      <t xml:space="preserve">:  Only the Townships of Barton and Nichols. </t>
    </r>
  </si>
  <si>
    <r>
      <t xml:space="preserve">Integrated Microprocessor-Control HVAC Equipment System  Technician Onsite Region 8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Broome</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Chenango</t>
    </r>
    <r>
      <rPr>
        <sz val="11"/>
        <color theme="1"/>
        <rFont val="Calibri"/>
        <family val="2"/>
        <scheme val="minor"/>
      </rPr>
      <t xml:space="preserve">:  Entire County except the Townships of Columbus, New Berlin, and Sherburne.  
</t>
    </r>
    <r>
      <rPr>
        <b/>
        <sz val="11"/>
        <color theme="1"/>
        <rFont val="Calibri"/>
        <family val="2"/>
        <scheme val="minor"/>
      </rPr>
      <t>Tioga</t>
    </r>
    <r>
      <rPr>
        <sz val="11"/>
        <color theme="1"/>
        <rFont val="Calibri"/>
        <family val="2"/>
        <scheme val="minor"/>
      </rPr>
      <t xml:space="preserve">:  Only the Townships of Berkshire, Newark Valley, Owego, Richford, and Tioga.  </t>
    </r>
  </si>
  <si>
    <r>
      <t xml:space="preserve">Integrated Microprocessor-Control HVAC Equipment System  Technician Onsite Region 8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 Livingston and Monroe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Bristol, Canadice, Naples, West Bloomfield, Richmond, South Bristol, East Bloomfield and Victor.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Wayne</t>
    </r>
    <r>
      <rPr>
        <sz val="11"/>
        <color theme="1"/>
        <rFont val="Calibri"/>
        <family val="2"/>
        <scheme val="minor"/>
      </rPr>
      <t xml:space="preserve">:  Only the Townships of Macedon, Marion,  Ontario, Palmyra, Sodus, Walworth, Williamson </t>
    </r>
  </si>
  <si>
    <r>
      <t xml:space="preserve">Integrated Microprocessor-Control HVAC Equipment System  Technician Onsite Region 8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Yates</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Ontario</t>
    </r>
    <r>
      <rPr>
        <sz val="11"/>
        <color theme="1"/>
        <rFont val="Calibri"/>
        <family val="2"/>
        <scheme val="minor"/>
      </rPr>
      <t xml:space="preserve">:  Only the Townships of Canadaigua, Farmington, Geneva, Gorham, Hopewell, Manchester, Phelps and Seneca 
</t>
    </r>
    <r>
      <rPr>
        <b/>
        <sz val="11"/>
        <color theme="1"/>
        <rFont val="Calibri"/>
        <family val="2"/>
        <scheme val="minor"/>
      </rPr>
      <t>Seneca</t>
    </r>
    <r>
      <rPr>
        <sz val="11"/>
        <color theme="1"/>
        <rFont val="Calibri"/>
        <family val="2"/>
        <scheme val="minor"/>
      </rPr>
      <t xml:space="preserve">:  All townships except Covert and Lodi. 
</t>
    </r>
    <r>
      <rPr>
        <b/>
        <sz val="11"/>
        <color theme="1"/>
        <rFont val="Calibri"/>
        <family val="2"/>
        <scheme val="minor"/>
      </rPr>
      <t>Wayne</t>
    </r>
    <r>
      <rPr>
        <sz val="11"/>
        <color theme="1"/>
        <rFont val="Calibri"/>
        <family val="2"/>
        <scheme val="minor"/>
      </rPr>
      <t xml:space="preserve">:  Only the Townships of Arcadia, Galen, Lyons, Savannah, and Village of Newark. </t>
    </r>
  </si>
  <si>
    <r>
      <t xml:space="preserve">Integrated Microprocessor-Control HVAC Equipment System 
Technician Onsite Region 8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Chenango</t>
    </r>
    <r>
      <rPr>
        <sz val="11"/>
        <color theme="1"/>
        <rFont val="Calibri"/>
        <family val="2"/>
        <scheme val="minor"/>
      </rPr>
      <t xml:space="preserve">:  Only the Townships of Columbus, New Berlin and Sherburne. 
 </t>
    </r>
    <r>
      <rPr>
        <b/>
        <sz val="11"/>
        <color theme="1"/>
        <rFont val="Calibri"/>
        <family val="2"/>
        <scheme val="minor"/>
      </rPr>
      <t>Tompkins</t>
    </r>
    <r>
      <rPr>
        <sz val="11"/>
        <color theme="1"/>
        <rFont val="Calibri"/>
        <family val="2"/>
        <scheme val="minor"/>
      </rPr>
      <t xml:space="preserve">:  Only the Township of Groton. 
</t>
    </r>
    <r>
      <rPr>
        <b/>
        <sz val="11"/>
        <color theme="1"/>
        <rFont val="Calibri"/>
        <family val="2"/>
        <scheme val="minor"/>
      </rPr>
      <t>Wayne</t>
    </r>
    <r>
      <rPr>
        <sz val="11"/>
        <color theme="1"/>
        <rFont val="Calibri"/>
        <family val="2"/>
        <scheme val="minor"/>
      </rPr>
      <t xml:space="preserve">:  Only the Townships of Huron, Wolcott, Rose and Butler. </t>
    </r>
  </si>
  <si>
    <r>
      <t xml:space="preserve">Integrated Microprocessor-Control HVAC Equipment System 
Technician Onsite Region 9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Erie</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Cattaraugus</t>
    </r>
    <r>
      <rPr>
        <sz val="11"/>
        <color theme="1"/>
        <rFont val="Calibri"/>
        <family val="2"/>
        <scheme val="minor"/>
      </rPr>
      <t xml:space="preserve">:  Only the Townships of Ashford, East Otto, Ellicottville, Farmersville, Freedom, Franklinville, Lyndon, Machias, Mansfield, New Albion, Otto, Perrysburg, Persia and Yorkshire.  
</t>
    </r>
    <r>
      <rPr>
        <b/>
        <sz val="11"/>
        <color theme="1"/>
        <rFont val="Calibri"/>
        <family val="2"/>
        <scheme val="minor"/>
      </rPr>
      <t>Genesee</t>
    </r>
    <r>
      <rPr>
        <sz val="11"/>
        <color theme="1"/>
        <rFont val="Calibri"/>
        <family val="2"/>
        <scheme val="minor"/>
      </rPr>
      <t xml:space="preserve">:  Only the Townships of Alabama, Alexander, Darien, Oakfield, Pembroke and that portion of the Towns of Batavia and Elba that are west of Little Tonawanda Creek; Tonawanda Creek; the City limits of Batavia (in effect prior to Feb. 1, 1970) and State Highway 98 north of the City of Batavia, then north on Highway 98 to the Orleans County line.  
</t>
    </r>
    <r>
      <rPr>
        <b/>
        <sz val="11"/>
        <color theme="1"/>
        <rFont val="Calibri"/>
        <family val="2"/>
        <scheme val="minor"/>
      </rPr>
      <t>Wyoming</t>
    </r>
    <r>
      <rPr>
        <sz val="11"/>
        <color theme="1"/>
        <rFont val="Calibri"/>
        <family val="2"/>
        <scheme val="minor"/>
      </rPr>
      <t xml:space="preserve">:  Only the Townships of Arcade, Attica, Bennington, Eagle, Java, Orangeville, Sheldon and Wethersfield.  </t>
    </r>
  </si>
  <si>
    <r>
      <t xml:space="preserve">Integrated Microprocessor-Control HVAC Equipment System 
Technician Onsite Region  9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Chautauqua</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Allegany</t>
    </r>
    <r>
      <rPr>
        <sz val="11"/>
        <color theme="1"/>
        <rFont val="Calibri"/>
        <family val="2"/>
        <scheme val="minor"/>
      </rPr>
      <t xml:space="preserve">:  Only the Townships of Alma, Bolivar, Centerville, Clarksville, Cuba, Friendship, Genesee, New Hudson, Rushford, Wirt and that portion of the Townships of Amity, Angelica, Belfast, Caneadea and Scio that are west of the Genesee River.  
</t>
    </r>
    <r>
      <rPr>
        <b/>
        <sz val="11"/>
        <color theme="1"/>
        <rFont val="Calibri"/>
        <family val="2"/>
        <scheme val="minor"/>
      </rPr>
      <t>Cattaraugus</t>
    </r>
    <r>
      <rPr>
        <sz val="11"/>
        <color theme="1"/>
        <rFont val="Calibri"/>
        <family val="2"/>
        <scheme val="minor"/>
      </rPr>
      <t xml:space="preserve">:  Only the Townships of Allegany, Carrollton, Cold Spring, Conewango, Dayton, Great Valley, Hinsdale, Humphrey, Ischua, Leon, Little Valley, Napoli, Olean, Portville, Red House, Randolph, Salamanca and South Valley.  </t>
    </r>
  </si>
  <si>
    <r>
      <t xml:space="preserve">Integrated Microprocessor-Control HVAC Equipment System 
Technician Onsite Region 9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Niagara</t>
    </r>
    <r>
      <rPr>
        <sz val="11"/>
        <color theme="1"/>
        <rFont val="Calibri"/>
        <family val="2"/>
        <scheme val="minor"/>
      </rPr>
      <t xml:space="preserve">
</t>
    </r>
    <r>
      <rPr>
        <u/>
        <sz val="11"/>
        <color theme="1"/>
        <rFont val="Calibri"/>
        <family val="2"/>
        <scheme val="minor"/>
      </rPr>
      <t xml:space="preserve">Partial County </t>
    </r>
    <r>
      <rPr>
        <sz val="11"/>
        <color theme="1"/>
        <rFont val="Calibri"/>
        <family val="2"/>
        <scheme val="minor"/>
      </rPr>
      <t xml:space="preserve">- </t>
    </r>
    <r>
      <rPr>
        <b/>
        <sz val="11"/>
        <color theme="1"/>
        <rFont val="Calibri"/>
        <family val="2"/>
        <scheme val="minor"/>
      </rPr>
      <t>Orleans</t>
    </r>
    <r>
      <rPr>
        <sz val="11"/>
        <color theme="1"/>
        <rFont val="Calibri"/>
        <family val="2"/>
        <scheme val="minor"/>
      </rPr>
      <t>:  Only the Townships of Albion, Barre, Carlton, Gaines, Ridgeway, Shelby and Yates.</t>
    </r>
  </si>
  <si>
    <r>
      <t xml:space="preserve">Integrated Microprocessor-Control HVAC Equipment System 
Technician Onsite Region 9
</t>
    </r>
    <r>
      <rPr>
        <u/>
        <sz val="11"/>
        <color theme="1"/>
        <rFont val="Calibri"/>
        <family val="2"/>
        <scheme val="minor"/>
      </rPr>
      <t>Partial County</t>
    </r>
    <r>
      <rPr>
        <sz val="11"/>
        <color theme="1"/>
        <rFont val="Calibri"/>
        <family val="2"/>
        <scheme val="minor"/>
      </rPr>
      <t xml:space="preserve"> - </t>
    </r>
    <r>
      <rPr>
        <b/>
        <sz val="11"/>
        <color theme="1"/>
        <rFont val="Calibri"/>
        <family val="2"/>
        <scheme val="minor"/>
      </rPr>
      <t>Allegany</t>
    </r>
    <r>
      <rPr>
        <sz val="11"/>
        <color theme="1"/>
        <rFont val="Calibri"/>
        <family val="2"/>
        <scheme val="minor"/>
      </rPr>
      <t xml:space="preserve">:  Only the townships of Allen, Almond, Alfred, Andover, Birdsall,  Burns, Granger, Grove, Hume, Independence, Ward, Wellsville, West Almond, Willing, and that portion of Amity, Angelica, Belfast, Caneadea, and Scio that lie east of the Genesee River. </t>
    </r>
  </si>
  <si>
    <r>
      <t>B</t>
    </r>
    <r>
      <rPr>
        <sz val="7"/>
        <color theme="1"/>
        <rFont val="Times New Roman"/>
        <family val="1"/>
      </rPr>
      <t xml:space="preserve">      </t>
    </r>
    <r>
      <rPr>
        <sz val="12"/>
        <color theme="1"/>
        <rFont val="Times New Roman"/>
        <family val="1"/>
      </rPr>
      <t>Pricing on any contracts awarded by GSA, Veteran's Administration (VA), Department of Defense 
        (DOD), and other government entities</t>
    </r>
  </si>
  <si>
    <t>Bidders bidding Lot 1 or Lot 2 are required to demonstrate Reasonableness of Price for each Manufacturer’s Product Line (or Product Line Subcategory) offered by providing comparable pricing as follows:</t>
  </si>
  <si>
    <t>Equipment Pricing for either Lot 1 or Lot 2</t>
  </si>
  <si>
    <r>
      <rPr>
        <b/>
        <u/>
        <sz val="11"/>
        <rFont val="The Arial"/>
      </rPr>
      <t>Custom-Built Equipment Pricing</t>
    </r>
    <r>
      <rPr>
        <b/>
        <sz val="11"/>
        <rFont val="The Arial"/>
      </rPr>
      <t xml:space="preserve">
</t>
    </r>
    <r>
      <rPr>
        <sz val="11"/>
        <rFont val="The Arial"/>
      </rPr>
      <t xml:space="preserve">Certain Equipment for example chillers, air handlers, air terminals, heat pumps, etc.) may be Custom-Built Equipment as defined in Attachment 15 - Glossary of Terms.  If this is the case, please insert these items under the tab: Custom-Built Equipment Pricing </t>
    </r>
    <r>
      <rPr>
        <b/>
        <sz val="11"/>
        <rFont val="The Arial"/>
      </rPr>
      <t xml:space="preserve">
For Any Equipment which a Bidder Proposes as Custom-Built Equipment where OGS determines that there is a List Price/MSRP, OGS will reject the proposed Equipment Pricing.</t>
    </r>
  </si>
  <si>
    <t xml:space="preserve">6. Under Column F "Warranty Period – # of year(s) after acceptance as required by Appendix B, Clause 54", please list the term of 
      the warranty for each Product Line, Product Line Subcategory, or Equipment in years. The warranty period shall be the longer of either: 
      A.  the Bidder's or Manufacturer's standard commercially-offered warranty, or 
      B.   One (1) year 
      from the date of acceptance. </t>
  </si>
  <si>
    <r>
      <t>4.. Under column D "</t>
    </r>
    <r>
      <rPr>
        <b/>
        <sz val="12"/>
        <rFont val="Times New Roman"/>
        <family val="1"/>
      </rPr>
      <t>Product Description</t>
    </r>
    <r>
      <rPr>
        <sz val="12"/>
        <rFont val="Times New Roman"/>
        <family val="1"/>
      </rPr>
      <t>", insert the description of the Product/Model number from the Manufacturer’s/Distributor’s Price 
     List with List Price/MSRP (“List Price/MSRP File”).   Bidders Must use the Manufacturer’s or Distributor's Product Description from the 
     Manufacturer’s/Distributor’s Price List with List Price/MSRP (“List Price/MSRP File”) .</t>
    </r>
  </si>
  <si>
    <r>
      <rPr>
        <sz val="12"/>
        <rFont val="Symbol"/>
        <family val="1"/>
        <charset val="2"/>
      </rPr>
      <t>1.</t>
    </r>
    <r>
      <rPr>
        <sz val="12"/>
        <rFont val="Times New Roman"/>
        <family val="1"/>
      </rPr>
      <t>   Under column A "</t>
    </r>
    <r>
      <rPr>
        <b/>
        <sz val="12"/>
        <rFont val="Times New Roman"/>
        <family val="1"/>
      </rPr>
      <t>Line #</t>
    </r>
    <r>
      <rPr>
        <sz val="12"/>
        <rFont val="Times New Roman"/>
        <family val="1"/>
      </rPr>
      <t xml:space="preserve">," the spreadsheet Shall automatically "count" the number 
      for each item.  This row is locked and cannot be edited, but only extended.  To extend this column:
      A.  Bring the curser to the lower left-hand corner of the cell with the last Line Item #, which is initial A17 in the Equipment Pricing Tabs for 
            Lots 1 and 2.
      B.  Once the curser appears as a "+" sign, drag the cell to last row you are utilizing.  
      C.  The formula in this cell will automatically "Count" by adding 1 to each row.    </t>
    </r>
  </si>
  <si>
    <r>
      <rPr>
        <sz val="12"/>
        <rFont val="Symbol"/>
        <family val="1"/>
        <charset val="2"/>
      </rPr>
      <t>2.</t>
    </r>
    <r>
      <rPr>
        <sz val="12"/>
        <rFont val="Times New Roman"/>
        <family val="1"/>
      </rPr>
      <t>   Under column B "</t>
    </r>
    <r>
      <rPr>
        <b/>
        <sz val="12"/>
        <rFont val="Times New Roman"/>
        <family val="1"/>
      </rPr>
      <t>Manufacturer/Product Line</t>
    </r>
    <r>
      <rPr>
        <sz val="12"/>
        <rFont val="Times New Roman"/>
        <family val="1"/>
      </rPr>
      <t>", insert the Manufacturer/Brand Name/Product Line (e.g. Lenel, Bosch, Belimo, etc.). 
      Depending upon the number of Product Lines being Bid, you may either utilize one sheet and add applicable rows for each Product Line's part 
      numbers, or create a separate sheets for each Product Line.</t>
    </r>
  </si>
  <si>
    <r>
      <t xml:space="preserve">7.   </t>
    </r>
    <r>
      <rPr>
        <sz val="12"/>
        <rFont val="Times New Roman"/>
        <family val="1"/>
      </rPr>
      <t>Under column G "</t>
    </r>
    <r>
      <rPr>
        <b/>
        <sz val="12"/>
        <rFont val="Times New Roman"/>
        <family val="1"/>
      </rPr>
      <t>Warranty Period – # of year(s) after acceptance as required by Appendix B, Clause 54</t>
    </r>
    <r>
      <rPr>
        <sz val="12"/>
        <rFont val="Times New Roman"/>
        <family val="1"/>
      </rPr>
      <t xml:space="preserve">", please list the term of 
      the warranty for each Product Line, Product Line Subcategory, or Equipment in years. The warranty period shall be the longer of either: 
      A.  the Bidder's or Manufacturer's standard commercially-offered warranty, or 
      B.   One (1) year 
      from the date of acceptance. </t>
    </r>
  </si>
  <si>
    <r>
      <t>9.</t>
    </r>
    <r>
      <rPr>
        <sz val="7"/>
        <rFont val="Times New Roman"/>
        <family val="1"/>
      </rPr>
      <t>     </t>
    </r>
    <r>
      <rPr>
        <sz val="12"/>
        <rFont val="Times New Roman"/>
        <family val="1"/>
      </rPr>
      <t>Under column I "</t>
    </r>
    <r>
      <rPr>
        <b/>
        <sz val="12"/>
        <rFont val="Times New Roman"/>
        <family val="1"/>
      </rPr>
      <t>Percent (%) Discount</t>
    </r>
    <r>
      <rPr>
        <sz val="12"/>
        <rFont val="Times New Roman"/>
        <family val="1"/>
      </rPr>
      <t xml:space="preserve">", insert the proposed Percent (%) Discount for each product.  </t>
    </r>
  </si>
  <si>
    <r>
      <t>5.</t>
    </r>
    <r>
      <rPr>
        <sz val="7"/>
        <rFont val="Times New Roman"/>
        <family val="1"/>
      </rPr>
      <t xml:space="preserve">      </t>
    </r>
    <r>
      <rPr>
        <sz val="12"/>
        <rFont val="Times New Roman"/>
        <family val="1"/>
      </rPr>
      <t>Under column G "</t>
    </r>
    <r>
      <rPr>
        <b/>
        <sz val="12"/>
        <rFont val="Times New Roman"/>
        <family val="1"/>
      </rPr>
      <t>Unit of Measurement,</t>
    </r>
    <r>
      <rPr>
        <sz val="12"/>
        <rFont val="Times New Roman"/>
        <family val="1"/>
      </rPr>
      <t>" indicate the unit/amount at which the Equipment is sold as (i.e. per foot, pounds, quantity,
      etc.).</t>
    </r>
  </si>
  <si>
    <t>Comparable Contract/Customer Percent (%) Markup</t>
  </si>
  <si>
    <t xml:space="preserve">Bidders Bidding Lot 2 who wish to:
1. Utilize Subcontractors, and 
2. Propose a Subcontractor Percent (%) Markup Shall complete the Tab "Subcontractor Utilization, "
</t>
  </si>
  <si>
    <t xml:space="preserve">ALL PRICING PROVIDED HEREIN, EXCEPT FOR PRICING PROVIDED FOR COMPARABLE CUSTOMERS/CONTRACTS PURPOSES, WILL BE PUBLISHED ON THE OGS WEBSITE FOR PUBLIC VIEWING
</t>
  </si>
  <si>
    <t xml:space="preserve">Indicate your proposed Percent (%) Discount(s) for each Product Line.  
A.  If proposing multiple Percent (%) Discounts for a Product Line, please complete steps 3 and 4.  
B.  If you are proposing a singular/uniform Percent (%) Discount for a particular Product Line, complete this column and proceed to step five.  
</t>
  </si>
  <si>
    <t xml:space="preserve">Equipment/Model Number </t>
  </si>
  <si>
    <t xml:space="preserve"> Equipment Description </t>
  </si>
  <si>
    <r>
      <t>6.</t>
    </r>
    <r>
      <rPr>
        <sz val="7"/>
        <rFont val="Times New Roman"/>
        <family val="1"/>
      </rPr>
      <t xml:space="preserve">          </t>
    </r>
    <r>
      <rPr>
        <sz val="12"/>
        <rFont val="Times New Roman"/>
        <family val="1"/>
      </rPr>
      <t>Under column F "</t>
    </r>
    <r>
      <rPr>
        <b/>
        <sz val="12"/>
        <rFont val="Times New Roman"/>
        <family val="1"/>
      </rPr>
      <t>Product Line Subcategory,"</t>
    </r>
    <r>
      <rPr>
        <sz val="12"/>
        <rFont val="Times New Roman"/>
        <family val="1"/>
      </rPr>
      <t xml:space="preserve"> where the Manufacturer’s/Distributor’s Price List with List Price/MSRP (“List Price/MSRP 
       File”).e has multiple different product line subcategories which will have different proposed Percent (%) Discounts, Bidder Shall insert 
       the applicable Product Line Subcategory indicator (e.g. A, B, "cameras, etc.) which will correspond to this particular Product Line 
       Subcategory.  This is not required where bidder is Bidding one (1) Percent (%) Discount for a Product Line (e.g. 40% for all Pelco equipment). </t>
    </r>
  </si>
  <si>
    <t xml:space="preserve">2. Any Bidder Bidding Lot 1 Must:
    A. Review their proposed NYS Net Pricing Pages prior to submitting their Bid Proposal for the following terms in their product pricing prior to 
         submission which May indicate Cloud/Hosted Offerings::
         i. Web/Web-based
         ii. SaaS
         iii. PaaS
          iv. IaaS
          v. .Net
          vi. Remote Access
          vii. Hosted
          viii. Cloud
          ix. XaaS
          x. Remote Monitoring
     B. If included in your proposed NYS Net Pricing Pages, determine if these are Cloud Offerings, and
     C. If:
          i. Yes to B above, remove these form your proposed NYS Net Pricing Pages, or
          ii. No to B.ii above, attach a separate document which answers these questions:
              a. Are these Products on hardware which is owned and retained by customers (authorized users) (Yes or No only)? 
              b. Are these Products behind the customer’s firewall (Yes or No only)?
              c. Is any Data stored/housed remotely (on non-customer premises) (Yes or No only)? 
              d. Does/Can any other Third Party “Act on” or “Manage” these items besides the customer (Note: This does not referee to remote 
                  Maintenance as described in Sec. 10.E of Solicitation XXXXX (Yes or No Only)? and
              e. Is all Data transmitted on networks managed by the customer, behind their firewall/Encryption (Yes or No Only)? </t>
  </si>
  <si>
    <t xml:space="preserve">The Total Hourly Rates for the aforementioned Job Titles Which Are Not Included in an NYSDOL Prevailing Wage Rate Schedule include the following
1. Hourly Pay Rate (as determined by the contractor),
2. All benefits (health insurance, retirement, etc.),
3. Travel Costs,
4. Meals,
5. Lodging,
6. Gas/fuel,
7. Tolls,
8. Site Access Costs,
9. Workers Compensation,
10. Disability Benefits,
11. State Unemployment (SUTA),
12. Federal Insurance (FICA),
13. Federal Unemployment (FUTA)
14. All other insurance, including, but not limited to: 
      A. Commercial General Liability, 
      B. Business Automobile Liability, 
      C. Professional Liability/Errors &amp; Omissions Insurance,
      D. Technology Professional Liability/Technology Errors &amp; Omissions Insurance,
      E. Data Breach and Privacy/Cyber Liability Insurance, and
      F. Any other insurance
15. Background checks, ongoing certifications, licensing, etc., 
16. Authorized user Security procedures, 
17. All other overhead (including, but not limited to taxes, utilities, etc.), and 
18. Profit
These job titles shall cover both contractor and subcontractors.  
</t>
  </si>
  <si>
    <t>Electronic Article Surveillance System
Electronic Identification System
Guard Tour System
Technician Onsite Region 2</t>
  </si>
  <si>
    <t>Offsite Integration and Maintenance Technician</t>
  </si>
  <si>
    <r>
      <rPr>
        <u/>
        <sz val="12"/>
        <color theme="1"/>
        <rFont val="Calibri"/>
        <family val="2"/>
        <scheme val="minor"/>
      </rPr>
      <t xml:space="preserve">In the example below, Bidder will fill out information in Columns F (Percent Markup), H (Comparable Contract/Customer) and I (Comparable Contract Customer Total Hourly Rate). All other columns are locked by OGS. </t>
    </r>
    <r>
      <rPr>
        <sz val="12"/>
        <color theme="1"/>
        <rFont val="Calibri"/>
        <family val="2"/>
        <scheme val="minor"/>
      </rPr>
      <t xml:space="preserve">
1) For the Percent Markup, please enter your proposed markup percentage over the Prevailing Wage &amp; Supplemental Benefit (e.g. 25, 100, 200, etc.). Note, the Percent Markup can differ across Regions and Job Titles
2) For the Comparable Contract/Customer, please enter the entity  (e.g. GSA, another State, public/private authority, etc.), and, if applicable/available, the contract number (e.g. GSA #XYZ1234)
3) For the Comparable Contract/Customer Total Hourly Rate, please enter the rate offered to this comparable customer/contract. Note, you must offer OGS equal to or better rate than the comparison and comparable rates must exclude any additional fees (e.g. GSA IFF)</t>
    </r>
  </si>
  <si>
    <t>Electrician: Service Technician (Service and Maintenance on Alarm and Security Systems) - Bronx, Kings, New York, Queens, Richmond, Westchester</t>
  </si>
  <si>
    <r>
      <rPr>
        <u/>
        <sz val="12"/>
        <color theme="1"/>
        <rFont val="Calibri"/>
        <family val="2"/>
        <scheme val="minor"/>
      </rPr>
      <t xml:space="preserve">In the example below, Bidder will fill out information in Columns F (Percent Markup), H (Comparable Contract/Customer) and I (Comparable Contract Customer Total Hourly Rate). All other columns are locked by OGS. </t>
    </r>
    <r>
      <rPr>
        <sz val="12"/>
        <color theme="1"/>
        <rFont val="Calibri"/>
        <family val="2"/>
        <scheme val="minor"/>
      </rPr>
      <t xml:space="preserve">
1) For the Percent Markup, please enter your proposed markup percentage over the Prevailing Wage &amp; Supplemental Benefit (e.g. 25, 100, 200, etc.). Note, the Percent Markup can differ across Regions and Job Titles
2) For the Comparable Contract/Customer, please enter the entity  (e.g. GSA, another State, public/private authority, etc.), and, if applicable/available, the contract number (e.g. GSA #XYZ1234)
3) For the Comparable Contract/Customer Total Hourly Rate, please enter the rate offered to this comparable customer/contract. Note, you must offer OGS equal to or better Total Hourly Rate(s)  than the comparison, and comparable rates must exclude any additional fees (e.g. GSA IFF)</t>
    </r>
  </si>
  <si>
    <r>
      <t xml:space="preserve">Electrician/Electrical Installer 
Onsite Region 3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Putnam</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t>
    </r>
    <r>
      <rPr>
        <b/>
        <sz val="11"/>
        <color theme="1"/>
        <rFont val="Calibri"/>
        <family val="2"/>
        <scheme val="minor"/>
      </rPr>
      <t>Dutchess</t>
    </r>
    <r>
      <rPr>
        <sz val="11"/>
        <color theme="1"/>
        <rFont val="Calibri"/>
        <family val="2"/>
        <scheme val="minor"/>
      </rPr>
      <t>: Towns of Fishkill, East 
Fishkill, and Beacon.</t>
    </r>
  </si>
  <si>
    <r>
      <t xml:space="preserve">Electrician/Electrical Installer 
Onsite Region 3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Dutchess</t>
    </r>
    <r>
      <rPr>
        <sz val="11"/>
        <color theme="1"/>
        <rFont val="Calibri"/>
        <family val="2"/>
        <scheme val="minor"/>
      </rPr>
      <t>: All of the county except for the towns of Fishkill, East Fishkill, and Beacon.</t>
    </r>
  </si>
  <si>
    <r>
      <t xml:space="preserve">Electronic Article Surveillance Systems
Electronic Identification Systems
Guard Tour Systems
Technician Onsite Region 3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Putnam</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t>
    </r>
    <r>
      <rPr>
        <b/>
        <sz val="11"/>
        <color theme="1"/>
        <rFont val="Calibri"/>
        <family val="2"/>
        <scheme val="minor"/>
      </rPr>
      <t>Dutchess</t>
    </r>
    <r>
      <rPr>
        <sz val="11"/>
        <color theme="1"/>
        <rFont val="Calibri"/>
        <family val="2"/>
        <scheme val="minor"/>
      </rPr>
      <t>:Towns of Fishkill, East 
                                      Fishkill, and Beacon.</t>
    </r>
  </si>
  <si>
    <t>Plumber-HVAC/Service: HVAC/Service - Putnam, Dutchess, Westchester, Delaware: (Only the townships of Middletown and Roxbury), Ulster: Entire County(including Wallkill and Shawangunk Prisons) except for remainder of Town of Shawangunk and Towns of Plattekill, Marlboro, and Wawarsing.</t>
  </si>
  <si>
    <t>Region 3 - Dutchess, Putnam, and Westchester Counties</t>
  </si>
  <si>
    <t>Electrician: Electrician Wireman/ Technician Electrical/Technician Projects-  Sullivan, Ulster, Delaware: Only in the Townships of Andes, Harpersfield, Kortwright,Stamford, Bovina, Roxbury, Middletown and those portions of Colchester and Hancock south of the East Branch of the Delaware River.
Dutchess: All of the county except for the towns of Fishkill,East Fishkill, and Beacon.
Greene: That portion of the county south of a line following the south limits of the city of Catskill in a Westerly direction from the Hudson River to Highway 23A along 23A to the road following the Little Westkill and continuing along this road to Delaware County.</t>
  </si>
  <si>
    <t>Electrician: Electrician - Cayuga: Only the Township of Genoa. Schuyler: Only the Townships of Cayuga, Catharine, and Hector.
Seneca: Only the Townships of Lodi and Covert. Tioga: Only the Townships of Spencer and Candor. Tompkins: Entire county except the Township of Groton.</t>
  </si>
  <si>
    <t>Electrician: Teledata, Sound Wireman - Yates, Cayuga: All Townships except Genoa, Ira, Sterling, Victory, Locke, Sempronius and Summerhill, Onondaga: Townships of Elbridge and Skaneateles, Ontario: Only the Townships of Canandaigua, Farmington, Geneva, Gorham, Hopewell, Manchester, Phelps and Seneca, Seneca: All townships except Covert and Lodi, Wayne: Only the Townships of Arcadia, Galen, Lyons, Savannah and Village of Newark.</t>
  </si>
  <si>
    <t>Electrician: Electrician - Cayuga: Only the Township of Genoa. Schuyler: Only the Townships of Cayuga, Catharine, and Hector. Seneca: Only the Townships of Lodi and Covert. Tioga: Only the Townships of Spencer and Candor. Tompkins: Entire county except the Township of Groton.</t>
  </si>
  <si>
    <r>
      <t xml:space="preserve">Integrated Microprocessor-Control HVAC Equipment System  Technician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Schuyler</t>
    </r>
    <r>
      <rPr>
        <sz val="11"/>
        <color theme="1"/>
        <rFont val="Calibri"/>
        <family val="2"/>
        <scheme val="minor"/>
      </rPr>
      <t xml:space="preserve">:  Only the Townships of Cayuga, Catharine, and Hector.                            
</t>
    </r>
    <r>
      <rPr>
        <b/>
        <sz val="11"/>
        <color theme="1"/>
        <rFont val="Calibri"/>
        <family val="2"/>
        <scheme val="minor"/>
      </rPr>
      <t>Seneca</t>
    </r>
    <r>
      <rPr>
        <sz val="11"/>
        <color theme="1"/>
        <rFont val="Calibri"/>
        <family val="2"/>
        <scheme val="minor"/>
      </rPr>
      <t xml:space="preserve">:  Only the Townships of Lodi and Covert. 
</t>
    </r>
    <r>
      <rPr>
        <b/>
        <sz val="11"/>
        <color theme="1"/>
        <rFont val="Calibri"/>
        <family val="2"/>
        <scheme val="minor"/>
      </rPr>
      <t>Tioga</t>
    </r>
    <r>
      <rPr>
        <sz val="11"/>
        <color theme="1"/>
        <rFont val="Calibri"/>
        <family val="2"/>
        <scheme val="minor"/>
      </rPr>
      <t xml:space="preserve">:  Only the Townships of Spencer and Candor.
</t>
    </r>
    <r>
      <rPr>
        <b/>
        <sz val="11"/>
        <color theme="1"/>
        <rFont val="Calibri"/>
        <family val="2"/>
        <scheme val="minor"/>
      </rPr>
      <t>Tompkins</t>
    </r>
    <r>
      <rPr>
        <sz val="11"/>
        <color theme="1"/>
        <rFont val="Calibri"/>
        <family val="2"/>
        <scheme val="minor"/>
      </rPr>
      <t xml:space="preserve">:  Entire county except the Township of Groton. </t>
    </r>
  </si>
  <si>
    <t>Electrician: Electrician (base wage) - Broome, Chenango: Entire County except the Townships of Columbus, New Berlin and Sherburne. Delaware: Only the Townships of Davenport, Delhi, Deposit, Franklin, Hamden, Masonville, Meredith, Sidney, Tompkins and Walton Townships, and that portion of Colchester and Hancock Townships north of the east branch of the Delaware River. Otsego: Only the Townships of Butternuts, Hartwick, Laurens, Maryland, Milford, Morris, Oneonta, Otego, Unadilla and Westford. Tioga: Only the Townships of Berkshire, Newark Valley, Owego, Richford and Tioga.</t>
  </si>
  <si>
    <r>
      <t xml:space="preserve">Integrated Microprocessor-Control HVAC Equipment System  
Technician Onsite Region 9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Genesee</t>
    </r>
    <r>
      <rPr>
        <sz val="11"/>
        <color theme="1"/>
        <rFont val="Calibri"/>
        <family val="2"/>
        <scheme val="minor"/>
      </rPr>
      <t xml:space="preserve">:  Only the Townships of Bergen, Bethany, Byron, Leroy, Pavillion, Stafford, and that portion of the Townships of Batavia and Elba which lie east of a line following the Little Tonawanda Creek, north on the Tonawanda Creek to the City limits of Batavia, northwest and northeast around the City limits, but including the City of Batavia (in effect prior to 02/01/70), to State Highway 98, north on 98 to Orleans County.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Wyoming</t>
    </r>
    <r>
      <rPr>
        <sz val="11"/>
        <color theme="1"/>
        <rFont val="Calibri"/>
        <family val="2"/>
        <scheme val="minor"/>
      </rPr>
      <t xml:space="preserve">:  Only the Townships of Castile, Covington, Gainesville, Genesee Falls, Middlebury, Perry, Pike and Warsaw.  </t>
    </r>
  </si>
  <si>
    <r>
      <t xml:space="preserve">Hardwired/Affixed/Integrated Metal Detector and X-Ray Machines
Technician Onsite Region 9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Genesee</t>
    </r>
    <r>
      <rPr>
        <sz val="11"/>
        <color theme="1"/>
        <rFont val="Calibri"/>
        <family val="2"/>
        <scheme val="minor"/>
      </rPr>
      <t xml:space="preserve">:  Only the Townships of Bergen, Bethany, Byron, Leroy, Pavillion, Stafford, and that portion of the Townships of Batavia and Elba which lie east of a line following the Little Tonawanda Creek, north on the Tonawanda Creek to the City limits of Batavia, northwest and northeast around the City limits, but including the City of Batavia (in effect prior to 02/01/70), to State Highway 98, north on 98 to Orleans County.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Wyoming</t>
    </r>
    <r>
      <rPr>
        <sz val="11"/>
        <color theme="1"/>
        <rFont val="Calibri"/>
        <family val="2"/>
        <scheme val="minor"/>
      </rPr>
      <t xml:space="preserve">:  Only the Townships of Castile, Covington, Gainesville, Genesee Falls, Middlebury, Perry, Pike and Warsaw. </t>
    </r>
  </si>
  <si>
    <r>
      <t xml:space="preserve">Fire Sprinkler System
Fire Suppression System
Technician Onsite Region 9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Genesee</t>
    </r>
    <r>
      <rPr>
        <sz val="11"/>
        <color theme="1"/>
        <rFont val="Calibri"/>
        <family val="2"/>
        <scheme val="minor"/>
      </rPr>
      <t xml:space="preserve">:  Only the Townships of Bergen, Bethany, Byron, Leroy, Pavillion, Stafford, and that portion of the Townships of Batavia and Elba which lie east of a line following the Little Tonawanda Creek, north on the Tonawanda Creek to the City limits of Batavia, northwest and northeast around the City limits, but including the City of Batavia (in effect prior to 02/01/70), to State Highway 98, north on 98 to Orleans County.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Wyoming</t>
    </r>
    <r>
      <rPr>
        <sz val="11"/>
        <color theme="1"/>
        <rFont val="Calibri"/>
        <family val="2"/>
        <scheme val="minor"/>
      </rPr>
      <t xml:space="preserve">:  Only the Townships of Castile, Covington, Gainesville, Genesee Falls, Middlebury, Perry, Pike and Warsaw.  </t>
    </r>
  </si>
  <si>
    <r>
      <t xml:space="preserve">Inmate Radio System
Public Address System
Public Safety Digital Signage System 
Technician Onsite Region 9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Genesee</t>
    </r>
    <r>
      <rPr>
        <sz val="11"/>
        <color theme="1"/>
        <rFont val="Calibri"/>
        <family val="2"/>
        <scheme val="minor"/>
      </rPr>
      <t xml:space="preserve">:  Only the Townships of Bergen, Bethany, Byron, Leroy, Pavillion, Stafford, and that portion of the Townships of Batavia and Elba which lie east of a line following the Little Tonawanda Creek, north on the Tonawanda Creek to the City limits of Batavia, northwest and northeast around the City limits, but including the City of Batavia (in effect prior to 02/01/70), to State Highway 98, north on 98 to Orleans County.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Wyoming</t>
    </r>
    <r>
      <rPr>
        <sz val="11"/>
        <color theme="1"/>
        <rFont val="Calibri"/>
        <family val="2"/>
        <scheme val="minor"/>
      </rPr>
      <t xml:space="preserve">:  Only the Townships of Castile, Covington, Gainesville, Genesee Falls, Middlebury, Perry, Pike and Warsaw.  </t>
    </r>
  </si>
  <si>
    <r>
      <t xml:space="preserve">Inmate Radio System
Public Address System
Public Safety Digital Signage System 
Technician Onsite Region  9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Chautauqua</t>
    </r>
    <r>
      <rPr>
        <sz val="11"/>
        <color theme="1"/>
        <rFont val="Calibri"/>
        <family val="2"/>
        <scheme val="minor"/>
      </rPr>
      <t xml:space="preserve">
</t>
    </r>
    <r>
      <rPr>
        <u/>
        <sz val="11"/>
        <color theme="1"/>
        <rFont val="Calibri"/>
        <family val="2"/>
        <scheme val="minor"/>
      </rPr>
      <t>Partial Counties -</t>
    </r>
    <r>
      <rPr>
        <sz val="11"/>
        <color theme="1"/>
        <rFont val="Calibri"/>
        <family val="2"/>
        <scheme val="minor"/>
      </rPr>
      <t xml:space="preserve"> </t>
    </r>
    <r>
      <rPr>
        <b/>
        <sz val="11"/>
        <color theme="1"/>
        <rFont val="Calibri"/>
        <family val="2"/>
        <scheme val="minor"/>
      </rPr>
      <t>Allegany</t>
    </r>
    <r>
      <rPr>
        <sz val="11"/>
        <color theme="1"/>
        <rFont val="Calibri"/>
        <family val="2"/>
        <scheme val="minor"/>
      </rPr>
      <t xml:space="preserve">:  Only the Townships of Alma, Bolivar, Centerville, Clarksville, Cuba, Friendship, Genesee, New Hudson, Rushford, Wirt and that portion of the Townships of Amity, Angelica, Belfast, Caneadea and Scio that are west of the Genesee River.  
</t>
    </r>
    <r>
      <rPr>
        <b/>
        <sz val="11"/>
        <color theme="1"/>
        <rFont val="Calibri"/>
        <family val="2"/>
        <scheme val="minor"/>
      </rPr>
      <t>Cattaraugus</t>
    </r>
    <r>
      <rPr>
        <sz val="11"/>
        <color theme="1"/>
        <rFont val="Calibri"/>
        <family val="2"/>
        <scheme val="minor"/>
      </rPr>
      <t xml:space="preserve">:  Only the Townships of Allegany, Carrollton, Cold Spring, Conewango, Dayton, Great Valley, Hinsdale, Humphrey, Ischua, Leon, Little Valley, Napoli, Olean, Portville, Red House, Randolph, Salamanca and South Valley. </t>
    </r>
  </si>
  <si>
    <r>
      <t xml:space="preserve">Inmate Radio System
Public Address System
Public Safety Digital Signage System 
Technician Onsite Region 9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Erie</t>
    </r>
    <r>
      <rPr>
        <sz val="11"/>
        <color theme="1"/>
        <rFont val="Calibri"/>
        <family val="2"/>
        <scheme val="minor"/>
      </rPr>
      <t xml:space="preserve">
</t>
    </r>
    <r>
      <rPr>
        <u/>
        <sz val="11"/>
        <color theme="1"/>
        <rFont val="Calibri"/>
        <family val="2"/>
        <scheme val="minor"/>
      </rPr>
      <t>Partial Counties -</t>
    </r>
    <r>
      <rPr>
        <sz val="11"/>
        <color theme="1"/>
        <rFont val="Calibri"/>
        <family val="2"/>
        <scheme val="minor"/>
      </rPr>
      <t xml:space="preserve"> </t>
    </r>
    <r>
      <rPr>
        <b/>
        <sz val="11"/>
        <color theme="1"/>
        <rFont val="Calibri"/>
        <family val="2"/>
        <scheme val="minor"/>
      </rPr>
      <t>Cattaraugus</t>
    </r>
    <r>
      <rPr>
        <sz val="11"/>
        <color theme="1"/>
        <rFont val="Calibri"/>
        <family val="2"/>
        <scheme val="minor"/>
      </rPr>
      <t xml:space="preserve">:  Only the Townships of Ashford, East Otto, Ellicottville, Farmersville, Freedom, Franklinville, Lyndon, Machias, Mansfield, New Albion, Otto, Perrysburg, Persia and Yorkshire.  
</t>
    </r>
    <r>
      <rPr>
        <b/>
        <sz val="11"/>
        <color theme="1"/>
        <rFont val="Calibri"/>
        <family val="2"/>
        <scheme val="minor"/>
      </rPr>
      <t>Genesee</t>
    </r>
    <r>
      <rPr>
        <sz val="11"/>
        <color theme="1"/>
        <rFont val="Calibri"/>
        <family val="2"/>
        <scheme val="minor"/>
      </rPr>
      <t xml:space="preserve">:  Only the Townships of Alabama, Alexander, Darien, Oakfield, Pembroke and that portion of the Towns of Batavia and Elba that are west of Little Tonawanda Creek; Tonawanda Creek; the City limits of Batavia (in effect prior to Feb. 1, 1970) and State Highway 98 north of the City of Batavia, then north on Highway 98 to the Orleans County line.  
</t>
    </r>
    <r>
      <rPr>
        <b/>
        <sz val="11"/>
        <color theme="1"/>
        <rFont val="Calibri"/>
        <family val="2"/>
        <scheme val="minor"/>
      </rPr>
      <t>Wyoming</t>
    </r>
    <r>
      <rPr>
        <sz val="11"/>
        <color theme="1"/>
        <rFont val="Calibri"/>
        <family val="2"/>
        <scheme val="minor"/>
      </rPr>
      <t xml:space="preserve">:  Only the Townships of Arcade, Attica, Bennington, Eagle, Java, Orangeville, Sheldon and Wethersfield.  </t>
    </r>
  </si>
  <si>
    <r>
      <t xml:space="preserve">Inmate Radio System
Public Address System
Public Safety Digital Signage System 
Technician Onsite Region 9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Niagara</t>
    </r>
    <r>
      <rPr>
        <sz val="11"/>
        <color theme="1"/>
        <rFont val="Calibri"/>
        <family val="2"/>
        <scheme val="minor"/>
      </rPr>
      <t xml:space="preserve">
</t>
    </r>
    <r>
      <rPr>
        <u/>
        <sz val="11"/>
        <color theme="1"/>
        <rFont val="Calibri"/>
        <family val="2"/>
        <scheme val="minor"/>
      </rPr>
      <t>Partial County -</t>
    </r>
    <r>
      <rPr>
        <sz val="11"/>
        <color theme="1"/>
        <rFont val="Calibri"/>
        <family val="2"/>
        <scheme val="minor"/>
      </rPr>
      <t xml:space="preserve"> </t>
    </r>
    <r>
      <rPr>
        <b/>
        <sz val="11"/>
        <color theme="1"/>
        <rFont val="Calibri"/>
        <family val="2"/>
        <scheme val="minor"/>
      </rPr>
      <t>Orleans</t>
    </r>
    <r>
      <rPr>
        <sz val="11"/>
        <color theme="1"/>
        <rFont val="Calibri"/>
        <family val="2"/>
        <scheme val="minor"/>
      </rPr>
      <t>:  Only the Townships of Albion, Barre, Carlton, Gaines, Ridgeway, Shelby and Yates.</t>
    </r>
  </si>
  <si>
    <r>
      <t xml:space="preserve">Inmate Radio System
Public Address System
Public Safety Digital Signage System 
Technician Onsite Region 9
</t>
    </r>
    <r>
      <rPr>
        <u/>
        <sz val="11"/>
        <color theme="1"/>
        <rFont val="Calibri"/>
        <family val="2"/>
        <scheme val="minor"/>
      </rPr>
      <t xml:space="preserve">Partial County </t>
    </r>
    <r>
      <rPr>
        <sz val="11"/>
        <color theme="1"/>
        <rFont val="Calibri"/>
        <family val="2"/>
        <scheme val="minor"/>
      </rPr>
      <t xml:space="preserve">- </t>
    </r>
    <r>
      <rPr>
        <b/>
        <sz val="11"/>
        <color theme="1"/>
        <rFont val="Calibri"/>
        <family val="2"/>
        <scheme val="minor"/>
      </rPr>
      <t>Allegany</t>
    </r>
    <r>
      <rPr>
        <sz val="11"/>
        <color theme="1"/>
        <rFont val="Calibri"/>
        <family val="2"/>
        <scheme val="minor"/>
      </rPr>
      <t xml:space="preserve">:  Only the townships of Allen, Almond, Alfred, Andover, Birdsall,  Burns, Granger, Grove, Hume, Independence, Ward, Wellsville, West Almond, Willing, and that portion of Amity, Angelica, Belfast, Caneadea, and Scio that lie east of the Genesee River. </t>
    </r>
  </si>
  <si>
    <r>
      <t xml:space="preserve">Nurse Call System
Personal Alarm System
Time Management System
Technician Onsite Region 9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Genesee</t>
    </r>
    <r>
      <rPr>
        <sz val="11"/>
        <color theme="1"/>
        <rFont val="Calibri"/>
        <family val="2"/>
        <scheme val="minor"/>
      </rPr>
      <t xml:space="preserve">:  Only the Townships of Bergen, Bethany, Byron, Leroy, Pavillion, Stafford, and that portion of the Townships of Batavia and Elba which lie east of a line following the Little Tonawanda Creek, north on the Tonawanda Creek to the City limits of Batavia, northwest and northeast around the City limits, but including the City of Batavia (in effect prior to 02/01/70), to State Highway 98, north on 98 to Orleans County.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Wyoming</t>
    </r>
    <r>
      <rPr>
        <sz val="11"/>
        <color theme="1"/>
        <rFont val="Calibri"/>
        <family val="2"/>
        <scheme val="minor"/>
      </rPr>
      <t xml:space="preserve">:  Only the Townships of Castile, Covington, Gainesville, Genesee Falls, Middlebury, Perry, Pike and Warsaw.  </t>
    </r>
  </si>
  <si>
    <r>
      <t>8.</t>
    </r>
    <r>
      <rPr>
        <sz val="7"/>
        <rFont val="Times New Roman"/>
        <family val="1"/>
      </rPr>
      <t>    </t>
    </r>
    <r>
      <rPr>
        <sz val="12"/>
        <rFont val="Times New Roman"/>
        <family val="1"/>
      </rPr>
      <t>Under column H "</t>
    </r>
    <r>
      <rPr>
        <b/>
        <sz val="12"/>
        <rFont val="Times New Roman"/>
        <family val="1"/>
      </rPr>
      <t>List Price/MSRP</t>
    </r>
    <r>
      <rPr>
        <sz val="12"/>
        <rFont val="Times New Roman"/>
        <family val="1"/>
      </rPr>
      <t>", insert the List Price/MSRP for each item from the Manufacturer’s/Distributor’s Price List with List Price/MSRP (“List Price/MSRP File”).</t>
    </r>
    <r>
      <rPr>
        <sz val="12"/>
        <rFont val="Symbol"/>
        <family val="1"/>
        <charset val="2"/>
      </rPr>
      <t xml:space="preserve"> </t>
    </r>
    <r>
      <rPr>
        <sz val="12"/>
        <rFont val="Times New Roman"/>
        <family val="1"/>
      </rPr>
      <t xml:space="preserve">This value should be rounded to the nearest whole cent (e.g. two decimal places) using 'standard' rounding method </t>
    </r>
  </si>
  <si>
    <t xml:space="preserve">7. Under Column G, "NYS Net Price", indicate the customized pricing, based upon the Unit of Measurement listed, that will be charged. (e.g. for a chiller based on a per ton Unit of Measurement, if you indicate a NYS Net Price of $500.00, and the Authorized User requires a 90 ton chiller, this would yield a total price of $45,000.00 [$500.00 * 90 = $45,000]. This value should be rounded to the nearest whole cent (e.g. two decimal places) using 'standard' rounding method. </t>
  </si>
  <si>
    <t>1.  Bidders bidding LOT 2 are required to complete the tabs labeled "Region [#] Labor Rates," for all Installation, Integration, and 
     Maintenance by inserting the following:
2.  For all Bidders offering Products/Systems which are hardwired/affixed to facilities, the Bidder Must insert a proposed Percent (%) Markup for 
     the following Job Titles which are included in NYSDOL Prevailing Wage Schedules:
     A.  Electrician/Electrical Installer
     B.  The applicable technician titles for products/systems being bid.  
     C.  If offering Traffic and Transportation CCTV/Surveillance Camera Systems in Regions 1 and 3-9, the Electrician Lineman.
     D. The value inidcated for the percent markup should list no more than two (2) decimal places
3.  Where the Bidder is proposing Integrated Microprocessor-Controlled HVAC Product Systems, the Bidder should insert proposed Percent (%) 
     Markups for the applicable Steamfitter Job Tittles in addition to the applicable Electrical  Installer and Technician Job Titles.
4.  Where the Bidder is proposing Fire Sprinkler Systems or Fire Suppression Systems, Bidder Shall insert proposed Percent (%) Markups for the 
     Sprinkler Job Title in addition to the applicable Electrician and Technician Titles).</t>
  </si>
  <si>
    <t>Building Automation System
Energy Management System 
Lighting Control/Occupancy Detecting System
Technician Onsite Region 1</t>
  </si>
  <si>
    <t>Microprocessor-Control HVAC Equipment System 
Technician Onsite Region 1</t>
  </si>
  <si>
    <t>CCTV/Surveillance Camera System
Physical Access Control System
Alarm and Signal System
Technician Onsite Region 1</t>
  </si>
  <si>
    <t>Electrical Distribution and Control System Technician Onsite Region 1</t>
  </si>
  <si>
    <t>Microprocessor-Control HVAC Equipment System 
Technician Onsite Region 2</t>
  </si>
  <si>
    <r>
      <t xml:space="preserve">Microprocessor-Control HVAC Equipment System 
Technician Onsite Region 3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Dutchess</t>
    </r>
    <r>
      <rPr>
        <sz val="11"/>
        <color theme="1"/>
        <rFont val="Calibri"/>
        <family val="2"/>
        <scheme val="minor"/>
      </rPr>
      <t>: All of the county except  
                                         for the towns of Fishkill,East Fishkill, 
                                         and Beacon.</t>
    </r>
  </si>
  <si>
    <r>
      <t xml:space="preserve">Electrical Distribution and Control Systems
Technician Onsite Region 3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Dutchess</t>
    </r>
    <r>
      <rPr>
        <sz val="11"/>
        <color theme="1"/>
        <rFont val="Calibri"/>
        <family val="2"/>
        <scheme val="minor"/>
      </rPr>
      <t>: All of the county except  
                                         for the towns of Fishkill,East Fishkill, 
                                         and Beacon.</t>
    </r>
  </si>
  <si>
    <r>
      <t xml:space="preserve">Electrical Distribution and Control Systems Technician Onsite Region 3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Putnam</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t>
    </r>
    <r>
      <rPr>
        <b/>
        <sz val="11"/>
        <color theme="1"/>
        <rFont val="Calibri"/>
        <family val="2"/>
        <scheme val="minor"/>
      </rPr>
      <t>Dutchess</t>
    </r>
    <r>
      <rPr>
        <sz val="11"/>
        <color theme="1"/>
        <rFont val="Calibri"/>
        <family val="2"/>
        <scheme val="minor"/>
      </rPr>
      <t>:Towns of Fishkill, East 
                                      Fishkill, and Beacon.</t>
    </r>
  </si>
  <si>
    <r>
      <t xml:space="preserve">Building Automation Systems
Energy Management Systems
Lighting Control/Occupancy Detecting Systems
Technician Onsite Region 4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Orange and</t>
    </r>
    <r>
      <rPr>
        <sz val="11"/>
        <color theme="1"/>
        <rFont val="Calibri"/>
        <family val="2"/>
        <scheme val="minor"/>
      </rPr>
      <t xml:space="preserve"> </t>
    </r>
    <r>
      <rPr>
        <b/>
        <sz val="11"/>
        <color theme="1"/>
        <rFont val="Calibri"/>
        <family val="2"/>
        <scheme val="minor"/>
      </rPr>
      <t>Rockland</t>
    </r>
  </si>
  <si>
    <r>
      <t xml:space="preserve">Building Automation Systems
Energy Management Systems
Lighting Control/Occupancy Detecting Systems
Technician Onsite Region 4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Sullivan and Ulster</t>
    </r>
  </si>
  <si>
    <r>
      <t xml:space="preserve">Microprocessor-Control HVAC Equipment System 
Technician Onsite Region 4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Orange and Rockland</t>
    </r>
  </si>
  <si>
    <r>
      <t xml:space="preserve">Electrical Distribution and Control Systems Technician Onsite Region 4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Orange and Rockland</t>
    </r>
  </si>
  <si>
    <r>
      <t xml:space="preserve">Electrical Distribution and Control Systems Technician Onsite Region 4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Sullivan and Ulster</t>
    </r>
  </si>
  <si>
    <r>
      <t xml:space="preserve">CCTV/Surveillance Camera Systems
Physical Access Control Systems 
Alarm and Signal Systems
Technician Onsite Region 4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Orange and Rockland</t>
    </r>
  </si>
  <si>
    <r>
      <t xml:space="preserve">CCTV/Surveillance Camera Systems
Physical Access Control Systems 
Alarm and Signal Systems
Technician Onsite Region 4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Sullivan and Ulster</t>
    </r>
  </si>
  <si>
    <r>
      <t xml:space="preserve">Electrical Distribution and Control System Technician Onsite Region 5
</t>
    </r>
    <r>
      <rPr>
        <u/>
        <sz val="11"/>
        <color theme="1"/>
        <rFont val="Calibri"/>
        <family val="2"/>
        <scheme val="minor"/>
      </rPr>
      <t xml:space="preserve">Partial County </t>
    </r>
    <r>
      <rPr>
        <sz val="11"/>
        <color theme="1"/>
        <rFont val="Calibri"/>
        <family val="2"/>
        <scheme val="minor"/>
      </rPr>
      <t xml:space="preserve">- </t>
    </r>
    <r>
      <rPr>
        <b/>
        <sz val="11"/>
        <color theme="1"/>
        <rFont val="Calibri"/>
        <family val="2"/>
        <scheme val="minor"/>
      </rPr>
      <t>Otsego</t>
    </r>
    <r>
      <rPr>
        <sz val="11"/>
        <color theme="1"/>
        <rFont val="Calibri"/>
        <family val="2"/>
        <scheme val="minor"/>
      </rPr>
      <t xml:space="preserve">:  Only the Townships of Plainfield, Richfield, Springfield, Cherry Valley, Roseboom, Middlefield, Otsego, Exeter, Edmeston, Burlington, Pittsfield, and New Lebanon.  </t>
    </r>
  </si>
  <si>
    <r>
      <t xml:space="preserve">Electrical Distribution and Control System Technician Onsite Region 5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Delaware</t>
    </r>
    <r>
      <rPr>
        <sz val="11"/>
        <color theme="1"/>
        <rFont val="Calibri"/>
        <family val="2"/>
        <scheme val="minor"/>
      </rPr>
      <t xml:space="preserve">:  Only in the Townships of Andes, Harpersfield, Kortwright, Stamford, Bovina, Roxbury, Middletown and those portions of Colchester and Hancock south of the East Branch of the  Delaware River.      
</t>
    </r>
    <r>
      <rPr>
        <b/>
        <sz val="11"/>
        <color theme="1"/>
        <rFont val="Calibri"/>
        <family val="2"/>
        <scheme val="minor"/>
      </rPr>
      <t>Greene</t>
    </r>
    <r>
      <rPr>
        <sz val="11"/>
        <color theme="1"/>
        <rFont val="Calibri"/>
        <family val="2"/>
        <scheme val="minor"/>
      </rPr>
      <t xml:space="preserve">:  That portion of the county south of a line following the south limits of the city of Catskill in a Westerly direction from the Hudson River to Highway 23A along 23A to the road following the Little Westkill and continuing along this road to Delaware County. </t>
    </r>
  </si>
  <si>
    <r>
      <t xml:space="preserve">Electrical Distribution and Control System Technician Onsite Region 5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Albany, Columbia, Fulton, Montgomery, Rensselaer, Schenectady, and Schoharie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Greene</t>
    </r>
    <r>
      <rPr>
        <sz val="11"/>
        <color theme="1"/>
        <rFont val="Calibri"/>
        <family val="2"/>
        <scheme val="minor"/>
      </rPr>
      <t xml:space="preserve">:  Portion of the County North of a line following the South limits of the  City of Catskill in a westerly direction from the Hudson River to State Highway 23A.  Then continuing on 23A to the road following the Little West Kill and continuing along this road to Delaware County.  
</t>
    </r>
    <r>
      <rPr>
        <b/>
        <sz val="11"/>
        <color theme="1"/>
        <rFont val="Calibri"/>
        <family val="2"/>
        <scheme val="minor"/>
      </rPr>
      <t>Otsego</t>
    </r>
    <r>
      <rPr>
        <sz val="11"/>
        <color theme="1"/>
        <rFont val="Calibri"/>
        <family val="2"/>
        <scheme val="minor"/>
      </rPr>
      <t xml:space="preserve">:  Only the Towns of Decatur and Worchester. </t>
    </r>
  </si>
  <si>
    <r>
      <t xml:space="preserve">Electrical Distribution and Control System Technician Onsite Region 5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Delaware</t>
    </r>
    <r>
      <rPr>
        <sz val="11"/>
        <color theme="1"/>
        <rFont val="Calibri"/>
        <family val="2"/>
        <scheme val="minor"/>
      </rPr>
      <t xml:space="preserve">:  Only the Townships of Davenport, Delhi, Deposit, Franklin, Hamden, Masonville, Meredith, Sidney, Tompkins, and Walton Townships, and that portion of Colchester and Hancock Townships north of the east branch of the Delaware River.  
</t>
    </r>
    <r>
      <rPr>
        <b/>
        <sz val="11"/>
        <color theme="1"/>
        <rFont val="Calibri"/>
        <family val="2"/>
        <scheme val="minor"/>
      </rPr>
      <t>Otsego</t>
    </r>
    <r>
      <rPr>
        <sz val="11"/>
        <color theme="1"/>
        <rFont val="Calibri"/>
        <family val="2"/>
        <scheme val="minor"/>
      </rPr>
      <t xml:space="preserve">:  Only the Townships of Butternuts, Hartwick, Laurens, Maryland, Milford, Morris, Oneonta, Otego, Unadilla, and Westford.  </t>
    </r>
  </si>
  <si>
    <r>
      <t xml:space="preserve">Microprocessor-Control HVAC Equipment System 
Technician Onsite Region 5
</t>
    </r>
    <r>
      <rPr>
        <u/>
        <sz val="11"/>
        <color theme="1"/>
        <rFont val="Calibri"/>
        <family val="2"/>
        <scheme val="minor"/>
      </rPr>
      <t xml:space="preserve">Partial County </t>
    </r>
    <r>
      <rPr>
        <sz val="11"/>
        <color theme="1"/>
        <rFont val="Calibri"/>
        <family val="2"/>
        <scheme val="minor"/>
      </rPr>
      <t xml:space="preserve">- </t>
    </r>
    <r>
      <rPr>
        <b/>
        <sz val="11"/>
        <color theme="1"/>
        <rFont val="Calibri"/>
        <family val="2"/>
        <scheme val="minor"/>
      </rPr>
      <t>Otsego</t>
    </r>
    <r>
      <rPr>
        <sz val="11"/>
        <color theme="1"/>
        <rFont val="Calibri"/>
        <family val="2"/>
        <scheme val="minor"/>
      </rPr>
      <t xml:space="preserve">:  Only the Townships of Plainfield, Richfield, Springfield, Cherry Valley, Roseboom, Middlefield, Otsego, Exeter, Edmeston, Burlington, Pittsfield, and New Lebanon.  </t>
    </r>
  </si>
  <si>
    <r>
      <t xml:space="preserve">Microprocessor-Control HVAC Equipment System 
Technician Onsite Region 5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Delaware</t>
    </r>
    <r>
      <rPr>
        <sz val="11"/>
        <color theme="1"/>
        <rFont val="Calibri"/>
        <family val="2"/>
        <scheme val="minor"/>
      </rPr>
      <t xml:space="preserve">:  Only in the Townships of Andes, Harpersfield, Kortwright, Stamford, Bovina, Roxbury, Middletown and those portions of Colchester and Hancock south of the East Branch of the  Delaware River.  
</t>
    </r>
    <r>
      <rPr>
        <b/>
        <sz val="11"/>
        <color theme="1"/>
        <rFont val="Calibri"/>
        <family val="2"/>
        <scheme val="minor"/>
      </rPr>
      <t>Greene</t>
    </r>
    <r>
      <rPr>
        <sz val="11"/>
        <color theme="1"/>
        <rFont val="Calibri"/>
        <family val="2"/>
        <scheme val="minor"/>
      </rPr>
      <t xml:space="preserve">:  That portion of the county south of a line following the south limits of the city of Catskill in a Westerly direction from the Hudson River to Highway 23A along 23A to the road following the Little Westkill and continuing along this road to Delaware County. </t>
    </r>
  </si>
  <si>
    <r>
      <t xml:space="preserve">Microprocessor-Control HVAC Equipment System 
Technician Onsite Region 5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Albany, Columbia, Fulton, Montgomery, Rensselaer, Schenectady, and Schoharie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Greene</t>
    </r>
    <r>
      <rPr>
        <sz val="11"/>
        <color theme="1"/>
        <rFont val="Calibri"/>
        <family val="2"/>
        <scheme val="minor"/>
      </rPr>
      <t xml:space="preserve">:  Portion of the County North of a line following the South limits of the  City of Catskill in a westerly direction from the Hudson River to State Highway 23A.  Then continuing on 23A to the road following the Little West Kill and continuing along this road to Delaware County.  
</t>
    </r>
    <r>
      <rPr>
        <b/>
        <sz val="11"/>
        <color theme="1"/>
        <rFont val="Calibri"/>
        <family val="2"/>
        <scheme val="minor"/>
      </rPr>
      <t>Otsego</t>
    </r>
    <r>
      <rPr>
        <sz val="11"/>
        <color theme="1"/>
        <rFont val="Calibri"/>
        <family val="2"/>
        <scheme val="minor"/>
      </rPr>
      <t xml:space="preserve">:  Only the Towns of Decatur  and Worchester. </t>
    </r>
  </si>
  <si>
    <r>
      <t xml:space="preserve">Microprocessor-Control HVAC Equipment System 
Technician Onsite Region 5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Delaware</t>
    </r>
    <r>
      <rPr>
        <sz val="11"/>
        <color theme="1"/>
        <rFont val="Calibri"/>
        <family val="2"/>
        <scheme val="minor"/>
      </rPr>
      <t xml:space="preserve">:  Only the Townships of Davenport, Delhi, Deposit, Franklin, Hamden, Masonville, Meredith, Sidney, Tompkins, and Walton Townships, and that portion of Colchester and Hancock Townships north of the east branch of the Delaware River.  
</t>
    </r>
    <r>
      <rPr>
        <b/>
        <sz val="11"/>
        <color theme="1"/>
        <rFont val="Calibri"/>
        <family val="2"/>
        <scheme val="minor"/>
      </rPr>
      <t>Otsego</t>
    </r>
    <r>
      <rPr>
        <sz val="11"/>
        <color theme="1"/>
        <rFont val="Calibri"/>
        <family val="2"/>
        <scheme val="minor"/>
      </rPr>
      <t xml:space="preserve">:  Only the Townships of Butternuts, Hartwick, Laurens, Maryland, Milford, Morris, Oneonta, Otego, Unadilla, and Westford.  </t>
    </r>
  </si>
  <si>
    <r>
      <t xml:space="preserve">Building Automation System
Energy Management System 
Lighting Control/Occupancy Detecting System
Technician Onsite Region 5
</t>
    </r>
    <r>
      <rPr>
        <u/>
        <sz val="11"/>
        <color theme="1"/>
        <rFont val="Calibri"/>
        <family val="2"/>
        <scheme val="minor"/>
      </rPr>
      <t>Partial County</t>
    </r>
    <r>
      <rPr>
        <sz val="11"/>
        <color theme="1"/>
        <rFont val="Calibri"/>
        <family val="2"/>
        <scheme val="minor"/>
      </rPr>
      <t xml:space="preserve"> - </t>
    </r>
    <r>
      <rPr>
        <b/>
        <sz val="11"/>
        <color theme="1"/>
        <rFont val="Calibri"/>
        <family val="2"/>
        <scheme val="minor"/>
      </rPr>
      <t>Otsego</t>
    </r>
    <r>
      <rPr>
        <sz val="11"/>
        <color theme="1"/>
        <rFont val="Calibri"/>
        <family val="2"/>
        <scheme val="minor"/>
      </rPr>
      <t xml:space="preserve">:  Only the Townships of Plainfield, Richfield, Springfield, Cherry Valley, Roseboom, Middlefield, Otsego, Exeter, Edmeston, Burlington, Pittsfield, and New Lebanon.  </t>
    </r>
  </si>
  <si>
    <r>
      <t xml:space="preserve">Building Automation System 
Energy Management System 
Lighting Control/Occupancy Detecting System
Technician Onsite Region 5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Delaware</t>
    </r>
    <r>
      <rPr>
        <sz val="11"/>
        <color theme="1"/>
        <rFont val="Calibri"/>
        <family val="2"/>
        <scheme val="minor"/>
      </rPr>
      <t xml:space="preserve">:  Only in the Townships of Andes, Harpersfield, Kortwright, Stamford, Bovina, Roxbury, Middletown and those portions of Colchester and Hancock south of the East Branch of the  Delaware River.  
</t>
    </r>
    <r>
      <rPr>
        <b/>
        <sz val="11"/>
        <color theme="1"/>
        <rFont val="Calibri"/>
        <family val="2"/>
        <scheme val="minor"/>
      </rPr>
      <t>Greene</t>
    </r>
    <r>
      <rPr>
        <sz val="11"/>
        <color theme="1"/>
        <rFont val="Calibri"/>
        <family val="2"/>
        <scheme val="minor"/>
      </rPr>
      <t xml:space="preserve">:  That portion of the county south of a line following the south limits of the city of Catskill in a Westerly direction from the Hudson River to Highway 23A along 23A to the road following the Little Westkill and continuing along this road to Delaware County. </t>
    </r>
  </si>
  <si>
    <r>
      <t xml:space="preserve">Building Automation System
Energy Management System
Lighting Control/Occupancy Detecting System
Technician Onsite Region 5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Albany, Columbia, Fulton, Montgomery, Rensselaer, Schenectady, and Schoharie</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Greene</t>
    </r>
    <r>
      <rPr>
        <sz val="11"/>
        <color theme="1"/>
        <rFont val="Calibri"/>
        <family val="2"/>
        <scheme val="minor"/>
      </rPr>
      <t xml:space="preserve">:  Portion of the County North of a line following the South limits of the  City of Catskill in a westerly direction from the Hudson River to State Highway 23A.  Then continuing on 23A to the road following the Little West Kill and continuing along this road to Delaware County.  
</t>
    </r>
    <r>
      <rPr>
        <b/>
        <sz val="11"/>
        <color theme="1"/>
        <rFont val="Calibri"/>
        <family val="2"/>
        <scheme val="minor"/>
      </rPr>
      <t>Otsego</t>
    </r>
    <r>
      <rPr>
        <sz val="11"/>
        <color theme="1"/>
        <rFont val="Calibri"/>
        <family val="2"/>
        <scheme val="minor"/>
      </rPr>
      <t xml:space="preserve">:  Only the Towns of Decatur and Worchester. </t>
    </r>
  </si>
  <si>
    <r>
      <t xml:space="preserve">Building Automation Systems
Energy Management Systems
Lighting Control/Occupancy Detecting Systems
Technician Onsite Region 5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Delaware</t>
    </r>
    <r>
      <rPr>
        <sz val="11"/>
        <color theme="1"/>
        <rFont val="Calibri"/>
        <family val="2"/>
        <scheme val="minor"/>
      </rPr>
      <t xml:space="preserve">:  Only the Townships of Davenport, Delhi, Deposit, Franklin, Hamden, Masonville, Meredith, Sidney, Tompkins, and Walton Townships, and that portion of Colchester and Hancock Townships north of the east branch of the Delaware River.  
</t>
    </r>
    <r>
      <rPr>
        <b/>
        <sz val="11"/>
        <color theme="1"/>
        <rFont val="Calibri"/>
        <family val="2"/>
        <scheme val="minor"/>
      </rPr>
      <t>Otsego</t>
    </r>
    <r>
      <rPr>
        <sz val="11"/>
        <color theme="1"/>
        <rFont val="Calibri"/>
        <family val="2"/>
        <scheme val="minor"/>
      </rPr>
      <t xml:space="preserve">:  Only the Townships of Butternuts, Hartwick, Laurens, Maryland, Milford, Morris, Oneonta, Otego, Unadilla, and Westford.  </t>
    </r>
  </si>
  <si>
    <t xml:space="preserve">A line item in the NYS Net Pricing Pages with a Quantifiable Maximum Not-to-Exceed Price which meets all of the following:
a)    The line item Is only a placeholder on a Purchase Order/Authorized User Agreement for funds to be used in the event of a Field Alteration
b)    The line item Is only used when the Authorized User requests and approves a Field Alteration, 
c)     For the Equipment provided, Services performed, The Contractor charges the Authorized User at or below the NYS Net Pricing and Total Hourly Rates on the Contractor’s Contract, and
d)    Any unused funds are not invoiced by the Contractor at the conclusion of the project.  </t>
  </si>
  <si>
    <t>Supplemental Fixed Price Contingency/ Allowance</t>
  </si>
  <si>
    <t xml:space="preserve">Any charges incurred for the Travel Time to and from an Authorized User Facility, including, but not limited to Airfare, Mileage, etc.  </t>
  </si>
  <si>
    <t>Travel Costs</t>
  </si>
  <si>
    <t xml:space="preserve">The Hourly Pay Rate for Work performed on either
a)    NYS Holidays, or
b)    Sundays
Which is generally equal to double the Prevailing Wage Rate.  </t>
  </si>
  <si>
    <r>
      <t>The Total Hourly Rate for Work performed on Sundays and NYS Holidays calculated by adding the Sunday and NYS Holiday Hourly Pay Rate and the Supplemental Benefits and multiplying this sum by the Contractually</t>
    </r>
    <r>
      <rPr>
        <sz val="10"/>
        <color theme="1"/>
        <rFont val="Arial"/>
        <family val="2"/>
      </rPr>
      <t>-Approved Percent (%) Markup Over the Prevailing Wage Rate and Supplemental Benefit.</t>
    </r>
    <r>
      <rPr>
        <sz val="10"/>
        <color rgb="FF000000"/>
        <rFont val="Arial"/>
        <family val="2"/>
      </rPr>
      <t xml:space="preserve"> </t>
    </r>
  </si>
  <si>
    <t>Sunday and Holiday Total Hourly Rates</t>
  </si>
  <si>
    <r>
      <t xml:space="preserve">Costs associated with a Contractor or Subcontractor or their employees for Site Access Time including, but not limited to, the payment of Prevailing Wage Rates and Supplemental Benefits for the Contractor and Subcontractor’s employees during the Site Access Time.  Such costs Shall be included in the Percent (8) Markup described in Section 3.11 of this Solicitation, this Attachment 15 – </t>
    </r>
    <r>
      <rPr>
        <i/>
        <sz val="10"/>
        <color theme="1"/>
        <rFont val="Arial"/>
        <family val="2"/>
      </rPr>
      <t>Glossary of Terms</t>
    </r>
    <r>
      <rPr>
        <sz val="10"/>
        <color theme="1"/>
        <rFont val="Arial"/>
        <family val="2"/>
      </rPr>
      <t xml:space="preserve">, and Attachment 1 – </t>
    </r>
    <r>
      <rPr>
        <i/>
        <sz val="10"/>
        <color theme="1"/>
        <rFont val="Arial"/>
        <family val="2"/>
      </rPr>
      <t>NYS Net Pricing Pages</t>
    </r>
    <r>
      <rPr>
        <sz val="10"/>
        <color theme="1"/>
        <rFont val="Arial"/>
        <family val="2"/>
      </rPr>
      <t>.</t>
    </r>
  </si>
  <si>
    <t>Site Access Costs</t>
  </si>
  <si>
    <r>
      <t xml:space="preserve">The Total Hourly Rate for Work performed on Saturdays, excluding NYS Holidays, calculated by adding the </t>
    </r>
    <r>
      <rPr>
        <sz val="10"/>
        <color theme="1"/>
        <rFont val="Arial"/>
        <family val="2"/>
      </rPr>
      <t>Saturday Pay Rate and the Supplemental Benefit and multiplying this sum by the Contractually-Approved Percent (%) Markup Over the Prevailing Wage Rate and Supplemental Benefit.</t>
    </r>
  </si>
  <si>
    <t>The Hourly Pay Rate for Work performed on Saturdays, excluding NYS Holidays, where NYS DOL generally requires the payment of time and one half of the hourly Prevailing Wage Rate.</t>
  </si>
  <si>
    <t>Saturday Pay Rate</t>
  </si>
  <si>
    <t>Overtime Total Hourly Rate</t>
  </si>
  <si>
    <t>The Hourly Pay Rate for Work performed for Overtime Work as defined in the NYS Labor Law, for which NYS DOL generally requires the payment of time and one half of the hourly Prevailing Wage Rate.</t>
  </si>
  <si>
    <t>Overtime Hourly Pay Rate</t>
  </si>
  <si>
    <t xml:space="preserve">After execution/issuance of an Authorized User Agreement, a change to the Products to be provided/Services to be performed by the Contractor specifically requested and Approved by the Authorized User, when the Contractor DID NOT provide a Design Build Solution for this Authorized User Agreement, where either:
a)    The Authorized User determines the change is necessary for the life, health, and safety of the Facility occupants, or
b)    The Authorized User determines the change is necessary to complete the project.  </t>
  </si>
  <si>
    <t>Field Alteration</t>
  </si>
  <si>
    <t>A line item in the Bidder’s/Contractors’ NYS Net Pricing Pages: 
a)    With a Quantifiable Maximum Not-to-Exceed Price, but is not for a specific Product/Model # and Product Description commercially, and
b)    Which allows for/covers Purchase of multiple types of Equipment or potentially performing multiple types of Services. 
This shall apply to any line item meeting this description regardless of whether or not it is named/contains “Bundled” or any other term (e.g. “Ancillary,” “Miscellaneous”, etc.).</t>
  </si>
  <si>
    <t>Bundled Line Item</t>
  </si>
  <si>
    <t>The Total Hourly Rate for Work performed on After Business Hours, calculated by adding the Saturday Pay Rate and the Supplemental Benefit and multiplying this sum by the contractually approved Percent (%) Markup over the Prevailing Wage Rate and Supplemental Benefit.</t>
  </si>
  <si>
    <t>The Hourly Pay Rate for Work performed After Business Hours, for which NYS DOL generally requires the payment of time and one half of the hourly Prevailing Wage Rate.</t>
  </si>
  <si>
    <t>After Business Hours Pay Rate</t>
  </si>
  <si>
    <t>Monday Through Friday, 5:00 PM to 7:00 AM ET, excluding NYS Holidays</t>
  </si>
  <si>
    <t>After Business Hours</t>
  </si>
  <si>
    <t>Commissioning</t>
  </si>
  <si>
    <t>Configuration</t>
  </si>
  <si>
    <t xml:space="preserve">An arrangement of elements in a particular form, figure, or combination which includes minor physical or Software setting changes that can be implemented without custom physical modifications or changes to the base code. Configuration May include Installation. </t>
  </si>
  <si>
    <t>Consulting</t>
  </si>
  <si>
    <t>The providing of expert knowledge by a third party for a fee.</t>
  </si>
  <si>
    <t xml:space="preserve">Customization </t>
  </si>
  <si>
    <t xml:space="preserve">The modification of packaged Product to meet the individual requirements of an Authorized User. </t>
  </si>
  <si>
    <t xml:space="preserve">A general description of the types of Work to be performed by Contractor and Subcontractor employees on This Award.  </t>
  </si>
  <si>
    <t>Hourly Pay Rate</t>
  </si>
  <si>
    <t xml:space="preserve">The hourly dollar rate of pay the Contractor provides to an employee/Subcontractor’s employee.  Except as specifically defined in this Solicitation and any resulting contract, the Hourly Pay Rate Shall be the Prevailing Wage Rate published by NYS DOL.       </t>
  </si>
  <si>
    <t>Offsite Integration and Maintenance</t>
  </si>
  <si>
    <t>Integration and Maintenance performed Offsite and which does not require the payment of NYS DOL Prevailing Wage Rates and Supplemental Benefits.  See also “Remote Maintenance.”</t>
  </si>
  <si>
    <t>Onsite</t>
  </si>
  <si>
    <t xml:space="preserve">Any Contractor or Subcontractor employee who is physically at and performing any Installation, Integration, or Maintenance at an Authorized User Facility.  </t>
  </si>
  <si>
    <t>Product Description</t>
  </si>
  <si>
    <t xml:space="preserve">The description, such as a particular design, composition, or function of a Product, developed by the Manufacturer or Distributor of that Equipment, and associated with a particular Product/Model #. </t>
  </si>
  <si>
    <t>Product/Model #</t>
  </si>
  <si>
    <t>An identification number assigned to describe a style, class, or type of product, such as a particular design, composition, or function, by the Manufacturer or Distributor of that Equipment.</t>
  </si>
  <si>
    <t>Start-Up</t>
  </si>
  <si>
    <t xml:space="preserve">Means activating Equipment/Systems/Solutions before the commencenement of Commissioning.  </t>
  </si>
  <si>
    <t xml:space="preserve">Means the testing of Equipment/Systems/Solutions as required by Code prior to the commencement of the System Acceptance Test detailed in Sec. 6.44 Appendix B Revisions.  
Commissioning Shall not include:
A. Testing Adjustment and Balancing (TAB), and 
B.  Independent Commissioning Services perforemd by an Independeint Commissioning Agent, Licesend Professional Engineer, Registered Architect, etc. 
which must be performed separately as in Attachment 1 NYS Net Pricing Pages and Attachment 16 - How to Use. </t>
  </si>
  <si>
    <t>Command Center System 
Computer Aided Dispatch System 
Fire Station Alerting System
Technician Onsite Region 1</t>
  </si>
  <si>
    <t>Individual employed by the Contractor or Subcontractor who Starts-Up, Commissions, Programs,  Integrates, and Maintains (both Preventative and Remedial Maintenance) Traffic Camera Systems.</t>
  </si>
  <si>
    <r>
      <t>Means a</t>
    </r>
    <r>
      <rPr>
        <sz val="9"/>
        <color rgb="FF000000"/>
        <rFont val="Arial"/>
        <family val="2"/>
      </rPr>
      <t xml:space="preserve"> concrete pad located under Equipment that raises the Equipment off a structure or structural slab, </t>
    </r>
    <r>
      <rPr>
        <sz val="10"/>
        <rFont val="Arial"/>
        <family val="2"/>
      </rPr>
      <t xml:space="preserve">only obtained as part of/for the acquisition of the Equipment, and where the Equipment is physically anchored to the concrete pad.  </t>
    </r>
  </si>
  <si>
    <t>Housekeeping Pad</t>
  </si>
  <si>
    <t>Individual employed by the Contractor or Subcontractor who Starts-Up, Commissions, Programs,  Integrates, and Maintains (both Preventative and Remedial Maintenance) Building Automation Systems, Energy Management Systems, and Intelligent Lighting Control/Occupancy Detecting Systems.</t>
  </si>
  <si>
    <t>Individual employed by the Contractor or Subcontractor who Starts-Up, commissions, programs, integrates, and maintains (both preventative and remedial maintenance) Hardwired/Affixed/Integrated Metal Detector and X-Ray Machine</t>
  </si>
  <si>
    <t xml:space="preserve">Individual employed by the Contractor who Starts-Up, Commissions, Programs,  Integrates, and Maintains (both Preventative and Remedial Maintenance) Hardwired/Affixed/Integrated Metal Detector and X-Ray Machines. </t>
  </si>
  <si>
    <r>
      <t xml:space="preserve">Bidders should submit one electronic copy of Attachment 1 - NYS Net Pricing Pages.  This file must to be an </t>
    </r>
    <r>
      <rPr>
        <b/>
        <u/>
        <sz val="12"/>
        <rFont val="Times New Roman Bold"/>
      </rPr>
      <t>Unprotected Excel File</t>
    </r>
    <r>
      <rPr>
        <b/>
        <sz val="12"/>
        <rFont val="Times New Roman"/>
        <family val="1"/>
      </rPr>
      <t xml:space="preserve">.  </t>
    </r>
  </si>
  <si>
    <r>
      <t>3.</t>
    </r>
    <r>
      <rPr>
        <sz val="7"/>
        <rFont val="Times New Roman"/>
        <family val="1"/>
      </rPr>
      <t>       </t>
    </r>
    <r>
      <rPr>
        <sz val="12"/>
        <rFont val="Times New Roman"/>
        <family val="1"/>
      </rPr>
      <t>Under column C "</t>
    </r>
    <r>
      <rPr>
        <b/>
        <sz val="12"/>
        <rFont val="Times New Roman"/>
        <family val="1"/>
      </rPr>
      <t>Equipment/Model Number</t>
    </r>
    <r>
      <rPr>
        <sz val="12"/>
        <rFont val="Times New Roman"/>
        <family val="1"/>
      </rPr>
      <t>", insert the Manufacturer's or Distributor's listed Equipment/product/model Number.  Bidders Must use the Manufacturer’s or Distributor's Product/Model # from the Manufacturer’s/Distributor’s Price List with List Price/MSRP (“List Price/MSRP File”) .</t>
    </r>
  </si>
  <si>
    <t xml:space="preserve">3.       Under column C "Equipment/Model Number", insert the Manufacturer's or Distributor's listed Equipment/product/model Number. *Note, if as a custom-built product that does not have a Manufacturer's equipment/product/model number, please create a model/part number which can be used when invoicing. </t>
  </si>
  <si>
    <t>MISCELLANEOUS INFORMATION</t>
  </si>
  <si>
    <t>Any Contractor or Subcontractor employee who is performing Work at a location other than an Authorized User Facility</t>
  </si>
  <si>
    <t>Offsite</t>
  </si>
  <si>
    <t>Individual employed by the Contractor or Subcontractor who Starts-Up, Commissions, Programs,  Integrates, and Maintains (both Preventative and Remedial Maintenance) Fire Alarm Systems.
***This Job Title can only be used for Work/Services on Systems which are included on the Contractor's Contract***</t>
  </si>
  <si>
    <r>
      <t>C.</t>
    </r>
    <r>
      <rPr>
        <sz val="7"/>
        <color theme="1"/>
        <rFont val="Times New Roman"/>
        <family val="1"/>
      </rPr>
      <t xml:space="preserve">      </t>
    </r>
    <r>
      <rPr>
        <sz val="12"/>
        <color theme="1"/>
        <rFont val="Times New Roman"/>
        <family val="1"/>
      </rPr>
      <t>Pricing offered by Bidders to their Best Commercial Customer(s), and/or</t>
    </r>
  </si>
  <si>
    <r>
      <t>D.</t>
    </r>
    <r>
      <rPr>
        <sz val="7"/>
        <color theme="1"/>
        <rFont val="Times New Roman"/>
        <family val="1"/>
      </rPr>
      <t xml:space="preserve">      </t>
    </r>
    <r>
      <rPr>
        <sz val="12"/>
        <color theme="1"/>
        <rFont val="Times New Roman"/>
        <family val="1"/>
      </rPr>
      <t>Providing other information deemed necessary by the Procurement Services</t>
    </r>
  </si>
  <si>
    <t>Instructions:
1.  All Bidders Must complete
    A. Tab "Discount Table Comparison"
    B.  The "Equipment Pricing" tab for all Products except Custom-Built Equipment
2. If Bidding Lot 2, 
    A. and proposing Custom-Built Equipment, list these in and complete the Custom Build Equipment Pricing" Tab
    D.  If Bidding Lot 2, the applicable Labor Rates Tab.
    E.  If Bidding Lot 2, and the Bidder wishes to offer Subcontractors, the Subcontractor Utilization Tab. 
2. The instructions for completing the "Discount Summary Table" are in the Discount Summary Table tab. 
3. The following instructions describe how the Bidder is to complete the Equipment Pricing and Labor Rate Tabs.
4.  The instructions for completing the "Subcontractor Utilization" tab are in the Subcontractor Utilization Tab.</t>
  </si>
  <si>
    <r>
      <t>10.</t>
    </r>
    <r>
      <rPr>
        <sz val="7"/>
        <rFont val="Times New Roman"/>
        <family val="1"/>
      </rPr>
      <t>      </t>
    </r>
    <r>
      <rPr>
        <b/>
        <sz val="12"/>
        <rFont val="Times New Roman"/>
        <family val="1"/>
      </rPr>
      <t>NYS Net Price Column</t>
    </r>
    <r>
      <rPr>
        <sz val="12"/>
        <rFont val="Times New Roman"/>
        <family val="1"/>
      </rPr>
      <t xml:space="preserve"> - This column automatically calculates NYS Net Price by multiplying the List Price/MSRP by the Percent (%) Discount.  This column is LOCKED and cannot be edited.   
The following is an example of how the NYS Net Price is calculated:
NYS Net Price = List Price/MSRP * (1-Discount Percentage)
$540 = $600 * (1-10%)
In this case, the List Price/MSRP is $600.00, and the proposed Percent (%) Discount is 10%.
This value shall be rounded to the nearest whole cent (e.g. two decimal places) using 'standard' rounding method   
</t>
    </r>
    <r>
      <rPr>
        <b/>
        <sz val="12"/>
        <rFont val="Times New Roman"/>
        <family val="1"/>
      </rPr>
      <t>DO NOT ATTEMPT TO CHANGE THIS FORMULA AS THIS MAY RESULT IN BIDDER'S BID BEING FOUND NON-RESPONSIVE AND INELIGIBLE FOR AWARD</t>
    </r>
  </si>
  <si>
    <r>
      <t xml:space="preserve">Installation, Integration, and Maintenance Labor Rates - </t>
    </r>
    <r>
      <rPr>
        <b/>
        <u/>
        <sz val="12"/>
        <rFont val="Times New Roman"/>
        <family val="1"/>
      </rPr>
      <t>Applicable to Each Region Tab</t>
    </r>
    <r>
      <rPr>
        <sz val="12"/>
        <rFont val="Times New Roman"/>
        <family val="1"/>
      </rPr>
      <t xml:space="preserve"> (i.e. Region 1 Labor Rates, Region 2 Labor Rates, Region 3 Labor Rates, Region 4 Labor Rates, Region 5 Labor Rates, Region 6 Labor Rates, Region 7 Labor Rates, Region 8 Labor Rates &amp; Region 9 Labor Rates)</t>
    </r>
  </si>
  <si>
    <t>Bidders Bidding Lot 2 May also propose Total Hourly Rates (for Business Hours) for the following Job Titles Which Are Not Included in NYS DOL Prevailing Wage Rate Schedules:
a.  Project/Program Manager
b.  CAD Drafter
c.  Designer
d.  Offsite Integration and Maintenance Technician
LIVESCAN
e.  Trainer
f.  Advanced Trainer (option)
For both Training and Advanced training, authorized users shall insert:
i.   Class Size (# of People), and
ii.  Length of Class (# of Hours)
The spreadsheet shall automatically calculate the overtime/holiday rates:</t>
  </si>
  <si>
    <t>Where a Bidder is proposing Equipment for which it will not be charging authorized users, it Must list one of the following in the "List Price/MSRP and "NYS Net Pricing" columns:
1. $0.00,
2. "No Charge," or
3. "N/C"</t>
  </si>
  <si>
    <t>Insert the name (and if applicable contract #) for the comparable customer to demonstrate Reasonableness of Price (e.g. GSA, other State contract, NYS Agency contract, Public Authority Contract, Private Customer, etc.)</t>
  </si>
  <si>
    <t>After a contract has been awarded, all requests for additional new product lines should include an update on the table below</t>
  </si>
  <si>
    <t>State of Texas - #123XYZ</t>
  </si>
  <si>
    <t>GSA - #ABCDEF</t>
  </si>
  <si>
    <t>Add Rows as necessary</t>
  </si>
  <si>
    <r>
      <t xml:space="preserve">The Total Hourly Rate for Work performed on Overtime, calculated by adding the </t>
    </r>
    <r>
      <rPr>
        <sz val="10"/>
        <color theme="1"/>
        <rFont val="Arial"/>
        <family val="2"/>
      </rPr>
      <t>Overtime Pay Rate and the Supplemental Benefit and multiplying this sum by the contractually approved Percent (%) Markup over the Prevailing Wage Rate and Supplemental Benefit.</t>
    </r>
  </si>
  <si>
    <t xml:space="preserve">ALL costs Must be identified.  For instances where a cost is dependent on various components, Bidders Must list the NYS Net Pricing/Total Hourly Rates for all components known separately at the time of the Bid Response.  </t>
  </si>
  <si>
    <t>Where a Bidder is proposing Equipment for which it will not be charging Authorized Users, it Must list one of the following in the "List Price/MSRP and "NYS Net Pricing" columns:
1. $0.00,
2. "No Charge," or
3. "N/C"</t>
  </si>
  <si>
    <r>
      <rPr>
        <sz val="12"/>
        <rFont val="Symbol"/>
        <family val="1"/>
        <charset val="2"/>
      </rPr>
      <t>1.</t>
    </r>
    <r>
      <rPr>
        <sz val="12"/>
        <rFont val="Times New Roman"/>
        <family val="1"/>
      </rPr>
      <t>   Under column A "</t>
    </r>
    <r>
      <rPr>
        <b/>
        <sz val="12"/>
        <rFont val="Times New Roman"/>
        <family val="1"/>
      </rPr>
      <t>Line #</t>
    </r>
    <r>
      <rPr>
        <sz val="12"/>
        <rFont val="Times New Roman"/>
        <family val="1"/>
      </rPr>
      <t xml:space="preserve">," the spreadsheet Shall automatically "count" the number for each item.  This row is locked and cannot be edited, but only extended.  To extend this column:
      A.  Select columns A to J of the last row (initially Row 17, "Line 13") 
      B.  Then, drag the cursor down to populate as many rows that you need to utilize.  
      C.  The formula in this cell will automatically "Count" by adding 1 to each row in Column A.    </t>
    </r>
  </si>
  <si>
    <r>
      <rPr>
        <sz val="12"/>
        <rFont val="Symbol"/>
        <family val="1"/>
        <charset val="2"/>
      </rPr>
      <t>2.</t>
    </r>
    <r>
      <rPr>
        <sz val="12"/>
        <rFont val="Times New Roman"/>
        <family val="1"/>
      </rPr>
      <t>   Under column B, "</t>
    </r>
    <r>
      <rPr>
        <b/>
        <sz val="12"/>
        <rFont val="Times New Roman"/>
        <family val="1"/>
      </rPr>
      <t>Manufacturer/Product Line</t>
    </r>
    <r>
      <rPr>
        <sz val="12"/>
        <rFont val="Times New Roman"/>
        <family val="1"/>
      </rPr>
      <t>", insert the Manufacturer/Brand Name/Product Line (e.g. Lenel, Bosch, Belimo, etc.). Depending upon the number of Product Lines being Bid, you may either utilize one sheet and add applicable rows for each Product Line's part numbers, or create a separate sheet for each Product Line.</t>
    </r>
  </si>
  <si>
    <r>
      <t>3.</t>
    </r>
    <r>
      <rPr>
        <sz val="7"/>
        <rFont val="Times New Roman"/>
        <family val="1"/>
      </rPr>
      <t>       </t>
    </r>
    <r>
      <rPr>
        <sz val="12"/>
        <rFont val="Times New Roman"/>
        <family val="1"/>
      </rPr>
      <t>Under column C, "</t>
    </r>
    <r>
      <rPr>
        <b/>
        <sz val="12"/>
        <rFont val="Times New Roman"/>
        <family val="1"/>
      </rPr>
      <t>Equipment/Model Number</t>
    </r>
    <r>
      <rPr>
        <sz val="12"/>
        <rFont val="Times New Roman"/>
        <family val="1"/>
      </rPr>
      <t>", insert the Manufacturer's or Distributor's listed Equipment/product/model Number.  Bidders Must use the Manufacturer’s or Distributor's Product/Model # from the Manufacturer’s/Distributor’s Price List with List Price/MSRP (“List Price/MSRP File”).</t>
    </r>
  </si>
  <si>
    <r>
      <t>4.. Under column D, "</t>
    </r>
    <r>
      <rPr>
        <b/>
        <sz val="12"/>
        <rFont val="Times New Roman"/>
        <family val="1"/>
      </rPr>
      <t>Product Description</t>
    </r>
    <r>
      <rPr>
        <sz val="12"/>
        <rFont val="Times New Roman"/>
        <family val="1"/>
      </rPr>
      <t>", insert the description of the Product/Model number from the Manufacturer’s/Distributor’s Price List with List Price/MSRP (“List Price/MSRP File”).   Bidders Must use the Manufacturer’s or Distributor's Product Description from the Manufacturer’s/Distributor’s Price List with List Price/MSRP (“List Price/MSRP File”) .</t>
    </r>
  </si>
  <si>
    <r>
      <t>6.</t>
    </r>
    <r>
      <rPr>
        <sz val="7"/>
        <rFont val="Times New Roman"/>
        <family val="1"/>
      </rPr>
      <t xml:space="preserve">          </t>
    </r>
    <r>
      <rPr>
        <sz val="12"/>
        <rFont val="Times New Roman"/>
        <family val="1"/>
      </rPr>
      <t>Under column F, "</t>
    </r>
    <r>
      <rPr>
        <b/>
        <sz val="12"/>
        <rFont val="Times New Roman"/>
        <family val="1"/>
      </rPr>
      <t>Product Line Subcategory,"</t>
    </r>
    <r>
      <rPr>
        <sz val="12"/>
        <rFont val="Times New Roman"/>
        <family val="1"/>
      </rPr>
      <t xml:space="preserve"> where the Manufacturer’s/Distributor’s Price List with List Price/MSRP (“List Price/MSRP File”) has multiple different product line subcategories which will have different proposed Percent (%) Discounts, Bidder Shall insert the applicable Product Line Subcategory indicator (e.g. A, B, "cameras", etc.) which will correspond to this particular Product Line Subcategory.  This is not required where bidder is Bidding one (1) Percent (%) Discount for a Product Line (e.g. 40% for all Pelco equipment).</t>
    </r>
  </si>
  <si>
    <r>
      <t>7.   Under column G, "</t>
    </r>
    <r>
      <rPr>
        <b/>
        <sz val="12"/>
        <rFont val="Times New Roman"/>
        <family val="1"/>
      </rPr>
      <t>Warranty Period – # of year(s) after acceptance as required by Appendix B, Clause 54</t>
    </r>
    <r>
      <rPr>
        <sz val="12"/>
        <rFont val="Times New Roman"/>
        <family val="1"/>
      </rPr>
      <t xml:space="preserve">", please list the term of the warranty for each Product Line, Product Line Subcategory, or Equipment in years. The warranty period shall be the longer of either: 
      A.  the Bidder's or Manufacturer's standard commercially-offered warranty, or 
      B.  One (1) year 
      from the date of acceptance. </t>
    </r>
  </si>
  <si>
    <r>
      <t>8.</t>
    </r>
    <r>
      <rPr>
        <sz val="7"/>
        <rFont val="Times New Roman"/>
        <family val="1"/>
      </rPr>
      <t>    </t>
    </r>
    <r>
      <rPr>
        <sz val="12"/>
        <rFont val="Times New Roman"/>
        <family val="1"/>
      </rPr>
      <t>Under column H, "</t>
    </r>
    <r>
      <rPr>
        <b/>
        <sz val="12"/>
        <rFont val="Times New Roman"/>
        <family val="1"/>
      </rPr>
      <t>List Price/MSRP</t>
    </r>
    <r>
      <rPr>
        <sz val="12"/>
        <rFont val="Times New Roman"/>
        <family val="1"/>
      </rPr>
      <t xml:space="preserve">", insert the List Price/MSRP for each item from the Manufacturer’s/Distributor’s Price List with List Price/MSRP (“List Price/MSRP File”). This value must be rounded to the nearest whole cent (e.g. two decimal places) using standard rounding method </t>
    </r>
  </si>
  <si>
    <r>
      <t>9.</t>
    </r>
    <r>
      <rPr>
        <sz val="7"/>
        <rFont val="Times New Roman"/>
        <family val="1"/>
      </rPr>
      <t>     </t>
    </r>
    <r>
      <rPr>
        <sz val="12"/>
        <rFont val="Times New Roman"/>
        <family val="1"/>
      </rPr>
      <t>Under column I, "</t>
    </r>
    <r>
      <rPr>
        <b/>
        <sz val="12"/>
        <rFont val="Times New Roman"/>
        <family val="1"/>
      </rPr>
      <t>Percent (%) Discount</t>
    </r>
    <r>
      <rPr>
        <sz val="12"/>
        <rFont val="Times New Roman"/>
        <family val="1"/>
      </rPr>
      <t xml:space="preserve">", insert the proposed Percent (%) Discount for each product. </t>
    </r>
  </si>
  <si>
    <r>
      <t>10.</t>
    </r>
    <r>
      <rPr>
        <sz val="7"/>
        <rFont val="Times New Roman"/>
        <family val="1"/>
      </rPr>
      <t>      </t>
    </r>
    <r>
      <rPr>
        <b/>
        <sz val="12"/>
        <rFont val="Times New Roman"/>
        <family val="1"/>
      </rPr>
      <t>NYS Net Price Column</t>
    </r>
    <r>
      <rPr>
        <sz val="12"/>
        <rFont val="Times New Roman"/>
        <family val="1"/>
      </rPr>
      <t xml:space="preserve"> - This column automatically calculates NYS Net Price by multiplying the List Price/MSRP by the Percent (%) Discount.  This column is LOCKED and cannot be edited.   
The following is an example of how the NYS Net Price is calculated:
NYS Net Price = List Price/MSRP * (1-Percent (%) Discount)
$540 = $600 * (1-10%)
In this case, the List Price/MSRP is $600.00, and the proposed Percent (%) Discount is 10%.
This value shall be rounded to the nearest whole cent (e.g. two decimal places) using 'standard' rounding method   
</t>
    </r>
    <r>
      <rPr>
        <b/>
        <sz val="12"/>
        <rFont val="Times New Roman"/>
        <family val="1"/>
      </rPr>
      <t>DO NOT ATTEMPT TO CHANGE THIS FORMULA AS THIS MAY RESULT IN BIDDER'S BID BEING FOUND NON-RESPONSIVE AND INELIGIBLE FOR AWARD</t>
    </r>
  </si>
  <si>
    <t xml:space="preserve">3. Under column C "Equipment/Model Number", insert the Manufacturer's or Distributor's listed Equipment/product/model Number. *Note, if as a custom-built product that does not have a Manufacturer's equipment/product/model number, please create a model/part number which can be used when invoicing. </t>
  </si>
  <si>
    <r>
      <rPr>
        <b/>
        <u/>
        <sz val="16"/>
        <rFont val="Times New Roman"/>
        <family val="1"/>
      </rPr>
      <t xml:space="preserve">Installation, Integration, and Maintenance Labor Rates </t>
    </r>
    <r>
      <rPr>
        <sz val="12"/>
        <rFont val="Times New Roman"/>
        <family val="1"/>
      </rPr>
      <t xml:space="preserve"> 
</t>
    </r>
    <r>
      <rPr>
        <b/>
        <u/>
        <sz val="12"/>
        <rFont val="Times New Roman"/>
        <family val="1"/>
      </rPr>
      <t>Applicable to Each Region Tab</t>
    </r>
    <r>
      <rPr>
        <sz val="12"/>
        <rFont val="Times New Roman"/>
        <family val="1"/>
      </rPr>
      <t xml:space="preserve"> (i.e. Region 1 Labor Rates, Region 2 Labor Rates, Region 3 Labor Rates, Region 4 Labor Rates, Region 5 Labor Rates, Region 6 Labor Rates, Region 7 Labor Rates, Region 8 Labor Rate, &amp; Region 9 Labor Rates)</t>
    </r>
  </si>
  <si>
    <t xml:space="preserve">Bidder/Contractor Must not include any Bundled Line Item in their NYS Net Pricing.  Final determination whether or not an line item is an Bundled Line Item resides solely with Procurement Services.  </t>
  </si>
  <si>
    <t>The spreadsheet will automatically calculate the following for the aforementioned Job Titles not Included in an NYSDOL Prevailing Wage Rate Schedule:
1. Overtime Total Hourly Rates - [Calculated as 1.5x the Total Hourly Rate]
2. After Business Hours Total Hourly Rate - [Calculated as 1.5x the Total Hourly Rate],
3. Saturday Total Hourly Rate - [Calculated as 1.5x the Total Hourly Rate], and 
4. Sunday and NYS Holiday Total Hourly Rate. - [Calculated as 2.0x the Total Hourly Rate]</t>
  </si>
  <si>
    <r>
      <rPr>
        <b/>
        <sz val="16"/>
        <rFont val="Times New Roman"/>
        <family val="1"/>
      </rPr>
      <t>Equipment Pricing Instructions</t>
    </r>
    <r>
      <rPr>
        <sz val="16"/>
        <rFont val="Times New Roman"/>
        <family val="1"/>
      </rPr>
      <t>:</t>
    </r>
    <r>
      <rPr>
        <sz val="12"/>
        <rFont val="Times New Roman"/>
        <family val="1"/>
      </rPr>
      <t xml:space="preserve">
</t>
    </r>
    <r>
      <rPr>
        <sz val="11"/>
        <rFont val="Times New Roman"/>
        <family val="1"/>
      </rPr>
      <t xml:space="preserve">To develop your NYS Net Price List, the following columns </t>
    </r>
    <r>
      <rPr>
        <b/>
        <u/>
        <sz val="11"/>
        <rFont val="Times New Roman Bold"/>
      </rPr>
      <t>Must be completed for the Equipment pricing for all Lot(s) bid</t>
    </r>
    <r>
      <rPr>
        <sz val="11"/>
        <rFont val="Times New Roman"/>
        <family val="1"/>
      </rPr>
      <t>:</t>
    </r>
  </si>
  <si>
    <r>
      <rPr>
        <b/>
        <u/>
        <sz val="12"/>
        <rFont val="Times New Roman"/>
        <family val="1"/>
      </rPr>
      <t>Custom-Built Equipment Pricing</t>
    </r>
    <r>
      <rPr>
        <b/>
        <sz val="12"/>
        <rFont val="Times New Roman"/>
        <family val="1"/>
      </rPr>
      <t xml:space="preserve">
</t>
    </r>
    <r>
      <rPr>
        <sz val="12"/>
        <rFont val="Times New Roman"/>
        <family val="1"/>
      </rPr>
      <t xml:space="preserve">Certain Equipment (e.g. chillers, air handlers, air terminals, heat pumps, etc.) may be Custom-Built Equipment as defined in Attachment 15 - Glossary of Terms.  If this is the case, please insert these items under the tab: Custom-Built Equipment Pricing. </t>
    </r>
    <r>
      <rPr>
        <b/>
        <sz val="12"/>
        <rFont val="Times New Roman"/>
        <family val="1"/>
      </rPr>
      <t xml:space="preserve">
For Any Equipment which a Bidder Proposes as Custom-Built Equipment where OGS determines that there is a List Price/MSRP, OGS will reject the proposed Custom-Built Equipment Pricing.</t>
    </r>
  </si>
  <si>
    <t xml:space="preserve">6. Under Column F "Warranty Period – # of year(s) after acceptance as required by Appendix B, Clause 54", please list the term of the warranty for each Product Line, Product Line Subcategory, or Equipment in years. The warranty period Must be the longer of either: 
      A.  the Bidder's or Manufacturer's standard commercially-offered warranty, or 
      B.   One (1) year 
      from the date of acceptance. </t>
  </si>
  <si>
    <t>Command Center System 
Computer Aided Dispatch System 
Fire Station Alerting System
Technician Onsite Region 2</t>
  </si>
  <si>
    <r>
      <t xml:space="preserve">Command Center System 
Computer Aided Dispatch System 
Fire Station Alerting System
Technician Onsite Region 3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Dutchess</t>
    </r>
    <r>
      <rPr>
        <sz val="11"/>
        <color theme="1"/>
        <rFont val="Calibri"/>
        <family val="2"/>
        <scheme val="minor"/>
      </rPr>
      <t>: All of the county except  
                                         for the towns of Fishkill,East Fishkill, 
                                         and Beacon.</t>
    </r>
  </si>
  <si>
    <r>
      <t xml:space="preserve">Command Center System 
Computer Aided Dispatch System 
Fire Station Alerting System
Technician Onsite Region 4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Sullivan and Ulster</t>
    </r>
  </si>
  <si>
    <r>
      <t xml:space="preserve">Command Center System 
Computer Aided Dispatch System 
Fire Station Alerting System
Technician Onsite Region 4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Orange and Rockland</t>
    </r>
  </si>
  <si>
    <r>
      <t xml:space="preserve">Microprocessor-Control HVAC Equipment System 
Technician Onsite Region 4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Sullivan and Ulster</t>
    </r>
  </si>
  <si>
    <t>Instructions:
1.  Bidders Bidding Either Lot 1 or Lot 2 Must complete the following:
    A. Tab "Discount Table Comparison"
    B. The "Equipment Pricing" tab for all Equipment except Custom-Built Equipment
2. Bidders Bidding Lot 2 must also complete:
    A.  (And proposing Custom-Built Equipment), the "Custom-Built Pricing" Tab (if applicable),
    B.  The applicable Labor Rates Tab for each Region being bid
    C.  (And the Bidder wishes to utilize Subcontractors and propose a Subcontractor Markup %), the Subcontractor Utilization Tab (if applicable).
Instructions for the Discount Table Comparison and Subcontractor Utilization Tabs are contained within those Tabs themselves. The instructions for the Equipment Pricing, Custom-Built Pricing and Labor Rates are contained within their own Instruction Tabs</t>
  </si>
  <si>
    <t xml:space="preserve">Bidders Must offer either an entire Product Line, or all Product Subcategories of a Product Line which fit the Scope of this Solicitation and any resulting Contract by including all items from these into the applicable Equipment Pricing tab in Attachment 1 NYS Net Pricing.  Any Product Subcategory or portion of a Product Line which does not fit the scope of this Solicitation and any resulting Contract Must not be offered and will not be included in any award.  </t>
  </si>
  <si>
    <t>Programming</t>
  </si>
  <si>
    <r>
      <t xml:space="preserve">In addition to the definitions in Attachment 15 - </t>
    </r>
    <r>
      <rPr>
        <i/>
        <sz val="10"/>
        <rFont val="Arial"/>
        <family val="2"/>
      </rPr>
      <t>Glossary of Terms</t>
    </r>
    <r>
      <rPr>
        <sz val="10"/>
        <rFont val="Arial"/>
      </rPr>
      <t xml:space="preserve">, the following terms are defined as follows and incorporated into this Attachment as if set forth in Attachment 15 - </t>
    </r>
    <r>
      <rPr>
        <i/>
        <sz val="10"/>
        <rFont val="Arial"/>
        <family val="2"/>
      </rPr>
      <t>Glossary of Terms</t>
    </r>
    <r>
      <rPr>
        <sz val="10"/>
        <rFont val="Arial"/>
      </rPr>
      <t>:</t>
    </r>
  </si>
  <si>
    <t xml:space="preserve">ALL NYS Net Prices must be quantifiable (i.e. indicate a numeric value). The following terms are unacceptable and any line item containing them as NYS Net price Must be removed or indicated with an acceptable quantifiable value: Individual Case Basis (ICB), Call for Quote, To Be Determined (TBD), Consult Factory, Consult Call for Quote, Custom Call, N/A, Value, Call, Custom, etc. are not acceptable NYS Net Pricing.   </t>
  </si>
  <si>
    <t xml:space="preserve">Any Bidder Bidding Lot 1 Must:
    A. Review their proposed NYS Net Pricing Pages prior to submitting their Bid Proposal for the following terms in their product pricing 
         prior to submission which May indicate Cloud/Hosted Offerings::
         i. Web/Web-based
         ii. SaaS
         iii. PaaS
          iv. IaaS
          v. .Net
          vi. Remote Access
          vii. Hosted
          viii. Cloud
          ix. XaaS
          x. Remote Monitoring
     B. If included in your proposed NYS Net Pricing Pages, determine if these are Cloud Offerings, and
     C. If:
          i. Yes to B above, remove these form your proposed NYS Net Pricing Pages, or
          ii. No to B.ii above, attach a separate document which answers these questions:
              a. Are these Products on hardware which is owned and retained by customers (Authorized Users) (Yes or No only)? 
              b. Are these Products behind the customer’s firewall (Yes or No only)?
              c. Is any Data stored/housed remotely (on non-customer premises) (Yes or No only)? 
              d. Does/Can any other Third Party “Act on” or “Manage” these items besides the customer (Yes or No Only)? and
              e. Is all Data transmitted on networks managed by the customer, behind their firewall/Encryption (Yes or No Only)? </t>
  </si>
  <si>
    <t xml:space="preserve">8. Under Column H, "Comparable Contract/Customer", indicate a comparable contract/customer for which you have previously offered the listed Equipment to demonstrate Reasonableness of Price. 
Bidders may demonstrate Reasonableness of Price by offering NYS equal to or better pricing than the following: 
1. Pricing on any contracts awarded by GSA, Veteran's Administration (VA), Department of Defense (DOD), and other government entities,
2. Pricing on other state('s) government contract, 
3. Pricing offered by Bidders to their Best Commercial Customer(s), and/or
4. Reviewing other information deemed necessary by the Office of General Services </t>
  </si>
  <si>
    <t xml:space="preserve">5. Under Column E, "Unit of Measurement", insert the unit/amount the product/model number is sold as (i.e. per foot, pounds, quantity, etc.). </t>
  </si>
  <si>
    <t xml:space="preserve">7. Under Column G, "NYS Net Price", insert the Not-To-Exceed Pricing, based upon the Unit of Measurement listed, that will be charged. (e.g. for a chiller based on a per ton Unit of Measurement, if you indicate a NYS Net Price of $500.00, and the Authorized User requires a 90 ton chiller, this would yield a total price of $45,000.00 [$500.00 * 90 = $45,000]. This value Must be rounded to two decimal places using standard rounding rules. </t>
  </si>
  <si>
    <r>
      <rPr>
        <sz val="12"/>
        <rFont val="Symbol"/>
        <family val="1"/>
        <charset val="2"/>
      </rPr>
      <t>1.</t>
    </r>
    <r>
      <rPr>
        <sz val="12"/>
        <rFont val="Times New Roman"/>
        <family val="1"/>
      </rPr>
      <t>   Under column A "</t>
    </r>
    <r>
      <rPr>
        <b/>
        <sz val="12"/>
        <rFont val="Times New Roman"/>
        <family val="1"/>
      </rPr>
      <t>Line #</t>
    </r>
    <r>
      <rPr>
        <sz val="12"/>
        <rFont val="Times New Roman"/>
        <family val="1"/>
      </rPr>
      <t xml:space="preserve">," the spreadsheet will automatically "count" the number for each item.  This row is locked and cannot be edited, but only extended.  To extend this column:
      A.  Select columns A to I of the last row (initially Row 8, "Line 4") 
      B.  Then, drag the cursor down to populate as many rows that you need to utilize.  
      C.  The formula in this cell will automatically "Count" by adding 1 to each row in Column A.    </t>
    </r>
  </si>
  <si>
    <t xml:space="preserve">Bidders Bidding Lot 2 Must complete the tabs labeled "Region [#] Labor Rates," for ALL Region(s) Bid.  All Installation, Integration, and Maintenance rates Must be completed for the Systems/Equipment included in the Bidder's Bid. </t>
  </si>
  <si>
    <t>1.  For Job Titles which are included in NYSDOL Prevailing Wage Schedules, the value inidcated for the percent markup must be no more than two (2) decimal places.
2.  Where the Bidder is proposing Integrated Microprocessor-Controlled HVAC Equipment Systems, the Bidder Must insert proposed Percent (%) Markups for the applicable Steamfitter Job Tittles in addition to the applicable Electrical  Installer and Technician Job Titles.
3.  Where the Bidder is proposing Fire Sprinkler Systems or Fire Suppression Systems, Bidder Must insert proposed Percent (%) Markups for the Sprinkler Job Title in addition to the applicable Electrician and Technician Titles).</t>
  </si>
  <si>
    <t xml:space="preserve">The Percent (%) Markup includes, but is not limited, all of the following costs:
1. Travel Costs,
2. Meals,
3. Lodging,
4. Gas/fuel,
5. Tolls,
6. Site Access Costs,
7. Workers Compensation,
8. Disability Benefits,
9. State Unemployment (SUTA),
10. Federal Insurance (FICA),
11. Federal Unemployment (FUTA)
12. All other insurance, including, but not limited to: 
     A. Commercial General Liability, 
     B. Business Automobile Liability,
     C. Professional Liability/Errors &amp; Omissions Insurance,
     D. Technology Professional Liability/Technology Errors &amp; Omissions Insurance,
     E. Cyber Liability Insurance, and
     G. Any other insurance
13. Background checks, ongoing certifications, licensing, etc., 
14. Authorized User Security procedures, 
15. All other overhead (including, but not limited to taxes, utilities, etc.), and 
16. Profit
</t>
  </si>
  <si>
    <t>Bidders Bidding Lot 2 May also propose Total Hourly Rates (for Business Hours) for the following Job Titles Which Are Not Included in NYS DOL Prevailing Wage Rate Schedules:
a.  Project/Program Manager
b.  CAD Drafter
c.  Designer
d.  Offsite Integration and Maintenance Technician
e.  Livescan Store and Forwarding Technician
The spreadsheet will automatically calculate the overtime/holiday rates</t>
  </si>
  <si>
    <t xml:space="preserve">The Total Hourly Rates for the aforementioned Job Titles Which Are Not Included in an NYSDOL Prevailing Wage Rate Schedule include the following:
1. Hourly Pay Rate (as determined by the contractor),
2. All benefits (health insurance, retirement, etc.),
3. Travel Costs,
4. Meals,
5. Lodging,
6. Gas/fuel,
7. Tolls,
8. Site Access Costs,
9. Workers Compensation,
10. Disability Benefits,
11. State Unemployment (SUTA),
12. Federal Insurance (FICA),
13. Federal Unemployment (FUTA)
14. All other insurance, including, but not limited to: 
      A. Commercial General Liability, 
      B. Business Automobile Liability, 
      C. Professional Liability/Errors &amp; Omissions Insurance,
      D. Technology Professional Liability/Technology Errors &amp; Omissions Insurance,
      E. Data Breach and Privacy/Cyber Liability Insurance, and
      F. Any other insurance
15. Background checks, ongoing certifications, licensing, etc., 
16. Authorized User Security procedures, 
17. All other overhead (including, but not limited to taxes, utilities, etc.), and 
18. Profit
</t>
  </si>
  <si>
    <t xml:space="preserve">For each Region Bid (Labor Rate Sheet), all Job Titles and their corresponding Total Hourly Rates for each Region Bid, Bidders Must identify:
1.   Their comparable contract/customer, and
2.   Their comparable contract/customer total hourly rate for each job title bid
to demonstrate reasonableness of price.  </t>
  </si>
  <si>
    <r>
      <t>A.</t>
    </r>
    <r>
      <rPr>
        <sz val="7"/>
        <color theme="1"/>
        <rFont val="Times New Roman"/>
        <family val="1"/>
      </rPr>
      <t>   </t>
    </r>
    <r>
      <rPr>
        <sz val="12"/>
        <color theme="1"/>
        <rFont val="Times New Roman"/>
        <family val="1"/>
      </rPr>
      <t>Pricing offered on any other state('s) government contract,</t>
    </r>
  </si>
  <si>
    <t xml:space="preserve">Bidders may use any of the following comparable contract/customer and corresponding total hourly rates to demonstrate Reasonableness of Price by offering NYS equal to or better Total Hourly Rates:: 
1.	Pricing on any contracts awarded by GSA, Veteran's Administration (VA), Department of Defense (DOD), and other government entities,
2.	Pricing on other state(’s) government contract, 
3.	Pricing offered by Bidders to their Best Commercial Customer(s), and/or
4.	Reviewing other information deemed necessary by the Office of General Services </t>
  </si>
  <si>
    <t xml:space="preserve">1.  Bidders Bidding either Lot 1 or Lot 2 Must:
     A. Review their proposed NYS Net Pricing Pages for the following terms in their Equipment pricing prior to submission:
          i. Call for quote 
          ii. To be determined
          iii. Consult Factory
          iv. Custom Call for Quote
          v. Custom Call
          vi. N/A
          vii. Value
          viii. Call
          ix. Custom
     B. If included in your proposal NYS Net Pricing Pages, determine if the particular line item does not have a NYS Net Pricing, and 
     C. If the line item does not have NYS Net Price either:
          i. Remove the line item, 
          ii. Obtain and insert a NYS Net Price for this line item, or
          iii. Indicate that you will not charge Authorized Users for this Equipment by listing either:
                a.  $0.00
                b.  "No Charge,"
                c.  "N/C"
                in both the List Price/MSRP and NYS Net Price columns. </t>
  </si>
  <si>
    <r>
      <t xml:space="preserve">Command Center System 
Computer Aided Dispatch System 
Fire Station Alerting System
Technician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Clinton, Essex, and Franklin </t>
    </r>
  </si>
  <si>
    <r>
      <t xml:space="preserve">Electrical Distribution and Control System Technician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Hamilton, Saratoga, Warren, and Washington </t>
    </r>
  </si>
  <si>
    <r>
      <t xml:space="preserve">Electrical Distribution and Control System Technician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Clinton, Essex, and Franklin </t>
    </r>
  </si>
  <si>
    <r>
      <t xml:space="preserve">Command Center System 
Computer Aided Dispatch System 
Fire Station Alerting System
Technician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Hamilton, Saratoga, Warren, and Washington </t>
    </r>
  </si>
  <si>
    <r>
      <t xml:space="preserve">Permanent Facility Perimeter Fencing System 
Technician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Hamilton, Saratoga, Warren, and Washington </t>
    </r>
  </si>
  <si>
    <r>
      <t xml:space="preserve">CCTV/Surveillance Cameras System
Physical Access Control Systems 
Alarm and Signal System
Technician Onsite Region 5
</t>
    </r>
    <r>
      <rPr>
        <u/>
        <sz val="11"/>
        <color theme="1"/>
        <rFont val="Calibri"/>
        <family val="2"/>
        <scheme val="minor"/>
      </rPr>
      <t>Partial County</t>
    </r>
    <r>
      <rPr>
        <sz val="11"/>
        <color theme="1"/>
        <rFont val="Calibri"/>
        <family val="2"/>
        <scheme val="minor"/>
      </rPr>
      <t xml:space="preserve"> - </t>
    </r>
    <r>
      <rPr>
        <b/>
        <sz val="11"/>
        <color theme="1"/>
        <rFont val="Calibri"/>
        <family val="2"/>
        <scheme val="minor"/>
      </rPr>
      <t>Otsego</t>
    </r>
    <r>
      <rPr>
        <sz val="11"/>
        <color theme="1"/>
        <rFont val="Calibri"/>
        <family val="2"/>
        <scheme val="minor"/>
      </rPr>
      <t xml:space="preserve">:  Only the Townships of Plainfield, Richfield, Springfield, Cherry Valley, Roseboom, Middlefield, Otsego, Exeter, Edmeston, Burlington, Pittsfield, and New Lebanon.  </t>
    </r>
  </si>
  <si>
    <r>
      <t xml:space="preserve">CCTV/Surveillance Cameras System
Physical Access Control System
Alarm and Signal System
Technician Onsite Region 5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Delaware</t>
    </r>
    <r>
      <rPr>
        <sz val="11"/>
        <color theme="1"/>
        <rFont val="Calibri"/>
        <family val="2"/>
        <scheme val="minor"/>
      </rPr>
      <t xml:space="preserve">:  Only in the Townships of Andes, Harpersfield, Kortwright, Stamford, Bovina, Roxbury, Middletown and those portions of Colchester and Hancock south of the East Branch of the Delaware River.  
</t>
    </r>
    <r>
      <rPr>
        <b/>
        <sz val="11"/>
        <color theme="1"/>
        <rFont val="Calibri"/>
        <family val="2"/>
        <scheme val="minor"/>
      </rPr>
      <t>Greene</t>
    </r>
    <r>
      <rPr>
        <sz val="11"/>
        <color theme="1"/>
        <rFont val="Calibri"/>
        <family val="2"/>
        <scheme val="minor"/>
      </rPr>
      <t xml:space="preserve">:  That portion of the county south of a line following the south limits of the city of Catskill in a Westerly direction from the Hudson River to Highway 23A along 23A to the road following the Little Westkill and continuing along this road to Delaware County. </t>
    </r>
  </si>
  <si>
    <r>
      <t xml:space="preserve">CCTV/Surveillance Cameras System
Physical Access Control System
Alarm and Signal System
Technician Onsite Region 5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Albany, Columbia, Fulton, Montgomery, Rensselaer, Schenectady, and Schoharie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Greene</t>
    </r>
    <r>
      <rPr>
        <sz val="11"/>
        <color theme="1"/>
        <rFont val="Calibri"/>
        <family val="2"/>
        <scheme val="minor"/>
      </rPr>
      <t xml:space="preserve">:  Portion of the County North of a line following the South limits of the  City of Catskill in a westerly direction from the Hudson River to State Highway 23A.  Then continuing on 23A to the road following the Little West Kill and continuing along this road to Delaware County.  
</t>
    </r>
    <r>
      <rPr>
        <b/>
        <sz val="11"/>
        <color theme="1"/>
        <rFont val="Calibri"/>
        <family val="2"/>
        <scheme val="minor"/>
      </rPr>
      <t>Otsego</t>
    </r>
    <r>
      <rPr>
        <sz val="11"/>
        <color theme="1"/>
        <rFont val="Calibri"/>
        <family val="2"/>
        <scheme val="minor"/>
      </rPr>
      <t xml:space="preserve">:  Only the Towns of Decatur and Worchester. </t>
    </r>
  </si>
  <si>
    <r>
      <t xml:space="preserve">CCTV/Surveillance Cameras System
Physical Access Control System
Alarm and Signal System
Technician Onsite Region 5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Delaware</t>
    </r>
    <r>
      <rPr>
        <sz val="11"/>
        <color theme="1"/>
        <rFont val="Calibri"/>
        <family val="2"/>
        <scheme val="minor"/>
      </rPr>
      <t xml:space="preserve">:  Only the Townships of Davenport, Delhi, Deposit, Franklin, Hamden, Masonville, Meredith, Sidney, Tompkins, and Walton Townships, and that portion of Colchester and Hancock Townships north of the east branch of the Delaware River.  
</t>
    </r>
    <r>
      <rPr>
        <b/>
        <sz val="11"/>
        <color theme="1"/>
        <rFont val="Calibri"/>
        <family val="2"/>
        <scheme val="minor"/>
      </rPr>
      <t>Otsego</t>
    </r>
    <r>
      <rPr>
        <sz val="11"/>
        <color theme="1"/>
        <rFont val="Calibri"/>
        <family val="2"/>
        <scheme val="minor"/>
      </rPr>
      <t xml:space="preserve">:  Only the Townships of Butternuts, Hartwick, Laurens, Maryland, Milford, Morris, Oneonta, Otego, Unadilla, and Westford.  </t>
    </r>
  </si>
  <si>
    <r>
      <t xml:space="preserve">Command Center System 
Computer Aided Dispatch System 
Fire Station Alerting System
Technician Onsite Region 5
</t>
    </r>
    <r>
      <rPr>
        <u/>
        <sz val="11"/>
        <color theme="1"/>
        <rFont val="Calibri"/>
        <family val="2"/>
        <scheme val="minor"/>
      </rPr>
      <t>Partial County</t>
    </r>
    <r>
      <rPr>
        <sz val="11"/>
        <color theme="1"/>
        <rFont val="Calibri"/>
        <family val="2"/>
        <scheme val="minor"/>
      </rPr>
      <t xml:space="preserve"> - </t>
    </r>
    <r>
      <rPr>
        <b/>
        <sz val="11"/>
        <color theme="1"/>
        <rFont val="Calibri"/>
        <family val="2"/>
        <scheme val="minor"/>
      </rPr>
      <t>Otsego</t>
    </r>
    <r>
      <rPr>
        <sz val="11"/>
        <color theme="1"/>
        <rFont val="Calibri"/>
        <family val="2"/>
        <scheme val="minor"/>
      </rPr>
      <t xml:space="preserve">:  Only the Townships of Plainfield, Richfield, Springfield, Cherry Valley, Roseboom, Middlefield, Otsego, Exeter, Edmeston, Burlington, Pittsfield, and New Lebanon.  </t>
    </r>
  </si>
  <si>
    <r>
      <t xml:space="preserve">Command Center System 
Computer Aided Dispatch System 
Fire Station Alerting System
Technician Onsite Region 5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Delaware</t>
    </r>
    <r>
      <rPr>
        <sz val="11"/>
        <color theme="1"/>
        <rFont val="Calibri"/>
        <family val="2"/>
        <scheme val="minor"/>
      </rPr>
      <t xml:space="preserve">:  Only in the Townships of Andes, Harpersfield, Kortwright, Stamford, Bovina, Roxbury, Middletown and those portions of Colchester and Hancock south of the East Branch of the Delaware River.  
</t>
    </r>
    <r>
      <rPr>
        <b/>
        <sz val="11"/>
        <color theme="1"/>
        <rFont val="Calibri"/>
        <family val="2"/>
        <scheme val="minor"/>
      </rPr>
      <t>Greene</t>
    </r>
    <r>
      <rPr>
        <sz val="11"/>
        <color theme="1"/>
        <rFont val="Calibri"/>
        <family val="2"/>
        <scheme val="minor"/>
      </rPr>
      <t xml:space="preserve">:  That portion of the county south of a line following the south limits of the city of Catskill in a Westerly direction from the Hudson River to Highway 23A along 23A to the road following the Little Westkill and continuing along this road to Delaware County. </t>
    </r>
  </si>
  <si>
    <r>
      <t xml:space="preserve">Command Center System 
Computer Aided Dispatch System 
Fire Station Alerting System
Technician Onsite Region 5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Albany, Columbia, Fulton, Montgomery, Rensselaer, Schenectady, and Schoharie</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Greene</t>
    </r>
    <r>
      <rPr>
        <sz val="11"/>
        <color theme="1"/>
        <rFont val="Calibri"/>
        <family val="2"/>
        <scheme val="minor"/>
      </rPr>
      <t xml:space="preserve">:  Portion of the County North of a line following the South limits of the  City of Catskill in a westerly direction from the Hudson River to State Highway 23A.  Then continuing on 23A to the road following the Little West Kill and continuing along this road to Delaware County
</t>
    </r>
    <r>
      <rPr>
        <b/>
        <sz val="11"/>
        <color theme="1"/>
        <rFont val="Calibri"/>
        <family val="2"/>
        <scheme val="minor"/>
      </rPr>
      <t>Otsego</t>
    </r>
    <r>
      <rPr>
        <sz val="11"/>
        <color theme="1"/>
        <rFont val="Calibri"/>
        <family val="2"/>
        <scheme val="minor"/>
      </rPr>
      <t xml:space="preserve">:  Only the Towns of Decatur and Worchester. </t>
    </r>
  </si>
  <si>
    <r>
      <t xml:space="preserve">Command Center System 
Computer Aided Dispatch System 
Fire Station Alerting System
Technician Onsite Region 5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Delaware</t>
    </r>
    <r>
      <rPr>
        <sz val="11"/>
        <color theme="1"/>
        <rFont val="Calibri"/>
        <family val="2"/>
        <scheme val="minor"/>
      </rPr>
      <t xml:space="preserve">:  Only the Townships of Davenport, Delhi, Deposit, Franklin, Hamden, Masonville, Meredith, Sidney, Tompkins, and Walton Townships, and that portion of Colchester and Hancock Townships north of the east branch of the Delaware River.  
</t>
    </r>
    <r>
      <rPr>
        <b/>
        <sz val="11"/>
        <color theme="1"/>
        <rFont val="Calibri"/>
        <family val="2"/>
        <scheme val="minor"/>
      </rPr>
      <t>Otsego</t>
    </r>
    <r>
      <rPr>
        <sz val="11"/>
        <color theme="1"/>
        <rFont val="Calibri"/>
        <family val="2"/>
        <scheme val="minor"/>
      </rPr>
      <t xml:space="preserve">:  Only the Townships of Butternuts, Hartwick, Laurens, Maryland, Milford, Morris, Oneonta, Otego, Unadilla, and Westford.  </t>
    </r>
  </si>
  <si>
    <r>
      <t xml:space="preserve">CCTV/Surveillance Camera System
Physical Access Control Systems 
Alarm and Signal System
Technician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Clinton, Essex, and Franklin</t>
    </r>
    <r>
      <rPr>
        <sz val="11"/>
        <color theme="1"/>
        <rFont val="Calibri"/>
        <family val="2"/>
        <scheme val="minor"/>
      </rPr>
      <t xml:space="preserve"> </t>
    </r>
  </si>
  <si>
    <r>
      <t xml:space="preserve">CCTV/Surveillance Camera System
Physical Access Control Systems 
Alarm and Signal System
Technician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Hamilton, Saratoga, Warren, and Washington </t>
    </r>
  </si>
  <si>
    <r>
      <t xml:space="preserve">Permanent Facility Perimeter Fencing System
Technician Onsite Region 7
</t>
    </r>
    <r>
      <rPr>
        <u/>
        <sz val="11"/>
        <rFont val="Calibri"/>
        <family val="2"/>
        <scheme val="minor"/>
      </rPr>
      <t>Entire Counties</t>
    </r>
    <r>
      <rPr>
        <sz val="11"/>
        <rFont val="Calibri"/>
        <family val="2"/>
        <scheme val="minor"/>
      </rPr>
      <t xml:space="preserve"> - </t>
    </r>
    <r>
      <rPr>
        <b/>
        <sz val="11"/>
        <rFont val="Calibri"/>
        <family val="2"/>
        <scheme val="minor"/>
      </rPr>
      <t xml:space="preserve">Cortland, Herkimer, Madison, Oneida, Oswego </t>
    </r>
    <r>
      <rPr>
        <sz val="11"/>
        <rFont val="Calibri"/>
        <family val="2"/>
        <scheme val="minor"/>
      </rPr>
      <t xml:space="preserve">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Townships of Ira, Locke, Sempronius, Sterling, Summerhill and Victory. 
</t>
    </r>
    <r>
      <rPr>
        <b/>
        <sz val="11"/>
        <rFont val="Calibri"/>
        <family val="2"/>
        <scheme val="minor"/>
      </rPr>
      <t>Onondaga</t>
    </r>
    <r>
      <rPr>
        <sz val="11"/>
        <rFont val="Calibri"/>
        <family val="2"/>
        <scheme val="minor"/>
      </rPr>
      <t>: Entire County except Townships of Elbridge and Skaneateles.</t>
    </r>
  </si>
  <si>
    <r>
      <t xml:space="preserve">Permanent Facility Perimeter Fencing System
Technician Onsite Region 7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All Townships except Genoa, Ira, Sterling, Victory, Locke, Sempronius and Summerhill 
</t>
    </r>
    <r>
      <rPr>
        <b/>
        <sz val="11"/>
        <rFont val="Calibri"/>
        <family val="2"/>
        <scheme val="minor"/>
      </rPr>
      <t>Onondaga</t>
    </r>
    <r>
      <rPr>
        <sz val="11"/>
        <rFont val="Calibri"/>
        <family val="2"/>
        <scheme val="minor"/>
      </rPr>
      <t xml:space="preserve">: Only the Townships of Elbridge and Skaneateles  </t>
    </r>
  </si>
  <si>
    <r>
      <t xml:space="preserve">Permanent Facility Perimeter Fencing System
Technician Onsite Region 7
</t>
    </r>
    <r>
      <rPr>
        <u/>
        <sz val="11"/>
        <rFont val="Calibri"/>
        <family val="2"/>
        <scheme val="minor"/>
      </rPr>
      <t xml:space="preserve">Partial County </t>
    </r>
    <r>
      <rPr>
        <sz val="11"/>
        <rFont val="Calibri"/>
        <family val="2"/>
        <scheme val="minor"/>
      </rPr>
      <t xml:space="preserve">- </t>
    </r>
    <r>
      <rPr>
        <b/>
        <sz val="11"/>
        <rFont val="Calibri"/>
        <family val="2"/>
        <scheme val="minor"/>
      </rPr>
      <t>Cayuga</t>
    </r>
    <r>
      <rPr>
        <sz val="11"/>
        <rFont val="Calibri"/>
        <family val="2"/>
        <scheme val="minor"/>
      </rPr>
      <t xml:space="preserve">:  Only the Township of Genoa. </t>
    </r>
  </si>
  <si>
    <r>
      <t xml:space="preserve">Permanent Facility Perimeter Fencing System
Technician Onsite Region 7
</t>
    </r>
    <r>
      <rPr>
        <u/>
        <sz val="11"/>
        <color theme="1"/>
        <rFont val="Calibri"/>
        <family val="2"/>
        <scheme val="minor"/>
      </rPr>
      <t>Entire Counties -</t>
    </r>
    <r>
      <rPr>
        <sz val="11"/>
        <color theme="1"/>
        <rFont val="Calibri"/>
        <family val="2"/>
        <scheme val="minor"/>
      </rPr>
      <t xml:space="preserve"> </t>
    </r>
    <r>
      <rPr>
        <b/>
        <sz val="11"/>
        <color theme="1"/>
        <rFont val="Calibri"/>
        <family val="2"/>
        <scheme val="minor"/>
      </rPr>
      <t>Jefferson, Lewis, and St. Lawrence</t>
    </r>
  </si>
  <si>
    <r>
      <t xml:space="preserve">Command Center System 
Computer Aided Dispatch System 
Fire Station Alerting System
Technician Onsite Region 7
</t>
    </r>
    <r>
      <rPr>
        <u/>
        <sz val="11"/>
        <color theme="1"/>
        <rFont val="Calibri"/>
        <family val="2"/>
        <scheme val="minor"/>
      </rPr>
      <t>Entire Counties -</t>
    </r>
    <r>
      <rPr>
        <sz val="11"/>
        <color theme="1"/>
        <rFont val="Calibri"/>
        <family val="2"/>
        <scheme val="minor"/>
      </rPr>
      <t xml:space="preserve"> </t>
    </r>
    <r>
      <rPr>
        <b/>
        <sz val="11"/>
        <color theme="1"/>
        <rFont val="Calibri"/>
        <family val="2"/>
        <scheme val="minor"/>
      </rPr>
      <t>Jefferson</t>
    </r>
    <r>
      <rPr>
        <sz val="11"/>
        <color theme="1"/>
        <rFont val="Calibri"/>
        <family val="2"/>
        <scheme val="minor"/>
      </rPr>
      <t xml:space="preserve">, </t>
    </r>
    <r>
      <rPr>
        <b/>
        <sz val="11"/>
        <color theme="1"/>
        <rFont val="Calibri"/>
        <family val="2"/>
        <scheme val="minor"/>
      </rPr>
      <t>Lewis</t>
    </r>
    <r>
      <rPr>
        <sz val="11"/>
        <color theme="1"/>
        <rFont val="Calibri"/>
        <family val="2"/>
        <scheme val="minor"/>
      </rPr>
      <t xml:space="preserve">, </t>
    </r>
    <r>
      <rPr>
        <b/>
        <sz val="11"/>
        <color theme="1"/>
        <rFont val="Calibri"/>
        <family val="2"/>
        <scheme val="minor"/>
      </rPr>
      <t>and St. Lawrence</t>
    </r>
  </si>
  <si>
    <r>
      <t xml:space="preserve">Command Center System 
Computer Aided Dispatch System 
Fire Station Alerting System
Technician Onsite Region 7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All Townships except Genoa, Ira, Sterling, Victory, Locke, Sempronius and Summerhill 
</t>
    </r>
    <r>
      <rPr>
        <b/>
        <sz val="11"/>
        <rFont val="Calibri"/>
        <family val="2"/>
        <scheme val="minor"/>
      </rPr>
      <t>Onondaga</t>
    </r>
    <r>
      <rPr>
        <sz val="11"/>
        <rFont val="Calibri"/>
        <family val="2"/>
        <scheme val="minor"/>
      </rPr>
      <t xml:space="preserve">: Only the Townships of Elbridge and Skaneateles </t>
    </r>
  </si>
  <si>
    <r>
      <t xml:space="preserve">Command Center System 
Computer Aided Dispatch System 
Fire Station Alerting System
Technician Onsite Region 7
</t>
    </r>
    <r>
      <rPr>
        <u/>
        <sz val="11"/>
        <rFont val="Calibri"/>
        <family val="2"/>
        <scheme val="minor"/>
      </rPr>
      <t>Partial County</t>
    </r>
    <r>
      <rPr>
        <sz val="11"/>
        <rFont val="Calibri"/>
        <family val="2"/>
        <scheme val="minor"/>
      </rPr>
      <t xml:space="preserve"> - </t>
    </r>
    <r>
      <rPr>
        <b/>
        <sz val="11"/>
        <rFont val="Calibri"/>
        <family val="2"/>
        <scheme val="minor"/>
      </rPr>
      <t>Cayuga</t>
    </r>
    <r>
      <rPr>
        <sz val="11"/>
        <rFont val="Calibri"/>
        <family val="2"/>
        <scheme val="minor"/>
      </rPr>
      <t xml:space="preserve">:  Only the Township of Genoa. </t>
    </r>
  </si>
  <si>
    <r>
      <t xml:space="preserve">Command Center System 
Computer Aided Dispatch System 
Fire Station Alerting System
Technician Onsite Region 7
</t>
    </r>
    <r>
      <rPr>
        <u/>
        <sz val="11"/>
        <rFont val="Calibri"/>
        <family val="2"/>
        <scheme val="minor"/>
      </rPr>
      <t xml:space="preserve">Entire Counties </t>
    </r>
    <r>
      <rPr>
        <sz val="11"/>
        <rFont val="Calibri"/>
        <family val="2"/>
        <scheme val="minor"/>
      </rPr>
      <t xml:space="preserve">- </t>
    </r>
    <r>
      <rPr>
        <b/>
        <sz val="11"/>
        <rFont val="Calibri"/>
        <family val="2"/>
        <scheme val="minor"/>
      </rPr>
      <t xml:space="preserve">Cortland, Herkimer, Madison, Oneida, Oswego </t>
    </r>
    <r>
      <rPr>
        <sz val="11"/>
        <rFont val="Calibri"/>
        <family val="2"/>
        <scheme val="minor"/>
      </rPr>
      <t xml:space="preserve">
</t>
    </r>
    <r>
      <rPr>
        <u/>
        <sz val="11"/>
        <rFont val="Calibri"/>
        <family val="2"/>
        <scheme val="minor"/>
      </rPr>
      <t xml:space="preserve">Partial Counties </t>
    </r>
    <r>
      <rPr>
        <sz val="11"/>
        <rFont val="Calibri"/>
        <family val="2"/>
        <scheme val="minor"/>
      </rPr>
      <t xml:space="preserve">- </t>
    </r>
    <r>
      <rPr>
        <b/>
        <sz val="11"/>
        <rFont val="Calibri"/>
        <family val="2"/>
        <scheme val="minor"/>
      </rPr>
      <t>Cayuga</t>
    </r>
    <r>
      <rPr>
        <sz val="11"/>
        <rFont val="Calibri"/>
        <family val="2"/>
        <scheme val="minor"/>
      </rPr>
      <t xml:space="preserve">:  Townships of Ira, Locke, Sempronius, Sterling, Summerhill and Victory. 
</t>
    </r>
    <r>
      <rPr>
        <b/>
        <sz val="11"/>
        <rFont val="Calibri"/>
        <family val="2"/>
        <scheme val="minor"/>
      </rPr>
      <t>Onondaga</t>
    </r>
    <r>
      <rPr>
        <sz val="11"/>
        <rFont val="Calibri"/>
        <family val="2"/>
        <scheme val="minor"/>
      </rPr>
      <t xml:space="preserve">: Entire County except Townships of Elbridge and Skaneateles. </t>
    </r>
  </si>
  <si>
    <r>
      <t xml:space="preserve">Electrical Distribution and Control System Technician Onsite Region 7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Jefferson, Lewis, and St. Lawrence</t>
    </r>
  </si>
  <si>
    <r>
      <t xml:space="preserve">Electrical Distribution and Control System Technician Onsite Region 7
</t>
    </r>
    <r>
      <rPr>
        <u/>
        <sz val="11"/>
        <rFont val="Calibri"/>
        <family val="2"/>
        <scheme val="minor"/>
      </rPr>
      <t xml:space="preserve">Partial County </t>
    </r>
    <r>
      <rPr>
        <sz val="11"/>
        <rFont val="Calibri"/>
        <family val="2"/>
        <scheme val="minor"/>
      </rPr>
      <t xml:space="preserve">- </t>
    </r>
    <r>
      <rPr>
        <b/>
        <sz val="11"/>
        <rFont val="Calibri"/>
        <family val="2"/>
        <scheme val="minor"/>
      </rPr>
      <t>Cayuga</t>
    </r>
    <r>
      <rPr>
        <sz val="11"/>
        <rFont val="Calibri"/>
        <family val="2"/>
        <scheme val="minor"/>
      </rPr>
      <t xml:space="preserve">:  Only the Township of Genoa. </t>
    </r>
  </si>
  <si>
    <r>
      <t xml:space="preserve">Electrical Distribution and Control System Technician Onsite Region 7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All Townships except Genoa, Ira, Sterling, Victory, Locke, Sempronius and Summerhill 
</t>
    </r>
    <r>
      <rPr>
        <b/>
        <sz val="11"/>
        <rFont val="Calibri"/>
        <family val="2"/>
        <scheme val="minor"/>
      </rPr>
      <t>Onondaga</t>
    </r>
    <r>
      <rPr>
        <sz val="11"/>
        <rFont val="Calibri"/>
        <family val="2"/>
        <scheme val="minor"/>
      </rPr>
      <t xml:space="preserve">: Only the Townships of Elbridge and Skaneateles </t>
    </r>
  </si>
  <si>
    <r>
      <t xml:space="preserve">Electrical Distribution and Control System Technician Onsite Region 7
</t>
    </r>
    <r>
      <rPr>
        <u/>
        <sz val="11"/>
        <rFont val="Calibri"/>
        <family val="2"/>
        <scheme val="minor"/>
      </rPr>
      <t xml:space="preserve">Entire Counties </t>
    </r>
    <r>
      <rPr>
        <sz val="11"/>
        <rFont val="Calibri"/>
        <family val="2"/>
        <scheme val="minor"/>
      </rPr>
      <t xml:space="preserve">- </t>
    </r>
    <r>
      <rPr>
        <b/>
        <sz val="11"/>
        <rFont val="Calibri"/>
        <family val="2"/>
        <scheme val="minor"/>
      </rPr>
      <t xml:space="preserve">Cortland, Herkimer, Madison, Oneida, Oswego </t>
    </r>
    <r>
      <rPr>
        <sz val="11"/>
        <rFont val="Calibri"/>
        <family val="2"/>
        <scheme val="minor"/>
      </rPr>
      <t xml:space="preserve">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Townships of Ira, Locke, Sempronius, Sterling, Summerhill and Victory. 
</t>
    </r>
    <r>
      <rPr>
        <b/>
        <sz val="11"/>
        <rFont val="Calibri"/>
        <family val="2"/>
        <scheme val="minor"/>
      </rPr>
      <t>Onondaga</t>
    </r>
    <r>
      <rPr>
        <sz val="11"/>
        <rFont val="Calibri"/>
        <family val="2"/>
        <scheme val="minor"/>
      </rPr>
      <t xml:space="preserve">: Entire County except Townships of Elbridge and Skaneateles. </t>
    </r>
  </si>
  <si>
    <r>
      <t xml:space="preserve">CCTV/Surveillance Camera System
Physical Access Control System
Alarm and Signal System
Technician Onsite Region 7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Jefferson, Lewis, and St. Lawrence</t>
    </r>
  </si>
  <si>
    <r>
      <t xml:space="preserve">CCTV/Surveillance Camera System
Physical Access Control System
Alarm and Signal System
Technician Onsite Region 7
</t>
    </r>
    <r>
      <rPr>
        <u/>
        <sz val="11"/>
        <rFont val="Calibri"/>
        <family val="2"/>
        <scheme val="minor"/>
      </rPr>
      <t xml:space="preserve">Partial County </t>
    </r>
    <r>
      <rPr>
        <sz val="11"/>
        <rFont val="Calibri"/>
        <family val="2"/>
        <scheme val="minor"/>
      </rPr>
      <t xml:space="preserve">- </t>
    </r>
    <r>
      <rPr>
        <b/>
        <sz val="11"/>
        <rFont val="Calibri"/>
        <family val="2"/>
        <scheme val="minor"/>
      </rPr>
      <t>Cayuga</t>
    </r>
    <r>
      <rPr>
        <sz val="11"/>
        <rFont val="Calibri"/>
        <family val="2"/>
        <scheme val="minor"/>
      </rPr>
      <t xml:space="preserve">:  Only the Township of Genoa. </t>
    </r>
  </si>
  <si>
    <r>
      <t xml:space="preserve">CCTV/Surveillance Camera System
Physical Access Control System
Alarm and Signal System
Technician Onsite Region 7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All Townships except Genoa, Ira, Sterling, Victory, Locke, Sempronius and Summerhill 
</t>
    </r>
    <r>
      <rPr>
        <b/>
        <sz val="11"/>
        <rFont val="Calibri"/>
        <family val="2"/>
        <scheme val="minor"/>
      </rPr>
      <t>Onondaga</t>
    </r>
    <r>
      <rPr>
        <sz val="11"/>
        <rFont val="Calibri"/>
        <family val="2"/>
        <scheme val="minor"/>
      </rPr>
      <t xml:space="preserve">: Only the Townships of Elbridge and Skaneateles </t>
    </r>
  </si>
  <si>
    <r>
      <t xml:space="preserve">CCTV/Surveillance Camera System
Physical Access Control System
Alarm and Signal System
Technician Onsite Region 7
</t>
    </r>
    <r>
      <rPr>
        <u/>
        <sz val="11"/>
        <rFont val="Calibri"/>
        <family val="2"/>
        <scheme val="minor"/>
      </rPr>
      <t>Entire Counties</t>
    </r>
    <r>
      <rPr>
        <sz val="11"/>
        <rFont val="Calibri"/>
        <family val="2"/>
        <scheme val="minor"/>
      </rPr>
      <t xml:space="preserve"> - </t>
    </r>
    <r>
      <rPr>
        <b/>
        <sz val="11"/>
        <rFont val="Calibri"/>
        <family val="2"/>
        <scheme val="minor"/>
      </rPr>
      <t xml:space="preserve">Cortland, Herkimer, Madison, Oneida, Oswego </t>
    </r>
    <r>
      <rPr>
        <sz val="11"/>
        <rFont val="Calibri"/>
        <family val="2"/>
        <scheme val="minor"/>
      </rPr>
      <t xml:space="preserve">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Townships of Ira, Locke, Sempronius, Sterling, Summerhill and Victory. 
</t>
    </r>
    <r>
      <rPr>
        <b/>
        <sz val="11"/>
        <rFont val="Calibri"/>
        <family val="2"/>
        <scheme val="minor"/>
      </rPr>
      <t>Onondaga</t>
    </r>
    <r>
      <rPr>
        <sz val="11"/>
        <rFont val="Calibri"/>
        <family val="2"/>
        <scheme val="minor"/>
      </rPr>
      <t xml:space="preserve">: Entire County except Townships of Elbridge and Skaneateles. </t>
    </r>
  </si>
  <si>
    <r>
      <t xml:space="preserve">Fire Alarm System
Technician Onsite Region 7
</t>
    </r>
    <r>
      <rPr>
        <u/>
        <sz val="11"/>
        <rFont val="Calibri"/>
        <family val="2"/>
        <scheme val="minor"/>
      </rPr>
      <t>Entire Counties</t>
    </r>
    <r>
      <rPr>
        <sz val="11"/>
        <rFont val="Calibri"/>
        <family val="2"/>
        <scheme val="minor"/>
      </rPr>
      <t xml:space="preserve"> - </t>
    </r>
    <r>
      <rPr>
        <b/>
        <sz val="11"/>
        <rFont val="Calibri"/>
        <family val="2"/>
        <scheme val="minor"/>
      </rPr>
      <t xml:space="preserve">Cortland, Herkimer, Madison, Oneida, Oswego </t>
    </r>
    <r>
      <rPr>
        <sz val="11"/>
        <rFont val="Calibri"/>
        <family val="2"/>
        <scheme val="minor"/>
      </rPr>
      <t xml:space="preserve">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Townships of Ira, Locke, Sempronius, Sterling, Summerhill and Victory. 
</t>
    </r>
    <r>
      <rPr>
        <b/>
        <sz val="11"/>
        <rFont val="Calibri"/>
        <family val="2"/>
        <scheme val="minor"/>
      </rPr>
      <t>Onondaga</t>
    </r>
    <r>
      <rPr>
        <sz val="11"/>
        <rFont val="Calibri"/>
        <family val="2"/>
        <scheme val="minor"/>
      </rPr>
      <t xml:space="preserve">: Entire County except Townships of Elbridge and Skaneateles. </t>
    </r>
  </si>
  <si>
    <t>Fire Alarm System
Technician Maintenance Onsite Region 2</t>
  </si>
  <si>
    <t>Fire Alarm System
Technician Integration Onsite Region 2</t>
  </si>
  <si>
    <t>CCTV/Surveillance Camera System
Physical Access Control System
Alarm and Signal System
Technician Maintenance Onsite Region 2</t>
  </si>
  <si>
    <t>Electrical Distribution and Control System Technician Onsite Region 2</t>
  </si>
  <si>
    <t>CCTV/Surveillance Camera System
Physical Access Control System
Alarm and Signal System
Technician Integration Onsite Integration Region 2</t>
  </si>
  <si>
    <t>Fire Sprinkler System
Fire Suppression System
Technician Onsite Region 2</t>
  </si>
  <si>
    <t xml:space="preserve">
Fire Pump System
Emergency Communications/Mass Notification System
Technician Onsite Region 2</t>
  </si>
  <si>
    <t>Permanent Facility Perimeter Fencing System
Technician Onsite Region 2</t>
  </si>
  <si>
    <t>Building Automation System
Energy Management System
Lighting Control/Occupancy Detecting System
Technician Onsite Region 2</t>
  </si>
  <si>
    <r>
      <t xml:space="preserve">Command Center System 
Computer Aided Dispatch System 
Fire Station Alerting System 
Technician Onsite Region 3 
</t>
    </r>
    <r>
      <rPr>
        <u/>
        <sz val="11"/>
        <color theme="1"/>
        <rFont val="Calibri"/>
        <family val="2"/>
        <scheme val="minor"/>
      </rPr>
      <t>Entire County:</t>
    </r>
    <r>
      <rPr>
        <sz val="11"/>
        <color theme="1"/>
        <rFont val="Calibri"/>
        <family val="2"/>
        <scheme val="minor"/>
      </rPr>
      <t xml:space="preserve"> </t>
    </r>
    <r>
      <rPr>
        <b/>
        <sz val="11"/>
        <color theme="1"/>
        <rFont val="Calibri"/>
        <family val="2"/>
        <scheme val="minor"/>
      </rPr>
      <t>Westchester</t>
    </r>
    <r>
      <rPr>
        <sz val="11"/>
        <color theme="1"/>
        <rFont val="Calibri"/>
        <family val="2"/>
        <scheme val="minor"/>
      </rPr>
      <t xml:space="preserve"> </t>
    </r>
  </si>
  <si>
    <r>
      <t xml:space="preserve">Command Center System 
Computer Aided Dispatch System 
Fire Station Alerting System 
Technician Onsite Region 3 
</t>
    </r>
    <r>
      <rPr>
        <u/>
        <sz val="11"/>
        <color theme="1"/>
        <rFont val="Calibri"/>
        <family val="2"/>
        <scheme val="minor"/>
      </rPr>
      <t>Entire County</t>
    </r>
    <r>
      <rPr>
        <sz val="11"/>
        <color theme="1"/>
        <rFont val="Calibri"/>
        <family val="2"/>
        <scheme val="minor"/>
      </rPr>
      <t xml:space="preserve">: </t>
    </r>
    <r>
      <rPr>
        <b/>
        <sz val="11"/>
        <color theme="1"/>
        <rFont val="Calibri"/>
        <family val="2"/>
        <scheme val="minor"/>
      </rPr>
      <t>Putnam</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t>
    </r>
    <r>
      <rPr>
        <b/>
        <sz val="11"/>
        <color theme="1"/>
        <rFont val="Calibri"/>
        <family val="2"/>
        <scheme val="minor"/>
      </rPr>
      <t>Dutchess</t>
    </r>
    <r>
      <rPr>
        <sz val="11"/>
        <color theme="1"/>
        <rFont val="Calibri"/>
        <family val="2"/>
        <scheme val="minor"/>
      </rPr>
      <t>:Towns of Fishkill, East 
                                      Fishkill, and Beacon.</t>
    </r>
  </si>
  <si>
    <r>
      <t xml:space="preserve">Building Automation System
Energy Management System 
Lighting Control/Occupancy Detecting System
Technician Onsite Region 3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Dutchess</t>
    </r>
    <r>
      <rPr>
        <sz val="11"/>
        <color theme="1"/>
        <rFont val="Calibri"/>
        <family val="2"/>
        <scheme val="minor"/>
      </rPr>
      <t>: All of the county except  for the towns of Fishkill,East Fishkill, and Beacon.</t>
    </r>
  </si>
  <si>
    <r>
      <t xml:space="preserve">Building Automation System
Energy Management System 
Lighting Control/Occupancy Detecting System
Technician Onsite Region 3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Putnam</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t>
    </r>
    <r>
      <rPr>
        <b/>
        <sz val="11"/>
        <color theme="1"/>
        <rFont val="Calibri"/>
        <family val="2"/>
        <scheme val="minor"/>
      </rPr>
      <t>Dutchess</t>
    </r>
    <r>
      <rPr>
        <sz val="11"/>
        <color theme="1"/>
        <rFont val="Calibri"/>
        <family val="2"/>
        <scheme val="minor"/>
      </rPr>
      <t>:Towns of Fishkill, East Fishkill, and Beacon.</t>
    </r>
  </si>
  <si>
    <r>
      <t xml:space="preserve">Building Automation System
Energy Management System
Lighting Control/Occupancy Detecting System
Technician Onsite Region 3 
</t>
    </r>
    <r>
      <rPr>
        <u/>
        <sz val="11"/>
        <color theme="1"/>
        <rFont val="Calibri"/>
        <family val="2"/>
        <scheme val="minor"/>
      </rPr>
      <t>Entire County</t>
    </r>
    <r>
      <rPr>
        <sz val="11"/>
        <color theme="1"/>
        <rFont val="Calibri"/>
        <family val="2"/>
        <scheme val="minor"/>
      </rPr>
      <t xml:space="preserve">: </t>
    </r>
    <r>
      <rPr>
        <b/>
        <sz val="11"/>
        <color theme="1"/>
        <rFont val="Calibri"/>
        <family val="2"/>
        <scheme val="minor"/>
      </rPr>
      <t xml:space="preserve">Westchester </t>
    </r>
  </si>
  <si>
    <r>
      <t xml:space="preserve">Nurse Call System
Personal Alarm System
Time Management System
Technician Onsite Region 3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Dutchess</t>
    </r>
    <r>
      <rPr>
        <sz val="11"/>
        <color theme="1"/>
        <rFont val="Calibri"/>
        <family val="2"/>
        <scheme val="minor"/>
      </rPr>
      <t>: All of the county except  
                                         for the towns of Fishkill,East Fishkill, 
                                         and Beacon.</t>
    </r>
  </si>
  <si>
    <r>
      <t xml:space="preserve">Nurse Call System
Personal Alarm System
Time Management System
Technician Onsite Region 3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Putnam</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t>
    </r>
    <r>
      <rPr>
        <b/>
        <sz val="11"/>
        <color theme="1"/>
        <rFont val="Calibri"/>
        <family val="2"/>
        <scheme val="minor"/>
      </rPr>
      <t>Dutchess</t>
    </r>
    <r>
      <rPr>
        <sz val="11"/>
        <color theme="1"/>
        <rFont val="Calibri"/>
        <family val="2"/>
        <scheme val="minor"/>
      </rPr>
      <t>:Towns of Fishkill, East 
                                      Fishkill, and Beacon.</t>
    </r>
  </si>
  <si>
    <r>
      <t xml:space="preserve">Permanent Facility Perimeter Fencing System 
Technician Onsite Region 3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Dutchess</t>
    </r>
    <r>
      <rPr>
        <sz val="11"/>
        <color theme="1"/>
        <rFont val="Calibri"/>
        <family val="2"/>
        <scheme val="minor"/>
      </rPr>
      <t>: All of the county except  
                                         for the towns of Fishkill,East Fishkill, 
                                         and Beacon.</t>
    </r>
  </si>
  <si>
    <r>
      <t xml:space="preserve">Permanent Facility Perimeter Fencing System 
Technician Onsite Region 3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Putnam</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t>
    </r>
    <r>
      <rPr>
        <b/>
        <sz val="11"/>
        <color theme="1"/>
        <rFont val="Calibri"/>
        <family val="2"/>
        <scheme val="minor"/>
      </rPr>
      <t>Dutchess</t>
    </r>
    <r>
      <rPr>
        <sz val="11"/>
        <color theme="1"/>
        <rFont val="Calibri"/>
        <family val="2"/>
        <scheme val="minor"/>
      </rPr>
      <t>:Towns of Fishkill, East 
                                      Fishkill, and Beacon.</t>
    </r>
  </si>
  <si>
    <r>
      <t xml:space="preserve">Inmate Radio System
Public Address System
Public Safety Digital Signage System
Technician Onsite Region 3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Dutchess</t>
    </r>
    <r>
      <rPr>
        <sz val="11"/>
        <color theme="1"/>
        <rFont val="Calibri"/>
        <family val="2"/>
        <scheme val="minor"/>
      </rPr>
      <t>: All of the county except  
                                         for the towns of Fishkill,East Fishkill, 
                                         and Beacon.</t>
    </r>
  </si>
  <si>
    <r>
      <t xml:space="preserve">Inmate Radio System
Public Address System
Public Safety Digital Signage System
Technician Onsite Region 3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Putnam</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t>
    </r>
    <r>
      <rPr>
        <b/>
        <sz val="11"/>
        <color theme="1"/>
        <rFont val="Calibri"/>
        <family val="2"/>
        <scheme val="minor"/>
      </rPr>
      <t>Dutchess</t>
    </r>
    <r>
      <rPr>
        <sz val="11"/>
        <color theme="1"/>
        <rFont val="Calibri"/>
        <family val="2"/>
        <scheme val="minor"/>
      </rPr>
      <t>:Towns of Fishkill, East 
                                      Fishkill, and Beacon.</t>
    </r>
  </si>
  <si>
    <r>
      <t xml:space="preserve">Inmate Radio System
Public Address System
Public Safety Digital Signage System
Technician Onsite Region 3 
</t>
    </r>
    <r>
      <rPr>
        <u/>
        <sz val="11"/>
        <color theme="1"/>
        <rFont val="Calibri"/>
        <family val="2"/>
        <scheme val="minor"/>
      </rPr>
      <t>Entire County</t>
    </r>
    <r>
      <rPr>
        <sz val="11"/>
        <color theme="1"/>
        <rFont val="Calibri"/>
        <family val="2"/>
        <scheme val="minor"/>
      </rPr>
      <t xml:space="preserve">: </t>
    </r>
    <r>
      <rPr>
        <b/>
        <sz val="11"/>
        <color theme="1"/>
        <rFont val="Calibri"/>
        <family val="2"/>
        <scheme val="minor"/>
      </rPr>
      <t>Westchester</t>
    </r>
  </si>
  <si>
    <r>
      <t xml:space="preserve">
Fire Sprinkler System
Fire Suppression System
Technician Onsite Region 3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Dutchess</t>
    </r>
    <r>
      <rPr>
        <sz val="11"/>
        <color theme="1"/>
        <rFont val="Calibri"/>
        <family val="2"/>
        <scheme val="minor"/>
      </rPr>
      <t>: All of the county except  
                                         for the towns of Fishkill,East Fishkill, 
                                         and Beacon.</t>
    </r>
  </si>
  <si>
    <r>
      <t xml:space="preserve">Fire Sprinkler System
Fire Suppression Systems
Technician Onsite Region 3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Putnam</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t>
    </r>
    <r>
      <rPr>
        <b/>
        <sz val="11"/>
        <color theme="1"/>
        <rFont val="Calibri"/>
        <family val="2"/>
        <scheme val="minor"/>
      </rPr>
      <t>Dutchess</t>
    </r>
    <r>
      <rPr>
        <sz val="11"/>
        <color theme="1"/>
        <rFont val="Calibri"/>
        <family val="2"/>
        <scheme val="minor"/>
      </rPr>
      <t>:Towns of Fishkill, East 
                                      Fishkill, and Beacon.</t>
    </r>
  </si>
  <si>
    <r>
      <t xml:space="preserve">Fire Alarm System
Technician Integration Onsite Region 3 
</t>
    </r>
    <r>
      <rPr>
        <u/>
        <sz val="11"/>
        <color theme="1"/>
        <rFont val="Calibri"/>
        <family val="2"/>
        <scheme val="minor"/>
      </rPr>
      <t>Entire County</t>
    </r>
    <r>
      <rPr>
        <sz val="11"/>
        <color theme="1"/>
        <rFont val="Calibri"/>
        <family val="2"/>
        <scheme val="minor"/>
      </rPr>
      <t xml:space="preserve">: </t>
    </r>
    <r>
      <rPr>
        <b/>
        <sz val="11"/>
        <color theme="1"/>
        <rFont val="Calibri"/>
        <family val="2"/>
        <scheme val="minor"/>
      </rPr>
      <t>Westchester</t>
    </r>
    <r>
      <rPr>
        <sz val="11"/>
        <color theme="1"/>
        <rFont val="Calibri"/>
        <family val="2"/>
        <scheme val="minor"/>
      </rPr>
      <t xml:space="preserve"> </t>
    </r>
  </si>
  <si>
    <r>
      <t xml:space="preserve">Fire Alarm System
Technician Maintenance Onsite Region 3 
</t>
    </r>
    <r>
      <rPr>
        <u/>
        <sz val="11"/>
        <color theme="1"/>
        <rFont val="Calibri"/>
        <family val="2"/>
        <scheme val="minor"/>
      </rPr>
      <t>Entire County</t>
    </r>
    <r>
      <rPr>
        <sz val="11"/>
        <color theme="1"/>
        <rFont val="Calibri"/>
        <family val="2"/>
        <scheme val="minor"/>
      </rPr>
      <t xml:space="preserve">: </t>
    </r>
    <r>
      <rPr>
        <b/>
        <sz val="11"/>
        <color theme="1"/>
        <rFont val="Calibri"/>
        <family val="2"/>
        <scheme val="minor"/>
      </rPr>
      <t>Westchester</t>
    </r>
  </si>
  <si>
    <r>
      <t xml:space="preserve">Fire Alarm System
Technician Onsite Region 3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Putnam</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t>
    </r>
    <r>
      <rPr>
        <b/>
        <sz val="11"/>
        <color theme="1"/>
        <rFont val="Calibri"/>
        <family val="2"/>
        <scheme val="minor"/>
      </rPr>
      <t>Dutchess</t>
    </r>
    <r>
      <rPr>
        <sz val="11"/>
        <color theme="1"/>
        <rFont val="Calibri"/>
        <family val="2"/>
        <scheme val="minor"/>
      </rPr>
      <t>:Towns of Fishkill, East 
                                      Fishkill, and Beacon.</t>
    </r>
  </si>
  <si>
    <r>
      <t xml:space="preserve">Fire Alarm System
Technician Onsite Region 3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Dutchess</t>
    </r>
    <r>
      <rPr>
        <sz val="11"/>
        <color theme="1"/>
        <rFont val="Calibri"/>
        <family val="2"/>
        <scheme val="minor"/>
      </rPr>
      <t>: All of the county except  
                                         for the towns of Fishkill,East Fishkill, 
                                         and Beacon.</t>
    </r>
  </si>
  <si>
    <r>
      <t xml:space="preserve">
Fire Pump System
Emergency Communications/Mass Notification System
Technician Onsite Region 3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Putnam</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t>
    </r>
    <r>
      <rPr>
        <b/>
        <sz val="11"/>
        <color theme="1"/>
        <rFont val="Calibri"/>
        <family val="2"/>
        <scheme val="minor"/>
      </rPr>
      <t>Dutchess</t>
    </r>
    <r>
      <rPr>
        <sz val="11"/>
        <color theme="1"/>
        <rFont val="Calibri"/>
        <family val="2"/>
        <scheme val="minor"/>
      </rPr>
      <t>:Towns of Fishkill, East 
                                      Fishkill, and Beacon.</t>
    </r>
  </si>
  <si>
    <r>
      <t xml:space="preserve">Fire Pump System
Emergency Communications/Mass Notification System 
Technician Onsite Region 3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Dutchess</t>
    </r>
    <r>
      <rPr>
        <sz val="11"/>
        <color theme="1"/>
        <rFont val="Calibri"/>
        <family val="2"/>
        <scheme val="minor"/>
      </rPr>
      <t>: All of the county except  
                                         for the towns of Fishkill,East Fishkill, 
                                         and Beacon.</t>
    </r>
  </si>
  <si>
    <r>
      <t xml:space="preserve">CCTV/Surveillance Camera System
Physical Access Control System
Alarm and Signal System
Technician Onsite Region 3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Dutchess</t>
    </r>
    <r>
      <rPr>
        <sz val="11"/>
        <color theme="1"/>
        <rFont val="Calibri"/>
        <family val="2"/>
        <scheme val="minor"/>
      </rPr>
      <t>: All of the county except  
                                         for the towns of Fishkill,East Fishkill, 
                                         and Beacon.</t>
    </r>
  </si>
  <si>
    <r>
      <t xml:space="preserve">CCTV/Surveillance Camera System
Physical Access Control System
Alarm and Signal System
Technician Onsite Region 3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Putnam</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t>
    </r>
    <r>
      <rPr>
        <b/>
        <sz val="11"/>
        <color theme="1"/>
        <rFont val="Calibri"/>
        <family val="2"/>
        <scheme val="minor"/>
      </rPr>
      <t>Dutchess</t>
    </r>
    <r>
      <rPr>
        <sz val="11"/>
        <color theme="1"/>
        <rFont val="Calibri"/>
        <family val="2"/>
        <scheme val="minor"/>
      </rPr>
      <t>:Towns of Fishkill, East 
                                      Fishkill, and Beacon.</t>
    </r>
  </si>
  <si>
    <r>
      <t xml:space="preserve">CCTV/Surveillance Camera System
Physical Access Control System
Alarm and Signal System
Technician Maintenance Onsite Region 3 
</t>
    </r>
    <r>
      <rPr>
        <u/>
        <sz val="11"/>
        <color theme="1"/>
        <rFont val="Calibri"/>
        <family val="2"/>
        <scheme val="minor"/>
      </rPr>
      <t>Entire County</t>
    </r>
    <r>
      <rPr>
        <sz val="11"/>
        <color theme="1"/>
        <rFont val="Calibri"/>
        <family val="2"/>
        <scheme val="minor"/>
      </rPr>
      <t xml:space="preserve">: </t>
    </r>
    <r>
      <rPr>
        <b/>
        <sz val="11"/>
        <color theme="1"/>
        <rFont val="Calibri"/>
        <family val="2"/>
        <scheme val="minor"/>
      </rPr>
      <t>Westchester</t>
    </r>
  </si>
  <si>
    <t>Individual employed by the Contractor or Subcontractor who: 
1) Installs, runs, pulls, etc. Low Voltage Wiring,  Line Voltage Wiring, cable, fiber optics, etc. for all  Traffic and Transportation CCTV/Surveillance Camera Systems. 
2) Installs raceway, conduits, etc. for wire, cable, and fiber optics for Traffic  and Transportation CCTV/Surveillance Camera Systems. 
3) Installs/Mounts products onto poles, pads, etc. for Traffic  and Transportation CCTV/Surveillance Camera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</si>
  <si>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Electronic Article Surveillance Systems, Electronic Identification Systems, and Guard Tour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</si>
  <si>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Fire Alarm Systems.
***This Job Title can only be used for work/Services on Systems/Product Lines/Equipment which are included on the Contractor's Contract***</t>
  </si>
  <si>
    <t>Individual employed by the Contractor or Subcontractor who Commissions Programs,  Integrates, and Maintains (both Preventative and Remedial Maintenance) Inmate Radio System, Public Address System, and Public Safety Digital Signage System.
***This Job Title can only be used for work/Services on Systems/Product Lines/Equipment which are included on the Contractor's Contract***</t>
  </si>
  <si>
    <t>Permanent Facility Perimeter Fencing System
Technician Onsite Region 1</t>
  </si>
  <si>
    <t>Individual employed by the Contractor or Subcontractor who performs training of Authorized User's personnel in the use of Systems obtained or Maintained under This Award.
***This Job Title can only be used for work/Services on Systems/Product Lines/Equipment which are included on the Contractor's Contract***</t>
  </si>
  <si>
    <t>Individual employed by the Contractor or Subcontractor who performs advanced training of Authorized User's personnel in the use of Systems obtained or Maintained under This Award.
***This Job Title can only be used for work/Services on Systems/Product Lines/Equipment which are included on the Contractor's Contract***</t>
  </si>
  <si>
    <r>
      <t xml:space="preserve">Permanent Facility Perimeter Fencing System 
Technician Onsite Region 9
</t>
    </r>
    <r>
      <rPr>
        <u/>
        <sz val="11"/>
        <color theme="1"/>
        <rFont val="Calibri"/>
        <family val="2"/>
        <scheme val="minor"/>
      </rPr>
      <t>Partial County -</t>
    </r>
    <r>
      <rPr>
        <sz val="11"/>
        <color theme="1"/>
        <rFont val="Calibri"/>
        <family val="2"/>
        <scheme val="minor"/>
      </rPr>
      <t xml:space="preserve"> </t>
    </r>
    <r>
      <rPr>
        <b/>
        <sz val="11"/>
        <color theme="1"/>
        <rFont val="Calibri"/>
        <family val="2"/>
        <scheme val="minor"/>
      </rPr>
      <t>Allegany</t>
    </r>
    <r>
      <rPr>
        <sz val="11"/>
        <color theme="1"/>
        <rFont val="Calibri"/>
        <family val="2"/>
        <scheme val="minor"/>
      </rPr>
      <t xml:space="preserve">:  Only the townships of Allen, Almond, Alfred, Andover, Birdsall,  Burns, Granger, Grove, Hume, Independence, Ward, Wellsville, West Almond, Willing, and that portion of Amity, Angelica, Belfast, Caneadea, and Scio that lie east of the Genesee River. </t>
    </r>
  </si>
  <si>
    <r>
      <t xml:space="preserve">Permanent Facility Perimeter Fencing System
Technician Onsite Region 9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Niagara</t>
    </r>
    <r>
      <rPr>
        <sz val="11"/>
        <color theme="1"/>
        <rFont val="Calibri"/>
        <family val="2"/>
        <scheme val="minor"/>
      </rPr>
      <t xml:space="preserve">
</t>
    </r>
    <r>
      <rPr>
        <u/>
        <sz val="11"/>
        <color theme="1"/>
        <rFont val="Calibri"/>
        <family val="2"/>
        <scheme val="minor"/>
      </rPr>
      <t>Partial County</t>
    </r>
    <r>
      <rPr>
        <sz val="11"/>
        <color theme="1"/>
        <rFont val="Calibri"/>
        <family val="2"/>
        <scheme val="minor"/>
      </rPr>
      <t xml:space="preserve"> - </t>
    </r>
    <r>
      <rPr>
        <b/>
        <sz val="11"/>
        <color theme="1"/>
        <rFont val="Calibri"/>
        <family val="2"/>
        <scheme val="minor"/>
      </rPr>
      <t>Orleans</t>
    </r>
    <r>
      <rPr>
        <sz val="11"/>
        <color theme="1"/>
        <rFont val="Calibri"/>
        <family val="2"/>
        <scheme val="minor"/>
      </rPr>
      <t>:  Only the Townships of Albion, Barre, Carlton, Gaines, Ridgeway, Shelby and Yates.</t>
    </r>
  </si>
  <si>
    <r>
      <t xml:space="preserve">Permanent Facility Perimeter Fencing System
Technician Onsite Region 9
Entire County - </t>
    </r>
    <r>
      <rPr>
        <b/>
        <sz val="11"/>
        <color theme="1"/>
        <rFont val="Calibri"/>
        <family val="2"/>
        <scheme val="minor"/>
      </rPr>
      <t>Erie</t>
    </r>
    <r>
      <rPr>
        <sz val="11"/>
        <color theme="1"/>
        <rFont val="Calibri"/>
        <family val="2"/>
        <scheme val="minor"/>
      </rPr>
      <t xml:space="preserve">
Partial Counties - </t>
    </r>
    <r>
      <rPr>
        <b/>
        <sz val="11"/>
        <color theme="1"/>
        <rFont val="Calibri"/>
        <family val="2"/>
        <scheme val="minor"/>
      </rPr>
      <t>Cattaraugus</t>
    </r>
    <r>
      <rPr>
        <sz val="11"/>
        <color theme="1"/>
        <rFont val="Calibri"/>
        <family val="2"/>
        <scheme val="minor"/>
      </rPr>
      <t xml:space="preserve">:  Only the Townships of Ashford, East Otto, Ellicottville, Farmersville, Freedom, Franklinville, Lyndon, Machias, Mansfield, New Albion, Otto, Perrysburg, Persia and Yorkshire.  
</t>
    </r>
    <r>
      <rPr>
        <b/>
        <sz val="11"/>
        <color theme="1"/>
        <rFont val="Calibri"/>
        <family val="2"/>
        <scheme val="minor"/>
      </rPr>
      <t>Genesee</t>
    </r>
    <r>
      <rPr>
        <sz val="11"/>
        <color theme="1"/>
        <rFont val="Calibri"/>
        <family val="2"/>
        <scheme val="minor"/>
      </rPr>
      <t xml:space="preserve">:  Only the Townships of Alabama, Alexander, Darien, Oakfield, Pembroke and that portion of the Towns of Batavia and Elba that are west of Little Tonawanda Creek; Tonawanda Creek; the City limits of Batavia (in effect prior to Feb. 1, 1970) and State Highway 98 north of the City of Batavia, then north on Highway 98 to the Orleans County line.  
</t>
    </r>
    <r>
      <rPr>
        <b/>
        <sz val="11"/>
        <color theme="1"/>
        <rFont val="Calibri"/>
        <family val="2"/>
        <scheme val="minor"/>
      </rPr>
      <t>Wyoming</t>
    </r>
    <r>
      <rPr>
        <sz val="11"/>
        <color theme="1"/>
        <rFont val="Calibri"/>
        <family val="2"/>
        <scheme val="minor"/>
      </rPr>
      <t xml:space="preserve">:  Only the Townships of Arcade, Attica, Bennington, Eagle, Java, Orangeville, Sheldon and Wethersfield.  </t>
    </r>
  </si>
  <si>
    <r>
      <t xml:space="preserve">Permanent Facility Perimeter Fencing System
Technician Onsite Region 9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Chautauqua</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Allegany</t>
    </r>
    <r>
      <rPr>
        <sz val="11"/>
        <color theme="1"/>
        <rFont val="Calibri"/>
        <family val="2"/>
        <scheme val="minor"/>
      </rPr>
      <t xml:space="preserve">:  Only the Townships of Alma, Bolivar, Centerville, Clarksville, Cuba, Friendship, Genesee, New Hudson, Rushford, Wirt and that portion of the Townships of Amity, Angelica, Belfast, Caneadea and Scio that are west of the Genesee River.  
</t>
    </r>
    <r>
      <rPr>
        <b/>
        <sz val="11"/>
        <color theme="1"/>
        <rFont val="Calibri"/>
        <family val="2"/>
        <scheme val="minor"/>
      </rPr>
      <t>Cattaraugus</t>
    </r>
    <r>
      <rPr>
        <sz val="11"/>
        <color theme="1"/>
        <rFont val="Calibri"/>
        <family val="2"/>
        <scheme val="minor"/>
      </rPr>
      <t xml:space="preserve">:  Only the Townships of Allegany, Carrollton, Cold Spring, Conewango, Dayton, Great Valley, Hinsdale, Humphrey, Ischua, Leon, Little Valley, Napoli, Olean, Portville, Red House, Randolph, Salamanca and South Valley.   </t>
    </r>
  </si>
  <si>
    <r>
      <t xml:space="preserve">Permanent Facility Perimeter Fencing System
Technician Onsite Region 9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Genesee</t>
    </r>
    <r>
      <rPr>
        <sz val="11"/>
        <color theme="1"/>
        <rFont val="Calibri"/>
        <family val="2"/>
        <scheme val="minor"/>
      </rPr>
      <t xml:space="preserve">:  Only the Townships of Bergen, Bethany, Byron, Leroy, Pavillion, Stafford, and that portion of the Townships of Batavia and Elba which lie east of a line following the Little Tonawanda Creek, north on the Tonawanda Creek to the City limits of Batavia, northwest and northeast around the City limits, but including the City of Batavia (in effect prior to 02/01/70), to State Highway 98, north on 98 to Orleans County.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Wyoming</t>
    </r>
    <r>
      <rPr>
        <sz val="11"/>
        <color theme="1"/>
        <rFont val="Calibri"/>
        <family val="2"/>
        <scheme val="minor"/>
      </rPr>
      <t xml:space="preserve">:  Only the Townships of Castile, Covington, Gainesville, Genesee Falls, Middlebury, Perry, Pike and Warsaw.  </t>
    </r>
  </si>
  <si>
    <t>Individual employed by the Contractor or Subcontractor who  Starts-up, Commissions, Programs,  Integrates, and Maintains (both Preventative and Remedial Maintenance) Fire Sprinkler Systems and Fire Suppression Systems.
***This Job Title can only be used for work/Services on Systems/Product Lines/Equipment which are included on the Contractor's Contract***</t>
  </si>
  <si>
    <r>
      <t xml:space="preserve">Fire Pump System
Emergency Communications/Mass Notification System
Technician Onsite Region 9
</t>
    </r>
    <r>
      <rPr>
        <u/>
        <sz val="11"/>
        <color theme="1"/>
        <rFont val="Calibri"/>
        <family val="2"/>
        <scheme val="minor"/>
      </rPr>
      <t>Partial Counties -</t>
    </r>
    <r>
      <rPr>
        <sz val="11"/>
        <color theme="1"/>
        <rFont val="Calibri"/>
        <family val="2"/>
        <scheme val="minor"/>
      </rPr>
      <t xml:space="preserve"> </t>
    </r>
    <r>
      <rPr>
        <b/>
        <sz val="11"/>
        <color theme="1"/>
        <rFont val="Calibri"/>
        <family val="2"/>
        <scheme val="minor"/>
      </rPr>
      <t>Genesee</t>
    </r>
    <r>
      <rPr>
        <sz val="11"/>
        <color theme="1"/>
        <rFont val="Calibri"/>
        <family val="2"/>
        <scheme val="minor"/>
      </rPr>
      <t xml:space="preserve">:  Only the Townships of Bergen, Bethany, Byron, Leroy, Pavillion, Stafford, and that portion of the Townships of Batavia and Elba which lie east of a line following the Little Tonawanda Creek, north on the Tonawanda Creek to the City limits of Batavia, northwest and northeast around the City limits, but including the City of Batavia (in effect prior to 02/01/70), to State Highway 98, north on 98 to Orleans County.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Wyoming</t>
    </r>
    <r>
      <rPr>
        <sz val="11"/>
        <color theme="1"/>
        <rFont val="Calibri"/>
        <family val="2"/>
        <scheme val="minor"/>
      </rPr>
      <t xml:space="preserve">:  Only the Townships of Castile, Covington, Gainesville, Genesee Falls, Middlebury, Perry, Pike and Warsaw.  </t>
    </r>
  </si>
  <si>
    <r>
      <t xml:space="preserve">Fire Pump System
Emergency Communications/Mass Notification System Technician Onsite Region  9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Chautauqua</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Allegany</t>
    </r>
    <r>
      <rPr>
        <sz val="11"/>
        <color theme="1"/>
        <rFont val="Calibri"/>
        <family val="2"/>
        <scheme val="minor"/>
      </rPr>
      <t xml:space="preserve">:  Only the Townships of Alma, Bolivar, Centerville, Clarksville, Cuba, Friendship, Genesee, New Hudson, Rushford, Wirt and that portion of the Townships of Amity, Angelica, Belfast, Caneadea and Scio that are west of the Genesee River.  
</t>
    </r>
    <r>
      <rPr>
        <b/>
        <sz val="11"/>
        <color theme="1"/>
        <rFont val="Calibri"/>
        <family val="2"/>
        <scheme val="minor"/>
      </rPr>
      <t>Cattaraugus</t>
    </r>
    <r>
      <rPr>
        <sz val="11"/>
        <color theme="1"/>
        <rFont val="Calibri"/>
        <family val="2"/>
        <scheme val="minor"/>
      </rPr>
      <t xml:space="preserve">:  Only the Townships of Allegany, Carrollton, Cold Spring, Conewango, Dayton, Great Valley, Hinsdale, Humphrey, Ischua, Leon, Little Valley, Napoli, Olean, Portville, Red House, Randolph, Salamanca and South Valley. </t>
    </r>
  </si>
  <si>
    <r>
      <t xml:space="preserve">Fire Pump System
Emergency Communications/Mass Notification System Systems Technician Onsite Region 9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Erie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Cattaraugus</t>
    </r>
    <r>
      <rPr>
        <sz val="11"/>
        <color theme="1"/>
        <rFont val="Calibri"/>
        <family val="2"/>
        <scheme val="minor"/>
      </rPr>
      <t xml:space="preserve">:  Only the Townships of Ashford, East Otto, Ellicottville, Farmersville, Freedom, Franklinville, Lyndon, Machias, Mansfield, New Albion, Otto, Perrysburg, Persia and Yorkshire.  
</t>
    </r>
    <r>
      <rPr>
        <b/>
        <sz val="11"/>
        <color theme="1"/>
        <rFont val="Calibri"/>
        <family val="2"/>
        <scheme val="minor"/>
      </rPr>
      <t>Genesee</t>
    </r>
    <r>
      <rPr>
        <sz val="11"/>
        <color theme="1"/>
        <rFont val="Calibri"/>
        <family val="2"/>
        <scheme val="minor"/>
      </rPr>
      <t xml:space="preserve">:  Only the Townships of Alabama, Alexander, Darien, Oakfield, Pembroke and that portion of the Towns of Batavia and Elba that are west of Little Tonawanda Creek; Tonawanda Creek; the City limits of Batavia (in effect prior to Feb. 1, 1970) and State Highway 98 north of the City of Batavia, then north on Highway 98 to the Orleans County line.  
</t>
    </r>
    <r>
      <rPr>
        <b/>
        <sz val="11"/>
        <color theme="1"/>
        <rFont val="Calibri"/>
        <family val="2"/>
        <scheme val="minor"/>
      </rPr>
      <t>Wyoming</t>
    </r>
    <r>
      <rPr>
        <sz val="11"/>
        <color theme="1"/>
        <rFont val="Calibri"/>
        <family val="2"/>
        <scheme val="minor"/>
      </rPr>
      <t xml:space="preserve">:  Only the Townships of Arcade, Attica, Bennington, Eagle, Java, Orangeville, Sheldon and Wethersfield.    </t>
    </r>
  </si>
  <si>
    <r>
      <t xml:space="preserve">Fire Pump System
Emergency Communications/Mass Notification System Technician Onsite Region 9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Niagara</t>
    </r>
    <r>
      <rPr>
        <sz val="11"/>
        <color theme="1"/>
        <rFont val="Calibri"/>
        <family val="2"/>
        <scheme val="minor"/>
      </rPr>
      <t xml:space="preserve">
</t>
    </r>
    <r>
      <rPr>
        <u/>
        <sz val="11"/>
        <color theme="1"/>
        <rFont val="Calibri"/>
        <family val="2"/>
        <scheme val="minor"/>
      </rPr>
      <t xml:space="preserve">Partial County </t>
    </r>
    <r>
      <rPr>
        <sz val="11"/>
        <color theme="1"/>
        <rFont val="Calibri"/>
        <family val="2"/>
        <scheme val="minor"/>
      </rPr>
      <t xml:space="preserve">- </t>
    </r>
    <r>
      <rPr>
        <b/>
        <sz val="11"/>
        <color theme="1"/>
        <rFont val="Calibri"/>
        <family val="2"/>
        <scheme val="minor"/>
      </rPr>
      <t>Orleans</t>
    </r>
    <r>
      <rPr>
        <sz val="11"/>
        <color theme="1"/>
        <rFont val="Calibri"/>
        <family val="2"/>
        <scheme val="minor"/>
      </rPr>
      <t>:  Only the Townships of Albion, Barre, Carlton, Gaines, Ridgeway, Shelby and Yates.</t>
    </r>
  </si>
  <si>
    <r>
      <t xml:space="preserve">Fire Alarm System
Technician Onsite Region 9
</t>
    </r>
    <r>
      <rPr>
        <u/>
        <sz val="11"/>
        <color theme="1"/>
        <rFont val="Calibri"/>
        <family val="2"/>
        <scheme val="minor"/>
      </rPr>
      <t>Partial County</t>
    </r>
    <r>
      <rPr>
        <sz val="11"/>
        <color theme="1"/>
        <rFont val="Calibri"/>
        <family val="2"/>
        <scheme val="minor"/>
      </rPr>
      <t xml:space="preserve"> - </t>
    </r>
    <r>
      <rPr>
        <b/>
        <sz val="11"/>
        <color theme="1"/>
        <rFont val="Calibri"/>
        <family val="2"/>
        <scheme val="minor"/>
      </rPr>
      <t>Allegany</t>
    </r>
    <r>
      <rPr>
        <sz val="11"/>
        <color theme="1"/>
        <rFont val="Calibri"/>
        <family val="2"/>
        <scheme val="minor"/>
      </rPr>
      <t xml:space="preserve">:  Only the townships of Allen, Almond, Alfred, Andover, Birdsall,  Burns, Granger, Grove, Hume, Independence, Ward, Wellsville, West Almond, Willing, and that portion of Amity, Angelica, Belfast, Caneadea, and Scio that lie east of the Genesee River. </t>
    </r>
  </si>
  <si>
    <t>Individual employed by the Contractor or Subcontractor who Starts-Up, Commissions, Programs,  Integrates, and Maintains (both preventative and Remedial Maintenance) Fire Alarm Systems.
***This Job Title can only be used for work/Services on Systems/Product Lines/Equipment which are included on the Contractor's Contract***</t>
  </si>
  <si>
    <r>
      <t xml:space="preserve">Fire Alarm System
Technician Onsite Region 9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Niagara</t>
    </r>
    <r>
      <rPr>
        <sz val="11"/>
        <color theme="1"/>
        <rFont val="Calibri"/>
        <family val="2"/>
        <scheme val="minor"/>
      </rPr>
      <t xml:space="preserve">
</t>
    </r>
    <r>
      <rPr>
        <u/>
        <sz val="11"/>
        <color theme="1"/>
        <rFont val="Calibri"/>
        <family val="2"/>
        <scheme val="minor"/>
      </rPr>
      <t>Partial County</t>
    </r>
    <r>
      <rPr>
        <sz val="11"/>
        <color theme="1"/>
        <rFont val="Calibri"/>
        <family val="2"/>
        <scheme val="minor"/>
      </rPr>
      <t xml:space="preserve"> - </t>
    </r>
    <r>
      <rPr>
        <b/>
        <sz val="11"/>
        <color theme="1"/>
        <rFont val="Calibri"/>
        <family val="2"/>
        <scheme val="minor"/>
      </rPr>
      <t>Orleans</t>
    </r>
    <r>
      <rPr>
        <sz val="11"/>
        <color theme="1"/>
        <rFont val="Calibri"/>
        <family val="2"/>
        <scheme val="minor"/>
      </rPr>
      <t>:  Only the Townships of Albion, Barre, Carlton, Gaines, Ridgeway, Shelby and Yates.</t>
    </r>
  </si>
  <si>
    <r>
      <t xml:space="preserve">Fire Alarm System
Technician Onsite Region 9
</t>
    </r>
    <r>
      <rPr>
        <u/>
        <sz val="11"/>
        <color theme="1"/>
        <rFont val="Calibri"/>
        <family val="2"/>
        <scheme val="minor"/>
      </rPr>
      <t>Entire County -</t>
    </r>
    <r>
      <rPr>
        <sz val="11"/>
        <color theme="1"/>
        <rFont val="Calibri"/>
        <family val="2"/>
        <scheme val="minor"/>
      </rPr>
      <t xml:space="preserve"> </t>
    </r>
    <r>
      <rPr>
        <b/>
        <sz val="11"/>
        <color theme="1"/>
        <rFont val="Calibri"/>
        <family val="2"/>
        <scheme val="minor"/>
      </rPr>
      <t>Erie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Cattaraugus</t>
    </r>
    <r>
      <rPr>
        <sz val="11"/>
        <color theme="1"/>
        <rFont val="Calibri"/>
        <family val="2"/>
        <scheme val="minor"/>
      </rPr>
      <t xml:space="preserve">:  Only the Townships of Ashford, East Otto, Ellicottville, Farmersville, Freedom, Franklinville, Lyndon, Machias, Mansfield, New Albion, Otto, Perrysburg, Persia and Yorkshire.  
</t>
    </r>
    <r>
      <rPr>
        <b/>
        <sz val="11"/>
        <color theme="1"/>
        <rFont val="Calibri"/>
        <family val="2"/>
        <scheme val="minor"/>
      </rPr>
      <t>Genesee</t>
    </r>
    <r>
      <rPr>
        <sz val="11"/>
        <color theme="1"/>
        <rFont val="Calibri"/>
        <family val="2"/>
        <scheme val="minor"/>
      </rPr>
      <t xml:space="preserve">:  Only the Townships of Alabama, Alexander, Darien, Oakfield, Pembroke and that portion of the Towns of Batavia and Elba that are west of Little Tonawanda Creek; Tonawanda Creek; the City limits of Batavia (in effect prior to Feb. 1, 1970) and State Highway 98 north of the City of Batavia, then north on Highway 98 to the Orleans County line.  
</t>
    </r>
    <r>
      <rPr>
        <b/>
        <sz val="11"/>
        <color theme="1"/>
        <rFont val="Calibri"/>
        <family val="2"/>
        <scheme val="minor"/>
      </rPr>
      <t>Wyoming</t>
    </r>
    <r>
      <rPr>
        <sz val="11"/>
        <color theme="1"/>
        <rFont val="Calibri"/>
        <family val="2"/>
        <scheme val="minor"/>
      </rPr>
      <t xml:space="preserve">:  Only the Townships of Arcade, Attica, Bennington, Eagle, Java, Orangeville, Sheldon and Wethersfield.    </t>
    </r>
  </si>
  <si>
    <r>
      <t xml:space="preserve">Fire Alarm System
Technician Onsite Region 9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Genesee</t>
    </r>
    <r>
      <rPr>
        <sz val="11"/>
        <color theme="1"/>
        <rFont val="Calibri"/>
        <family val="2"/>
        <scheme val="minor"/>
      </rPr>
      <t xml:space="preserve">:  Only the Townships of Bergen, Bethany, Byron, Leroy, Pavillion, Stafford, and that portion of the Townships of Batavia and Elba which lie east of a line following the Little Tonawanda Creek, north on the Tonawanda Creek to the City limits of Batavia, northwest and northeast around the City limits, but including the City of Batavia (in effect prior to 02/01/70), to State Highway 98, north on 98 to Orleans County.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Wyoming</t>
    </r>
    <r>
      <rPr>
        <sz val="11"/>
        <color theme="1"/>
        <rFont val="Calibri"/>
        <family val="2"/>
        <scheme val="minor"/>
      </rPr>
      <t xml:space="preserve">:  Only the Townships of Castile, Covington, Gainesville, Genesee Falls, Middlebury, Perry, Pike and Warsaw. </t>
    </r>
  </si>
  <si>
    <r>
      <t xml:space="preserve">Fire Alarm System
Technician Onsite Region  9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Chautauqua</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Allegany</t>
    </r>
    <r>
      <rPr>
        <sz val="11"/>
        <color theme="1"/>
        <rFont val="Calibri"/>
        <family val="2"/>
        <scheme val="minor"/>
      </rPr>
      <t xml:space="preserve">:  Only the Townships of Alma, Bolivar, Centerville, Clarksville, Cuba, Friendship, Genesee, New Hudson, Rushford, Wirt and that portion of the Townships of Amity, Angelica, Belfast, Caneadea and Scio that are west of the Genesee River.  
</t>
    </r>
    <r>
      <rPr>
        <b/>
        <sz val="11"/>
        <color theme="1"/>
        <rFont val="Calibri"/>
        <family val="2"/>
        <scheme val="minor"/>
      </rPr>
      <t>Cattaraugus</t>
    </r>
    <r>
      <rPr>
        <sz val="11"/>
        <color theme="1"/>
        <rFont val="Calibri"/>
        <family val="2"/>
        <scheme val="minor"/>
      </rPr>
      <t xml:space="preserve">:  Only the Townships of Allegany, Carrollton, Cold Spring, Conewango, Dayton, Great Valley, Hinsdale, Humphrey, Ischua, Leon, Little Valley, Napoli, Olean, Portville, Red House, Randolph, Salamanca and South Valley. </t>
    </r>
  </si>
  <si>
    <r>
      <t xml:space="preserve">CCTV/Surveillance Camera System
Physical Access Control System
Alarm and Signal System
Technician Onsite Region 9
</t>
    </r>
    <r>
      <rPr>
        <u/>
        <sz val="11"/>
        <color theme="1"/>
        <rFont val="Calibri"/>
        <family val="2"/>
        <scheme val="minor"/>
      </rPr>
      <t xml:space="preserve">Partial County </t>
    </r>
    <r>
      <rPr>
        <sz val="11"/>
        <color theme="1"/>
        <rFont val="Calibri"/>
        <family val="2"/>
        <scheme val="minor"/>
      </rPr>
      <t xml:space="preserve">- </t>
    </r>
    <r>
      <rPr>
        <b/>
        <sz val="11"/>
        <color theme="1"/>
        <rFont val="Calibri"/>
        <family val="2"/>
        <scheme val="minor"/>
      </rPr>
      <t>Allegany</t>
    </r>
    <r>
      <rPr>
        <sz val="11"/>
        <color theme="1"/>
        <rFont val="Calibri"/>
        <family val="2"/>
        <scheme val="minor"/>
      </rPr>
      <t xml:space="preserve">:  Only the townships of Allen, Almond, Alfred, Andover, Birdsall,  Burns, Granger, Grove, Hume, Independence, Ward, Wellsville, West Almond, Willing, and that portion of Amity, Angelica, Belfast, Caneadea, and Scio that lie east of the Genesee River.  </t>
    </r>
  </si>
  <si>
    <r>
      <t xml:space="preserve">CCTV/Surveillance Camera System
Physical Access Control System
Alarm and Signal System
Technician Onsite Region 9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Niagara</t>
    </r>
    <r>
      <rPr>
        <sz val="11"/>
        <color theme="1"/>
        <rFont val="Calibri"/>
        <family val="2"/>
        <scheme val="minor"/>
      </rPr>
      <t xml:space="preserve">
</t>
    </r>
    <r>
      <rPr>
        <u/>
        <sz val="11"/>
        <color theme="1"/>
        <rFont val="Calibri"/>
        <family val="2"/>
        <scheme val="minor"/>
      </rPr>
      <t>Partial County</t>
    </r>
    <r>
      <rPr>
        <sz val="11"/>
        <color theme="1"/>
        <rFont val="Calibri"/>
        <family val="2"/>
        <scheme val="minor"/>
      </rPr>
      <t xml:space="preserve"> - </t>
    </r>
    <r>
      <rPr>
        <b/>
        <sz val="11"/>
        <color theme="1"/>
        <rFont val="Calibri"/>
        <family val="2"/>
        <scheme val="minor"/>
      </rPr>
      <t>Orleans</t>
    </r>
    <r>
      <rPr>
        <sz val="11"/>
        <color theme="1"/>
        <rFont val="Calibri"/>
        <family val="2"/>
        <scheme val="minor"/>
      </rPr>
      <t>:  Only the Townships of Albion, Barre, Carlton, Gaines, Ridgeway, Shelby and Yates.</t>
    </r>
  </si>
  <si>
    <r>
      <t xml:space="preserve">CCTV/Surveillance Camera System
Physical Access Control System
Alarm and Signal System
Technician Onsite Region 9
</t>
    </r>
    <r>
      <rPr>
        <u/>
        <sz val="11"/>
        <color theme="1"/>
        <rFont val="Calibri"/>
        <family val="2"/>
        <scheme val="minor"/>
      </rPr>
      <t>Entire County -</t>
    </r>
    <r>
      <rPr>
        <sz val="11"/>
        <color theme="1"/>
        <rFont val="Calibri"/>
        <family val="2"/>
        <scheme val="minor"/>
      </rPr>
      <t xml:space="preserve"> </t>
    </r>
    <r>
      <rPr>
        <b/>
        <sz val="11"/>
        <color theme="1"/>
        <rFont val="Calibri"/>
        <family val="2"/>
        <scheme val="minor"/>
      </rPr>
      <t>Erie</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Cattaraugus</t>
    </r>
    <r>
      <rPr>
        <sz val="11"/>
        <color theme="1"/>
        <rFont val="Calibri"/>
        <family val="2"/>
        <scheme val="minor"/>
      </rPr>
      <t xml:space="preserve">:  Only the Townships of Ashford, East Otto, Ellicottville, Farmersville, Freedom, Franklinville, Lyndon, Machias, Mansfield, New Albion, Otto, Perrysburg, Persia and Yorkshire.  
</t>
    </r>
    <r>
      <rPr>
        <b/>
        <sz val="11"/>
        <color theme="1"/>
        <rFont val="Calibri"/>
        <family val="2"/>
        <scheme val="minor"/>
      </rPr>
      <t>Genesee</t>
    </r>
    <r>
      <rPr>
        <sz val="11"/>
        <color theme="1"/>
        <rFont val="Calibri"/>
        <family val="2"/>
        <scheme val="minor"/>
      </rPr>
      <t xml:space="preserve">:  Only the Townships of Alabama, Alexander, Darien, Oakfield, Pembroke and that portion of the Towns of Batavia and Elba that are west of Little Tonawanda Creek; Tonawanda Creek; the City limits of Batavia (in effect prior to Feb. 1, 1970) and State Highway 98 north of the City of Batavia, then north on Highway 98 to the Orleans County line.  
</t>
    </r>
    <r>
      <rPr>
        <b/>
        <sz val="11"/>
        <color theme="1"/>
        <rFont val="Calibri"/>
        <family val="2"/>
        <scheme val="minor"/>
      </rPr>
      <t>Wyoming</t>
    </r>
    <r>
      <rPr>
        <sz val="11"/>
        <color theme="1"/>
        <rFont val="Calibri"/>
        <family val="2"/>
        <scheme val="minor"/>
      </rPr>
      <t xml:space="preserve">:  Only the Townships of Arcade, Attica, Bennington, Eagle, Java, Orangeville, Sheldon and Wethersfield.   </t>
    </r>
  </si>
  <si>
    <r>
      <t xml:space="preserve">CCTV/Surveillance Camera System
Physical Access Control System
Alarm and Signal System
Technician Onsite Region 9
</t>
    </r>
    <r>
      <rPr>
        <u/>
        <sz val="11"/>
        <color theme="1"/>
        <rFont val="Calibri"/>
        <family val="2"/>
        <scheme val="minor"/>
      </rPr>
      <t>Entire County -</t>
    </r>
    <r>
      <rPr>
        <sz val="11"/>
        <color theme="1"/>
        <rFont val="Calibri"/>
        <family val="2"/>
        <scheme val="minor"/>
      </rPr>
      <t xml:space="preserve"> </t>
    </r>
    <r>
      <rPr>
        <b/>
        <sz val="11"/>
        <color theme="1"/>
        <rFont val="Calibri"/>
        <family val="2"/>
        <scheme val="minor"/>
      </rPr>
      <t>Chautauqua</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Allegany</t>
    </r>
    <r>
      <rPr>
        <sz val="11"/>
        <color theme="1"/>
        <rFont val="Calibri"/>
        <family val="2"/>
        <scheme val="minor"/>
      </rPr>
      <t xml:space="preserve">:  Only the Townships of Alma, Bolivar, Centerville, Clarksville, Cuba, Friendship, Genesee, New Hudson, Rushford, Wirt and that portion of the Townships of Amity, Angelica, Belfast, Caneadea and Scio that are west of the Genesee River.  
</t>
    </r>
    <r>
      <rPr>
        <b/>
        <sz val="11"/>
        <color theme="1"/>
        <rFont val="Calibri"/>
        <family val="2"/>
        <scheme val="minor"/>
      </rPr>
      <t>Cattaraugus</t>
    </r>
    <r>
      <rPr>
        <sz val="11"/>
        <color theme="1"/>
        <rFont val="Calibri"/>
        <family val="2"/>
        <scheme val="minor"/>
      </rPr>
      <t xml:space="preserve">:  Only the Townships of Allegany, Carrollton, Cold Spring, Conewango, Dayton, Great Valley, Hinsdale, Humphrey, Ischua, Leon, Little Valley, Napoli, Olean, Portville, Red House, Randolph, Salamanca and South Valley. </t>
    </r>
  </si>
  <si>
    <r>
      <t xml:space="preserve">CCTV/Surveillance Camera System
Physical Access Control System
Alarm and Signal System
Technician Onsite Region 9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Genesee</t>
    </r>
    <r>
      <rPr>
        <sz val="11"/>
        <color theme="1"/>
        <rFont val="Calibri"/>
        <family val="2"/>
        <scheme val="minor"/>
      </rPr>
      <t xml:space="preserve">:  Only the Townships of Bergen, Bethany, Byron, Leroy, Pavillion, Stafford, and that portion of the Townships of Batavia and Elba which lie east of a line following the Little Tonawanda Creek, north on the Tonawanda Creek to the City limits of Batavia, northwest and northeast around the City limits, but including the City of Batavia (in effect prior to 02/01/70), to State Highway 98, north on 98 to Orleans County.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Wyoming</t>
    </r>
    <r>
      <rPr>
        <sz val="11"/>
        <color theme="1"/>
        <rFont val="Calibri"/>
        <family val="2"/>
        <scheme val="minor"/>
      </rPr>
      <t xml:space="preserve">:  Only the Townships of Castile, Covington, Gainesville, Genesee Falls, Middlebury, Perry, Pike and Warsaw. </t>
    </r>
  </si>
  <si>
    <r>
      <t xml:space="preserve">Electrical Distribution and Control Systems 
Technician Onsite Region 9
</t>
    </r>
    <r>
      <rPr>
        <u/>
        <sz val="11"/>
        <color theme="1"/>
        <rFont val="Calibri"/>
        <family val="2"/>
        <scheme val="minor"/>
      </rPr>
      <t xml:space="preserve">Partial County </t>
    </r>
    <r>
      <rPr>
        <sz val="11"/>
        <color theme="1"/>
        <rFont val="Calibri"/>
        <family val="2"/>
        <scheme val="minor"/>
      </rPr>
      <t xml:space="preserve">- </t>
    </r>
    <r>
      <rPr>
        <b/>
        <sz val="11"/>
        <color theme="1"/>
        <rFont val="Calibri"/>
        <family val="2"/>
        <scheme val="minor"/>
      </rPr>
      <t>Allegany</t>
    </r>
    <r>
      <rPr>
        <sz val="11"/>
        <color theme="1"/>
        <rFont val="Calibri"/>
        <family val="2"/>
        <scheme val="minor"/>
      </rPr>
      <t xml:space="preserve">:  Only the townships of Allen, Almond, Alfred, Andover, Birdsall,  Burns, Granger, Grove, Hume, Independence, Ward, Wellsville, West Almond, Willing, and that portion of Amity, Angelica, Belfast, Caneadea, and Scio that lie east of the Genesee River. </t>
    </r>
  </si>
  <si>
    <r>
      <t xml:space="preserve">Electrical Distribution and Control Systems 
Technician Onsite Region 9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Genesee</t>
    </r>
    <r>
      <rPr>
        <sz val="11"/>
        <color theme="1"/>
        <rFont val="Calibri"/>
        <family val="2"/>
        <scheme val="minor"/>
      </rPr>
      <t xml:space="preserve">:  Only the Townships of Bergen, Bethany, Byron, Leroy, Pavillion, Stafford, and that portion of the Townships of Batavia and Elba which lie east of a line following the Little Tonawanda Creek, north on the Tonawanda Creek to the City limits of Batavia, northwest and northeast around the City limits, but including the City of Batavia (in effect prior to 02/01/70), to State Highway 98, north on 98 to Orleans County.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Wyoming</t>
    </r>
    <r>
      <rPr>
        <sz val="11"/>
        <color theme="1"/>
        <rFont val="Calibri"/>
        <family val="2"/>
        <scheme val="minor"/>
      </rPr>
      <t xml:space="preserve">:  Only the Townships of Castile, Covington, Gainesville, Genesee Falls, Middlebury, Perry, Pike and Warsaw.  </t>
    </r>
  </si>
  <si>
    <r>
      <t xml:space="preserve">Electrical Distribution and Control Systems 
Technician Onsite Region 9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Erie</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Cattaraugus</t>
    </r>
    <r>
      <rPr>
        <sz val="11"/>
        <color theme="1"/>
        <rFont val="Calibri"/>
        <family val="2"/>
        <scheme val="minor"/>
      </rPr>
      <t xml:space="preserve">:  Only the Townships of Ashford, East Otto, Ellicottville, Farmersville, Freedom, Franklinville, Lyndon, Machias, Mansfield, New Albion, Otto, Perrysburg, Persia and Yorkshire.  
</t>
    </r>
    <r>
      <rPr>
        <b/>
        <sz val="11"/>
        <color theme="1"/>
        <rFont val="Calibri"/>
        <family val="2"/>
        <scheme val="minor"/>
      </rPr>
      <t>Genesee</t>
    </r>
    <r>
      <rPr>
        <sz val="11"/>
        <color theme="1"/>
        <rFont val="Calibri"/>
        <family val="2"/>
        <scheme val="minor"/>
      </rPr>
      <t xml:space="preserve">:  Only the Townships of Alabama, Alexander, Darien, Oakfield, Pembroke and that portion of the Towns of Batavia and Elba that are west of Little Tonawanda Creek; Tonawanda Creek; the City limits of Batavia (in effect prior to Feb. 1, 1970) and State Highway 98 north of the City of Batavia, then north on Highway 98 to the Orleans County line.  
</t>
    </r>
    <r>
      <rPr>
        <b/>
        <sz val="11"/>
        <color theme="1"/>
        <rFont val="Calibri"/>
        <family val="2"/>
        <scheme val="minor"/>
      </rPr>
      <t>Wyoming</t>
    </r>
    <r>
      <rPr>
        <sz val="11"/>
        <color theme="1"/>
        <rFont val="Calibri"/>
        <family val="2"/>
        <scheme val="minor"/>
      </rPr>
      <t xml:space="preserve">:  Only the Townships of Arcade, Attica, Bennington, Eagle, Java, Orangeville, Sheldon and Wethersfield.  </t>
    </r>
  </si>
  <si>
    <r>
      <t xml:space="preserve">Electrical Distribution and Control Systems 
Technician Onsite Region 9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Chautauqua</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Allegany</t>
    </r>
    <r>
      <rPr>
        <sz val="11"/>
        <color theme="1"/>
        <rFont val="Calibri"/>
        <family val="2"/>
        <scheme val="minor"/>
      </rPr>
      <t xml:space="preserve">:  Only the Townships of Alma, Bolivar, Centerville, Clarksville, Cuba, Friendship, Genesee, New Hudson, Rushford, Wirt and that portion of the Townships of Amity, Angelica, Belfast, Caneadea and Scio that are west of the Genesee River.  
</t>
    </r>
    <r>
      <rPr>
        <b/>
        <sz val="11"/>
        <color theme="1"/>
        <rFont val="Calibri"/>
        <family val="2"/>
        <scheme val="minor"/>
      </rPr>
      <t>Cattaraugus</t>
    </r>
    <r>
      <rPr>
        <sz val="11"/>
        <color theme="1"/>
        <rFont val="Calibri"/>
        <family val="2"/>
        <scheme val="minor"/>
      </rPr>
      <t xml:space="preserve">:  Only the Townships of Allegany, Carrollton, Cold Spring, Conewango, Dayton, Great Valley, Hinsdale, Humphrey, Ischua, Leon, Little Valley, Napoli, Olean, Portville, Red House, Randolph, Salamanca and South Valley.   </t>
    </r>
  </si>
  <si>
    <r>
      <t xml:space="preserve">Electrical Distribution and Control Systems 
Technician Onsite Region 9
</t>
    </r>
    <r>
      <rPr>
        <u/>
        <sz val="11"/>
        <color theme="1"/>
        <rFont val="Calibri"/>
        <family val="2"/>
        <scheme val="minor"/>
      </rPr>
      <t>Entire County -</t>
    </r>
    <r>
      <rPr>
        <sz val="11"/>
        <color theme="1"/>
        <rFont val="Calibri"/>
        <family val="2"/>
        <scheme val="minor"/>
      </rPr>
      <t xml:space="preserve"> </t>
    </r>
    <r>
      <rPr>
        <b/>
        <sz val="11"/>
        <color theme="1"/>
        <rFont val="Calibri"/>
        <family val="2"/>
        <scheme val="minor"/>
      </rPr>
      <t>Niagara</t>
    </r>
    <r>
      <rPr>
        <sz val="11"/>
        <color theme="1"/>
        <rFont val="Calibri"/>
        <family val="2"/>
        <scheme val="minor"/>
      </rPr>
      <t xml:space="preserve">
</t>
    </r>
    <r>
      <rPr>
        <u/>
        <sz val="11"/>
        <color theme="1"/>
        <rFont val="Calibri"/>
        <family val="2"/>
        <scheme val="minor"/>
      </rPr>
      <t>Partial County</t>
    </r>
    <r>
      <rPr>
        <sz val="11"/>
        <color theme="1"/>
        <rFont val="Calibri"/>
        <family val="2"/>
        <scheme val="minor"/>
      </rPr>
      <t xml:space="preserve"> - </t>
    </r>
    <r>
      <rPr>
        <b/>
        <sz val="11"/>
        <color theme="1"/>
        <rFont val="Calibri"/>
        <family val="2"/>
        <scheme val="minor"/>
      </rPr>
      <t>Orleans</t>
    </r>
    <r>
      <rPr>
        <sz val="11"/>
        <color theme="1"/>
        <rFont val="Calibri"/>
        <family val="2"/>
        <scheme val="minor"/>
      </rPr>
      <t>:  Only the Townships of Albion, Barre, Carlton, Gaines, Ridgeway, Shelby and Yates.</t>
    </r>
  </si>
  <si>
    <r>
      <t xml:space="preserve">Electronic Article Surveillance System
Electronic Identification System
Guard Tour System
Technician Onsite Region 9
</t>
    </r>
    <r>
      <rPr>
        <u/>
        <sz val="11"/>
        <color theme="1"/>
        <rFont val="Calibri"/>
        <family val="2"/>
        <scheme val="minor"/>
      </rPr>
      <t xml:space="preserve">Partial County </t>
    </r>
    <r>
      <rPr>
        <sz val="11"/>
        <color theme="1"/>
        <rFont val="Calibri"/>
        <family val="2"/>
        <scheme val="minor"/>
      </rPr>
      <t xml:space="preserve">- </t>
    </r>
    <r>
      <rPr>
        <b/>
        <sz val="11"/>
        <color theme="1"/>
        <rFont val="Calibri"/>
        <family val="2"/>
        <scheme val="minor"/>
      </rPr>
      <t>Allegany</t>
    </r>
    <r>
      <rPr>
        <sz val="11"/>
        <color theme="1"/>
        <rFont val="Calibri"/>
        <family val="2"/>
        <scheme val="minor"/>
      </rPr>
      <t xml:space="preserve">:  Only the townships of Allen, Almond, Alfred, Andover, Birdsall,  Burns, Granger, Grove, Hume, Independence, Ward, Wellsville, West Almond, Willing, and that portion of Amity, Angelica, Belfast, Caneadea, and Scio that lie east of the Genesee River.  </t>
    </r>
  </si>
  <si>
    <r>
      <t xml:space="preserve">Electronic Article Surveillance System
Electronic Identification System
Guard Tour System
Technician Onsite Region 9
</t>
    </r>
    <r>
      <rPr>
        <u/>
        <sz val="11"/>
        <color theme="1"/>
        <rFont val="Calibri"/>
        <family val="2"/>
        <scheme val="minor"/>
      </rPr>
      <t>Entire County -</t>
    </r>
    <r>
      <rPr>
        <sz val="11"/>
        <color theme="1"/>
        <rFont val="Calibri"/>
        <family val="2"/>
        <scheme val="minor"/>
      </rPr>
      <t xml:space="preserve"> </t>
    </r>
    <r>
      <rPr>
        <b/>
        <sz val="11"/>
        <color theme="1"/>
        <rFont val="Calibri"/>
        <family val="2"/>
        <scheme val="minor"/>
      </rPr>
      <t>Niagara</t>
    </r>
    <r>
      <rPr>
        <sz val="11"/>
        <color theme="1"/>
        <rFont val="Calibri"/>
        <family val="2"/>
        <scheme val="minor"/>
      </rPr>
      <t xml:space="preserve">
</t>
    </r>
    <r>
      <rPr>
        <u/>
        <sz val="11"/>
        <color theme="1"/>
        <rFont val="Calibri"/>
        <family val="2"/>
        <scheme val="minor"/>
      </rPr>
      <t xml:space="preserve">Partial County </t>
    </r>
    <r>
      <rPr>
        <sz val="11"/>
        <color theme="1"/>
        <rFont val="Calibri"/>
        <family val="2"/>
        <scheme val="minor"/>
      </rPr>
      <t xml:space="preserve">- </t>
    </r>
    <r>
      <rPr>
        <b/>
        <sz val="11"/>
        <color theme="1"/>
        <rFont val="Calibri"/>
        <family val="2"/>
        <scheme val="minor"/>
      </rPr>
      <t>Orleans</t>
    </r>
    <r>
      <rPr>
        <sz val="11"/>
        <color theme="1"/>
        <rFont val="Calibri"/>
        <family val="2"/>
        <scheme val="minor"/>
      </rPr>
      <t>:  Only the Townships of Albion, Barre, Carlton, Gaines, Ridgeway, Shelby and Yates.</t>
    </r>
  </si>
  <si>
    <r>
      <t xml:space="preserve">Electronic Article Surveillance System
Electronic Identification System
Guard Tour System
Technician Onsite Region 9
</t>
    </r>
    <r>
      <rPr>
        <u/>
        <sz val="11"/>
        <color theme="1"/>
        <rFont val="Calibri"/>
        <family val="2"/>
        <scheme val="minor"/>
      </rPr>
      <t>Entire County -</t>
    </r>
    <r>
      <rPr>
        <sz val="11"/>
        <color theme="1"/>
        <rFont val="Calibri"/>
        <family val="2"/>
        <scheme val="minor"/>
      </rPr>
      <t xml:space="preserve"> </t>
    </r>
    <r>
      <rPr>
        <b/>
        <sz val="11"/>
        <color theme="1"/>
        <rFont val="Calibri"/>
        <family val="2"/>
        <scheme val="minor"/>
      </rPr>
      <t>Erie</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Cattaraugus</t>
    </r>
    <r>
      <rPr>
        <sz val="11"/>
        <color theme="1"/>
        <rFont val="Calibri"/>
        <family val="2"/>
        <scheme val="minor"/>
      </rPr>
      <t xml:space="preserve">:  Only the Townships of Ashford, East Otto, Ellicottville, Farmersville, Freedom, Franklinville, Lyndon, Machias, Mansfield, New Albion, Otto, Perrysburg, Persia and Yorkshire.  
</t>
    </r>
    <r>
      <rPr>
        <b/>
        <sz val="11"/>
        <color theme="1"/>
        <rFont val="Calibri"/>
        <family val="2"/>
        <scheme val="minor"/>
      </rPr>
      <t>Genesee</t>
    </r>
    <r>
      <rPr>
        <sz val="11"/>
        <color theme="1"/>
        <rFont val="Calibri"/>
        <family val="2"/>
        <scheme val="minor"/>
      </rPr>
      <t xml:space="preserve">:  Only the Townships of Alabama, Alexander, Darien, Oakfield, Pembroke and that portion of the Towns of Batavia and Elba that are west of Little Tonawanda Creek; Tonawanda Creek; the City limits of Batavia (in effect prior to Feb. 1, 1970) and State Highway 98 north of the City of Batavia, then north on Highway 98 to the Orleans County line.  
</t>
    </r>
    <r>
      <rPr>
        <b/>
        <sz val="11"/>
        <color theme="1"/>
        <rFont val="Calibri"/>
        <family val="2"/>
        <scheme val="minor"/>
      </rPr>
      <t>Wyoming</t>
    </r>
    <r>
      <rPr>
        <sz val="11"/>
        <color theme="1"/>
        <rFont val="Calibri"/>
        <family val="2"/>
        <scheme val="minor"/>
      </rPr>
      <t xml:space="preserve">:  Only the Townships of Arcade, Attica, Bennington, Eagle, Java, Orangeville, Sheldon and Wethersfield.  </t>
    </r>
  </si>
  <si>
    <r>
      <t xml:space="preserve">Electronic Article Surveillance System
Electronic Identification System
Guard Tour System
Technician Onsite Region 9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Genesee</t>
    </r>
    <r>
      <rPr>
        <sz val="11"/>
        <color theme="1"/>
        <rFont val="Calibri"/>
        <family val="2"/>
        <scheme val="minor"/>
      </rPr>
      <t xml:space="preserve">:  Only the Townships of Bergen, Bethany, Byron, Leroy, Pavillion, Stafford, and that portion of the Townships of Batavia and Elba which lie east of a line following the Little Tonawanda Creek, north on the Tonawanda Creek to the City limits of Batavia, northwest and northeast around the City limits, but including the City of Batavia (in effect prior to 02/01/70), to State Highway 98, north on 98 to Orleans County.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Wyoming</t>
    </r>
    <r>
      <rPr>
        <sz val="11"/>
        <color theme="1"/>
        <rFont val="Calibri"/>
        <family val="2"/>
        <scheme val="minor"/>
      </rPr>
      <t xml:space="preserve">:  Only the Townships of Castile, Covington, Gainesville, Genesee Falls, Middlebury, Perry, Pike and Warsaw.  </t>
    </r>
  </si>
  <si>
    <r>
      <t xml:space="preserve">Electronic Article Surveillance System
Electronic Identification System
Guard Tour System
Technician Onsite Region 9
</t>
    </r>
    <r>
      <rPr>
        <u/>
        <sz val="11"/>
        <color theme="1"/>
        <rFont val="Calibri"/>
        <family val="2"/>
        <scheme val="minor"/>
      </rPr>
      <t>Entire County -</t>
    </r>
    <r>
      <rPr>
        <sz val="11"/>
        <color theme="1"/>
        <rFont val="Calibri"/>
        <family val="2"/>
        <scheme val="minor"/>
      </rPr>
      <t xml:space="preserve"> </t>
    </r>
    <r>
      <rPr>
        <b/>
        <sz val="11"/>
        <color theme="1"/>
        <rFont val="Calibri"/>
        <family val="2"/>
        <scheme val="minor"/>
      </rPr>
      <t>Chautauqua</t>
    </r>
    <r>
      <rPr>
        <sz val="11"/>
        <color theme="1"/>
        <rFont val="Calibri"/>
        <family val="2"/>
        <scheme val="minor"/>
      </rPr>
      <t xml:space="preserve">
</t>
    </r>
    <r>
      <rPr>
        <u/>
        <sz val="11"/>
        <color theme="1"/>
        <rFont val="Calibri"/>
        <family val="2"/>
        <scheme val="minor"/>
      </rPr>
      <t>Partial Counties -</t>
    </r>
    <r>
      <rPr>
        <sz val="11"/>
        <color theme="1"/>
        <rFont val="Calibri"/>
        <family val="2"/>
        <scheme val="minor"/>
      </rPr>
      <t xml:space="preserve"> </t>
    </r>
    <r>
      <rPr>
        <b/>
        <sz val="11"/>
        <color theme="1"/>
        <rFont val="Calibri"/>
        <family val="2"/>
        <scheme val="minor"/>
      </rPr>
      <t>Allegany</t>
    </r>
    <r>
      <rPr>
        <sz val="11"/>
        <color theme="1"/>
        <rFont val="Calibri"/>
        <family val="2"/>
        <scheme val="minor"/>
      </rPr>
      <t xml:space="preserve">:  Only the Townships of Alma, Bolivar, Centerville, Clarksville, Cuba, Friendship, Genesee, New Hudson, Rushford, Wirt and that portion of the Townships of Amity, Angelica, Belfast, Caneadea and Scio that are west of the Genesee River.  
</t>
    </r>
    <r>
      <rPr>
        <b/>
        <sz val="11"/>
        <color theme="1"/>
        <rFont val="Calibri"/>
        <family val="2"/>
        <scheme val="minor"/>
      </rPr>
      <t>Cattaraugus</t>
    </r>
    <r>
      <rPr>
        <sz val="11"/>
        <color theme="1"/>
        <rFont val="Calibri"/>
        <family val="2"/>
        <scheme val="minor"/>
      </rPr>
      <t xml:space="preserve">:  Only the Townships of Allegany, Carrollton, Cold Spring, Conewango, Dayton, Great Valley, Hinsdale, Humphrey, Ischua, Leon, Little Valley, Napoli, Olean, Portville, Red House, Randolph, Salamanca and South Valley.   </t>
    </r>
  </si>
  <si>
    <r>
      <t xml:space="preserve">Command Center System 
Computer Aided Dispatch System 
Fire Station Alerting System
Technician Onsite Region 9
</t>
    </r>
    <r>
      <rPr>
        <u/>
        <sz val="11"/>
        <color theme="1"/>
        <rFont val="Calibri"/>
        <family val="2"/>
        <scheme val="minor"/>
      </rPr>
      <t>Partial County</t>
    </r>
    <r>
      <rPr>
        <sz val="11"/>
        <color theme="1"/>
        <rFont val="Calibri"/>
        <family val="2"/>
        <scheme val="minor"/>
      </rPr>
      <t xml:space="preserve"> - </t>
    </r>
    <r>
      <rPr>
        <b/>
        <sz val="11"/>
        <color theme="1"/>
        <rFont val="Calibri"/>
        <family val="2"/>
        <scheme val="minor"/>
      </rPr>
      <t>Allegany</t>
    </r>
    <r>
      <rPr>
        <sz val="11"/>
        <color theme="1"/>
        <rFont val="Calibri"/>
        <family val="2"/>
        <scheme val="minor"/>
      </rPr>
      <t xml:space="preserve">:  Only the townships of Allen, Almond, Alfred, Andover, Birdsall,  Burns, Granger, Grove, Hume, Independence, Ward, Wellsville, West Almond, Willing, and that portion of Amity, Angelica, Belfast, Caneadea, and Scio that lie east of the Genesee River. </t>
    </r>
  </si>
  <si>
    <r>
      <t xml:space="preserve">Command Center System 
Computer Aided Dispatch System 
Fire Station Alerting System
Technician Onsite Region 9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Erie</t>
    </r>
    <r>
      <rPr>
        <sz val="11"/>
        <color theme="1"/>
        <rFont val="Calibri"/>
        <family val="2"/>
        <scheme val="minor"/>
      </rPr>
      <t xml:space="preserve">
</t>
    </r>
    <r>
      <rPr>
        <u/>
        <sz val="11"/>
        <color theme="1"/>
        <rFont val="Calibri"/>
        <family val="2"/>
        <scheme val="minor"/>
      </rPr>
      <t xml:space="preserve">Partial Counties - </t>
    </r>
    <r>
      <rPr>
        <b/>
        <sz val="11"/>
        <color theme="1"/>
        <rFont val="Calibri"/>
        <family val="2"/>
        <scheme val="minor"/>
      </rPr>
      <t>Cattaraugus</t>
    </r>
    <r>
      <rPr>
        <sz val="11"/>
        <color theme="1"/>
        <rFont val="Calibri"/>
        <family val="2"/>
        <scheme val="minor"/>
      </rPr>
      <t xml:space="preserve">:  Only the Townships of Ashford, East Otto, Ellicottville, Farmersville, Freedom, Franklinville, Lyndon, Machias, Mansfield, New Albion, Otto, Perrysburg, Persia and Yorkshire.  
</t>
    </r>
    <r>
      <rPr>
        <b/>
        <sz val="11"/>
        <color theme="1"/>
        <rFont val="Calibri"/>
        <family val="2"/>
        <scheme val="minor"/>
      </rPr>
      <t>Genesee</t>
    </r>
    <r>
      <rPr>
        <sz val="11"/>
        <color theme="1"/>
        <rFont val="Calibri"/>
        <family val="2"/>
        <scheme val="minor"/>
      </rPr>
      <t xml:space="preserve">:  Only the Townships of Alabama, Alexander, Darien, Oakfield, Pembroke and that portion of the Towns of Batavia and Elba that are west of Little Tonawanda Creek; Tonawanda Creek; the City limits of Batavia (in effect prior to Feb. 1, 1970) and State Highway 98 north of the City of Batavia, then north on Highway 98 to the Orleans County line.  
</t>
    </r>
    <r>
      <rPr>
        <b/>
        <sz val="11"/>
        <color theme="1"/>
        <rFont val="Calibri"/>
        <family val="2"/>
        <scheme val="minor"/>
      </rPr>
      <t>Wyoming</t>
    </r>
    <r>
      <rPr>
        <sz val="11"/>
        <color theme="1"/>
        <rFont val="Calibri"/>
        <family val="2"/>
        <scheme val="minor"/>
      </rPr>
      <t xml:space="preserve">:  Only the Townships of Arcade, Attica, Bennington, Eagle, Java, Orangeville, Sheldon and Wethersfield.  </t>
    </r>
  </si>
  <si>
    <r>
      <t xml:space="preserve">Command Center System 
Computer Aided Dispatch System 
Fire Station Alerting System
Technician Onsite Region 9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Niagara</t>
    </r>
    <r>
      <rPr>
        <sz val="11"/>
        <color theme="1"/>
        <rFont val="Calibri"/>
        <family val="2"/>
        <scheme val="minor"/>
      </rPr>
      <t xml:space="preserve">
</t>
    </r>
    <r>
      <rPr>
        <u/>
        <sz val="11"/>
        <color theme="1"/>
        <rFont val="Calibri"/>
        <family val="2"/>
        <scheme val="minor"/>
      </rPr>
      <t>Partial County -</t>
    </r>
    <r>
      <rPr>
        <sz val="11"/>
        <color theme="1"/>
        <rFont val="Calibri"/>
        <family val="2"/>
        <scheme val="minor"/>
      </rPr>
      <t xml:space="preserve"> </t>
    </r>
    <r>
      <rPr>
        <b/>
        <sz val="11"/>
        <color theme="1"/>
        <rFont val="Calibri"/>
        <family val="2"/>
        <scheme val="minor"/>
      </rPr>
      <t>Orleans</t>
    </r>
    <r>
      <rPr>
        <sz val="11"/>
        <color theme="1"/>
        <rFont val="Calibri"/>
        <family val="2"/>
        <scheme val="minor"/>
      </rPr>
      <t>:  Only the Townships of Albion, Barre, Carlton, Gaines, Ridgeway, Shelby and Yates.</t>
    </r>
  </si>
  <si>
    <r>
      <t xml:space="preserve">Command Center System 
Computer Aided Dispatch System 
Fire Station Alerting System
Technician Onsite Region 9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Genesee</t>
    </r>
    <r>
      <rPr>
        <sz val="11"/>
        <color theme="1"/>
        <rFont val="Calibri"/>
        <family val="2"/>
        <scheme val="minor"/>
      </rPr>
      <t xml:space="preserve">:  Only the Townships of Bergen, Bethany, Byron, Leroy, Pavillion, Stafford, and that portion of the Townships of Batavia and Elba which lie east of a line following the Little Tonawanda Creek, north on the Tonawanda Creek to the City limits of Batavia, northwest and northeast around the City limits, but including the City of Batavia (in effect prior to 02/01/70), to State Highway 98, north on 98 to Orleans County.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Wyoming</t>
    </r>
    <r>
      <rPr>
        <sz val="11"/>
        <color theme="1"/>
        <rFont val="Calibri"/>
        <family val="2"/>
        <scheme val="minor"/>
      </rPr>
      <t xml:space="preserve">:  Only the Townships of Castile, Covington, Gainesville, Genesee Falls, Middlebury, Perry, Pike and Warsaw.  </t>
    </r>
  </si>
  <si>
    <r>
      <t xml:space="preserve">Command Center System 
Computer Aided Dispatch System 
Fire Station Alerting System
Technician Onsite Region  9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Chautauqua</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Allegany</t>
    </r>
    <r>
      <rPr>
        <sz val="11"/>
        <color theme="1"/>
        <rFont val="Calibri"/>
        <family val="2"/>
        <scheme val="minor"/>
      </rPr>
      <t xml:space="preserve">:  Only the Townships of Alma, Bolivar, Centerville, Clarksville, Cuba, Friendship, Genesee, New Hudson, Rushford, Wirt and that portion of the Townships of Amity, Angelica, Belfast, Caneadea and Scio that are west of the Genesee River.  
</t>
    </r>
    <r>
      <rPr>
        <b/>
        <sz val="11"/>
        <color theme="1"/>
        <rFont val="Calibri"/>
        <family val="2"/>
        <scheme val="minor"/>
      </rPr>
      <t>Cattaraugus</t>
    </r>
    <r>
      <rPr>
        <sz val="11"/>
        <color theme="1"/>
        <rFont val="Calibri"/>
        <family val="2"/>
        <scheme val="minor"/>
      </rPr>
      <t xml:space="preserve">:  Only the Townships of Allegany, Carrollton, Cold Spring, Conewango, Dayton, Great Valley, Hinsdale, Humphrey, Ischua, Leon, Little Valley, Napoli, Olean, Portville, Red House, Randolph, Salamanca and South Valley.  </t>
    </r>
  </si>
  <si>
    <t>Individual employed by the Contractor or Subcontractor who Starts-Up, Commissions, Programs,  Integrates, and Maintains (both Preventative and Remedial Maintenance) Building Automation Systems, Energy Management Systems, and Intelligent Lighting Control/Occupancy Detecting Systems.
***This Job Title can only be used for work/Services on Systems/Product Lines/Equipment which are included on the Contractor's Contract***</t>
  </si>
  <si>
    <r>
      <t xml:space="preserve">Building Automation System
Energy Management System
Intelligent Lighting Control/Occupancy Detecting System
Technician Onsite Region 9
</t>
    </r>
    <r>
      <rPr>
        <u/>
        <sz val="11"/>
        <color theme="1"/>
        <rFont val="Calibri"/>
        <family val="2"/>
        <scheme val="minor"/>
      </rPr>
      <t>Partial County</t>
    </r>
    <r>
      <rPr>
        <sz val="11"/>
        <color theme="1"/>
        <rFont val="Calibri"/>
        <family val="2"/>
        <scheme val="minor"/>
      </rPr>
      <t xml:space="preserve"> - </t>
    </r>
    <r>
      <rPr>
        <b/>
        <sz val="11"/>
        <color theme="1"/>
        <rFont val="Calibri"/>
        <family val="2"/>
        <scheme val="minor"/>
      </rPr>
      <t>Allegany</t>
    </r>
    <r>
      <rPr>
        <sz val="11"/>
        <color theme="1"/>
        <rFont val="Calibri"/>
        <family val="2"/>
        <scheme val="minor"/>
      </rPr>
      <t xml:space="preserve">:  Only the townships of Allen, Almond, Alfred, Andover, Birdsall,  Burns, Granger, Grove, Hume, Independence, Ward, Wellsville, West Almond, Willing, and that portion of Amity, Angelica, Belfast, Caneadea, and Scio that lie east of the Genesee River. </t>
    </r>
  </si>
  <si>
    <r>
      <t xml:space="preserve">Building Automation System
Energy Management System
Intelligent Lighting Control/Occupancy Detecting System Technician Onsite Region 9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Erie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Cattaraugus</t>
    </r>
    <r>
      <rPr>
        <sz val="11"/>
        <color theme="1"/>
        <rFont val="Calibri"/>
        <family val="2"/>
        <scheme val="minor"/>
      </rPr>
      <t xml:space="preserve">:  Only the Townships of Ashford, East Otto, Ellicottville, Farmersville, Freedom, Franklinville, Lyndon, Machias, Mansfield, New Albion, Otto, Perrysburg, Persia and Yorkshire.  
</t>
    </r>
    <r>
      <rPr>
        <b/>
        <sz val="11"/>
        <color theme="1"/>
        <rFont val="Calibri"/>
        <family val="2"/>
        <scheme val="minor"/>
      </rPr>
      <t>Genesee</t>
    </r>
    <r>
      <rPr>
        <sz val="11"/>
        <color theme="1"/>
        <rFont val="Calibri"/>
        <family val="2"/>
        <scheme val="minor"/>
      </rPr>
      <t xml:space="preserve">:  Only the Townships of Alabama, Alexander, Darien, Oakfield, Pembroke and that portion of the Towns of Batavia and Elba that are west of Little Tonawanda Creek; Tonawanda Creek; the City limits of Batavia (in effect prior to Feb. 1, 1970) and State Highway 98 north of the City of Batavia, then north on Highway 98 to the Orleans County line.  
</t>
    </r>
    <r>
      <rPr>
        <b/>
        <sz val="11"/>
        <color theme="1"/>
        <rFont val="Calibri"/>
        <family val="2"/>
        <scheme val="minor"/>
      </rPr>
      <t>Wyoming</t>
    </r>
    <r>
      <rPr>
        <sz val="11"/>
        <color theme="1"/>
        <rFont val="Calibri"/>
        <family val="2"/>
        <scheme val="minor"/>
      </rPr>
      <t xml:space="preserve">:  Only the Townships of Arcade, Attica, Bennington, Eagle, Java, Orangeville, Sheldon and Wethersfield.  </t>
    </r>
  </si>
  <si>
    <r>
      <t xml:space="preserve">Building Automation System
Energy Management System
Intelligent Lighting Control/Occupancy Detecting System Technician Onsite Region 9
</t>
    </r>
    <r>
      <rPr>
        <u/>
        <sz val="11"/>
        <color theme="1"/>
        <rFont val="Calibri"/>
        <family val="2"/>
        <scheme val="minor"/>
      </rPr>
      <t>Entire County -</t>
    </r>
    <r>
      <rPr>
        <sz val="11"/>
        <color theme="1"/>
        <rFont val="Calibri"/>
        <family val="2"/>
        <scheme val="minor"/>
      </rPr>
      <t xml:space="preserve"> </t>
    </r>
    <r>
      <rPr>
        <b/>
        <sz val="11"/>
        <color theme="1"/>
        <rFont val="Calibri"/>
        <family val="2"/>
        <scheme val="minor"/>
      </rPr>
      <t>Niagara</t>
    </r>
    <r>
      <rPr>
        <sz val="11"/>
        <color theme="1"/>
        <rFont val="Calibri"/>
        <family val="2"/>
        <scheme val="minor"/>
      </rPr>
      <t xml:space="preserve">
</t>
    </r>
    <r>
      <rPr>
        <u/>
        <sz val="11"/>
        <color theme="1"/>
        <rFont val="Calibri"/>
        <family val="2"/>
        <scheme val="minor"/>
      </rPr>
      <t xml:space="preserve">Partial County </t>
    </r>
    <r>
      <rPr>
        <sz val="11"/>
        <color theme="1"/>
        <rFont val="Calibri"/>
        <family val="2"/>
        <scheme val="minor"/>
      </rPr>
      <t xml:space="preserve">- </t>
    </r>
    <r>
      <rPr>
        <b/>
        <sz val="11"/>
        <color theme="1"/>
        <rFont val="Calibri"/>
        <family val="2"/>
        <scheme val="minor"/>
      </rPr>
      <t>Orleans</t>
    </r>
    <r>
      <rPr>
        <sz val="11"/>
        <color theme="1"/>
        <rFont val="Calibri"/>
        <family val="2"/>
        <scheme val="minor"/>
      </rPr>
      <t>:  Only the Townships of Albion, Barre, Carlton, Gaines, Ridgeway, Shelby and Yates.</t>
    </r>
  </si>
  <si>
    <r>
      <t xml:space="preserve">Building Automation System
Energy Management System
Intelligent Lighting Control/Occupancy Detecting Systems Technician Onsite Region  9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Chautauqua</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Allegany</t>
    </r>
    <r>
      <rPr>
        <sz val="11"/>
        <color theme="1"/>
        <rFont val="Calibri"/>
        <family val="2"/>
        <scheme val="minor"/>
      </rPr>
      <t xml:space="preserve">:  Only the Townships of Alma, Bolivar, Centerville, Clarksville, Cuba, Friendship, Genesee, New Hudson, Rushford, Wirt and that portion of the Townships of Amity, Angelica, Belfast,                   Caneadea and Scio that are west of the Genesee River.  
</t>
    </r>
    <r>
      <rPr>
        <b/>
        <sz val="11"/>
        <color theme="1"/>
        <rFont val="Calibri"/>
        <family val="2"/>
        <scheme val="minor"/>
      </rPr>
      <t>Cattaraugus</t>
    </r>
    <r>
      <rPr>
        <sz val="11"/>
        <color theme="1"/>
        <rFont val="Calibri"/>
        <family val="2"/>
        <scheme val="minor"/>
      </rPr>
      <t xml:space="preserve">:  Only the Townships of Allegany, Carrollton, Cold Spring, Conewango, Dayton, Great Valley, Hinsdale, Humphrey, Ischua, Leon, Little Valley, Napoli, Olean, Portville, Red House, Randolph, Salamanca and South Valley.  </t>
    </r>
  </si>
  <si>
    <r>
      <t xml:space="preserve">Building Automation System
Energy Management System
Intelligent Lighting Control/Occupancy Detecting Systems Technician </t>
    </r>
    <r>
      <rPr>
        <b/>
        <sz val="11"/>
        <color theme="1"/>
        <rFont val="Calibri"/>
        <family val="2"/>
        <scheme val="minor"/>
      </rPr>
      <t xml:space="preserve">
</t>
    </r>
    <r>
      <rPr>
        <sz val="11"/>
        <color theme="1"/>
        <rFont val="Calibri"/>
        <family val="2"/>
        <scheme val="minor"/>
      </rPr>
      <t xml:space="preserve">Onsite Region 9
</t>
    </r>
    <r>
      <rPr>
        <u/>
        <sz val="11"/>
        <color theme="1"/>
        <rFont val="Calibri"/>
        <family val="2"/>
        <scheme val="minor"/>
      </rPr>
      <t>Partial Counties:</t>
    </r>
    <r>
      <rPr>
        <sz val="11"/>
        <color theme="1"/>
        <rFont val="Calibri"/>
        <family val="2"/>
        <scheme val="minor"/>
      </rPr>
      <t xml:space="preserve">
</t>
    </r>
    <r>
      <rPr>
        <b/>
        <sz val="11"/>
        <color theme="1"/>
        <rFont val="Calibri"/>
        <family val="2"/>
        <scheme val="minor"/>
      </rPr>
      <t>Genesee</t>
    </r>
    <r>
      <rPr>
        <sz val="11"/>
        <color theme="1"/>
        <rFont val="Calibri"/>
        <family val="2"/>
        <scheme val="minor"/>
      </rPr>
      <t xml:space="preserve">:  Only the Townships of Bergen, Bethany, Byron, Leroy, Pavillion, Stafford, and that portion of the Townships of Batavia and Elba which lie east of a line following the Little Tonawanda Creek, north on the Tonawanda Creek to the City limits of Batavia, northwest and northeast around the City limits, but including the City of Batavia (in effect prior to 02/01/70), to State Highway 98, north on 98 to Orleans County.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Wyoming</t>
    </r>
    <r>
      <rPr>
        <sz val="11"/>
        <color theme="1"/>
        <rFont val="Calibri"/>
        <family val="2"/>
        <scheme val="minor"/>
      </rPr>
      <t xml:space="preserve">:  Only the Townships of Castile, Covington, Gainesville, Genesee Falls, Middlebury, Perry, Pike and Warsaw.  </t>
    </r>
  </si>
  <si>
    <r>
      <t xml:space="preserve">Building Automation System
Energy Management System
Intelligent Lighting Control/Occupancy Detecting System Technician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Only the Townships of Columbus, New Berlin and Sherburne.
</t>
    </r>
    <r>
      <rPr>
        <b/>
        <sz val="11"/>
        <color theme="1"/>
        <rFont val="Calibri"/>
        <family val="2"/>
        <scheme val="minor"/>
      </rPr>
      <t>Tompkins</t>
    </r>
    <r>
      <rPr>
        <sz val="11"/>
        <color theme="1"/>
        <rFont val="Calibri"/>
        <family val="2"/>
        <scheme val="minor"/>
      </rPr>
      <t xml:space="preserve">:  Only the Township of Groton. 
</t>
    </r>
    <r>
      <rPr>
        <b/>
        <sz val="11"/>
        <color theme="1"/>
        <rFont val="Calibri"/>
        <family val="2"/>
        <scheme val="minor"/>
      </rPr>
      <t>Wayne</t>
    </r>
    <r>
      <rPr>
        <sz val="11"/>
        <color theme="1"/>
        <rFont val="Calibri"/>
        <family val="2"/>
        <scheme val="minor"/>
      </rPr>
      <t>:  Only the Townships of Huron, Wolcott, Rose and Butler.</t>
    </r>
  </si>
  <si>
    <r>
      <t xml:space="preserve">Building Automation System
Energy Management System
Intelligent Lighting Control/Occupancy Detecting System Technician Onsite Region 8
</t>
    </r>
    <r>
      <rPr>
        <u/>
        <sz val="11"/>
        <color theme="1"/>
        <rFont val="Calibri"/>
        <family val="2"/>
        <scheme val="minor"/>
      </rPr>
      <t>Entire County -</t>
    </r>
    <r>
      <rPr>
        <sz val="11"/>
        <color theme="1"/>
        <rFont val="Calibri"/>
        <family val="2"/>
        <scheme val="minor"/>
      </rPr>
      <t xml:space="preserve"> </t>
    </r>
    <r>
      <rPr>
        <b/>
        <sz val="11"/>
        <color theme="1"/>
        <rFont val="Calibri"/>
        <family val="2"/>
        <scheme val="minor"/>
      </rPr>
      <t>Yates</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Ontario</t>
    </r>
    <r>
      <rPr>
        <sz val="11"/>
        <color theme="1"/>
        <rFont val="Calibri"/>
        <family val="2"/>
        <scheme val="minor"/>
      </rPr>
      <t xml:space="preserve">:  Only the Townships of Canadaigua, Farmington, Geneva, Gorham, Hopewell, Manchester, Phelps and Seneca 
</t>
    </r>
    <r>
      <rPr>
        <b/>
        <sz val="11"/>
        <color theme="1"/>
        <rFont val="Calibri"/>
        <family val="2"/>
        <scheme val="minor"/>
      </rPr>
      <t>Seneca</t>
    </r>
    <r>
      <rPr>
        <sz val="11"/>
        <color theme="1"/>
        <rFont val="Calibri"/>
        <family val="2"/>
        <scheme val="minor"/>
      </rPr>
      <t xml:space="preserve">: All townships except Covert and Lodi. 
</t>
    </r>
    <r>
      <rPr>
        <b/>
        <sz val="11"/>
        <color theme="1"/>
        <rFont val="Calibri"/>
        <family val="2"/>
        <scheme val="minor"/>
      </rPr>
      <t>Wayne</t>
    </r>
    <r>
      <rPr>
        <sz val="11"/>
        <color theme="1"/>
        <rFont val="Calibri"/>
        <family val="2"/>
        <scheme val="minor"/>
      </rPr>
      <t xml:space="preserve">:  Only the Townships of Arcadia, Galen, Lyons, Savannah, and Village of Newark. </t>
    </r>
  </si>
  <si>
    <r>
      <t xml:space="preserve">Building Automation System
Energy Management System
Intelligent Lighting Control/Occupancy Detecting System Technician Onsite Region 8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Schuyler</t>
    </r>
    <r>
      <rPr>
        <sz val="11"/>
        <color theme="1"/>
        <rFont val="Calibri"/>
        <family val="2"/>
        <scheme val="minor"/>
      </rPr>
      <t xml:space="preserve">:  Only the Townships of Cayuta, Catharine, and Hector. 
</t>
    </r>
    <r>
      <rPr>
        <b/>
        <sz val="11"/>
        <color theme="1"/>
        <rFont val="Calibri"/>
        <family val="2"/>
        <scheme val="minor"/>
      </rPr>
      <t>Seneca</t>
    </r>
    <r>
      <rPr>
        <sz val="11"/>
        <color theme="1"/>
        <rFont val="Calibri"/>
        <family val="2"/>
        <scheme val="minor"/>
      </rPr>
      <t xml:space="preserve">:  Only the Townships of Lodi and Covert. 
</t>
    </r>
    <r>
      <rPr>
        <b/>
        <sz val="11"/>
        <color theme="1"/>
        <rFont val="Calibri"/>
        <family val="2"/>
        <scheme val="minor"/>
      </rPr>
      <t>Tioga</t>
    </r>
    <r>
      <rPr>
        <sz val="11"/>
        <color theme="1"/>
        <rFont val="Calibri"/>
        <family val="2"/>
        <scheme val="minor"/>
      </rPr>
      <t xml:space="preserve">:  Only the Townships of Spencer and Candor.
</t>
    </r>
    <r>
      <rPr>
        <b/>
        <sz val="11"/>
        <color theme="1"/>
        <rFont val="Calibri"/>
        <family val="2"/>
        <scheme val="minor"/>
      </rPr>
      <t>Tompkins</t>
    </r>
    <r>
      <rPr>
        <sz val="11"/>
        <color theme="1"/>
        <rFont val="Calibri"/>
        <family val="2"/>
        <scheme val="minor"/>
      </rPr>
      <t xml:space="preserve">:  Entire county except the Township of Groton. </t>
    </r>
  </si>
  <si>
    <r>
      <t xml:space="preserve">Building Automation System
Energy Management System
Intelligent Lighting Control/Occupancy Detecting System Technician Onsite Region 8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Broome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Entire County except the Townships of Columbus, New Berlin, and Sherburne.  
</t>
    </r>
    <r>
      <rPr>
        <b/>
        <sz val="11"/>
        <color theme="1"/>
        <rFont val="Calibri"/>
        <family val="2"/>
        <scheme val="minor"/>
      </rPr>
      <t>Tioga</t>
    </r>
    <r>
      <rPr>
        <sz val="11"/>
        <color theme="1"/>
        <rFont val="Calibri"/>
        <family val="2"/>
        <scheme val="minor"/>
      </rPr>
      <t xml:space="preserve">:  Only the Townships of Berkshire, Newark Valley, Owego, Richford, and Tioga.  </t>
    </r>
  </si>
  <si>
    <r>
      <t xml:space="preserve">Building Automation System
Energy Management System
Intelligent Lighting Control/Occupancy Detecting System Technician Onsite Region 8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Livingston and Monroe  </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Ontario</t>
    </r>
    <r>
      <rPr>
        <sz val="11"/>
        <color theme="1"/>
        <rFont val="Calibri"/>
        <family val="2"/>
        <scheme val="minor"/>
      </rPr>
      <t xml:space="preserve">: Only the Townships of Bristol, Canadice, Naples, West Bloomfield, Richmond, South Bristol, East Bloomfield and Victor.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Wayne</t>
    </r>
    <r>
      <rPr>
        <sz val="11"/>
        <color theme="1"/>
        <rFont val="Calibri"/>
        <family val="2"/>
        <scheme val="minor"/>
      </rPr>
      <t xml:space="preserve">:  Only the Townships of Macedon, Marion,  Ontario, Palmyra, Sodus, Walworth, Williamson </t>
    </r>
  </si>
  <si>
    <r>
      <t xml:space="preserve">Building Automation System
Energy Management System
Intelligent Lighting Control/Occupancy Detecting System
Technician Onsite Region 8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 xml:space="preserve">Chemung, Steuben </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Schuyler</t>
    </r>
    <r>
      <rPr>
        <sz val="11"/>
        <color theme="1"/>
        <rFont val="Calibri"/>
        <family val="2"/>
        <scheme val="minor"/>
      </rPr>
      <t xml:space="preserve">:  Only the Townships of Dix, Montour, Orange, Reading, and Tyrone.  
</t>
    </r>
    <r>
      <rPr>
        <b/>
        <sz val="11"/>
        <color theme="1"/>
        <rFont val="Calibri"/>
        <family val="2"/>
        <scheme val="minor"/>
      </rPr>
      <t>Tioga</t>
    </r>
    <r>
      <rPr>
        <sz val="11"/>
        <color theme="1"/>
        <rFont val="Calibri"/>
        <family val="2"/>
        <scheme val="minor"/>
      </rPr>
      <t xml:space="preserve">:  Only the Townships of Barton and Nichols. </t>
    </r>
  </si>
  <si>
    <r>
      <t xml:space="preserve">Command Center System 
Computer Aided Dispatch System 
Fire Station Alerting System
Technician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Only the Townships of Columbus, New Berlin and Sherburne. 
</t>
    </r>
    <r>
      <rPr>
        <b/>
        <sz val="11"/>
        <color theme="1"/>
        <rFont val="Calibri"/>
        <family val="2"/>
        <scheme val="minor"/>
      </rPr>
      <t>Tompkins</t>
    </r>
    <r>
      <rPr>
        <sz val="11"/>
        <color theme="1"/>
        <rFont val="Calibri"/>
        <family val="2"/>
        <scheme val="minor"/>
      </rPr>
      <t xml:space="preserve">:  Only the Township of Groton. 
</t>
    </r>
    <r>
      <rPr>
        <b/>
        <sz val="11"/>
        <color theme="1"/>
        <rFont val="Calibri"/>
        <family val="2"/>
        <scheme val="minor"/>
      </rPr>
      <t>Wayne</t>
    </r>
    <r>
      <rPr>
        <sz val="11"/>
        <color theme="1"/>
        <rFont val="Calibri"/>
        <family val="2"/>
        <scheme val="minor"/>
      </rPr>
      <t xml:space="preserve">:  Only the Townships of Huron, Wolcott, Rose and Butler. </t>
    </r>
  </si>
  <si>
    <r>
      <t xml:space="preserve">Command Center System 
Computer Aided Dispatch System 
Fire Station Alerting System
Technician Onsite Region 8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Yates</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Canadaigua, Farmington, Geneva, Gorham, Hopewell, Manchester, Phelps and Seneca 
</t>
    </r>
    <r>
      <rPr>
        <b/>
        <sz val="11"/>
        <color theme="1"/>
        <rFont val="Calibri"/>
        <family val="2"/>
        <scheme val="minor"/>
      </rPr>
      <t>Seneca</t>
    </r>
    <r>
      <rPr>
        <sz val="11"/>
        <color theme="1"/>
        <rFont val="Calibri"/>
        <family val="2"/>
        <scheme val="minor"/>
      </rPr>
      <t xml:space="preserve">:  All townships except Covert and Lodi. 
</t>
    </r>
    <r>
      <rPr>
        <b/>
        <sz val="11"/>
        <color theme="1"/>
        <rFont val="Calibri"/>
        <family val="2"/>
        <scheme val="minor"/>
      </rPr>
      <t>Wayne</t>
    </r>
    <r>
      <rPr>
        <sz val="11"/>
        <color theme="1"/>
        <rFont val="Calibri"/>
        <family val="2"/>
        <scheme val="minor"/>
      </rPr>
      <t xml:space="preserve">:  Only the Townships of Arcadia, Galen, Lyons, Savannah, and Village of Newark. </t>
    </r>
  </si>
  <si>
    <r>
      <t xml:space="preserve">Command Center System 
Computer Aided Dispatch System 
Fire Station Alerting System
Technician Onsite Region 8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 xml:space="preserve">Livingston and Monroe   </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Bristol, Canadice, Naples, West Bloomfield, Richmond, South Bristol, East Bloomfield and Victor.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Wayne</t>
    </r>
    <r>
      <rPr>
        <sz val="11"/>
        <color theme="1"/>
        <rFont val="Calibri"/>
        <family val="2"/>
        <scheme val="minor"/>
      </rPr>
      <t xml:space="preserve">:  Only the Townships of Macedon, Marion,  Ontario, Palmyra, Sodus, Walworth, Williamson </t>
    </r>
  </si>
  <si>
    <r>
      <t xml:space="preserve">Command Center System 
Computer Aided Dispatch System 
Fire Station Alerting System
Technician Onsite Region 8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Schuyler</t>
    </r>
    <r>
      <rPr>
        <sz val="11"/>
        <color theme="1"/>
        <rFont val="Calibri"/>
        <family val="2"/>
        <scheme val="minor"/>
      </rPr>
      <t xml:space="preserve">:  Only the Townships of Cayuta, Catharine, and Hector.                            
</t>
    </r>
    <r>
      <rPr>
        <b/>
        <sz val="11"/>
        <color theme="1"/>
        <rFont val="Calibri"/>
        <family val="2"/>
        <scheme val="minor"/>
      </rPr>
      <t>Seneca</t>
    </r>
    <r>
      <rPr>
        <sz val="11"/>
        <color theme="1"/>
        <rFont val="Calibri"/>
        <family val="2"/>
        <scheme val="minor"/>
      </rPr>
      <t xml:space="preserve">:  Only the Townships of Lodi and Covert. 
</t>
    </r>
    <r>
      <rPr>
        <b/>
        <sz val="11"/>
        <color theme="1"/>
        <rFont val="Calibri"/>
        <family val="2"/>
        <scheme val="minor"/>
      </rPr>
      <t>Tioga</t>
    </r>
    <r>
      <rPr>
        <sz val="11"/>
        <color theme="1"/>
        <rFont val="Calibri"/>
        <family val="2"/>
        <scheme val="minor"/>
      </rPr>
      <t xml:space="preserve">:  Only the Townships of Spencer and Candor.
</t>
    </r>
    <r>
      <rPr>
        <b/>
        <sz val="11"/>
        <color theme="1"/>
        <rFont val="Calibri"/>
        <family val="2"/>
        <scheme val="minor"/>
      </rPr>
      <t>Tompkins</t>
    </r>
    <r>
      <rPr>
        <sz val="11"/>
        <color theme="1"/>
        <rFont val="Calibri"/>
        <family val="2"/>
        <scheme val="minor"/>
      </rPr>
      <t xml:space="preserve">:  Entire county except the Township of Groton. </t>
    </r>
  </si>
  <si>
    <r>
      <t xml:space="preserve">Command Center System 
Computer Aided Dispatch System 
Fire Station Alerting System
Technician Onsite Region 8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Broome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Entire County except the Townships of Columbus, New Berlin, and Sherburne.  
</t>
    </r>
    <r>
      <rPr>
        <b/>
        <sz val="11"/>
        <color theme="1"/>
        <rFont val="Calibri"/>
        <family val="2"/>
        <scheme val="minor"/>
      </rPr>
      <t>Tioga</t>
    </r>
    <r>
      <rPr>
        <sz val="11"/>
        <color theme="1"/>
        <rFont val="Calibri"/>
        <family val="2"/>
        <scheme val="minor"/>
      </rPr>
      <t xml:space="preserve">:  Only the Townships of Berkshire, Newark Valley, Owego, Richford, and Tioga.  </t>
    </r>
  </si>
  <si>
    <r>
      <t xml:space="preserve">Command Center System 
Computer Aided Dispatch System 
Fire Station Alerting System
Technician Onsite Region 8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 xml:space="preserve">Chemung, Steuben </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Schuyler</t>
    </r>
    <r>
      <rPr>
        <sz val="11"/>
        <color theme="1"/>
        <rFont val="Calibri"/>
        <family val="2"/>
        <scheme val="minor"/>
      </rPr>
      <t xml:space="preserve">:  Only the Townships of Dix, Montour, Orange, Reading, and Tyrone.  
</t>
    </r>
    <r>
      <rPr>
        <b/>
        <sz val="11"/>
        <color theme="1"/>
        <rFont val="Calibri"/>
        <family val="2"/>
        <scheme val="minor"/>
      </rPr>
      <t>Tioga</t>
    </r>
    <r>
      <rPr>
        <sz val="11"/>
        <color theme="1"/>
        <rFont val="Calibri"/>
        <family val="2"/>
        <scheme val="minor"/>
      </rPr>
      <t xml:space="preserve">:  Only the Townships of Barton and Nichols. </t>
    </r>
  </si>
  <si>
    <r>
      <t xml:space="preserve">Electrical Distribution and Control System 
Technician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Only the Townships of Columbus, New Berlin and Sherburne. 
</t>
    </r>
    <r>
      <rPr>
        <b/>
        <sz val="11"/>
        <color theme="1"/>
        <rFont val="Calibri"/>
        <family val="2"/>
        <scheme val="minor"/>
      </rPr>
      <t>Tompkins</t>
    </r>
    <r>
      <rPr>
        <sz val="11"/>
        <color theme="1"/>
        <rFont val="Calibri"/>
        <family val="2"/>
        <scheme val="minor"/>
      </rPr>
      <t xml:space="preserve">:  Only the Township of Groton. 
</t>
    </r>
    <r>
      <rPr>
        <b/>
        <sz val="11"/>
        <color theme="1"/>
        <rFont val="Calibri"/>
        <family val="2"/>
        <scheme val="minor"/>
      </rPr>
      <t>Wayne</t>
    </r>
    <r>
      <rPr>
        <sz val="11"/>
        <color theme="1"/>
        <rFont val="Calibri"/>
        <family val="2"/>
        <scheme val="minor"/>
      </rPr>
      <t>:  Only the Townships of Huron, Wolcott, Rose and Butler</t>
    </r>
  </si>
  <si>
    <r>
      <t xml:space="preserve">Electrical Distribution and Control System 
Technician Onsite Region 8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 xml:space="preserve">Chemung, Steuben </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Schuyler</t>
    </r>
    <r>
      <rPr>
        <sz val="11"/>
        <color theme="1"/>
        <rFont val="Calibri"/>
        <family val="2"/>
        <scheme val="minor"/>
      </rPr>
      <t xml:space="preserve">:  Only the Townships of Dix, Montour, Orange, Reading, and Tyrone.  
</t>
    </r>
    <r>
      <rPr>
        <b/>
        <sz val="11"/>
        <color theme="1"/>
        <rFont val="Calibri"/>
        <family val="2"/>
        <scheme val="minor"/>
      </rPr>
      <t>Tioga</t>
    </r>
    <r>
      <rPr>
        <sz val="11"/>
        <color theme="1"/>
        <rFont val="Calibri"/>
        <family val="2"/>
        <scheme val="minor"/>
      </rPr>
      <t xml:space="preserve">:  Only the Townships of Barton and Nichols. </t>
    </r>
  </si>
  <si>
    <r>
      <t xml:space="preserve">Electrical Distribution and Control System 
Technician Onsite Region 8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Broome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Entire County except the Townships of Columbus, New Berlin, and Sherburne.  
</t>
    </r>
    <r>
      <rPr>
        <b/>
        <sz val="11"/>
        <color theme="1"/>
        <rFont val="Calibri"/>
        <family val="2"/>
        <scheme val="minor"/>
      </rPr>
      <t>Tioga</t>
    </r>
    <r>
      <rPr>
        <sz val="11"/>
        <color theme="1"/>
        <rFont val="Calibri"/>
        <family val="2"/>
        <scheme val="minor"/>
      </rPr>
      <t xml:space="preserve">:  Only the Townships of Berkshire, Newark Valley, Owego, Richford, and Tioga.  </t>
    </r>
  </si>
  <si>
    <r>
      <t xml:space="preserve">Electrical Distribution and Control System 
Technician Onsite Region 8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 xml:space="preserve">Livingston and Monroe </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Bristol, Canadice, Naples, West Bloomfield, Richmond, South Bristol, East Bloomfield and Victor.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Wayne</t>
    </r>
    <r>
      <rPr>
        <sz val="11"/>
        <color theme="1"/>
        <rFont val="Calibri"/>
        <family val="2"/>
        <scheme val="minor"/>
      </rPr>
      <t xml:space="preserve">:  Only the Townships of Macedon, Marion,  Ontario, Palmyra, Sodus, Walworth, Williamson </t>
    </r>
  </si>
  <si>
    <r>
      <t xml:space="preserve">Electrical Distribution and Control System 
Technician Onsite Region 8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Schuyler</t>
    </r>
    <r>
      <rPr>
        <sz val="11"/>
        <color theme="1"/>
        <rFont val="Calibri"/>
        <family val="2"/>
        <scheme val="minor"/>
      </rPr>
      <t xml:space="preserve">:  Only the Townships of Cayuta, Catharine, and Hector.                            
</t>
    </r>
    <r>
      <rPr>
        <b/>
        <sz val="11"/>
        <color theme="1"/>
        <rFont val="Calibri"/>
        <family val="2"/>
        <scheme val="minor"/>
      </rPr>
      <t>Seneca</t>
    </r>
    <r>
      <rPr>
        <sz val="11"/>
        <color theme="1"/>
        <rFont val="Calibri"/>
        <family val="2"/>
        <scheme val="minor"/>
      </rPr>
      <t xml:space="preserve">:  Only the Townships of Lodi and Covert. 
</t>
    </r>
    <r>
      <rPr>
        <b/>
        <sz val="11"/>
        <color theme="1"/>
        <rFont val="Calibri"/>
        <family val="2"/>
        <scheme val="minor"/>
      </rPr>
      <t>Tioga</t>
    </r>
    <r>
      <rPr>
        <sz val="11"/>
        <color theme="1"/>
        <rFont val="Calibri"/>
        <family val="2"/>
        <scheme val="minor"/>
      </rPr>
      <t xml:space="preserve">:  Only the Townships of Spencer and Candor.
</t>
    </r>
    <r>
      <rPr>
        <b/>
        <sz val="11"/>
        <color theme="1"/>
        <rFont val="Calibri"/>
        <family val="2"/>
        <scheme val="minor"/>
      </rPr>
      <t>Tompkins</t>
    </r>
    <r>
      <rPr>
        <sz val="11"/>
        <color theme="1"/>
        <rFont val="Calibri"/>
        <family val="2"/>
        <scheme val="minor"/>
      </rPr>
      <t xml:space="preserve">:  Entire county except the Township of Groton.  </t>
    </r>
  </si>
  <si>
    <r>
      <t xml:space="preserve">Electrical Distribution and Control System 
Technician Onsite Region 8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Yates</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Canadaigua, Farmington, Geneva, Gorham, Hopewell, Manchester, Phelps and Seneca 
</t>
    </r>
    <r>
      <rPr>
        <b/>
        <sz val="11"/>
        <color theme="1"/>
        <rFont val="Calibri"/>
        <family val="2"/>
        <scheme val="minor"/>
      </rPr>
      <t>Seneca</t>
    </r>
    <r>
      <rPr>
        <sz val="11"/>
        <color theme="1"/>
        <rFont val="Calibri"/>
        <family val="2"/>
        <scheme val="minor"/>
      </rPr>
      <t xml:space="preserve">: All townships except Covert and Lodi. 
</t>
    </r>
    <r>
      <rPr>
        <b/>
        <sz val="11"/>
        <color theme="1"/>
        <rFont val="Calibri"/>
        <family val="2"/>
        <scheme val="minor"/>
      </rPr>
      <t>Wayne</t>
    </r>
    <r>
      <rPr>
        <sz val="11"/>
        <color theme="1"/>
        <rFont val="Calibri"/>
        <family val="2"/>
        <scheme val="minor"/>
      </rPr>
      <t xml:space="preserve">:  Only the Townships of Arcadia, Galen, Lyons, Savannah, and Village of Newark. </t>
    </r>
  </si>
  <si>
    <r>
      <t xml:space="preserve">CCTV/Surveillance Camera System
Physical Access Control System
Alarm and Signal System
Technician Onsite Region 8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 xml:space="preserve">Chemung, Steuben </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Schuyler</t>
    </r>
    <r>
      <rPr>
        <sz val="11"/>
        <color theme="1"/>
        <rFont val="Calibri"/>
        <family val="2"/>
        <scheme val="minor"/>
      </rPr>
      <t xml:space="preserve">:  Only the Townships of Dix, Montour, Orange, Reading, and Tyrone.  
</t>
    </r>
    <r>
      <rPr>
        <b/>
        <sz val="11"/>
        <color theme="1"/>
        <rFont val="Calibri"/>
        <family val="2"/>
        <scheme val="minor"/>
      </rPr>
      <t>Tioga</t>
    </r>
    <r>
      <rPr>
        <sz val="11"/>
        <color theme="1"/>
        <rFont val="Calibri"/>
        <family val="2"/>
        <scheme val="minor"/>
      </rPr>
      <t xml:space="preserve">:  Only the Townships of Barton and Nichols. </t>
    </r>
  </si>
  <si>
    <r>
      <t xml:space="preserve">CCTV/Surveillance Camera System
Physical Access Control System
Alarm and Signal System
Technician Onsite Region 8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Broome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Entire County except the Townships of Columbus, New Berlin, and Sherburne.  
</t>
    </r>
    <r>
      <rPr>
        <b/>
        <sz val="11"/>
        <color theme="1"/>
        <rFont val="Calibri"/>
        <family val="2"/>
        <scheme val="minor"/>
      </rPr>
      <t>Tioga</t>
    </r>
    <r>
      <rPr>
        <sz val="11"/>
        <color theme="1"/>
        <rFont val="Calibri"/>
        <family val="2"/>
        <scheme val="minor"/>
      </rPr>
      <t xml:space="preserve">:  Only the Townships of Berkshire, Newark Valley, Owego, Richford, and Tioga.  </t>
    </r>
  </si>
  <si>
    <r>
      <t xml:space="preserve">CCTV/Surveillance Camera System
Physical Access Control System
Alarm and Signal System
Technician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Only the Townships of Columbus, New Berlin and Sherburne. 
</t>
    </r>
    <r>
      <rPr>
        <b/>
        <sz val="11"/>
        <color theme="1"/>
        <rFont val="Calibri"/>
        <family val="2"/>
        <scheme val="minor"/>
      </rPr>
      <t>Tompkins</t>
    </r>
    <r>
      <rPr>
        <sz val="11"/>
        <color theme="1"/>
        <rFont val="Calibri"/>
        <family val="2"/>
        <scheme val="minor"/>
      </rPr>
      <t xml:space="preserve">:  Only the Township of Groton. 
</t>
    </r>
    <r>
      <rPr>
        <b/>
        <sz val="11"/>
        <color theme="1"/>
        <rFont val="Calibri"/>
        <family val="2"/>
        <scheme val="minor"/>
      </rPr>
      <t>Wayne</t>
    </r>
    <r>
      <rPr>
        <sz val="11"/>
        <color theme="1"/>
        <rFont val="Calibri"/>
        <family val="2"/>
        <scheme val="minor"/>
      </rPr>
      <t>:  Only the Townships of Huron, Wolcott, Rose and Butler</t>
    </r>
  </si>
  <si>
    <r>
      <t xml:space="preserve">CCTV/Surveillance Camera System
Physical Access Control System
Alarm and Signal System
Technician Onsite Region 8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Yates</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Canadaigua, Farmington, Geneva, Gorham, Hopewell, Manchester, Phelps and Seneca 
</t>
    </r>
    <r>
      <rPr>
        <b/>
        <sz val="11"/>
        <color theme="1"/>
        <rFont val="Calibri"/>
        <family val="2"/>
        <scheme val="minor"/>
      </rPr>
      <t>Seneca</t>
    </r>
    <r>
      <rPr>
        <sz val="11"/>
        <color theme="1"/>
        <rFont val="Calibri"/>
        <family val="2"/>
        <scheme val="minor"/>
      </rPr>
      <t xml:space="preserve">: All townships except Covert and Lodi. 
</t>
    </r>
    <r>
      <rPr>
        <b/>
        <sz val="11"/>
        <color theme="1"/>
        <rFont val="Calibri"/>
        <family val="2"/>
        <scheme val="minor"/>
      </rPr>
      <t>Wayne</t>
    </r>
    <r>
      <rPr>
        <sz val="11"/>
        <color theme="1"/>
        <rFont val="Calibri"/>
        <family val="2"/>
        <scheme val="minor"/>
      </rPr>
      <t xml:space="preserve">:  Only the Townships of Arcadia, Galen, Lyons, Savannah, and Village of Newark. </t>
    </r>
  </si>
  <si>
    <r>
      <t xml:space="preserve">CCTV/Surveillance Camera System
Physical Access Control System
Alarm and Signal System
Technician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Schuyler</t>
    </r>
    <r>
      <rPr>
        <sz val="11"/>
        <color theme="1"/>
        <rFont val="Calibri"/>
        <family val="2"/>
        <scheme val="minor"/>
      </rPr>
      <t xml:space="preserve">:  Only the Townships of Cayuta, Catharine, and Hector.                            
</t>
    </r>
    <r>
      <rPr>
        <b/>
        <sz val="11"/>
        <color theme="1"/>
        <rFont val="Calibri"/>
        <family val="2"/>
        <scheme val="minor"/>
      </rPr>
      <t>Seneca</t>
    </r>
    <r>
      <rPr>
        <sz val="11"/>
        <color theme="1"/>
        <rFont val="Calibri"/>
        <family val="2"/>
        <scheme val="minor"/>
      </rPr>
      <t xml:space="preserve">:  Only the Townships of Lodi and Covert. 
</t>
    </r>
    <r>
      <rPr>
        <b/>
        <sz val="11"/>
        <color theme="1"/>
        <rFont val="Calibri"/>
        <family val="2"/>
        <scheme val="minor"/>
      </rPr>
      <t>Tioga</t>
    </r>
    <r>
      <rPr>
        <sz val="11"/>
        <color theme="1"/>
        <rFont val="Calibri"/>
        <family val="2"/>
        <scheme val="minor"/>
      </rPr>
      <t xml:space="preserve">:  Only the Townships of Spencer and Candor.
</t>
    </r>
    <r>
      <rPr>
        <b/>
        <sz val="11"/>
        <color theme="1"/>
        <rFont val="Calibri"/>
        <family val="2"/>
        <scheme val="minor"/>
      </rPr>
      <t>Tompkins</t>
    </r>
    <r>
      <rPr>
        <sz val="11"/>
        <color theme="1"/>
        <rFont val="Calibri"/>
        <family val="2"/>
        <scheme val="minor"/>
      </rPr>
      <t xml:space="preserve">:  Entire county except the Township of Groton.  </t>
    </r>
  </si>
  <si>
    <r>
      <t xml:space="preserve">CCTV/Surveillance Camera System
Physical Access Control System
Alarm and Signal System
Technician Onsite Region 8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 xml:space="preserve">Livingston and Monroe   </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Bristol, Canadice, Naples, West Bloomfield, Richmond, South Bristol, East Bloomfield and Victor.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Wayne</t>
    </r>
    <r>
      <rPr>
        <sz val="11"/>
        <color theme="1"/>
        <rFont val="Calibri"/>
        <family val="2"/>
        <scheme val="minor"/>
      </rPr>
      <t xml:space="preserve">:  Only the Townships of Macedon, Marion,  Ontario, Palmyra, Sodus, Walworth, Williamson </t>
    </r>
  </si>
  <si>
    <r>
      <t xml:space="preserve">Fire Pump System
Emergency Communications/Mass Notification System
Technician Onsite Region 8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 xml:space="preserve">Chemung, Steuben </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Schuyler</t>
    </r>
    <r>
      <rPr>
        <sz val="11"/>
        <color theme="1"/>
        <rFont val="Calibri"/>
        <family val="2"/>
        <scheme val="minor"/>
      </rPr>
      <t xml:space="preserve">:  Only the Townships of Dix, Montour, Orange, Reading, and Tyrone.  
</t>
    </r>
    <r>
      <rPr>
        <b/>
        <sz val="11"/>
        <color theme="1"/>
        <rFont val="Calibri"/>
        <family val="2"/>
        <scheme val="minor"/>
      </rPr>
      <t>Tioga</t>
    </r>
    <r>
      <rPr>
        <sz val="11"/>
        <color theme="1"/>
        <rFont val="Calibri"/>
        <family val="2"/>
        <scheme val="minor"/>
      </rPr>
      <t xml:space="preserve">:  Only the Townships of Barton and Nichols. </t>
    </r>
  </si>
  <si>
    <r>
      <t xml:space="preserve">Fire Pump System
Emergency Communications/Mass Notification System
Technician Onsite Region 8
</t>
    </r>
    <r>
      <rPr>
        <u/>
        <sz val="11"/>
        <color theme="1"/>
        <rFont val="Calibri"/>
        <family val="2"/>
        <scheme val="minor"/>
      </rPr>
      <t>Entire County -</t>
    </r>
    <r>
      <rPr>
        <sz val="11"/>
        <color theme="1"/>
        <rFont val="Calibri"/>
        <family val="2"/>
        <scheme val="minor"/>
      </rPr>
      <t xml:space="preserve"> </t>
    </r>
    <r>
      <rPr>
        <b/>
        <sz val="11"/>
        <color theme="1"/>
        <rFont val="Calibri"/>
        <family val="2"/>
        <scheme val="minor"/>
      </rPr>
      <t>Broome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Entire County except the Townships of Columbus, New Berlin, and Sherburne.  
</t>
    </r>
    <r>
      <rPr>
        <b/>
        <sz val="11"/>
        <color theme="1"/>
        <rFont val="Calibri"/>
        <family val="2"/>
        <scheme val="minor"/>
      </rPr>
      <t>Tioga</t>
    </r>
    <r>
      <rPr>
        <sz val="11"/>
        <color theme="1"/>
        <rFont val="Calibri"/>
        <family val="2"/>
        <scheme val="minor"/>
      </rPr>
      <t xml:space="preserve">:  Only the Townships of Berkshire, Newark Valley, Owego, Richford, and Tioga. .  </t>
    </r>
  </si>
  <si>
    <r>
      <t xml:space="preserve">Fire Pump System
Emergency Communications/Mass Notification System
Technician Onsite Region 8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 xml:space="preserve">Livingston and Monroe       </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Bristol, Canadice, Naples, West Bloomfield, Richmond, South Bristol, East Bloomfield and Victor.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Wayne</t>
    </r>
    <r>
      <rPr>
        <sz val="11"/>
        <color theme="1"/>
        <rFont val="Calibri"/>
        <family val="2"/>
        <scheme val="minor"/>
      </rPr>
      <t xml:space="preserve">:  Only the Townships of Macedon, Marion,  Ontario, Palmyra, Sodus, Walworth, Williamson </t>
    </r>
  </si>
  <si>
    <r>
      <t xml:space="preserve">Fire Pump System
Emergency Communications/Mass Notification System
Technician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Schuyler</t>
    </r>
    <r>
      <rPr>
        <sz val="11"/>
        <color theme="1"/>
        <rFont val="Calibri"/>
        <family val="2"/>
        <scheme val="minor"/>
      </rPr>
      <t xml:space="preserve">:  Only the Townships of Cayuta, Catharine, and Hector.                            
</t>
    </r>
    <r>
      <rPr>
        <b/>
        <sz val="11"/>
        <color theme="1"/>
        <rFont val="Calibri"/>
        <family val="2"/>
        <scheme val="minor"/>
      </rPr>
      <t>Seneca</t>
    </r>
    <r>
      <rPr>
        <sz val="11"/>
        <color theme="1"/>
        <rFont val="Calibri"/>
        <family val="2"/>
        <scheme val="minor"/>
      </rPr>
      <t xml:space="preserve">:  Only the Townships of Lodi and Covert. 
</t>
    </r>
    <r>
      <rPr>
        <b/>
        <sz val="11"/>
        <color theme="1"/>
        <rFont val="Calibri"/>
        <family val="2"/>
        <scheme val="minor"/>
      </rPr>
      <t>Tioga</t>
    </r>
    <r>
      <rPr>
        <sz val="11"/>
        <color theme="1"/>
        <rFont val="Calibri"/>
        <family val="2"/>
        <scheme val="minor"/>
      </rPr>
      <t xml:space="preserve">:  Only the Townships of Spencer and Candor.
</t>
    </r>
    <r>
      <rPr>
        <b/>
        <sz val="11"/>
        <color theme="1"/>
        <rFont val="Calibri"/>
        <family val="2"/>
        <scheme val="minor"/>
      </rPr>
      <t>Tompkins</t>
    </r>
    <r>
      <rPr>
        <sz val="11"/>
        <color theme="1"/>
        <rFont val="Calibri"/>
        <family val="2"/>
        <scheme val="minor"/>
      </rPr>
      <t>:  Entire county except the Township of Groton</t>
    </r>
  </si>
  <si>
    <r>
      <t xml:space="preserve">Fire Pump System
Emergency Communications/Mass Notification System
Technician Onsite Region 8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Yates</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Canadaigua, Farmington, Geneva, Gorham, Hopewell, Manchester, Phelps and Seneca 
</t>
    </r>
    <r>
      <rPr>
        <b/>
        <sz val="11"/>
        <color theme="1"/>
        <rFont val="Calibri"/>
        <family val="2"/>
        <scheme val="minor"/>
      </rPr>
      <t>Seneca</t>
    </r>
    <r>
      <rPr>
        <sz val="11"/>
        <color theme="1"/>
        <rFont val="Calibri"/>
        <family val="2"/>
        <scheme val="minor"/>
      </rPr>
      <t xml:space="preserve">: All townships except Covert and Lodi. 
</t>
    </r>
    <r>
      <rPr>
        <b/>
        <sz val="11"/>
        <color theme="1"/>
        <rFont val="Calibri"/>
        <family val="2"/>
        <scheme val="minor"/>
      </rPr>
      <t>Wayne</t>
    </r>
    <r>
      <rPr>
        <sz val="11"/>
        <color theme="1"/>
        <rFont val="Calibri"/>
        <family val="2"/>
        <scheme val="minor"/>
      </rPr>
      <t xml:space="preserve">:  Only the Townships of Arcadia, Galen, Lyons, Savannah, and Village of Newark. </t>
    </r>
  </si>
  <si>
    <r>
      <t xml:space="preserve">Fire Pump System
Emergency Communications/Mass Notification System
Technician Onsite Region 8
</t>
    </r>
    <r>
      <rPr>
        <u/>
        <sz val="11"/>
        <color theme="1"/>
        <rFont val="Calibri"/>
        <family val="2"/>
        <scheme val="minor"/>
      </rPr>
      <t>Partial Counties -</t>
    </r>
    <r>
      <rPr>
        <sz val="11"/>
        <color theme="1"/>
        <rFont val="Calibri"/>
        <family val="2"/>
        <scheme val="minor"/>
      </rPr>
      <t xml:space="preserve">  </t>
    </r>
    <r>
      <rPr>
        <b/>
        <sz val="11"/>
        <color theme="1"/>
        <rFont val="Calibri"/>
        <family val="2"/>
        <scheme val="minor"/>
      </rPr>
      <t>Chenango</t>
    </r>
    <r>
      <rPr>
        <sz val="11"/>
        <color theme="1"/>
        <rFont val="Calibri"/>
        <family val="2"/>
        <scheme val="minor"/>
      </rPr>
      <t xml:space="preserve">:  Only the Townships of Columbus, New Berlin and Sherburne. 
</t>
    </r>
    <r>
      <rPr>
        <b/>
        <sz val="11"/>
        <color theme="1"/>
        <rFont val="Calibri"/>
        <family val="2"/>
        <scheme val="minor"/>
      </rPr>
      <t>Tompkins</t>
    </r>
    <r>
      <rPr>
        <sz val="11"/>
        <color theme="1"/>
        <rFont val="Calibri"/>
        <family val="2"/>
        <scheme val="minor"/>
      </rPr>
      <t xml:space="preserve">:  Only the Township of Groton. 
</t>
    </r>
    <r>
      <rPr>
        <b/>
        <sz val="11"/>
        <color theme="1"/>
        <rFont val="Calibri"/>
        <family val="2"/>
        <scheme val="minor"/>
      </rPr>
      <t>Wayne</t>
    </r>
    <r>
      <rPr>
        <sz val="11"/>
        <color theme="1"/>
        <rFont val="Calibri"/>
        <family val="2"/>
        <scheme val="minor"/>
      </rPr>
      <t>:  Only the Townships of Huron, Wolcott, Rose and Butler</t>
    </r>
  </si>
  <si>
    <r>
      <t xml:space="preserve">Fire Sprinkler System
Fire Suppression System
Technician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Only the Townships of Columbus, New Berlin and Sherburne. 
</t>
    </r>
    <r>
      <rPr>
        <b/>
        <sz val="11"/>
        <color theme="1"/>
        <rFont val="Calibri"/>
        <family val="2"/>
        <scheme val="minor"/>
      </rPr>
      <t>Tompkins</t>
    </r>
    <r>
      <rPr>
        <sz val="11"/>
        <color theme="1"/>
        <rFont val="Calibri"/>
        <family val="2"/>
        <scheme val="minor"/>
      </rPr>
      <t xml:space="preserve">:  Only the Township of Groton. 
</t>
    </r>
    <r>
      <rPr>
        <b/>
        <sz val="11"/>
        <color theme="1"/>
        <rFont val="Calibri"/>
        <family val="2"/>
        <scheme val="minor"/>
      </rPr>
      <t>Wayne</t>
    </r>
    <r>
      <rPr>
        <sz val="11"/>
        <color theme="1"/>
        <rFont val="Calibri"/>
        <family val="2"/>
        <scheme val="minor"/>
      </rPr>
      <t>:  Only the Townships of Huron, Wolcott, Rose and Butler</t>
    </r>
  </si>
  <si>
    <r>
      <t xml:space="preserve">Fire Sprinkler System
Fire Suppression System
Technician Onsite Region 8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 xml:space="preserve">Livingston and Monroe    </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Ontario</t>
    </r>
    <r>
      <rPr>
        <sz val="11"/>
        <color theme="1"/>
        <rFont val="Calibri"/>
        <family val="2"/>
        <scheme val="minor"/>
      </rPr>
      <t xml:space="preserve">:  Only the Townships of Bristol, Canadice, Naples, West Bloomfield, Richmond, South Bristol, East Bloomfield and Victor.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Wayne</t>
    </r>
    <r>
      <rPr>
        <sz val="11"/>
        <color theme="1"/>
        <rFont val="Calibri"/>
        <family val="2"/>
        <scheme val="minor"/>
      </rPr>
      <t xml:space="preserve">:  Only the Townships of Macedon, Marion,  Ontario, Palmyra, Sodus, Walworth, Williamson </t>
    </r>
  </si>
  <si>
    <r>
      <t xml:space="preserve">Fire Sprinkler System
Fire Suppression System
Technician Onsite Region 8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Schuyler</t>
    </r>
    <r>
      <rPr>
        <sz val="11"/>
        <color theme="1"/>
        <rFont val="Calibri"/>
        <family val="2"/>
        <scheme val="minor"/>
      </rPr>
      <t xml:space="preserve">:  Only the Townships of Cayuta, Catharine, and Hector.                            
</t>
    </r>
    <r>
      <rPr>
        <b/>
        <sz val="11"/>
        <color theme="1"/>
        <rFont val="Calibri"/>
        <family val="2"/>
        <scheme val="minor"/>
      </rPr>
      <t>Seneca</t>
    </r>
    <r>
      <rPr>
        <sz val="11"/>
        <color theme="1"/>
        <rFont val="Calibri"/>
        <family val="2"/>
        <scheme val="minor"/>
      </rPr>
      <t xml:space="preserve">:  Only the Townships of Lodi and Covert. 
</t>
    </r>
    <r>
      <rPr>
        <b/>
        <sz val="11"/>
        <color theme="1"/>
        <rFont val="Calibri"/>
        <family val="2"/>
        <scheme val="minor"/>
      </rPr>
      <t>Tioga</t>
    </r>
    <r>
      <rPr>
        <sz val="11"/>
        <color theme="1"/>
        <rFont val="Calibri"/>
        <family val="2"/>
        <scheme val="minor"/>
      </rPr>
      <t xml:space="preserve">:  Only the Townships of Spencer and Candor.
</t>
    </r>
    <r>
      <rPr>
        <b/>
        <sz val="11"/>
        <color theme="1"/>
        <rFont val="Calibri"/>
        <family val="2"/>
        <scheme val="minor"/>
      </rPr>
      <t>Tompkins</t>
    </r>
    <r>
      <rPr>
        <sz val="11"/>
        <color theme="1"/>
        <rFont val="Calibri"/>
        <family val="2"/>
        <scheme val="minor"/>
      </rPr>
      <t>:  Entire county except the Township of Groton</t>
    </r>
  </si>
  <si>
    <r>
      <t xml:space="preserve">Fire Sprinkler System
Fire Suppression System
Technician Onsite Region 8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Yates</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Canadaigua, Farmington, Geneva, Gorham, Hopewell, Manchester, Phelps and Seneca 
</t>
    </r>
    <r>
      <rPr>
        <b/>
        <sz val="11"/>
        <color theme="1"/>
        <rFont val="Calibri"/>
        <family val="2"/>
        <scheme val="minor"/>
      </rPr>
      <t>Seneca:</t>
    </r>
    <r>
      <rPr>
        <sz val="11"/>
        <color theme="1"/>
        <rFont val="Calibri"/>
        <family val="2"/>
        <scheme val="minor"/>
      </rPr>
      <t xml:space="preserve"> All townships except Covert and Lodi. 
</t>
    </r>
    <r>
      <rPr>
        <b/>
        <sz val="11"/>
        <color theme="1"/>
        <rFont val="Calibri"/>
        <family val="2"/>
        <scheme val="minor"/>
      </rPr>
      <t>Wayne</t>
    </r>
    <r>
      <rPr>
        <sz val="11"/>
        <color theme="1"/>
        <rFont val="Calibri"/>
        <family val="2"/>
        <scheme val="minor"/>
      </rPr>
      <t xml:space="preserve">:  Only the Townships of Arcadia, Galen, Lyons, Savannah, and Village of Newark. </t>
    </r>
  </si>
  <si>
    <r>
      <t xml:space="preserve">Fire Sprinkler System
Fire Suppression System
Technician Onsite Region 8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Broome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Entire County except the Townships of Columbus, New Berlin, and Sherburne.  
</t>
    </r>
    <r>
      <rPr>
        <b/>
        <sz val="11"/>
        <color theme="1"/>
        <rFont val="Calibri"/>
        <family val="2"/>
        <scheme val="minor"/>
      </rPr>
      <t>Tioga</t>
    </r>
    <r>
      <rPr>
        <sz val="11"/>
        <color theme="1"/>
        <rFont val="Calibri"/>
        <family val="2"/>
        <scheme val="minor"/>
      </rPr>
      <t xml:space="preserve">:  Only the Townships of Berkshire, Newark Valley, Owego, Richford, and Tioga. </t>
    </r>
  </si>
  <si>
    <r>
      <t xml:space="preserve">Fire Sprinkler System
Fire Suppression System
Technician Onsite Region 8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 xml:space="preserve">Chemung, Steuben </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Schuyler</t>
    </r>
    <r>
      <rPr>
        <sz val="11"/>
        <color theme="1"/>
        <rFont val="Calibri"/>
        <family val="2"/>
        <scheme val="minor"/>
      </rPr>
      <t xml:space="preserve">:  Only the Townships of Dix, Montour, Orange, Reading, and Tyrone.  
</t>
    </r>
    <r>
      <rPr>
        <b/>
        <sz val="11"/>
        <color theme="1"/>
        <rFont val="Calibri"/>
        <family val="2"/>
        <scheme val="minor"/>
      </rPr>
      <t>Tioga</t>
    </r>
    <r>
      <rPr>
        <sz val="11"/>
        <color theme="1"/>
        <rFont val="Calibri"/>
        <family val="2"/>
        <scheme val="minor"/>
      </rPr>
      <t xml:space="preserve">:  Only the Townships of Barton and Nichols. </t>
    </r>
  </si>
  <si>
    <r>
      <t xml:space="preserve">Inmate Radio System
Public Address System
Public Safety Digital Signage System
Technician Onsite Region 8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Chenango</t>
    </r>
    <r>
      <rPr>
        <sz val="11"/>
        <color theme="1"/>
        <rFont val="Calibri"/>
        <family val="2"/>
        <scheme val="minor"/>
      </rPr>
      <t xml:space="preserve">:  Only the Townships of Columbus, New Berlin and Sherburne. 
</t>
    </r>
    <r>
      <rPr>
        <b/>
        <sz val="11"/>
        <color theme="1"/>
        <rFont val="Calibri"/>
        <family val="2"/>
        <scheme val="minor"/>
      </rPr>
      <t>Tompkins</t>
    </r>
    <r>
      <rPr>
        <sz val="11"/>
        <color theme="1"/>
        <rFont val="Calibri"/>
        <family val="2"/>
        <scheme val="minor"/>
      </rPr>
      <t xml:space="preserve">:  Only the Township of Groton. 
</t>
    </r>
    <r>
      <rPr>
        <b/>
        <sz val="11"/>
        <color theme="1"/>
        <rFont val="Calibri"/>
        <family val="2"/>
        <scheme val="minor"/>
      </rPr>
      <t>Wayne</t>
    </r>
    <r>
      <rPr>
        <sz val="11"/>
        <color theme="1"/>
        <rFont val="Calibri"/>
        <family val="2"/>
        <scheme val="minor"/>
      </rPr>
      <t>:  Only the Townships of Huron, Wolcott, Rose and Butler</t>
    </r>
  </si>
  <si>
    <r>
      <t xml:space="preserve">Inmate Radio System
Public Address System
Public Safety Digital Signage System
Technician Onsite Region 8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 xml:space="preserve">Chemung, Steuben </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Schuyler</t>
    </r>
    <r>
      <rPr>
        <sz val="11"/>
        <color theme="1"/>
        <rFont val="Calibri"/>
        <family val="2"/>
        <scheme val="minor"/>
      </rPr>
      <t xml:space="preserve">:  Only the Townships of Dix, Montour, Orange, Reading, and Tyrone.  
</t>
    </r>
    <r>
      <rPr>
        <b/>
        <sz val="11"/>
        <color theme="1"/>
        <rFont val="Calibri"/>
        <family val="2"/>
        <scheme val="minor"/>
      </rPr>
      <t>Tioga</t>
    </r>
    <r>
      <rPr>
        <sz val="11"/>
        <color theme="1"/>
        <rFont val="Calibri"/>
        <family val="2"/>
        <scheme val="minor"/>
      </rPr>
      <t xml:space="preserve">:  Only the Townships of Barton and Nichols. </t>
    </r>
  </si>
  <si>
    <r>
      <t xml:space="preserve">Inmate Radio System
Public Address System
Public Safety Digital Signage System
Technician Onsite Region 8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Broome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Entire County except the Townships of Columbus, New Berlin, and Sherburne.  
</t>
    </r>
    <r>
      <rPr>
        <b/>
        <sz val="11"/>
        <color theme="1"/>
        <rFont val="Calibri"/>
        <family val="2"/>
        <scheme val="minor"/>
      </rPr>
      <t>Tioga</t>
    </r>
    <r>
      <rPr>
        <sz val="11"/>
        <color theme="1"/>
        <rFont val="Calibri"/>
        <family val="2"/>
        <scheme val="minor"/>
      </rPr>
      <t xml:space="preserve">:  Only the Townships of Berkshire, Newark Valley, Owego, Richford, and Tioga.  </t>
    </r>
  </si>
  <si>
    <r>
      <t xml:space="preserve">Inmate Radio System
Public Address System
Public Safety Digital Signage System
Technician Onsite Region 8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 xml:space="preserve">Livingston and Monroe </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Bristol, Canadice, Naples, West Bloomfield, Richmond, South Bristol, East Bloomfield and Victor.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Wayne</t>
    </r>
    <r>
      <rPr>
        <sz val="11"/>
        <color theme="1"/>
        <rFont val="Calibri"/>
        <family val="2"/>
        <scheme val="minor"/>
      </rPr>
      <t xml:space="preserve">:  Only the Townships of Macedon, Marion,  Ontario, Palmyra, Sodus, Walworth, Williamson </t>
    </r>
  </si>
  <si>
    <r>
      <t xml:space="preserve">Inmate Radio System
Public Address System
Public Safety Digital Signage System
Technician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Schuyler</t>
    </r>
    <r>
      <rPr>
        <sz val="11"/>
        <color theme="1"/>
        <rFont val="Calibri"/>
        <family val="2"/>
        <scheme val="minor"/>
      </rPr>
      <t xml:space="preserve">:  Only the Townships of Cayuta, Catharine, and Hector.                            
</t>
    </r>
    <r>
      <rPr>
        <b/>
        <sz val="11"/>
        <color theme="1"/>
        <rFont val="Calibri"/>
        <family val="2"/>
        <scheme val="minor"/>
      </rPr>
      <t>Seneca</t>
    </r>
    <r>
      <rPr>
        <sz val="11"/>
        <color theme="1"/>
        <rFont val="Calibri"/>
        <family val="2"/>
        <scheme val="minor"/>
      </rPr>
      <t xml:space="preserve">:  Only the Townships of Lodi and Covert. 
</t>
    </r>
    <r>
      <rPr>
        <b/>
        <sz val="11"/>
        <color theme="1"/>
        <rFont val="Calibri"/>
        <family val="2"/>
        <scheme val="minor"/>
      </rPr>
      <t>Tioga</t>
    </r>
    <r>
      <rPr>
        <sz val="11"/>
        <color theme="1"/>
        <rFont val="Calibri"/>
        <family val="2"/>
        <scheme val="minor"/>
      </rPr>
      <t xml:space="preserve">:  Only the Townships of Spencer and Candor.
</t>
    </r>
    <r>
      <rPr>
        <b/>
        <sz val="11"/>
        <color theme="1"/>
        <rFont val="Calibri"/>
        <family val="2"/>
        <scheme val="minor"/>
      </rPr>
      <t>Tompkins</t>
    </r>
    <r>
      <rPr>
        <sz val="11"/>
        <color theme="1"/>
        <rFont val="Calibri"/>
        <family val="2"/>
        <scheme val="minor"/>
      </rPr>
      <t>:  Entire county except the Township of Groton</t>
    </r>
  </si>
  <si>
    <r>
      <t xml:space="preserve">Inmate Radio System
Public Address System
Public Safety Digital Signage System
Technician Onsite Region 8
</t>
    </r>
    <r>
      <rPr>
        <u/>
        <sz val="11"/>
        <color theme="1"/>
        <rFont val="Calibri"/>
        <family val="2"/>
        <scheme val="minor"/>
      </rPr>
      <t>Entire County -</t>
    </r>
    <r>
      <rPr>
        <sz val="11"/>
        <color theme="1"/>
        <rFont val="Calibri"/>
        <family val="2"/>
        <scheme val="minor"/>
      </rPr>
      <t xml:space="preserve"> </t>
    </r>
    <r>
      <rPr>
        <b/>
        <sz val="11"/>
        <color theme="1"/>
        <rFont val="Calibri"/>
        <family val="2"/>
        <scheme val="minor"/>
      </rPr>
      <t>Yates</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Ontario</t>
    </r>
    <r>
      <rPr>
        <sz val="11"/>
        <color theme="1"/>
        <rFont val="Calibri"/>
        <family val="2"/>
        <scheme val="minor"/>
      </rPr>
      <t xml:space="preserve">:  Only the Townships of Canadaigua, Farmington, Geneva, Gorham, Hopewell, Manchester, Phelps and Seneca 
</t>
    </r>
    <r>
      <rPr>
        <b/>
        <sz val="11"/>
        <color theme="1"/>
        <rFont val="Calibri"/>
        <family val="2"/>
        <scheme val="minor"/>
      </rPr>
      <t>Seneca</t>
    </r>
    <r>
      <rPr>
        <sz val="11"/>
        <color theme="1"/>
        <rFont val="Calibri"/>
        <family val="2"/>
        <scheme val="minor"/>
      </rPr>
      <t xml:space="preserve">: All townships except Covert and Lodi. 
</t>
    </r>
    <r>
      <rPr>
        <b/>
        <sz val="11"/>
        <color theme="1"/>
        <rFont val="Calibri"/>
        <family val="2"/>
        <scheme val="minor"/>
      </rPr>
      <t>Wayne</t>
    </r>
    <r>
      <rPr>
        <sz val="11"/>
        <color theme="1"/>
        <rFont val="Calibri"/>
        <family val="2"/>
        <scheme val="minor"/>
      </rPr>
      <t xml:space="preserve">:  Only the Townships of Arcadia, Galen, Lyons, Savannah, and Village of Newark. </t>
    </r>
  </si>
  <si>
    <r>
      <t xml:space="preserve">Permanent Facility Perimeter Fencing System
Technician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Only the Townships of Columbus, New Berlin and Sherburne. 
</t>
    </r>
    <r>
      <rPr>
        <b/>
        <sz val="11"/>
        <color theme="1"/>
        <rFont val="Calibri"/>
        <family val="2"/>
        <scheme val="minor"/>
      </rPr>
      <t>Tompkins</t>
    </r>
    <r>
      <rPr>
        <sz val="11"/>
        <color theme="1"/>
        <rFont val="Calibri"/>
        <family val="2"/>
        <scheme val="minor"/>
      </rPr>
      <t xml:space="preserve">:  Only the Township of Groton. 
</t>
    </r>
    <r>
      <rPr>
        <b/>
        <sz val="11"/>
        <color theme="1"/>
        <rFont val="Calibri"/>
        <family val="2"/>
        <scheme val="minor"/>
      </rPr>
      <t>Wayne</t>
    </r>
    <r>
      <rPr>
        <sz val="11"/>
        <color theme="1"/>
        <rFont val="Calibri"/>
        <family val="2"/>
        <scheme val="minor"/>
      </rPr>
      <t>:  Only the Townships of Huron, Wolcott, Rose and Butler</t>
    </r>
  </si>
  <si>
    <r>
      <t xml:space="preserve">Permanent Facility Perimeter Fencing System
Technician Onsite Region 8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Yates</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Ontario</t>
    </r>
    <r>
      <rPr>
        <sz val="11"/>
        <color theme="1"/>
        <rFont val="Calibri"/>
        <family val="2"/>
        <scheme val="minor"/>
      </rPr>
      <t xml:space="preserve">:  Only the Townships of Canadaigua, Farmington, Geneva, Gorham, Hopewell, Manchester, Phelps and Seneca 
</t>
    </r>
    <r>
      <rPr>
        <b/>
        <sz val="11"/>
        <color theme="1"/>
        <rFont val="Calibri"/>
        <family val="2"/>
        <scheme val="minor"/>
      </rPr>
      <t>Seneca</t>
    </r>
    <r>
      <rPr>
        <sz val="11"/>
        <color theme="1"/>
        <rFont val="Calibri"/>
        <family val="2"/>
        <scheme val="minor"/>
      </rPr>
      <t xml:space="preserve">: All townships except Covert and Lodi. 
</t>
    </r>
    <r>
      <rPr>
        <b/>
        <sz val="11"/>
        <color theme="1"/>
        <rFont val="Calibri"/>
        <family val="2"/>
        <scheme val="minor"/>
      </rPr>
      <t>Wayne</t>
    </r>
    <r>
      <rPr>
        <sz val="11"/>
        <color theme="1"/>
        <rFont val="Calibri"/>
        <family val="2"/>
        <scheme val="minor"/>
      </rPr>
      <t xml:space="preserve">:  Only the Townships of Arcadia, Galen, Lyons, Savannah, and Village of Newark. </t>
    </r>
  </si>
  <si>
    <r>
      <t xml:space="preserve">Permanent Facility Perimeter Fencing System
Technician Onsite Region 8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Schuyler</t>
    </r>
    <r>
      <rPr>
        <sz val="11"/>
        <color theme="1"/>
        <rFont val="Calibri"/>
        <family val="2"/>
        <scheme val="minor"/>
      </rPr>
      <t xml:space="preserve">:  Only the Townships of Cayuta, Catharine, and Hector.                            
</t>
    </r>
    <r>
      <rPr>
        <b/>
        <sz val="11"/>
        <color theme="1"/>
        <rFont val="Calibri"/>
        <family val="2"/>
        <scheme val="minor"/>
      </rPr>
      <t>Seneca</t>
    </r>
    <r>
      <rPr>
        <sz val="11"/>
        <color theme="1"/>
        <rFont val="Calibri"/>
        <family val="2"/>
        <scheme val="minor"/>
      </rPr>
      <t xml:space="preserve">:  Only the Townships of Lodi and Covert. 
</t>
    </r>
    <r>
      <rPr>
        <b/>
        <sz val="11"/>
        <color theme="1"/>
        <rFont val="Calibri"/>
        <family val="2"/>
        <scheme val="minor"/>
      </rPr>
      <t>Tioga</t>
    </r>
    <r>
      <rPr>
        <sz val="11"/>
        <color theme="1"/>
        <rFont val="Calibri"/>
        <family val="2"/>
        <scheme val="minor"/>
      </rPr>
      <t xml:space="preserve">:  Only the Townships of Spencer and Candor.
</t>
    </r>
    <r>
      <rPr>
        <b/>
        <sz val="11"/>
        <color theme="1"/>
        <rFont val="Calibri"/>
        <family val="2"/>
        <scheme val="minor"/>
      </rPr>
      <t>Tompkins</t>
    </r>
    <r>
      <rPr>
        <sz val="11"/>
        <color theme="1"/>
        <rFont val="Calibri"/>
        <family val="2"/>
        <scheme val="minor"/>
      </rPr>
      <t>:  Entire county except the Township of Groton</t>
    </r>
  </si>
  <si>
    <r>
      <t xml:space="preserve">Permanent Facility Perimeter Fencing System
Technician Onsite Region 8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Livingston and Monroe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Bristol, Canadice, Naples, West Bloomfield, Richmond, South Bristol, East Bloomfield and Victor.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Wayne</t>
    </r>
    <r>
      <rPr>
        <sz val="11"/>
        <color theme="1"/>
        <rFont val="Calibri"/>
        <family val="2"/>
        <scheme val="minor"/>
      </rPr>
      <t xml:space="preserve">:  Only the Townships of Macedon, Marion,  Ontario, Palmyra, Sodus, Walworth, Williamson </t>
    </r>
  </si>
  <si>
    <r>
      <t xml:space="preserve">Permanent Facility Perimeter Fencing System
Technician Onsite Region 8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Broome</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Chenango</t>
    </r>
    <r>
      <rPr>
        <sz val="11"/>
        <color theme="1"/>
        <rFont val="Calibri"/>
        <family val="2"/>
        <scheme val="minor"/>
      </rPr>
      <t xml:space="preserve">:  Entire County except the Townships of Columbus, New Berlin, and Sherburne.  
</t>
    </r>
    <r>
      <rPr>
        <b/>
        <sz val="11"/>
        <color theme="1"/>
        <rFont val="Calibri"/>
        <family val="2"/>
        <scheme val="minor"/>
      </rPr>
      <t>Tioga</t>
    </r>
    <r>
      <rPr>
        <sz val="11"/>
        <color theme="1"/>
        <rFont val="Calibri"/>
        <family val="2"/>
        <scheme val="minor"/>
      </rPr>
      <t xml:space="preserve">:  Only the Townships of Berkshire, Newark Valley, Owego, Richford, and Tioga.  </t>
    </r>
  </si>
  <si>
    <r>
      <t xml:space="preserve">Permanent Facility Perimeter Fencing System
Technician Onsite Region 8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 xml:space="preserve">Chemung, Steuben </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Schuyler</t>
    </r>
    <r>
      <rPr>
        <sz val="11"/>
        <color theme="1"/>
        <rFont val="Calibri"/>
        <family val="2"/>
        <scheme val="minor"/>
      </rPr>
      <t xml:space="preserve">:  Only the Townships of Dix, Montour, Orange, Reading, and Tyrone.  
</t>
    </r>
    <r>
      <rPr>
        <b/>
        <sz val="11"/>
        <color theme="1"/>
        <rFont val="Calibri"/>
        <family val="2"/>
        <scheme val="minor"/>
      </rPr>
      <t>Tioga</t>
    </r>
    <r>
      <rPr>
        <sz val="11"/>
        <color theme="1"/>
        <rFont val="Calibri"/>
        <family val="2"/>
        <scheme val="minor"/>
      </rPr>
      <t>:  Only the Townships of Barton and Nichols.</t>
    </r>
  </si>
  <si>
    <t>Individual employed by the Contractor or Subcontractor who Commissions, Programs,  Integrates, and Maintains (both Preventative and Remedial Maintenance) Building Automation Systems, Energy Management Systems, and Lighting Control/Occupancy Detecting Systems
***This Job Title can only be used for work/Services on Systems/Product Lines/Equipment which are included on the Contractor's Contract***.</t>
  </si>
  <si>
    <r>
      <t xml:space="preserve">Microprocessor-Controlled HVAC Equipment System 
Technician Integration/Maintenance Onsite Region 3 
</t>
    </r>
    <r>
      <rPr>
        <u/>
        <sz val="11"/>
        <color theme="1"/>
        <rFont val="Calibri"/>
        <family val="2"/>
        <scheme val="minor"/>
      </rPr>
      <t>Entire County</t>
    </r>
    <r>
      <rPr>
        <sz val="11"/>
        <color theme="1"/>
        <rFont val="Calibri"/>
        <family val="2"/>
        <scheme val="minor"/>
      </rPr>
      <t xml:space="preserve">: </t>
    </r>
    <r>
      <rPr>
        <b/>
        <sz val="11"/>
        <color theme="1"/>
        <rFont val="Calibri"/>
        <family val="2"/>
        <scheme val="minor"/>
      </rPr>
      <t>Westchester</t>
    </r>
    <r>
      <rPr>
        <sz val="11"/>
        <color theme="1"/>
        <rFont val="Calibri"/>
        <family val="2"/>
        <scheme val="minor"/>
      </rPr>
      <t xml:space="preserve"> </t>
    </r>
  </si>
  <si>
    <r>
      <t xml:space="preserve">Microprocessor-Control HVAC  Equipment System
Technician Onsite Region 3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Putnam</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t>
    </r>
    <r>
      <rPr>
        <b/>
        <sz val="11"/>
        <color theme="1"/>
        <rFont val="Calibri"/>
        <family val="2"/>
        <scheme val="minor"/>
      </rPr>
      <t>Dutchess</t>
    </r>
    <r>
      <rPr>
        <sz val="11"/>
        <color theme="1"/>
        <rFont val="Calibri"/>
        <family val="2"/>
        <scheme val="minor"/>
      </rPr>
      <t>:Towns of Fishkill, East 
                                      Fishkill, and Beacon.</t>
    </r>
  </si>
  <si>
    <r>
      <t xml:space="preserve">Electrical Distribution and Control System 
Technician Onsite Region 3 
</t>
    </r>
    <r>
      <rPr>
        <u/>
        <sz val="11"/>
        <color theme="1"/>
        <rFont val="Calibri"/>
        <family val="2"/>
        <scheme val="minor"/>
      </rPr>
      <t>Entire County</t>
    </r>
    <r>
      <rPr>
        <sz val="11"/>
        <color theme="1"/>
        <rFont val="Calibri"/>
        <family val="2"/>
        <scheme val="minor"/>
      </rPr>
      <t xml:space="preserve">: </t>
    </r>
    <r>
      <rPr>
        <b/>
        <sz val="11"/>
        <color theme="1"/>
        <rFont val="Calibri"/>
        <family val="2"/>
        <scheme val="minor"/>
      </rPr>
      <t>Westchester</t>
    </r>
    <r>
      <rPr>
        <sz val="11"/>
        <color theme="1"/>
        <rFont val="Calibri"/>
        <family val="2"/>
        <scheme val="minor"/>
      </rPr>
      <t xml:space="preserve"> </t>
    </r>
  </si>
  <si>
    <t>Individual employed by the Contractor or Subcontractor who  Maintains (both Preventative and Remedial Maintenance) Fire Alarm Systems.
***This Job Title can only be used for work/Services on Systems/Product Lines/Equipment which are included on the Contractor's Contract***</t>
  </si>
  <si>
    <r>
      <t xml:space="preserve">Nurse Call System
Personal Alarm System
Time Management System
Technician Onsite Region 3  
</t>
    </r>
    <r>
      <rPr>
        <u/>
        <sz val="11"/>
        <color theme="1"/>
        <rFont val="Calibri"/>
        <family val="2"/>
        <scheme val="minor"/>
      </rPr>
      <t xml:space="preserve">Entire County: </t>
    </r>
    <r>
      <rPr>
        <b/>
        <sz val="11"/>
        <color theme="1"/>
        <rFont val="Calibri"/>
        <family val="2"/>
        <scheme val="minor"/>
      </rPr>
      <t>Westchester</t>
    </r>
  </si>
  <si>
    <r>
      <t xml:space="preserve">Permanent Facility Perimeter Fencing System 
Technician Onsite Region 3 
</t>
    </r>
    <r>
      <rPr>
        <u/>
        <sz val="11"/>
        <color theme="1"/>
        <rFont val="Calibri"/>
        <family val="2"/>
        <scheme val="minor"/>
      </rPr>
      <t>Entire County</t>
    </r>
    <r>
      <rPr>
        <sz val="11"/>
        <color theme="1"/>
        <rFont val="Calibri"/>
        <family val="2"/>
        <scheme val="minor"/>
      </rPr>
      <t xml:space="preserve">: </t>
    </r>
    <r>
      <rPr>
        <b/>
        <sz val="11"/>
        <color theme="1"/>
        <rFont val="Calibri"/>
        <family val="2"/>
        <scheme val="minor"/>
      </rPr>
      <t>Westchester</t>
    </r>
  </si>
  <si>
    <r>
      <t xml:space="preserve">CCTV/Surveillance Camera Systems
Physical Access Control Systems
Alarm and Signal Systems
Technician Integration Onsite Region 3 
</t>
    </r>
    <r>
      <rPr>
        <u/>
        <sz val="11"/>
        <color theme="1"/>
        <rFont val="Calibri"/>
        <family val="2"/>
        <scheme val="minor"/>
      </rPr>
      <t>Entire County</t>
    </r>
    <r>
      <rPr>
        <sz val="11"/>
        <color theme="1"/>
        <rFont val="Calibri"/>
        <family val="2"/>
        <scheme val="minor"/>
      </rPr>
      <t xml:space="preserve">: </t>
    </r>
    <r>
      <rPr>
        <b/>
        <sz val="11"/>
        <color theme="1"/>
        <rFont val="Calibri"/>
        <family val="2"/>
        <scheme val="minor"/>
      </rPr>
      <t>Westchester</t>
    </r>
    <r>
      <rPr>
        <sz val="11"/>
        <color theme="1"/>
        <rFont val="Calibri"/>
        <family val="2"/>
        <scheme val="minor"/>
      </rPr>
      <t xml:space="preserve"> </t>
    </r>
  </si>
  <si>
    <r>
      <t xml:space="preserve">
Fire Pump System
Emergency Communications/Mass Notification System 
Technician Onsite Region 3 
</t>
    </r>
    <r>
      <rPr>
        <u/>
        <sz val="11"/>
        <color theme="1"/>
        <rFont val="Calibri"/>
        <family val="2"/>
        <scheme val="minor"/>
      </rPr>
      <t>Entire County</t>
    </r>
    <r>
      <rPr>
        <sz val="11"/>
        <color theme="1"/>
        <rFont val="Calibri"/>
        <family val="2"/>
        <scheme val="minor"/>
      </rPr>
      <t xml:space="preserve">: </t>
    </r>
    <r>
      <rPr>
        <b/>
        <sz val="11"/>
        <color theme="1"/>
        <rFont val="Calibri"/>
        <family val="2"/>
        <scheme val="minor"/>
      </rPr>
      <t>Westchester</t>
    </r>
  </si>
  <si>
    <r>
      <t xml:space="preserve">Fire Sprinkler System
Fire Suppression System 
Technician Onsite Region 3 
</t>
    </r>
    <r>
      <rPr>
        <u/>
        <sz val="11"/>
        <color theme="1"/>
        <rFont val="Calibri"/>
        <family val="2"/>
        <scheme val="minor"/>
      </rPr>
      <t>Entire County:</t>
    </r>
    <r>
      <rPr>
        <sz val="11"/>
        <color theme="1"/>
        <rFont val="Calibri"/>
        <family val="2"/>
        <scheme val="minor"/>
      </rPr>
      <t xml:space="preserve"> </t>
    </r>
    <r>
      <rPr>
        <b/>
        <sz val="11"/>
        <color theme="1"/>
        <rFont val="Calibri"/>
        <family val="2"/>
        <scheme val="minor"/>
      </rPr>
      <t>Westchester</t>
    </r>
  </si>
  <si>
    <t>Individual employed by the Contractor or Subcontractor who: 
1) Installs, runs, pulls, etc. Low Voltage Wiring,  Line Voltage Wiring, cable, fiber optics, etc. for all  Traffic and Transportation CCTV/Surveillance Camera Systems. 
2) Installs raceway, conduits, etc. for wire, cable, and fiber optics for Traffic  and Transportation CCTV/Surveillance Camera Systems. 
3) Installs/Mounts products onto poles, pads, etc. for Traffic  and Transportation CCTV/Surveillance Camera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</si>
  <si>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Fire Pump Systems, and Emergency Communications/Mass Notification Systems.
***This Job Title can only be used for work/Services on Systems/Product Lines/Equipment which are included on the Contractor's Contract***.</t>
  </si>
  <si>
    <r>
      <t xml:space="preserve">Permanent Facility Perimeter Fencing System
Technician Onsite Region 4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Orange and Rockland</t>
    </r>
  </si>
  <si>
    <r>
      <t xml:space="preserve">Permanent Facility Perimeter Fencing System
Technician Onsite Region 4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Sullivan and Ulster</t>
    </r>
  </si>
  <si>
    <r>
      <t xml:space="preserve">Permanent Facility Perimeter Fencing System
Technician Onsite Region 5
</t>
    </r>
    <r>
      <rPr>
        <u/>
        <sz val="11"/>
        <color theme="1"/>
        <rFont val="Calibri"/>
        <family val="2"/>
        <scheme val="minor"/>
      </rPr>
      <t>Partial Counties -</t>
    </r>
    <r>
      <rPr>
        <sz val="11"/>
        <color theme="1"/>
        <rFont val="Calibri"/>
        <family val="2"/>
        <scheme val="minor"/>
      </rPr>
      <t xml:space="preserve"> </t>
    </r>
    <r>
      <rPr>
        <b/>
        <sz val="11"/>
        <color theme="1"/>
        <rFont val="Calibri"/>
        <family val="2"/>
        <scheme val="minor"/>
      </rPr>
      <t>Delaware</t>
    </r>
    <r>
      <rPr>
        <sz val="11"/>
        <color theme="1"/>
        <rFont val="Calibri"/>
        <family val="2"/>
        <scheme val="minor"/>
      </rPr>
      <t xml:space="preserve">:  Only the Townships of Davenport, Delhi, Deposit, Franklin, Hamden, Masonville, Meredith, Sidney, Tompkins, and Walton Townships, and that portion of Colchester and Hancock Townships north of the east branch of the Delaware River.  
</t>
    </r>
    <r>
      <rPr>
        <b/>
        <sz val="11"/>
        <color theme="1"/>
        <rFont val="Calibri"/>
        <family val="2"/>
        <scheme val="minor"/>
      </rPr>
      <t>Otsego</t>
    </r>
    <r>
      <rPr>
        <sz val="11"/>
        <color theme="1"/>
        <rFont val="Calibri"/>
        <family val="2"/>
        <scheme val="minor"/>
      </rPr>
      <t xml:space="preserve">:  Only the Townships of Butternuts, Hartwick, Laurens, Maryland, Milford, Morris, Oneonta, Otego, Unadilla, and Westford.  </t>
    </r>
  </si>
  <si>
    <r>
      <t xml:space="preserve">Permanentt Facility Perimeter Fencing System 
Technician Onsite Region 5
</t>
    </r>
    <r>
      <rPr>
        <u/>
        <sz val="11"/>
        <color theme="1"/>
        <rFont val="Calibri"/>
        <family val="2"/>
        <scheme val="minor"/>
      </rPr>
      <t xml:space="preserve">Partial County </t>
    </r>
    <r>
      <rPr>
        <sz val="11"/>
        <color theme="1"/>
        <rFont val="Calibri"/>
        <family val="2"/>
        <scheme val="minor"/>
      </rPr>
      <t xml:space="preserve">- </t>
    </r>
    <r>
      <rPr>
        <b/>
        <sz val="11"/>
        <color theme="1"/>
        <rFont val="Calibri"/>
        <family val="2"/>
        <scheme val="minor"/>
      </rPr>
      <t>Otsego</t>
    </r>
    <r>
      <rPr>
        <sz val="11"/>
        <color theme="1"/>
        <rFont val="Calibri"/>
        <family val="2"/>
        <scheme val="minor"/>
      </rPr>
      <t xml:space="preserve">:  Only the Townships of Plainfield, Richfield, Springfield, Cherry Valley, Roseboom, Middlefield, Otsego, Exeter, Edmeston, Burlington, Pittsfield, and New Lebanon.  </t>
    </r>
  </si>
  <si>
    <r>
      <t xml:space="preserve">Permanent Facility Perimeter Fencing System
Technician Onsite Region 5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Delaware</t>
    </r>
    <r>
      <rPr>
        <sz val="11"/>
        <color theme="1"/>
        <rFont val="Calibri"/>
        <family val="2"/>
        <scheme val="minor"/>
      </rPr>
      <t xml:space="preserve">:  Only in the Townships of Andes, Harpersfield, Kortwright, Stamford, Bovina, Roxbury, Middletown and those portions of Colchester and Hancock south of the East Branch of the Delaware River.  
</t>
    </r>
    <r>
      <rPr>
        <b/>
        <sz val="11"/>
        <color theme="1"/>
        <rFont val="Calibri"/>
        <family val="2"/>
        <scheme val="minor"/>
      </rPr>
      <t>Greene</t>
    </r>
    <r>
      <rPr>
        <sz val="11"/>
        <color theme="1"/>
        <rFont val="Calibri"/>
        <family val="2"/>
        <scheme val="minor"/>
      </rPr>
      <t xml:space="preserve">:  That portion of the county south of a line following the south limits of the city of Catskill in a Westerly direction from the Hudson River to Highway 23A along 23A to the road following the Little Westkill and continuing along this road to Delaware County. </t>
    </r>
  </si>
  <si>
    <r>
      <t xml:space="preserve">Permanent Facility Perimeter Fencing System
Technician Onsite Region 5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 Albany, Columbia, Fulton, Montgomery, Rensselaer, Schenectady, and Schoharie</t>
    </r>
    <r>
      <rPr>
        <sz val="11"/>
        <color theme="1"/>
        <rFont val="Calibri"/>
        <family val="2"/>
        <scheme val="minor"/>
      </rPr>
      <t xml:space="preserve">
Partial Counties - </t>
    </r>
    <r>
      <rPr>
        <b/>
        <sz val="11"/>
        <color theme="1"/>
        <rFont val="Calibri"/>
        <family val="2"/>
        <scheme val="minor"/>
      </rPr>
      <t>Greene</t>
    </r>
    <r>
      <rPr>
        <sz val="11"/>
        <color theme="1"/>
        <rFont val="Calibri"/>
        <family val="2"/>
        <scheme val="minor"/>
      </rPr>
      <t xml:space="preserve">:  Portion of the County North of a line following the South limits of the  City of Catskill in a westerly direction from the Hudson River to State Highway 23A.  Then continuing on 23A to the road following the Little West Kill and continuing along this road to Delaware County.  
</t>
    </r>
    <r>
      <rPr>
        <b/>
        <sz val="11"/>
        <color theme="1"/>
        <rFont val="Calibri"/>
        <family val="2"/>
        <scheme val="minor"/>
      </rPr>
      <t>Otsego</t>
    </r>
    <r>
      <rPr>
        <sz val="11"/>
        <color theme="1"/>
        <rFont val="Calibri"/>
        <family val="2"/>
        <scheme val="minor"/>
      </rPr>
      <t xml:space="preserve">:  Only the Towns of Decatur and Worchester. </t>
    </r>
  </si>
  <si>
    <r>
      <t xml:space="preserve">Permanent Facility Perimeter Fencing System 
Technician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Clinton, Essex, and Franklin </t>
    </r>
  </si>
  <si>
    <t>Individual employed by the Contractor or Subcontractor who: 
1) Installs, runs, pulls, etc. Low Voltage Wiring,  Line Voltage Wiring, cable, fiber optics, etc. for all  Traffic and Transportation CCTV/Surveillance Camera Systems. 
2) Installs raceway, conduits, etc. for wire, cable, and fiber optics for Traffic  and Transportation CCTV/Surveillance Camera Systems. 
3) Installs/Mounts products onto poles, pads, etc. for Traffic  and Transportation CCTV/Surveillance Camera Systems.
***This Job Title can only be used for work/Services on Systems/Product Lines/Equipment which are included on the Contractor's Contract***.</t>
  </si>
  <si>
    <t>Individual employed by the Contractor or a Subcontractor who:
1) Installs, runs, pulls, etc. Low Voltage Wiring,  Line Voltage Wiring, cable, fiber optics, etc. for all products/systems which fit the scope of the contract;
2) Installs raceway, conduits, etc. for wire, cable, and fiber optics for all products/systems which fit the scope of the contract;
3) Installs/Mounts products onto poles, pads, etc.; 
4) Performs any other Installation work classified by NYS DOL as electrical work which is permitted on This Award;
But only for:
A. Command Center Systems
B. Computer Aided Dispatch System 
C. Fire Station Alerting System
D. Electronic Identification System
E. Guard Tour System
F. CCTV/Surveillance Camera Systems
G. Physical Access Control Systems
H. Alarm and Signal Systems
I. Inmate Radio Systems
J. Public Address Systems
K. Public Safety Digital Signage Systems
L. Permanent Facility Perimeter Fencing Systems
M. Nurse Call Systems
N. Personal Alarm Systems
O. Time Management Systems
***This Job Title can only be used for work/Services on Systems/Product Lines/Equipment which are included on the Contractor's Contract***.</t>
  </si>
  <si>
    <t>Individual employed by the Contractor or a Subcontractor who:
1) Installs, runs, pulls, etc. Low Voltage Wiring,  Line Voltage Wiring, cable, fiber optics, etc. for all products/systems which fit the scope of This Award;
2) Installs raceway, conduits, etc. for wire, cable, and fiber optics for all products/systems which fit the scope of the contract;
3) Installs/Mounts products onto poles, pads, etc.; 
4) Performs any other Installation work classified by NYS DOL as electrical work which is permitted on This Award;
But only for:
A. Building Automation Systems
B. Energy Management Systems
C. Intelligent Lighting Control/Occupancy Detecting Systems
D. Integrated Microprocessor-Controlled HVAC Equipment Systems
E. Facility Electrical Distribution and Control System
F. Fire Alarm Systems
G. Fire Pump Systems
H. Emergency Communications/Mass Notification System 
I. Fire Sprinkler Systems
J. Fire Suppression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</si>
  <si>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Building Automation Systems, Energy Management Systems, and, Lighting Control/Occupancy Detecting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</si>
  <si>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Microprocessor-Controlled HVAC Equipment Systems
***This Job Title can only be used for work/Services on Systems/Product Lines/Equipment which are included on the Contractor's Contract***.</t>
  </si>
  <si>
    <t>Individual employed by the Contractor or Subcontractor who Starts-Up,Commissions,  Integrates, and Maintains (both Preventative and Remedial Maintenance) Command Center Products/Systems and Computer Aided Dispatch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</si>
  <si>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Facility Electrical Distribution and Control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</si>
  <si>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Facility Affixed CCTV/Surveillance Cameras, Facility Affixed Physical Access Control Systems, and Alarm and Signal Systems.
***This Job Title can only be used for Work/Services on Systems which are included on the Contractor's Contract***.</t>
  </si>
  <si>
    <t>Individual employed by the Contractor or Subcontractor who Starts-Up, Commissions, Programs,  Integrates, and Maintains (both Preventative and Remedial Maintenance) Fire Alarm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</si>
  <si>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Fire Pump Systems and Emergency Communications/Mass Notification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</si>
  <si>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Fire Sprinkler Systems and Fire Suppression Systems.
***This Job Title can only be used for work/Services on Systems/Product Lines/Equipment which are included on the Contractor's Contract***.</t>
  </si>
  <si>
    <t>Individual employed by the Contractor or Subcontractor who Commissions, Programs,  Integrates, and Maintains (both Preventative and Remedial Maintenance) Intelligent, Affixed Facility Perimeter Fencing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</si>
  <si>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Nurse Call Systems, Personal Alarm Systems, and Time Management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</si>
  <si>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Traffic Camera Systems.
***This Job Title can only be used for work/Services on Systems/Product Lines/Equipment which are included on the Contractor's Contract***.</t>
  </si>
  <si>
    <t>Individual employed by the Contractor or Subcontractor who performs advanced training of Authorized User's personnel in the use of Systems obtained or Maintained under This Award.
***This Job Title can only be used for work/Services on Systems/Product Lines/Equipment which are included on the Contractor's Contract***.</t>
  </si>
  <si>
    <t>Individual employed by the Contractor or Subcontractor who performs training of Authorized User's personnel in the use of Systems obtained or Maintained under This Award.
***This Job Title can only be used for work/Services on Systems/Product Lines/Equipment which are included on the Contractor's Contract***.</t>
  </si>
  <si>
    <t>Individual employed by the Contractor or Subcontractor who performs Commissioning, Programming, Integration, Maintenance (both Preventative or Remedial Maintenance) offsite.  See also Sec. "Remote Maintenance."  This Job Title and corresponding Total Hourly Rate Must not be utilized  for any work performed onsite, regardless of the nature of the Work.  
***This Job Title can only be used for work/Services on Systems/Product Lines/Equipment which are included on the Contractor's Contract***.</t>
  </si>
  <si>
    <t>Individual employed by the Contractor or Subcontractor who performs design Services related to the Installation and Integration of an Intelligent Facility and Security System and Solution as permitted by This Award, excluding Professional Design Services.  
***This Job Title can only be used for work/Services on Systems/Product Lines/Equipment which are included on the Contractor's Contract***.</t>
  </si>
  <si>
    <t>Individual employed by the Contractor or Subcontractor who generates diagrams, drawings, plans, etc.
***This Job Title can only be used for work/Services on Systems/Product Lines/Equipment which are included on the Contractor's Contract***.</t>
  </si>
  <si>
    <t>Employee of the Contractor or Subcontractor who performs "plug and play" only onsite Installation, Integration, and Maintenance (both Preventative and Remedial Maintenance)of livescan store and forwarding Systems which are not hardwired or affixed to a Facility.  Any livescan store and forwarding System which is hardwired or affixed must be Installed using the Electrical/Electrical Installer Job Title, and Integrated &amp; Maintained using the facility affixed physical Access Control System Technician Onsite Job Title.
***This Job Title can only be used for work/Services on Systems/Product Lines/Equipment which are included on the Contractor's Contract***.</t>
  </si>
  <si>
    <t>Employee of the Contractor or Subcontractor who performs "plug and play" only onsite Installation, Integration, and Maintenance (both Preventative and Remedial Maintenance)of livescan store and forwarding Systems which are not hardwired or affixed to a Facility.  Any livescan store and forwarding System which is hardwired or affixed must be Installed using the Electrical/Electrical Installer Job Title, and Integrated &amp; Maintained using the facility affixed physical Access Control System Technician Onsite Job Title.
***This Job Title can only be used for work/Services on Systems/Product Lines/Equipment which are included on the Contractor's Contract***..</t>
  </si>
  <si>
    <t>Individual employed by the Contractor or Subcontractor who oversees all onsite Work.
***This Job Title can only be used for work/Services on Systems/Product Lines/Equipment which are included on the Contractor's Contract***.</t>
  </si>
  <si>
    <t>Individual employed by the Contractor or Subcontractor who performs the assembly and installation of Integrated Microprocessor Controlled HVAC Product Systems, excluding any:
A. Electrical/Electrician Installation
B. Technician  Start-Up,  Commissioning, Programming, Integration, and Maintenance (both Preventative and Remedial Maintenance)
C. Masonry
D. Carpentry, and
E. Insulation/Asbestos abetment.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</si>
  <si>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Integrates Traffic Camera Systems.
***This Job Title can only be used for work/Services on Systems/Product Lines/Equipment which are included on the Contractor's Contract***.</t>
  </si>
  <si>
    <t>Individual employed by the contractor or subcontractor who performs maintenance (preventative and remedial maintenance) of Integrated Microprocessor Controlled HVAC Product Systems, excluding any: 
A. Electrical/Electrician Installation
B. Technician  Start-Up,  Commissioning, Programming, Integration, and Maintenance (both Preventative and Remedial Maintenance)
C. Masonry
D. Carpentry, and
E. Insulation/Asbestos abetment.
***This Job Title can only be used for work/Services on Systems/Product Lines/Equipment which are included on the Contractor's Contract***</t>
  </si>
  <si>
    <t>Individual employed by the Contractor or Subcontractor who performs the assembly and installation of Fire Sprinkler Systems and Fire Suppression Systems, excluding any:
A. Electrical/Electrician Installation
B. Technician  Start-Up,  Commissioning, Programming, Integration, and Maintenance (both Preventative and Remedial Maintenance)
C. Masonry
D. Carpentry, and
E. Insulation/Asbestos abetment.
***This Job Title can only be used for work/Services on Systems/Product Lines/Equipment which are included on the Contractor's Contract***</t>
  </si>
  <si>
    <t>Individual employed by the Contractor or Subcontractor who performs the maintenance (both preventative and remedial maintenance) of Fire Sprinkler Systems and Fire Suppression Systems, excluding any:
A. Electrical/Electrician Installation
B. Technician  Start-Up,  Commissioning, Programming, Integration, and Maintenance (both Preventative and Remedial Maintenance)
C. Masonry
D. Carpentry, and
E. Insulation/Asbestos abetment.
***This Job Title can only be used for work/Services on Systems/Product Lines/Equipment which are included on the Contractor's Contract***</t>
  </si>
  <si>
    <t>Individual employed by the Contractor who:
1) Installs, runs, pulls, etc. Low Voltage Wiring,  Line Voltage Wiring,, cable, fiber optics, etc. for all products/systems which fit the scope of the contract.
2) Installs raceway, conduits, etc. for wire, cable, and fiber optics for all products/systems which fit the scope of the contract.
3) Installs/Mounts products onto poles, pads, etc.
4) Performs any other Installation work classified by NYS DOL as electrical work which is permitted on This Award.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</si>
  <si>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Building Automation Systems, Energy Management Systems, and  Lighting Control/Occupancy Detecting Systems.duct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</si>
  <si>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Microprocessor-Controlled HVAC Equipment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</si>
  <si>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Command Center Systems , Computer Aided Dispatch Systems, and Fire Station Alerting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</si>
  <si>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Electronic Article Surveillance Systems, Electronic Identification Systems, and Guard Tour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</si>
  <si>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Facility Electrical Distribution and Control Systems.
***This Job Title can only be used for work/Services on Systems/Product Lines/Equipment which are included on the Contractor's Contract***.</t>
  </si>
  <si>
    <t>Individual employed by the Contractor or Subcontractor who Starts-Up, Commissions, Programs, and Integrates Facility Affixed CCTV/Surveillance Cameras, Facility Affixed Physical Access Control Systems, and Alarm and Signal Systems.
***This Job Title can only be used for work/Services on Systems/Product Lines/Equipment which are included on the Contractor's Contract***.</t>
  </si>
  <si>
    <t>Individual employed by the Contractor or Subcontractor who Maintains (both Preventative and Remedial Maintenance) CCTV/Surveillance Cameras, Physical Access Control Systems, and Alarm and Signal Systems.
***This Job Title can only be used for work/Services on Systems/Product Lines/Equipment which are included on the Contractor's Contract***.</t>
  </si>
  <si>
    <t>Individual employed by the Contractor or Subcontractor who Maintains (both Preventative and Remedial Maintenance).
***This Job Title can only be used for work/Services on Systems/Product Lines/Equipment which are included on the Contractor's Contract***.</t>
  </si>
  <si>
    <t>Individual employed by the Contractor or Subcontractor who Starts-Up, Commissions, Programs, and Integrates Fire Alarm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</si>
  <si>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Fire Pump Systems, and Emergency Communications/Mass Notification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</si>
  <si>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Fire Sprinkler Systems and Fire Suppression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</si>
  <si>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Inmate Radio Systems, Public Address Systems, and Public Safety Digital Signage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</si>
  <si>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Permanent Facility Perimeter Fencing Systems.
***This Job Title can only be used for work/Services on Systems/Product Lines/Equipment which are included on the Contractor's Contract***.</t>
  </si>
  <si>
    <t>Individual employed by the Contractor or Subcontractor who performs the assembly, Installation, and Maintenance of Integrated Microprocessor Controlled HVAC Product Systems, excluding any:
A. Electrical/Electrician Installation
B. Technician  Start-Up,  Commissioning, Programming, Integration, and Maintenance (both Preventative and Remedial Maintenance)
D. Carpentry, and
E. Insulation/Asbestos abetment.
***This Job Title can only be used for work/Services on Systems/Product Lines/Equipment which are included on the Contractor's Contract***.</t>
  </si>
  <si>
    <t>Individual employed by the Contractor or Subcontractor who performs the assembly, Installation, and Maintenance of Fire Sprinkler Systems and Fire Suppression Systems, excluding any:
A. Electrical/Electrician Installation
B. Technician  Start-Up,  Commissioning, Programming, Integration, and Maintenance (both Preventative and Remedial Maintenance)
C. Masonry
D. Carpentry, and
E. Insulation/Asbestos abetment.
***This Job Title can only be used for work/Services on Systems/Product Lines/Equipment which are included on the Contractor's Contract***.</t>
  </si>
  <si>
    <t>Individual employed by the Contractor or a Subcontractor who:
1) installs, runs, pulls, etc. low voltage wiring,  line voltage wiring, cable, fiber optics, etc. for all products/systems which fit the scope of the contract except for Traffic Camera Systems. 
2) installs raceway, conduits, etc. for wire, cable, and fiber optics for all products/systems which fit the scope of the contract except for Traffic Camera Systems.
3) Installs/Mounts products onto poles, pads, etc. except for Traffic Cameras. 
4) Performs any other Installation work classified by NYS DOL as electrical work which is permitted on This Award. 
***This Job Title can only be used for work/Services on Systems/Product Lines/Equipment which are included on the Contractor's Contract***.</t>
  </si>
  <si>
    <t>Individual employed by the Contractor or Subcontractor who Commissions, Programs, Integrates and Maintains (both Preventative and Remedial Maintenance) Building Automation Systems, Energy Management Systems, and Lighting Control/Occupancy Detecting Systems.
***This Job Title can only be used for work/Services on Systems/Product Lines/Equipment which are included on the Contractor's Contract***.</t>
  </si>
  <si>
    <t>Individual employed by the Contractor or Subcontractor who Commissions, Programs,  Integrates, and Maintains (both Preventative and Remedial Maintenance) Building Automation Systems, Energy Management Systems, and Lighting Control/Occupancy Detecting Systems.
***This Job Title can only be used for work/Services on Systems/Product Lines/Equipment which are included on the Contractor's Contract***.</t>
  </si>
  <si>
    <t>Individual employed by the Contractor or Subcontractor who Commissions, Programs, Integrates and  Maintains (both Preventative and Remedial Maintenance) Microprocessor-Controlled HVAC Equipment Systems.
***This Job Title can only be used for work/Services on Systems/Product Lines/Equipment which are included on the Contractor's Contract***.</t>
  </si>
  <si>
    <t>Individual employed by the Contractor or Subcontractor who Commissions, Programs,  Integrates, and Maintains (both Preventative and Remedial Maintenance) Microprocessor-Controlled HVAC Equipment Systems.
***This Job Title can only be used for work/Services on Systems/Product Lines/Equipment which are included on the Contractor's Contract***.</t>
  </si>
  <si>
    <t>Individual employed by the Contractor or Subcontractor who Commissions, Programs,  Integrates, and Maintains (both Preventative and Remedial Maintenance)  Microprocessor-Controlled HVAC Equipment Systems.
***This Job Title can only be used for work/Services on Systems/Product Lines/Equipment which are included on the Contractor's Contract***.</t>
  </si>
  <si>
    <t>Individual employed by the Contractor or Subcontractor who Commissions, Programs, Integrates, and Maintains (both Preventative and Remedial Maintenance)Command Center Systems, Computer Aided Dispatch Systems, and Fire Station Alerting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</si>
  <si>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Electronic Article Surveillance Systems, and Electronic Identification System, and Guard Tour Systems.
***This Job Title can only be used for Work/Services on Systems which are included on the Contractor's Contract***.</t>
  </si>
  <si>
    <t>Individual employed by the Contractor or Subcontractor who Starts-Up, Commissions, Programs,  Integrates, and Maintains (both Preventative and Remedial Maintenance) Electronic Article Surveillance Systems, Electronic Identification Systems, and Guard Tour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</si>
  <si>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Electronic Article Surveillance Systems, Electronic Identification Systems, and Guard Tour Systems.
***This Job Title can only be used for Work/Services on Systems which are included on the Contractor's Contract***.</t>
  </si>
  <si>
    <t>Individual employed by the Contractor or Subcontractor who Starts-Up, Commissions, Programs, and Integrates, and Maintains (both Preventative and Remedial Maintenance) Electrical Distribution and Control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</si>
  <si>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Electrical Distribution and Control Systems.
***This Job Title can only be used for work/Services on Systems/Product Lines/Equipment which are included on the Contractor's Contract***.</t>
  </si>
  <si>
    <t>Individual employed by the Contractor or Subcontractor who Starts-Up, Commissions, Programs, and Integrates   CCTV/Surveillance Cameras, Physical Access Control Systems, and Alarm and Signal Systems.
***This Job Title can only be used for Work/Services on Systems which are included on the Contractor's Contract***.</t>
  </si>
  <si>
    <t>Individual employed by the Contractor or Subcontractor who  Maintains (both Preventative and Remedial Maintenance) Fire Alarm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</si>
  <si>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Inmate Radio Systems, Public Address Systems, and Public Safety Digital Signage Systems.
***This Job Title can only be used for work/Services on Systems/Product Lines/Equipment which are included on the Contractor's Contract*** .</t>
  </si>
  <si>
    <t>Individual employed by the Contractor or Subcontractor who Starts-Up, Commissions, Programs,  Integrates and Maintains (both Preventative and Remedial Maintenance) Fire Sprinkler Systems and Fire Suppression Systems.
***This Job Title can only be used for work/Services on Systems/Product Lines/Equipment which are included on the Contractor's Contract*** .</t>
  </si>
  <si>
    <t>Individual employed by the Contractor or Subcontractor who Starts-Up, Commissions, Programs,  Integrates, and Maintains (both Preventative and Remedial Maintenance) Fire Pump Systems, and Emergency Communications/Mass Notification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</si>
  <si>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Fire Pump Systems, and Emergency Communications/Mass Notification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</si>
  <si>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CCTV/Surveillance Cameras, Physical Access Control Systems, and Alarm and Signal Systems.
***This Job Title can only be used for work/Services on Systems/Product Lines/Equipment which are included on the Contractor's Contract***.</t>
  </si>
  <si>
    <t>Individual employed by the Contractor who Starts-Up, Commissions, Programs,  Integrates, and Maintains (both Preventative and Remedial Maintenance) CCTV/Surveillance Cameras, Physical Access Control Systems, and Alarm and Signal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</si>
  <si>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Maintenance)Traffic Camera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</si>
  <si>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Traffic Camera Systems.
***This Job Title can only be used for work/Services on Systems/Product Lines/Equipment which are included on the Contractor's Contract***.</t>
  </si>
  <si>
    <t>Individual employed by the Contractor or Subcontractor who performs the assembly, installation, and maintenance (both preventative and remedial maintenance) of Fire Sprinkler Systems and Fire Suppression Systems, excluding any:
A. Electrical/Electrician Installation
B. Technician  Start-Up, Commissioning, Programming, Integration, and Maintenance (both Preventative and Remedial Maintenance)
C. Masonry
D. Carpentry, and
E. Insulation/Asbestos abetment.
***This Job Title can only be used for work/Services on Systems/Product Lines/Equipment which are included on the Contractor's Contract***.</t>
  </si>
  <si>
    <t>Individual employed by the Contractor or Subcontractor who performs the maintenance (both preventative and remedial maintenance) of Integrated Microprocessor Controlled HVAC Product Systems, excluding any:
A. Electrical/Electrician Installation
B. Technician  Start-Up,  Commissioning, Programming, Integration, and Maintenance (both Preventative and Remedial Maintenance)
C. Masonry
D. Carpentry, and
E. Insulation/Asbestos abetment.
***This Job Title can only be used for work/Services on Systems/Product Lines/Equipment which are included on the Contractor's Contract***.</t>
  </si>
  <si>
    <t>Individual employed by the Contractor or a Subcontractor who:
1) Installs, runs, pulls, etc. Low Voltage Wiring,  Line Voltage Wiring,, cable, fiber optics, etc. for all products/systems which fit the scope of the contract except for Traffic Camera Systems. 
2) Installs raceway, conduits, etc. for wire, cable, and fiber optics for all products/systems which fit the scope of the contract except for Traffic Camera Systems.
3) Installs/Mounts products onto poles, pads, etc. except for Traffic Cameras. 
4) Performs any other Installation work classified by NYS DOL as electrical work which is permitted on This Award.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</si>
  <si>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Building Automation Systems, Energy Management Systems, and Intelligent Lighting Control/Occupancy Detecting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</si>
  <si>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Integrated Microprocessor-Controlled HVAC Equipment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</si>
  <si>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Command Center Systems, Computer Aided Dispatch Systems, and Fire Station Alerting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</si>
  <si>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Electronic Article Surveillance Systems, Electronic Identification Systems, and Guard Tour Systems.
***This Job Title can only be used for work/Services on Systems/Product Lines/Equipment which are included on the Contractor's Contract***.</t>
  </si>
  <si>
    <t>Individual employed by the Contractor who Starts-Up, Commissions, Programs,  Integrates, and Maintains (both Preventative and Remedial Maintenance) Electrical Distribution and Control Systems.
***This Job Title can only be used for work/Services on Systems/Product Lines/Equipment which are included on the Contractor's Contract***.</t>
  </si>
  <si>
    <t>Individual employed by the Contractor who Starts-Up, Commissions, Programs,  Integrates, and Maintains (both Preventative and Remedial Maintenance) CCTV/Surveillance Cameras,  Physical Access Control Systems, and Alarm and Signal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</si>
  <si>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Fire Alarm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</si>
  <si>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Fire Pump Systems, and Emergency Communications/Mass Notification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</si>
  <si>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Fire Sprinkler Systems and Fire Suppression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</si>
  <si>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Inmate Radio Systems, Public Address Systems, and Public Safety Digital Signage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</si>
  <si>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Permanent Facility Perimeter Fencing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</si>
  <si>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Nurse Call Systems, Personal Alarm Systems, Public Address Systems, Public Safety Digital Signage Systems, and Time Management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</si>
  <si>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Traffic Camera Systems.
***This Job Title can only be used for work/Services on Systems/Product Lines/Equipment which are included on the Contractor's Contract***.</t>
  </si>
  <si>
    <t>Individual employed by the Contractor or Subcontractor who performs the assembly, installation, and maintenance (both preventative and remedial maintenance) of Integrated Microprocessor Controlled HVAC Product Systems, excluding any:
A. Electrical/Electrician Installation
B. Technician  start-up, commissioning, programming, integration, and maintenance (both preventative and remedial maintenance)
C. Masonry
D. Carpentry, and
E. Insulation/Asbestos abetment.
***This Job Title can only be used for work/Services on Systems/Product Lines/Equipment which are included on the Contractor's Contract***.</t>
  </si>
  <si>
    <t>Individual employed by the Contractor or Subcontractor who performs the assembly, installation, and maintenance (both preventative and remedial maintenance) of Integrated Microprocessor Controlled HVAC Product Systems, excluding any:
A. Electrical/Electrician Installation
B. Technician  start-up,  commissioning, programming, integration, and maintenance (both preventative and remedial maintenance)
C. Masonry
D. Carpentry, and
E. Insulation/Asbestos abetment.
***This Job Title can only be used for work/Services on Systems/Product Lines/Equipment which are included on the Contractor's Contract***.</t>
  </si>
  <si>
    <t>Individual employed by the Contractor or Subcontractor who performs the assembly, Installation, and Maintenance (both Preventative and Remedial Maintenance) of Fire Sprinkler Systems and Fire Suppression systems, excluding any:
A. Electrical/Electrician Installation
B. Technician  start-up, Commissioning, Programming, and Integration, and Maintenance (both Preventative and Remedial maintenance)
C. Masonry
D. Carpentry, and
E. Insulation/Asbestos abement.
***This Job Title can only be used for work/Services on Systems/Product Lines/Equipment which are included on the Contractor's Contract***.</t>
  </si>
  <si>
    <t>Individual employed by the Contractor or Subcontractor who performs the assembly, installation, and maintenance (both preventative and remedial maintenance) of Integrated Microprocessor Controlled HVAC Product Systems, excluding any:
A. Electrical/Electrician Installation
B. Technician  start-up, commissioning, programming, integration, and maintenance (both preventative and remedial maintenance)
C. Masonry
D. Carpentry, and
E. Insulation/Asbestos abatement.
***This Job Title can only be used for work/Services on Systems/Product Lines/Equipment which are included on the Contractor's Contract***.</t>
  </si>
  <si>
    <t>Individual employed by the Contractor or Subcontractor who performs the assembly, installation, and maintenance (both preventative and remedial maintenance) of Integrated Microprocessor Controlled HVAC Product Systems, excluding any:
A. Electrical/Electrician Installation
B. Technician  Start-Up, Commissioning, Programming, Integration, and Maintenance (both Preventative and Remedial Maintenance)
C. Masonry
D. Carpentry, and
E. Insulation/Asbestos abement.</t>
  </si>
  <si>
    <t>Individual employed by the Contractor or Subcontractor who Starts-Up, Commissions, Programs, Integrates, and Maintains (both Preventative and Remedial Maintenance) Building Automation Systems, Energy Management Systems, and Lighting Control/Occupancy Detecting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</si>
  <si>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Microprocessor-Controlled HVAC Equipment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</si>
  <si>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Electronic Article Surveillance System and Electronic Identification System.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</si>
  <si>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Electrical Distribution and Control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</si>
  <si>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Facility Affixed CCTV/Surveillance Cameras, Facility Affixed Physical Access Control Systems, and Alarm and Signal Systems.
***This Job Title can only be used for work/Services on Systems/Product Lines/Equipment which are included on the Contractor's Contract***.</t>
  </si>
  <si>
    <t>Individual employed by the Contractor who Starts-Up, Commissions, Programs,  Integrates, and Maintains (both Preventative and Remedial Maintenance) Inmate Radio Systems, Public Address Systems, and Public Safety Digital Signage Systems.
***This Job Title can only be used for work/Services on Systems/Product Lines/Equipment which are included on the Contractor's Contract***.</t>
  </si>
  <si>
    <t>Individual employed by the Contractor or Subcontractor who performs the assembly, installation, and maintenance (both preventative and remedial maintenance) of Integrated Microprocessor Controlled HVAC Product Systems, excluding any:
A. Electrical/Electrician Installation
B. Technician  Start-Up, Commissioning, Programming, Integration, and Maintenance (both Preventative and Remedial Maintenance)
C. Masonry
D. Carpentry, and
E. Insulation/Asbestos abement.
***This Job Title can only be used for work/Services on Systems/Product Lines/Equipment which are included on the Contractor's Contract***.</t>
  </si>
  <si>
    <t>Individual employed by the Contractor or Subcontractor who performs the assembly, Installation, and Maintenance (both Preventative and Remedial Maintenance) of Fire Sprinkler Systems and Fire Suppression systems, excluding any:
A. Electrical/Electrician Installation
B. Technician  Start-Up, Commissioning, Programming, Integration, and Maintenance (both Preventative and Remedial Maintenance)
C. Masonry
D. Carpentry, and
E. Insulation/Asbestos abement.
***This Job Title can only be used for work/Services on Systems/Product Lines/Equipment which are included on the Contractor's Contract***.</t>
  </si>
  <si>
    <t>Individual employed by the Contractor or a Subcontractor who:
1) installs, runs, pulls, etc. low voltage wiring,  line voltage wiring, cable, fiber optics, etc. for all products/systems which fit the scope of the contract except for Traffic Camera Systems. 
2) installs raceway, conduits, etc. for wire, cable, and fiber optics for all products/systems which fit the scope of the contract except for Traffic Camera Systems.
3) Installs/Mounts products onto poles, pads, etc. except for Traffic Cameras. 
4) Performs any other Installation work classified by NYS DOL as electrical work which is permitted on THis Award.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</si>
  <si>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Building Automation Systems, Energy Management Systems, and Lighting Control/Occupancy Detecting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</si>
  <si>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Microprocessor-Controlled HVAC Product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</si>
  <si>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Microprocessor-Controlled HVAC Equipment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</si>
  <si>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CCTV/Surveillance Cameras, Physical Access Control Systems, and Alarm and Signal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</si>
  <si>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Inmate Radio Systems, Public Address Systems, and Public Safety Digital Signage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</si>
  <si>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Intelligent, Permanent Facility Perimeter Fencing System.
***This Job Title can only be used for work/Services on Systems/Product Lines/Equipment which are included on the Contractor's Contract***.</t>
  </si>
  <si>
    <t>Individual employed by the Contractor or Subcontractor who performs the assembly, installation, and maintenance (both preventative and remedial maintenance) of Fire Sprinkler Systems and Fire Suppression Systems, excluding any:
A. Electrical/Electrician Installation
B. Technician  Start-Up, Commissioning, Programming, Integration, and Maintenance (both Preventative and Remedial Maintenance) maintenance)
C. Masonry
D. Carpentry, and
E. Insulation/Asbestos abetment.
***This Job Title can only be used for work/Services on Systems/Product Lines/Equipment which are included on the Contractor's Contract***.</t>
  </si>
  <si>
    <t>Individual employed by the Contractor or Subcontractor who performs the maintenance (both preventative and remedial maintenance) of Integrated Microprocessor Controlled HVAC Product Systems, excluding any:
A. Electrical/Electrician Installation
B. Technician  Start-Up, Commissioning, Programming, Integration, and Maintenance (both Preventative and Remedial Maintenance) maintenance)
C. Masonry
D. Carpentry, and
E. Insulation/Asbestos abetment: and
For all commercial HVAC service and maintenance refrigeration where combined compressor tonnage does not exceed 40 tons. For water-cooled air conditioning where units do not exceed 25 tons, including piping of the component system and erection of water tower. For air-cooled air conditioning where units do not exceed 50 tons.
***This Job Title can only be used for work/Services on Systems/Product Lines/Equipment which are included on the Contractor's Contract***.</t>
  </si>
  <si>
    <t>Individual employed by the Contractor or Subcontractor who performs the assembly and installation of Integrated Microprocessor Controlled HVAC Product Systems, excluding any:
A. Electrical/Electrician Installation
B. Technician  Start-Up, Commissioning, Programming, Integration, and Maintenance (both Preventative and Remedial Maintenance) maintenance)
C. Masonry
D. Carpentry, and
E. Insulation/Asbestos abetment.
***This Job Title can only be used for work/Services on Systems/Product Lines/Equipment which are included on the Contractor's Contract***.</t>
  </si>
  <si>
    <t>Individual employed by the Contractor or Subcontractor who performs the maintenance (both preventative and remedial maintenance) of Integrated Microprocessor Controlled HVAC Product Systems, excluding any:
A. Electrical/Electrician Installation
B. Technician  Start-Up, Commissioning, Programming, Integration, and Maintenance (both Preventative and Remedial Maintenance) maintenance)
C. Masonry
D. Carpentry, and
E. Insulation/Asbestos abetment.
***This Job Title can only be used for work/Services on Systems/Product Lines/Equipment which are included on the Contractor's Contract***.</t>
  </si>
  <si>
    <t>Individual employed by the Contractor or Subcontractor who performs the assembly and Installation of Integrated Microprocessor Controlled HVAC Product Systems, excluding any:
A. Electrical/Electrician Installation
B. Technician  Start-Up, Commissioning, Programming, Integration, and Maintenance (both Preventative and Remedial Maintenance) maintenance)
C. Masonry
D. Carpentry, and
E. Insulation/Asbestos abetment.
***This Job Title can only be used for work/Services on Systems/Product Lines/Equipment which are included on the Contractor's Contract***.</t>
  </si>
  <si>
    <t>Individual employed by the Contractor or Subcontractor who performs the assembly, Installation, and Maintenance (both Preventative and Remedial Maintenance) of Fire Sprinkler Systems and Fire Suppression systems, excluding any:
A. Electrical/Electrician Installation
B. Technician  Start-Up, Commissioning, Programming, Integration, and Maintenance (both Preventative and Remedial Maintenance) maintenance)
C. Masonry
D. Carpentry, and
E. Insulation/Asbestos abement.
***This Job Title can only be used for work/Services on Systems/Product Lines/Equipment which are included on the Contractor's Contract***.</t>
  </si>
  <si>
    <t>Individual employed by the Contractor or Subcontractor who performs the assembly, installation, and maintenance (both preventative and remedial maintenance) of Integrated Microprocessor Controlled HVAC Product Systems, excluding any:
A. Electrical/Electrician Installation
B. Technician  Start-Up, Commissioning, Programming, Integration, and Maintenance (both Preventative and Remedial Maintenance) maintenance)
C. Masonry
D. Carpentry, and
E. Insulation/Asbestos abetment.
***This Job Title can only be used for work/Services on Systems/Product Lines/Equipment which are included on the Contractor's Contract***.</t>
  </si>
  <si>
    <t>Individual employed by the Contractor or Subcontractor who performs the assembly, installation, and maintenance (both preventative and remedial maintenance) of Integrated Microprocessor Controlled HVAC Product Systems, excluding any:
A. Electrical/Electrician Installation
B. Technician  Start-Up, Commissioning, Programming, Integration, and Maintenance (both Preventative and Remedial Maintenance) 
C. Masonry
D. Carpentry, and
E. Insulation/Asbestos abetment.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</si>
  <si>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Permanent Facility Perimeter Fencing Systems .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</si>
  <si>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Inmate Radio System, Public Address System, and Public Safety Digital Signage System.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</si>
  <si>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Fire Sprinkler Systems and Fire Suppression System.
***This Job Title can only be used for work/Services on Systems/Product Lines/Equipment which are included on the Contractor's Contract***.</t>
  </si>
  <si>
    <t>Individual employed by the Contractor or Subcontractor who Commissions, Programs,  Integrates, and Maintains (both Preventative and Remedial Maintenance) Fire Pump Systems, and Emergency Communications/Mass Notification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</si>
  <si>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CCTV/Surveillance Cameras, Physical Access Control Systems, and Alarm and Signal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</si>
  <si>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Electronic Article Surveillance System, Electronic Identification System, and Guard Tour System. 
***This Job Title can only be used for work/Services on Systems/Product Lines/Equipment which are included on the Contractor's Contract***.</t>
  </si>
  <si>
    <t>Individual employed by the Contractor or Subcontractor who: 
1) Installs, runs, pulls, etc. Low Voltage Wiring,  Line Voltage Wiring, cable, fiber optics, etc. for all  Traffic and Transportation CCTV/Surveillance Camera Systems. 
2) Installs raceway, conduits, etc. for wire, cable, and fiber optics for Traffic  and Transportation CCTV/Surveillance Camera Systems. 
3) Installs/Mounts products onto poles, pads, etc. for Traffic  and Transportation CCTV/Surveillance Camera Systems.
***This Job Title can only be used for Work/Services on Systems which are included on the Contractor's Contract***.
***This Job Title can only be used for work/Services on Systems/Product Lines/Equipment which are included on the Contractor's Contract***.</t>
  </si>
  <si>
    <t>Individual employed by the Contractor or a Subcontractor who:
1) Installs, runs, pulls, etc. Low Voltage Wiring,  Line Voltage Wiring,, cable, fiber optics, etc. for all products/systems which fit the scope of the contract except for Traffic Camera Systems. 
2) Installs raceway, conduits, etc. for wire, cable, and fiber optics for all products/systems which fit the scope of the contract except for Traffic Camera Systems.
3) Installs/Mounts products onto poles, pads, etc. except for Traffic Cameras. 
4) Performs any other Installation work classified by NYS DOL as electrical work which is permitted on This Award.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</si>
  <si>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Electronic Article Surveillance Systems, Electronic Identification Systems, and Guard Tour System.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</si>
  <si>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Fire Alarm Systems.
***This Job Title can only be used for Work/Services on Systems which are included on the Contractor's Contract***.</t>
  </si>
  <si>
    <t>Individual employed by the Contractor or Subcontractor who Starts-Up, Commissions, Programs,  Integrates, and Maintains (both Preventative and Remedial Maintenance) Fire Pump Systems, and Emergency Communications/Mass Notification Systems..
***This Job Title can only be used for Work/Services on Systems which are included on the Contractor's Contract***.</t>
  </si>
  <si>
    <t>Individual employed by the Contractor or Subcontractor who Starts-Up, Commissions, Programs,  Integrates, and Maintains (both Preventative and Remedial Maintenance) Fire Sprinkler Systems and Fire Suppression Systems.
***This Job Title can only be used for Work/Services on Systems which are included on the Contractor's Contract***.</t>
  </si>
  <si>
    <t>Individual employed by the Contractor or Subcontractor who Starts-Up, Commissions, Programs,  Integrates, and Maintains (both Preventative and Remedial Maintenance) Inmate Radio Systems, Public Address Systems, and Public Safety Digital Signage Systems.
***This Job Title can only be used for Work/Services on Systems which are included on the Contractor's Contract***.</t>
  </si>
  <si>
    <t>Individual employed by the Contractor or Subcontractor who Starts-Up, Commissions, Programs,  Integrates, and Maintains (both Preventative and Remedial Maintenance) Permanent Facility Perimeter Fencing Systems
***This Job Title can only be used for Work/Services on Systems which are included on the Contractor's Contract***.</t>
  </si>
  <si>
    <t>Individual employed by the Contractor who Starts-Up, Commissions, Programs,  Integrates, and Maintains (both Preventative and Remedial Maintenance) Nurse Call Systems, Personal Alarm Systems, and Time Management Systems.
***This Job Title can only be used for Work/Services on Systems which are included on the Contractor's Contract***.</t>
  </si>
  <si>
    <t>Individual employed by the Contractor or Subcontractor who performs the assembly, installation, and maintenance (both preventative and remedial maintenance) of Integrated Microprocessor Controlled HVAC Product Systems, excluding any:
A. Electrical/Electrician Installation
B. Technician  Start-Up, Commissioning, Programming, Integration, and Maintenance (both Preventative and Remedial Maintenance)
C. Masonry
D. Carpentry, and
E. Insulation/Asbestos abetment.</t>
  </si>
  <si>
    <t>Individual employed by the Contractor or Subcontractor who performs the assembly, installation, and maintenance (both preventative and remedial maintenance) of Integrated Microprocessor Controlled HVAC Product Systems, excluding any:
A. Electrical/Electrician Installation
B. Technician  Start-Up, Commissioning, Programming, Integration, and Maintenance (both Preventative and Remedial Maintenance)
C. Masonry
D. Carpentry, and
E. Insulation/Asbestos abetment.
***This Job Title can only be used for work/Services on Systems/Product Lines/Equipment which are included on the Contractor's Contract***.</t>
  </si>
  <si>
    <t>Individual employed by the Contractor or Subcontractor who performs the assembly, installation, and maintenance (both preventative and remedial maintenance) of Integrated Microprocessor Controlled HVAC Product Systems, excluding any:
A. Electrical/Electrician Installation
B. Technician  Start-Up, Commissioning, Programming, Integration, and Maintenance (both Preventative and Remedial Maintenance)
C. Masonry
D. Carpentry, and
E. Insulation/Asbestos abetment.
***This Job Title can only be used for work/Services on Systems/Product Lines/Equipment which are included on the Contractor's Contract***.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</si>
  <si>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Permanent, Facility Perimeter Fencing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</si>
  <si>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Fire Pump Systems and Emergency Communications/Mass Notification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</si>
  <si>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CCTV/Surveillance Camera Systems, Physical Access Control Systems, and Alarm and Signal Systems.
***This Job Title can only be used for work/Services on Systems/Product Lines/Equipment which are included on the Contractor's Contract***.</t>
  </si>
  <si>
    <t>Individual employed by the Contractor or Subcontractor who Starts-Up, Commissions, Programs, Integrates, Maintains (both preventative and remedial maintenance) Electrical Distribution and Control Systems.
***This Job Title can only be used for work/Services on Systems/Product Lines/Equipment which are included on the Contractor's Contract***.</t>
  </si>
  <si>
    <t>Individual employed by the Contractor or Subcontractor who Starts-Up, commissions, programs,  integrates, maintains (both preventative and remedial maintenance) Electronic Article Surveillance Systems, Electronic Identification Systems, and Guard Tour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</si>
  <si>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Command Center Systems,  Computer Aided Dispatch Systems, and Fire Station Alerting Systems.  
***This Job Title can only be used for work/Services on Systems/Product Lines/Equipment which are included on the Contractor's Contract*** .</t>
  </si>
  <si>
    <t>Individual employed by the Contractor or Subcontractor who Starts-Up, Commissions, Programs,  Integrates, and Maintains (both Preventative and Remedial Maintenance) Building Automation Systems, Energy Management Systems, and  Lighting Control/Occupancy Detecting Systems.
***This Job Title can only be used for work/Services on Systems/Product Lines/Equipment which are included on the Contractor's Contract***.</t>
  </si>
  <si>
    <t>2. Bidders Bidding Lot 1 or Lot 2 Must:
    A. Review their proposed NYS Net Pricing pages prior to submitting their Bid Proposal for the following words which May indicate references to 
         separate Travel Costs, Site Access Costs, etc. in the pricing:
         i. Travel
         ii. Meals
         iii. Lodging
         iv. Per Diem
         v. Travel &amp; Expenses
         vi. T&amp;E
         vii. Airfare
         viii. Mileage
         ix. Site Access
     B. Determine/Verify If these terms are for separate Travel Costs, Site Access Costs, etc., and
     C. If Yes to 2.B above, either:
          i.  If Bidding Lot 1, remove the entire line item from your proposed NYS Net Pricing Pages, or
          ii. If Bidding Lot 2, either:
             a.  Remove the aforementioned language from the corresponding line items, making them inclusive of all Travel Cost, Site Access Costs, 
                 etc., or
             b.  Remove the entire line item from your proposed NYS Net Pricing Pages.</t>
  </si>
  <si>
    <t>3. All Bidders Bidding Lot 1 or Lot 2Must:
    A. Review their proposed NYS Net Pricing pages prior to submitting their Bid Proposal for the following terms words which May indicate 
         separate shipping charges:
         i. Shipping
         ii. Handling
         iii. Packaging
         iv. Delivery
    B. Determine/Verify If these line items either are:
         i. Separate Shipping Charges, or
         ii. Merely describe some functional/specification aspect of the line item and therefore allowable (e.g. "ships in crate-no charge" would be 
             allowable). 
    C. If the answer is 'Yes' to 3.B.i above, Bidder Must either:
         i. Remove the reference to separate shipping charges, or
         ii. Remove the line item from their Proposed NYS Net Pricing Pages.</t>
  </si>
  <si>
    <t xml:space="preserve">Instructions:
Bidders Bidding Lot 2 who wish to Utilize Subcontractors and Offer a Subonctractor Percent (%) Markup Shall complete the following:
A. In the cell A5 below, please indicate the proposed not-to-exceed Subcontractor Percent (%) Markup over cost.
B. In Cell B5 below, list the Comparable Contract/Customer which the Proposed Subcontractor Percent (%) Markup is based off 
C. In Cell C5 below, list the Comparable Contract/Customer Percent (%) Markup for Subcontractor work. This is the Percent (%) Markup over a Subcontractor’s invoice that has been charged to the Comparable Contract/Customer as listed in cell B5. 
Please Note: Bidder/Contractor cannot list/propose Subcontractors Services for Products/Systems/Solutions which the Bidder/Contractor does not offer.  (e.g. Sprinkler Contractors cannot be offered on a contract where there are no sprinkler systems).    
Bidders may demonstrate Reasonableness of Price by offering NYS equal to or better Subcontractor Percent (%) Markup than the following: 
1.	Subcontractor Percent (%) Markups on any contracts awarded by GSA, Veteran's Administration (VA), Department of Defense (DOD), and other government entities,
2.	Subcontractor Percent (%) Markups on other state’s government contract, 
3.	Subcontractor Percent (%) Markups offered by Bidders to their Best Commercial Customer(s), and/or
4.	Reviewing other information deemed necessary by the Office of General Services </t>
  </si>
  <si>
    <t>Bidders Bidding Lot 2 May also propose Total Hourly Rates (for Business Hours) for the following Job Titles Which Are Not Included in NYS DOL Prevailing Wage Rate Schedules:
a.  Trainer
b.  Advanced Trainer 
For both Training and Advanced training, Bidders shall insert:
i.   Class Size (# of People), and
ii.  Length of Class (# of Hours)</t>
  </si>
  <si>
    <t>Programming Services are modifications or additions to Source Code</t>
  </si>
  <si>
    <t xml:space="preserve">Any Bidder Bidding Lot 1 Must 
A. Review their Proposed NYS Net Pricing pages prior to submitting their Bid Proposal for the following terms:
          i. Installation/install, 
          ii. Integration/integrate
          iii. Service
          iv. implement
          v. Customize/custom
          vi. consult
          vii. Maintenancen/maint
          viii. repair
          ix. replace
          x. project manager
          xi. Start-Up
          xii. Commission
          xiii. professional Service  
     B. If the Bidder locates these terms in its proposed NYS Net Pricing Pages, determine/verify If these terms are for Services/Labor 
          Rates, and
     C. If the Bidder determines these are for Services/Labor Rates, remove these line items from their proposed NYS Net Pricing Pages. </t>
  </si>
  <si>
    <t xml:space="preserve">Please Note: Software Maintenance and Software Support are all “Maintenance” and cannot be offered on Lot 1 Equipment Only Contracts.  </t>
  </si>
  <si>
    <t>Bidder's Name</t>
  </si>
  <si>
    <t>(Only select either Lot 1 under or Lot 2. Bidders indicating both Lot 1 and Lot 2 may have their bids disqualified)</t>
  </si>
  <si>
    <t>Bidder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</si>
</sst>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9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imes New Roman"/>
      <family val="1"/>
    </font>
    <font>
      <b/>
      <sz val="12"/>
      <name val="Times New Roman"/>
      <family val="1"/>
    </font>
    <font>
      <sz val="12"/>
      <name val="Times New Roman"/>
      <family val="1"/>
    </font>
    <font>
      <sz val="8"/>
      <name val="Arial"/>
      <family val="2"/>
    </font>
    <font>
      <b/>
      <u/>
      <sz val="12"/>
      <name val="Times New Roman Bold"/>
    </font>
    <font>
      <sz val="12"/>
      <name val="Symbol"/>
      <family val="1"/>
      <charset val="2"/>
    </font>
    <font>
      <sz val="7"/>
      <name val="Times New Roman"/>
      <family val="1"/>
    </font>
    <font>
      <sz val="10"/>
      <name val="Times New Roman"/>
      <family val="1"/>
    </font>
    <font>
      <sz val="10"/>
      <name val="Arial"/>
      <family val="2"/>
    </font>
    <font>
      <b/>
      <sz val="10"/>
      <name val="Arial"/>
      <family val="2"/>
    </font>
    <font>
      <sz val="12"/>
      <name val="Times New Roman"/>
      <family val="1"/>
      <charset val="2"/>
    </font>
    <font>
      <b/>
      <sz val="14"/>
      <name val="Arial"/>
      <family val="2"/>
    </font>
    <font>
      <b/>
      <sz val="12"/>
      <name val="Arial"/>
      <family val="2"/>
    </font>
    <font>
      <b/>
      <sz val="16"/>
      <name val="Arial"/>
      <family val="2"/>
    </font>
    <font>
      <i/>
      <sz val="12"/>
      <name val="Times New Roman"/>
      <family val="1"/>
    </font>
    <font>
      <sz val="12"/>
      <color theme="1"/>
      <name val="Times New Roman"/>
      <family val="1"/>
    </font>
    <font>
      <sz val="7"/>
      <color theme="1"/>
      <name val="Times New Roman"/>
      <family val="1"/>
    </font>
    <font>
      <sz val="10"/>
      <color theme="1"/>
      <name val="Arial"/>
      <family val="2"/>
    </font>
    <font>
      <sz val="11"/>
      <name val="Calibri"/>
      <family val="2"/>
      <scheme val="minor"/>
    </font>
    <font>
      <sz val="11"/>
      <color rgb="FF000000"/>
      <name val="Calibri"/>
      <family val="2"/>
      <scheme val="minor"/>
    </font>
    <font>
      <b/>
      <sz val="11"/>
      <color theme="1"/>
      <name val="Calibri"/>
      <family val="2"/>
      <scheme val="minor"/>
    </font>
    <font>
      <sz val="11"/>
      <name val="Arial"/>
      <family val="2"/>
    </font>
    <font>
      <b/>
      <sz val="14"/>
      <color theme="0"/>
      <name val="Arial"/>
      <family val="2"/>
    </font>
    <font>
      <b/>
      <sz val="11"/>
      <color theme="0"/>
      <name val="Arial"/>
      <family val="2"/>
    </font>
    <font>
      <sz val="10"/>
      <name val="Arial"/>
      <family val="2"/>
    </font>
    <font>
      <sz val="10"/>
      <color theme="1"/>
      <name val="Calibri"/>
      <family val="2"/>
      <scheme val="minor"/>
    </font>
    <font>
      <b/>
      <sz val="10"/>
      <color theme="1"/>
      <name val="Arial"/>
      <family val="2"/>
    </font>
    <font>
      <b/>
      <sz val="14"/>
      <color theme="1"/>
      <name val="Calibri"/>
      <family val="2"/>
      <scheme val="minor"/>
    </font>
    <font>
      <b/>
      <sz val="22"/>
      <color theme="1"/>
      <name val="Calibri"/>
      <family val="2"/>
      <scheme val="minor"/>
    </font>
    <font>
      <sz val="12"/>
      <color theme="1"/>
      <name val="Calibri"/>
      <family val="2"/>
      <scheme val="minor"/>
    </font>
    <font>
      <u/>
      <sz val="12"/>
      <color theme="1"/>
      <name val="Calibri"/>
      <family val="2"/>
      <scheme val="minor"/>
    </font>
    <font>
      <sz val="8"/>
      <color rgb="FF000000"/>
      <name val="Arial"/>
      <family val="2"/>
    </font>
    <font>
      <b/>
      <sz val="16"/>
      <color theme="1"/>
      <name val="Calibri"/>
      <family val="2"/>
      <scheme val="minor"/>
    </font>
    <font>
      <b/>
      <sz val="16"/>
      <name val="Calibri"/>
      <family val="2"/>
      <scheme val="minor"/>
    </font>
    <font>
      <u/>
      <sz val="11"/>
      <color theme="1"/>
      <name val="Calibri"/>
      <family val="2"/>
      <scheme val="minor"/>
    </font>
    <font>
      <b/>
      <sz val="11"/>
      <name val="Calibri"/>
      <family val="2"/>
      <scheme val="minor"/>
    </font>
    <font>
      <u/>
      <sz val="11"/>
      <name val="Calibri"/>
      <family val="2"/>
      <scheme val="minor"/>
    </font>
    <font>
      <sz val="11"/>
      <name val="The Arial"/>
    </font>
    <font>
      <b/>
      <sz val="11"/>
      <name val="The Arial"/>
    </font>
    <font>
      <sz val="11"/>
      <name val="Times New Roman"/>
      <family val="1"/>
    </font>
    <font>
      <b/>
      <u/>
      <sz val="11"/>
      <name val="The Arial"/>
    </font>
    <font>
      <sz val="14"/>
      <name val="Arial"/>
      <family val="2"/>
    </font>
    <font>
      <sz val="10"/>
      <color rgb="FF000000"/>
      <name val="Arial"/>
      <family val="2"/>
    </font>
    <font>
      <i/>
      <sz val="10"/>
      <color theme="1"/>
      <name val="Arial"/>
      <family val="2"/>
    </font>
    <font>
      <sz val="9"/>
      <color rgb="FF000000"/>
      <name val="Arial"/>
      <family val="2"/>
    </font>
    <font>
      <b/>
      <u/>
      <sz val="12"/>
      <name val="Times New Roman"/>
      <family val="1"/>
    </font>
    <font>
      <b/>
      <sz val="14"/>
      <color indexed="81"/>
      <name val="Tahoma"/>
      <family val="2"/>
    </font>
    <font>
      <sz val="14"/>
      <color indexed="81"/>
      <name val="Tahoma"/>
      <family val="2"/>
    </font>
    <font>
      <b/>
      <sz val="14"/>
      <name val="Times New Roman"/>
      <family val="1"/>
    </font>
    <font>
      <sz val="14"/>
      <name val="Times New Roman"/>
      <family val="1"/>
    </font>
    <font>
      <b/>
      <sz val="16"/>
      <name val="Times New Roman"/>
      <family val="1"/>
    </font>
    <font>
      <sz val="16"/>
      <name val="Times New Roman"/>
      <family val="1"/>
    </font>
    <font>
      <b/>
      <u/>
      <sz val="11"/>
      <name val="Times New Roman Bold"/>
    </font>
    <font>
      <b/>
      <u/>
      <sz val="16"/>
      <name val="Times New Roman"/>
      <family val="1"/>
    </font>
    <font>
      <b/>
      <sz val="11"/>
      <name val="Times New Roman"/>
      <family val="1"/>
    </font>
    <font>
      <i/>
      <sz val="10"/>
      <name val="Arial"/>
      <family val="2"/>
    </font>
    <font>
      <b/>
      <sz val="11"/>
      <name val="Arial"/>
      <family val="2"/>
    </font>
  </fonts>
  <fills count="19">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rgb="FFCCFFCC"/>
        <bgColor indexed="64"/>
      </patternFill>
    </fill>
    <fill>
      <patternFill patternType="solid">
        <fgColor rgb="FF00206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8">
    <xf numFmtId="0" fontId="0" fillId="0" borderId="0"/>
    <xf numFmtId="9" fontId="38" fillId="0" borderId="0" applyFont="0" applyFill="0" applyBorder="0" applyAlignment="0" applyProtection="0"/>
    <xf numFmtId="0" fontId="37" fillId="0" borderId="0"/>
    <xf numFmtId="44" fontId="37" fillId="0" borderId="0" applyFont="0" applyFill="0" applyBorder="0" applyAlignment="0" applyProtection="0"/>
    <xf numFmtId="0" fontId="36" fillId="0" borderId="0"/>
    <xf numFmtId="44" fontId="36" fillId="0" borderId="0" applyFont="0" applyFill="0" applyBorder="0" applyAlignment="0" applyProtection="0"/>
    <xf numFmtId="0" fontId="38" fillId="0" borderId="0"/>
    <xf numFmtId="44" fontId="63" fillId="0" borderId="0" applyFont="0" applyFill="0" applyBorder="0" applyAlignment="0" applyProtection="0"/>
  </cellStyleXfs>
  <cellXfs count="570">
    <xf numFmtId="0" fontId="0" fillId="0" borderId="0" xfId="0"/>
    <xf numFmtId="0" fontId="40" fillId="2" borderId="1" xfId="0" applyFont="1" applyFill="1" applyBorder="1" applyAlignment="1">
      <alignment horizontal="center"/>
    </xf>
    <xf numFmtId="0" fontId="41" fillId="0" borderId="0" xfId="0" applyFont="1" applyAlignment="1"/>
    <xf numFmtId="0" fontId="0" fillId="0" borderId="0" xfId="0" applyAlignment="1">
      <alignment horizontal="left" vertical="top"/>
    </xf>
    <xf numFmtId="0" fontId="44" fillId="0" borderId="0" xfId="0" applyFont="1" applyAlignment="1">
      <alignment horizontal="left" vertical="top"/>
    </xf>
    <xf numFmtId="0" fontId="0" fillId="0" borderId="0" xfId="0" applyAlignment="1">
      <alignment horizontal="left" vertical="top"/>
    </xf>
    <xf numFmtId="0" fontId="41" fillId="0" borderId="0" xfId="0" applyFont="1" applyAlignment="1">
      <alignment horizontal="left" vertical="top"/>
    </xf>
    <xf numFmtId="0" fontId="44" fillId="0" borderId="0" xfId="0" applyFont="1" applyAlignment="1">
      <alignment horizontal="left" vertical="top"/>
    </xf>
    <xf numFmtId="0" fontId="0" fillId="0" borderId="0" xfId="0" applyAlignment="1">
      <alignment horizontal="left" vertical="top"/>
    </xf>
    <xf numFmtId="0" fontId="41" fillId="0" borderId="0" xfId="0" applyFont="1" applyAlignment="1">
      <alignment horizontal="left" vertical="top"/>
    </xf>
    <xf numFmtId="0" fontId="44" fillId="0" borderId="0" xfId="0" applyFont="1" applyAlignment="1">
      <alignment horizontal="left" vertical="top"/>
    </xf>
    <xf numFmtId="0" fontId="0" fillId="0" borderId="0" xfId="0" applyAlignment="1">
      <alignment horizontal="left" vertical="top"/>
    </xf>
    <xf numFmtId="0" fontId="41" fillId="0" borderId="5" xfId="0" applyFont="1" applyBorder="1" applyAlignment="1"/>
    <xf numFmtId="0" fontId="0" fillId="0" borderId="0" xfId="0" applyAlignment="1">
      <alignment horizontal="left" vertical="top"/>
    </xf>
    <xf numFmtId="0" fontId="0" fillId="0" borderId="0" xfId="0" applyFill="1" applyAlignment="1">
      <alignment horizontal="left" vertical="top"/>
    </xf>
    <xf numFmtId="0" fontId="41" fillId="0" borderId="0" xfId="0" applyFont="1" applyAlignment="1">
      <alignment wrapText="1"/>
    </xf>
    <xf numFmtId="0" fontId="0" fillId="0" borderId="0" xfId="0"/>
    <xf numFmtId="0" fontId="0" fillId="0" borderId="0" xfId="0" applyAlignment="1"/>
    <xf numFmtId="0" fontId="48" fillId="0" borderId="0" xfId="0" applyFont="1" applyBorder="1" applyAlignment="1">
      <alignment horizontal="right" vertical="top"/>
    </xf>
    <xf numFmtId="0" fontId="0" fillId="0" borderId="0" xfId="0" applyBorder="1" applyAlignment="1">
      <alignment horizontal="left" vertical="top"/>
    </xf>
    <xf numFmtId="0" fontId="48" fillId="0" borderId="0" xfId="0" applyFont="1" applyAlignment="1">
      <alignment vertical="top"/>
    </xf>
    <xf numFmtId="0" fontId="48" fillId="0" borderId="0" xfId="0" applyFont="1" applyBorder="1" applyAlignment="1">
      <alignment horizontal="center" vertical="top"/>
    </xf>
    <xf numFmtId="0" fontId="47" fillId="0" borderId="1" xfId="0" applyFont="1" applyBorder="1" applyAlignment="1" applyProtection="1">
      <alignment wrapText="1"/>
      <protection locked="0"/>
    </xf>
    <xf numFmtId="0" fontId="0" fillId="0" borderId="1" xfId="0" applyBorder="1" applyAlignment="1" applyProtection="1">
      <alignment wrapText="1"/>
      <protection locked="0"/>
    </xf>
    <xf numFmtId="0" fontId="41" fillId="0" borderId="0" xfId="0" applyFont="1" applyBorder="1" applyAlignment="1">
      <alignment wrapText="1"/>
    </xf>
    <xf numFmtId="0" fontId="41" fillId="0" borderId="5" xfId="0" applyFont="1" applyBorder="1" applyAlignment="1">
      <alignment wrapText="1"/>
    </xf>
    <xf numFmtId="0" fontId="41" fillId="0" borderId="6" xfId="0" applyFont="1" applyBorder="1" applyAlignment="1">
      <alignment wrapText="1"/>
    </xf>
    <xf numFmtId="0" fontId="0" fillId="0" borderId="6" xfId="0" applyBorder="1" applyAlignment="1">
      <alignment wrapText="1"/>
    </xf>
    <xf numFmtId="0" fontId="40" fillId="0" borderId="1" xfId="0" applyFont="1" applyBorder="1" applyAlignment="1">
      <alignment horizontal="right" vertical="top"/>
    </xf>
    <xf numFmtId="0" fontId="41" fillId="0" borderId="0" xfId="0" applyFont="1" applyFill="1"/>
    <xf numFmtId="0" fontId="41" fillId="0" borderId="0" xfId="0" applyFont="1" applyFill="1" applyAlignment="1">
      <alignment horizontal="left" vertical="top"/>
    </xf>
    <xf numFmtId="0" fontId="41" fillId="0" borderId="0" xfId="0" applyFont="1" applyBorder="1" applyAlignment="1">
      <alignment horizontal="center" wrapText="1"/>
    </xf>
    <xf numFmtId="0" fontId="0" fillId="0" borderId="0" xfId="0" applyBorder="1" applyAlignment="1">
      <alignment wrapText="1"/>
    </xf>
    <xf numFmtId="0" fontId="41" fillId="0" borderId="0" xfId="0" applyFont="1" applyBorder="1" applyAlignment="1"/>
    <xf numFmtId="0" fontId="0" fillId="0" borderId="1" xfId="0" applyBorder="1" applyAlignment="1" applyProtection="1">
      <alignment horizontal="center" vertical="top"/>
      <protection locked="0"/>
    </xf>
    <xf numFmtId="0" fontId="54" fillId="0" borderId="0" xfId="0" applyFont="1" applyAlignment="1">
      <alignment vertical="center"/>
    </xf>
    <xf numFmtId="0" fontId="41" fillId="0" borderId="0" xfId="0" applyFont="1" applyFill="1" applyBorder="1" applyAlignment="1">
      <alignment horizontal="left" vertical="top" wrapText="1"/>
    </xf>
    <xf numFmtId="0" fontId="41" fillId="0" borderId="1" xfId="0" applyFont="1" applyBorder="1" applyProtection="1">
      <protection locked="0"/>
    </xf>
    <xf numFmtId="0" fontId="39" fillId="0" borderId="0" xfId="0" applyFont="1" applyBorder="1" applyAlignment="1">
      <alignment horizontal="right" vertical="top"/>
    </xf>
    <xf numFmtId="0" fontId="38" fillId="0" borderId="2" xfId="0" applyFont="1" applyBorder="1" applyAlignment="1" applyProtection="1">
      <alignment horizontal="center" vertical="top"/>
      <protection locked="0"/>
    </xf>
    <xf numFmtId="0" fontId="38" fillId="0" borderId="1" xfId="0" applyFont="1" applyBorder="1" applyAlignment="1" applyProtection="1">
      <alignment horizontal="center" vertical="top"/>
      <protection locked="0"/>
    </xf>
    <xf numFmtId="0" fontId="0" fillId="0" borderId="1" xfId="0" applyBorder="1" applyAlignment="1">
      <alignment horizontal="left" vertical="top"/>
    </xf>
    <xf numFmtId="0" fontId="39" fillId="0" borderId="1" xfId="0" applyFont="1" applyBorder="1" applyAlignment="1">
      <alignment horizontal="right" vertical="top"/>
    </xf>
    <xf numFmtId="0" fontId="0" fillId="0" borderId="0" xfId="0"/>
    <xf numFmtId="0" fontId="39" fillId="2" borderId="1" xfId="0" applyFont="1" applyFill="1" applyBorder="1" applyAlignment="1">
      <alignment horizontal="center"/>
    </xf>
    <xf numFmtId="0" fontId="41" fillId="0" borderId="1" xfId="0" applyFont="1" applyBorder="1" applyAlignment="1" applyProtection="1">
      <alignment horizontal="center"/>
      <protection locked="0"/>
    </xf>
    <xf numFmtId="0" fontId="54" fillId="0" borderId="0" xfId="0" applyFont="1" applyAlignment="1">
      <alignment vertical="center"/>
    </xf>
    <xf numFmtId="0" fontId="0" fillId="0" borderId="0" xfId="0"/>
    <xf numFmtId="0" fontId="0" fillId="0" borderId="0" xfId="0"/>
    <xf numFmtId="0" fontId="36" fillId="0" borderId="0" xfId="4"/>
    <xf numFmtId="164" fontId="36" fillId="0" borderId="0" xfId="4" applyNumberFormat="1"/>
    <xf numFmtId="0" fontId="36" fillId="0" borderId="1" xfId="4" applyFont="1" applyBorder="1"/>
    <xf numFmtId="164" fontId="36" fillId="0" borderId="1" xfId="4" applyNumberFormat="1" applyFont="1" applyBorder="1"/>
    <xf numFmtId="0" fontId="36" fillId="0" borderId="1" xfId="4" applyFont="1" applyBorder="1" applyAlignment="1">
      <alignment wrapText="1"/>
    </xf>
    <xf numFmtId="0" fontId="36" fillId="0" borderId="0" xfId="4" applyBorder="1"/>
    <xf numFmtId="8" fontId="36" fillId="0" borderId="1" xfId="4" applyNumberFormat="1" applyFont="1" applyBorder="1"/>
    <xf numFmtId="8" fontId="36" fillId="10" borderId="1" xfId="4" applyNumberFormat="1" applyFont="1" applyFill="1" applyBorder="1"/>
    <xf numFmtId="0" fontId="56" fillId="0" borderId="0" xfId="4" applyFont="1"/>
    <xf numFmtId="164" fontId="56" fillId="0" borderId="0" xfId="4" applyNumberFormat="1" applyFont="1"/>
    <xf numFmtId="0" fontId="36" fillId="0" borderId="0" xfId="4" applyFont="1"/>
    <xf numFmtId="164" fontId="36" fillId="0" borderId="0" xfId="4" applyNumberFormat="1" applyFont="1"/>
    <xf numFmtId="0" fontId="36" fillId="0" borderId="1" xfId="4" applyBorder="1"/>
    <xf numFmtId="10" fontId="56" fillId="0" borderId="0" xfId="4" applyNumberFormat="1" applyFont="1"/>
    <xf numFmtId="10" fontId="36" fillId="0" borderId="0" xfId="4" applyNumberFormat="1" applyFont="1"/>
    <xf numFmtId="10" fontId="36" fillId="0" borderId="0" xfId="4" applyNumberFormat="1"/>
    <xf numFmtId="8" fontId="36" fillId="0" borderId="0" xfId="4" applyNumberFormat="1"/>
    <xf numFmtId="8" fontId="36" fillId="0" borderId="0" xfId="4" applyNumberFormat="1" applyFont="1"/>
    <xf numFmtId="0" fontId="58" fillId="0" borderId="0" xfId="0" applyFont="1"/>
    <xf numFmtId="8" fontId="36" fillId="0" borderId="1" xfId="4" applyNumberFormat="1" applyBorder="1"/>
    <xf numFmtId="0" fontId="0" fillId="0" borderId="2" xfId="0" applyBorder="1" applyAlignment="1" applyProtection="1">
      <alignment horizontal="center" vertical="top"/>
      <protection locked="0"/>
    </xf>
    <xf numFmtId="0" fontId="54" fillId="0" borderId="0" xfId="0" applyFont="1" applyAlignment="1">
      <alignment vertical="center"/>
    </xf>
    <xf numFmtId="0" fontId="44" fillId="0" borderId="0" xfId="0" applyFont="1" applyBorder="1" applyAlignment="1">
      <alignment horizontal="left" vertical="top"/>
    </xf>
    <xf numFmtId="0" fontId="36" fillId="0" borderId="15" xfId="4" applyBorder="1"/>
    <xf numFmtId="0" fontId="65" fillId="0" borderId="0" xfId="4" applyFont="1"/>
    <xf numFmtId="0" fontId="36" fillId="0" borderId="16" xfId="4" applyBorder="1"/>
    <xf numFmtId="0" fontId="36" fillId="0" borderId="18" xfId="4" applyBorder="1"/>
    <xf numFmtId="8" fontId="70" fillId="0" borderId="0" xfId="0" applyNumberFormat="1" applyFont="1"/>
    <xf numFmtId="0" fontId="36" fillId="0" borderId="0" xfId="4" applyFont="1" applyAlignment="1">
      <alignment horizontal="right"/>
    </xf>
    <xf numFmtId="0" fontId="36" fillId="0" borderId="1" xfId="4" applyNumberFormat="1" applyFont="1" applyBorder="1"/>
    <xf numFmtId="164" fontId="58" fillId="0" borderId="0" xfId="0" applyNumberFormat="1" applyFont="1"/>
    <xf numFmtId="0" fontId="36" fillId="0" borderId="1" xfId="4" applyNumberFormat="1" applyBorder="1"/>
    <xf numFmtId="0" fontId="36" fillId="0" borderId="0" xfId="4" applyNumberFormat="1"/>
    <xf numFmtId="164" fontId="36" fillId="0" borderId="1" xfId="4" applyNumberFormat="1" applyBorder="1"/>
    <xf numFmtId="0" fontId="76"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0" fontId="0" fillId="0" borderId="0" xfId="0" applyFill="1" applyBorder="1" applyAlignment="1">
      <alignment horizontal="left" vertical="top"/>
    </xf>
    <xf numFmtId="0" fontId="36" fillId="10" borderId="1" xfId="4" applyFont="1" applyFill="1" applyBorder="1"/>
    <xf numFmtId="0" fontId="36" fillId="10" borderId="1" xfId="4" applyFill="1" applyBorder="1"/>
    <xf numFmtId="0" fontId="36" fillId="10" borderId="1" xfId="4" applyNumberFormat="1" applyFont="1" applyFill="1" applyBorder="1"/>
    <xf numFmtId="164" fontId="36" fillId="10" borderId="1" xfId="4" applyNumberFormat="1" applyFont="1" applyFill="1" applyBorder="1"/>
    <xf numFmtId="164" fontId="58" fillId="0" borderId="1" xfId="0" applyNumberFormat="1" applyFont="1" applyBorder="1"/>
    <xf numFmtId="0" fontId="0" fillId="0" borderId="0" xfId="0" applyAlignment="1"/>
    <xf numFmtId="0" fontId="38" fillId="0" borderId="0" xfId="0" applyFont="1" applyAlignment="1"/>
    <xf numFmtId="0" fontId="81" fillId="0" borderId="12" xfId="0" applyFont="1" applyFill="1" applyBorder="1" applyAlignment="1">
      <alignment horizontal="left" vertical="center" wrapText="1"/>
    </xf>
    <xf numFmtId="0" fontId="0" fillId="0" borderId="12" xfId="0" applyBorder="1" applyAlignment="1">
      <alignment wrapText="1"/>
    </xf>
    <xf numFmtId="0" fontId="56" fillId="0" borderId="9" xfId="0" applyFont="1" applyBorder="1" applyAlignment="1">
      <alignment vertical="center" wrapText="1"/>
    </xf>
    <xf numFmtId="0" fontId="56" fillId="0" borderId="12" xfId="0" applyFont="1" applyBorder="1" applyAlignment="1">
      <alignment vertical="center" wrapText="1"/>
    </xf>
    <xf numFmtId="0" fontId="56" fillId="0" borderId="12" xfId="0" applyFont="1" applyFill="1" applyBorder="1" applyAlignment="1">
      <alignment vertical="center" wrapText="1"/>
    </xf>
    <xf numFmtId="0" fontId="81" fillId="0" borderId="21" xfId="0" applyFont="1" applyBorder="1" applyAlignment="1">
      <alignment horizontal="justify" vertical="center" wrapText="1"/>
    </xf>
    <xf numFmtId="0" fontId="56" fillId="0" borderId="22" xfId="0" applyFont="1" applyBorder="1" applyAlignment="1">
      <alignment vertical="center" wrapText="1"/>
    </xf>
    <xf numFmtId="0" fontId="56" fillId="0" borderId="21" xfId="0" applyFont="1" applyBorder="1" applyAlignment="1">
      <alignment vertical="center" wrapText="1"/>
    </xf>
    <xf numFmtId="0" fontId="81" fillId="0" borderId="21" xfId="0" applyFont="1" applyBorder="1" applyAlignment="1">
      <alignment vertical="center" wrapText="1"/>
    </xf>
    <xf numFmtId="0" fontId="81" fillId="0" borderId="12" xfId="0" applyFont="1" applyBorder="1" applyAlignment="1">
      <alignment vertical="center" wrapText="1"/>
    </xf>
    <xf numFmtId="0" fontId="0" fillId="0" borderId="12" xfId="0" applyBorder="1"/>
    <xf numFmtId="0" fontId="38" fillId="0" borderId="21" xfId="0" applyFont="1" applyBorder="1" applyAlignment="1">
      <alignment vertical="center" wrapText="1"/>
    </xf>
    <xf numFmtId="0" fontId="38" fillId="0" borderId="22" xfId="0" applyFont="1" applyBorder="1" applyAlignment="1">
      <alignment vertical="center" wrapText="1"/>
    </xf>
    <xf numFmtId="0" fontId="38" fillId="0" borderId="9" xfId="0" applyFont="1" applyBorder="1" applyAlignment="1">
      <alignment vertical="center" wrapText="1"/>
    </xf>
    <xf numFmtId="0" fontId="38" fillId="0" borderId="12" xfId="0" applyFont="1" applyBorder="1" applyAlignment="1">
      <alignment vertical="center" wrapText="1"/>
    </xf>
    <xf numFmtId="0" fontId="39" fillId="0" borderId="7" xfId="0" applyFont="1" applyFill="1" applyBorder="1" applyAlignment="1">
      <alignment horizontal="center" vertical="top" wrapText="1"/>
    </xf>
    <xf numFmtId="0" fontId="39" fillId="0" borderId="8" xfId="0" applyFont="1" applyFill="1" applyBorder="1" applyAlignment="1">
      <alignment horizontal="center" vertical="top" wrapText="1"/>
    </xf>
    <xf numFmtId="0" fontId="39" fillId="0" borderId="9" xfId="0" applyFont="1" applyFill="1" applyBorder="1" applyAlignment="1">
      <alignment horizontal="center" vertical="top" wrapText="1"/>
    </xf>
    <xf numFmtId="0" fontId="56" fillId="0" borderId="13" xfId="0" applyFont="1" applyFill="1" applyBorder="1" applyAlignment="1">
      <alignment vertical="center" wrapText="1"/>
    </xf>
    <xf numFmtId="0" fontId="38" fillId="0" borderId="13" xfId="0" applyFont="1" applyBorder="1" applyAlignment="1">
      <alignment vertical="center" wrapText="1"/>
    </xf>
    <xf numFmtId="44" fontId="41" fillId="0" borderId="1" xfId="7" applyFont="1" applyBorder="1" applyProtection="1">
      <protection locked="0"/>
    </xf>
    <xf numFmtId="44" fontId="41" fillId="5" borderId="1" xfId="7" applyFont="1" applyFill="1" applyBorder="1"/>
    <xf numFmtId="0" fontId="38" fillId="0" borderId="0" xfId="6" applyAlignment="1">
      <alignment horizontal="left" vertical="top"/>
    </xf>
    <xf numFmtId="0" fontId="48" fillId="0" borderId="0" xfId="6" applyFont="1" applyBorder="1" applyAlignment="1">
      <alignment horizontal="center" vertical="top"/>
    </xf>
    <xf numFmtId="0" fontId="48" fillId="0" borderId="0" xfId="6" applyFont="1" applyAlignment="1">
      <alignment vertical="top"/>
    </xf>
    <xf numFmtId="0" fontId="38" fillId="0" borderId="1" xfId="6" applyFont="1" applyBorder="1" applyAlignment="1" applyProtection="1">
      <alignment horizontal="center" vertical="top"/>
      <protection locked="0"/>
    </xf>
    <xf numFmtId="0" fontId="38" fillId="0" borderId="1" xfId="6" applyBorder="1" applyAlignment="1" applyProtection="1">
      <alignment horizontal="center" vertical="top"/>
      <protection locked="0"/>
    </xf>
    <xf numFmtId="0" fontId="48" fillId="0" borderId="0" xfId="6" applyFont="1" applyBorder="1" applyAlignment="1">
      <alignment horizontal="right" vertical="top"/>
    </xf>
    <xf numFmtId="0" fontId="38" fillId="0" borderId="0" xfId="6" applyBorder="1" applyAlignment="1">
      <alignment horizontal="left" vertical="top"/>
    </xf>
    <xf numFmtId="0" fontId="41" fillId="0" borderId="0" xfId="6" applyFont="1" applyFill="1"/>
    <xf numFmtId="0" fontId="41" fillId="0" borderId="0" xfId="6" applyFont="1" applyFill="1" applyBorder="1" applyAlignment="1">
      <alignment horizontal="left" vertical="top" wrapText="1"/>
    </xf>
    <xf numFmtId="0" fontId="38" fillId="0" borderId="0" xfId="6" applyFill="1" applyAlignment="1">
      <alignment horizontal="left" vertical="top"/>
    </xf>
    <xf numFmtId="0" fontId="39" fillId="0" borderId="0" xfId="6" applyFont="1" applyFill="1" applyBorder="1" applyAlignment="1">
      <alignment horizontal="center" vertical="top" wrapText="1"/>
    </xf>
    <xf numFmtId="0" fontId="41" fillId="0" borderId="0" xfId="6" applyFont="1" applyBorder="1" applyAlignment="1">
      <alignment horizontal="center" wrapText="1"/>
    </xf>
    <xf numFmtId="0" fontId="44" fillId="0" borderId="0" xfId="6" applyFont="1" applyAlignment="1">
      <alignment horizontal="left" vertical="top"/>
    </xf>
    <xf numFmtId="0" fontId="41" fillId="0" borderId="5" xfId="6" applyFont="1" applyBorder="1" applyAlignment="1">
      <alignment wrapText="1"/>
    </xf>
    <xf numFmtId="0" fontId="41" fillId="0" borderId="0" xfId="6" applyFont="1" applyAlignment="1">
      <alignment wrapText="1"/>
    </xf>
    <xf numFmtId="0" fontId="41" fillId="0" borderId="6" xfId="6" applyFont="1" applyBorder="1" applyAlignment="1">
      <alignment wrapText="1"/>
    </xf>
    <xf numFmtId="0" fontId="38" fillId="0" borderId="6" xfId="6" applyBorder="1" applyAlignment="1">
      <alignment wrapText="1"/>
    </xf>
    <xf numFmtId="0" fontId="41" fillId="0" borderId="0" xfId="6" applyFont="1" applyBorder="1" applyAlignment="1">
      <alignment wrapText="1"/>
    </xf>
    <xf numFmtId="0" fontId="38" fillId="0" borderId="0" xfId="6" applyBorder="1" applyAlignment="1">
      <alignment wrapText="1"/>
    </xf>
    <xf numFmtId="0" fontId="41" fillId="0" borderId="0" xfId="6" applyFont="1" applyAlignment="1">
      <alignment horizontal="left" vertical="top"/>
    </xf>
    <xf numFmtId="0" fontId="38" fillId="0" borderId="0" xfId="6"/>
    <xf numFmtId="0" fontId="76" fillId="0" borderId="0" xfId="6" applyFont="1" applyFill="1" applyBorder="1" applyAlignment="1">
      <alignment horizontal="left" vertical="top" wrapText="1"/>
    </xf>
    <xf numFmtId="0" fontId="44" fillId="0" borderId="0" xfId="6" applyFont="1" applyBorder="1" applyAlignment="1">
      <alignment horizontal="left" vertical="top"/>
    </xf>
    <xf numFmtId="0" fontId="41" fillId="0" borderId="0" xfId="6" applyFont="1" applyBorder="1" applyAlignment="1"/>
    <xf numFmtId="0" fontId="41" fillId="0" borderId="0" xfId="6" applyFont="1" applyFill="1" applyAlignment="1">
      <alignment horizontal="left" vertical="top"/>
    </xf>
    <xf numFmtId="0" fontId="38" fillId="15" borderId="2" xfId="6" applyFont="1" applyFill="1" applyBorder="1" applyAlignment="1" applyProtection="1">
      <alignment horizontal="center" vertical="top"/>
      <protection locked="0"/>
    </xf>
    <xf numFmtId="0" fontId="38" fillId="15" borderId="2" xfId="6" applyFill="1" applyBorder="1" applyAlignment="1" applyProtection="1">
      <alignment horizontal="center" vertical="top"/>
      <protection locked="0"/>
    </xf>
    <xf numFmtId="0" fontId="38" fillId="15" borderId="1" xfId="6" applyFont="1" applyFill="1" applyBorder="1" applyAlignment="1" applyProtection="1">
      <alignment horizontal="center" vertical="top"/>
      <protection locked="0"/>
    </xf>
    <xf numFmtId="0" fontId="38" fillId="15" borderId="1" xfId="6" applyFill="1" applyBorder="1" applyAlignment="1" applyProtection="1">
      <alignment horizontal="center" vertical="top"/>
      <protection locked="0"/>
    </xf>
    <xf numFmtId="0" fontId="38" fillId="0" borderId="28" xfId="6" applyFont="1" applyBorder="1" applyAlignment="1" applyProtection="1">
      <alignment horizontal="center" vertical="top"/>
      <protection locked="0"/>
    </xf>
    <xf numFmtId="0" fontId="38" fillId="0" borderId="28" xfId="6" applyBorder="1" applyAlignment="1" applyProtection="1">
      <alignment horizontal="center" vertical="top"/>
      <protection locked="0"/>
    </xf>
    <xf numFmtId="9" fontId="36" fillId="16" borderId="1" xfId="1" applyFont="1" applyFill="1" applyBorder="1" applyProtection="1">
      <protection locked="0"/>
    </xf>
    <xf numFmtId="10" fontId="36" fillId="16" borderId="1" xfId="4" applyNumberFormat="1" applyFont="1" applyFill="1" applyBorder="1" applyProtection="1">
      <protection locked="0"/>
    </xf>
    <xf numFmtId="10" fontId="36" fillId="16" borderId="2" xfId="4" applyNumberFormat="1" applyFont="1" applyFill="1" applyBorder="1" applyProtection="1">
      <protection locked="0"/>
    </xf>
    <xf numFmtId="10" fontId="36" fillId="16" borderId="14" xfId="4" applyNumberFormat="1" applyFont="1" applyFill="1" applyBorder="1" applyProtection="1">
      <protection locked="0"/>
    </xf>
    <xf numFmtId="10" fontId="36" fillId="16" borderId="13" xfId="4" applyNumberFormat="1" applyFont="1" applyFill="1" applyBorder="1" applyProtection="1">
      <protection locked="0"/>
    </xf>
    <xf numFmtId="0" fontId="36" fillId="16" borderId="1" xfId="4" applyFont="1" applyFill="1" applyBorder="1" applyProtection="1">
      <protection locked="0"/>
    </xf>
    <xf numFmtId="0" fontId="36" fillId="16" borderId="2" xfId="4" applyFont="1" applyFill="1" applyBorder="1" applyProtection="1">
      <protection locked="0"/>
    </xf>
    <xf numFmtId="0" fontId="36" fillId="16" borderId="14" xfId="4" applyFont="1" applyFill="1" applyBorder="1" applyProtection="1">
      <protection locked="0"/>
    </xf>
    <xf numFmtId="0" fontId="36" fillId="16" borderId="13" xfId="4" applyFont="1" applyFill="1" applyBorder="1" applyProtection="1">
      <protection locked="0"/>
    </xf>
    <xf numFmtId="0" fontId="36" fillId="16" borderId="17" xfId="4" applyFont="1" applyFill="1" applyBorder="1" applyProtection="1">
      <protection locked="0"/>
    </xf>
    <xf numFmtId="0" fontId="36" fillId="11" borderId="1" xfId="4" applyFont="1" applyFill="1" applyBorder="1" applyProtection="1">
      <protection locked="0"/>
    </xf>
    <xf numFmtId="164" fontId="36" fillId="16" borderId="1" xfId="4" applyNumberFormat="1" applyFont="1" applyFill="1" applyBorder="1" applyProtection="1">
      <protection locked="0"/>
    </xf>
    <xf numFmtId="164" fontId="36" fillId="16" borderId="2" xfId="4" applyNumberFormat="1" applyFont="1" applyFill="1" applyBorder="1" applyProtection="1">
      <protection locked="0"/>
    </xf>
    <xf numFmtId="164" fontId="36" fillId="16" borderId="17" xfId="4" applyNumberFormat="1" applyFont="1" applyFill="1" applyBorder="1" applyProtection="1">
      <protection locked="0"/>
    </xf>
    <xf numFmtId="164" fontId="36" fillId="16" borderId="13" xfId="4" applyNumberFormat="1" applyFont="1" applyFill="1" applyBorder="1" applyProtection="1">
      <protection locked="0"/>
    </xf>
    <xf numFmtId="10" fontId="57" fillId="16" borderId="1" xfId="5" applyNumberFormat="1" applyFont="1" applyFill="1" applyBorder="1" applyAlignment="1" applyProtection="1">
      <alignment horizontal="right"/>
      <protection locked="0"/>
    </xf>
    <xf numFmtId="164" fontId="36" fillId="16" borderId="1" xfId="4" applyNumberFormat="1" applyFont="1" applyFill="1" applyBorder="1" applyAlignment="1" applyProtection="1">
      <alignment horizontal="right"/>
      <protection locked="0"/>
    </xf>
    <xf numFmtId="10" fontId="36" fillId="16" borderId="1" xfId="4" applyNumberFormat="1" applyFont="1" applyFill="1" applyBorder="1" applyAlignment="1" applyProtection="1">
      <alignment wrapText="1"/>
      <protection locked="0"/>
    </xf>
    <xf numFmtId="10" fontId="56" fillId="16" borderId="1" xfId="4" applyNumberFormat="1" applyFont="1" applyFill="1" applyBorder="1" applyProtection="1">
      <protection locked="0"/>
    </xf>
    <xf numFmtId="0" fontId="36" fillId="16" borderId="1" xfId="4" applyFill="1" applyBorder="1" applyAlignment="1" applyProtection="1">
      <alignment wrapText="1"/>
      <protection locked="0"/>
    </xf>
    <xf numFmtId="0" fontId="36" fillId="16" borderId="1" xfId="4" applyFill="1" applyBorder="1" applyProtection="1">
      <protection locked="0"/>
    </xf>
    <xf numFmtId="44" fontId="38" fillId="16" borderId="1" xfId="5" applyFont="1" applyFill="1" applyBorder="1" applyAlignment="1" applyProtection="1">
      <alignment horizontal="right"/>
      <protection locked="0"/>
    </xf>
    <xf numFmtId="0" fontId="36" fillId="16" borderId="0" xfId="4" applyFill="1" applyProtection="1">
      <protection locked="0"/>
    </xf>
    <xf numFmtId="164" fontId="56" fillId="16" borderId="1" xfId="4" applyNumberFormat="1" applyFont="1" applyFill="1" applyBorder="1" applyAlignment="1" applyProtection="1">
      <alignment wrapText="1"/>
      <protection locked="0"/>
    </xf>
    <xf numFmtId="0" fontId="56" fillId="16" borderId="1" xfId="4" applyFont="1" applyFill="1" applyBorder="1" applyProtection="1">
      <protection locked="0"/>
    </xf>
    <xf numFmtId="0" fontId="39" fillId="0" borderId="0" xfId="0" applyFont="1" applyAlignment="1" applyProtection="1">
      <alignment horizontal="left"/>
      <protection locked="0"/>
    </xf>
    <xf numFmtId="0" fontId="0" fillId="0" borderId="0" xfId="0" applyProtection="1">
      <protection locked="0"/>
    </xf>
    <xf numFmtId="164" fontId="36" fillId="9" borderId="1" xfId="4" applyNumberFormat="1" applyFont="1" applyFill="1" applyBorder="1" applyProtection="1">
      <protection locked="0"/>
    </xf>
    <xf numFmtId="0" fontId="39" fillId="2" borderId="2" xfId="0" applyFont="1" applyFill="1" applyBorder="1" applyAlignment="1" applyProtection="1">
      <alignment horizontal="center" wrapText="1"/>
      <protection locked="0"/>
    </xf>
    <xf numFmtId="0" fontId="39" fillId="2" borderId="2" xfId="0" applyFont="1" applyFill="1" applyBorder="1" applyAlignment="1" applyProtection="1">
      <alignment horizontal="center"/>
      <protection locked="0"/>
    </xf>
    <xf numFmtId="0" fontId="40" fillId="2" borderId="2" xfId="0" applyFont="1" applyFill="1" applyBorder="1" applyAlignment="1" applyProtection="1">
      <alignment horizontal="center" wrapText="1"/>
      <protection locked="0"/>
    </xf>
    <xf numFmtId="0" fontId="40" fillId="2" borderId="1" xfId="0" applyFont="1" applyFill="1" applyBorder="1" applyAlignment="1" applyProtection="1">
      <alignment horizontal="center" wrapText="1"/>
      <protection locked="0"/>
    </xf>
    <xf numFmtId="0" fontId="39" fillId="2" borderId="1" xfId="0" applyFont="1" applyFill="1" applyBorder="1" applyAlignment="1" applyProtection="1">
      <alignment horizontal="center" wrapText="1"/>
      <protection locked="0"/>
    </xf>
    <xf numFmtId="0" fontId="0" fillId="0" borderId="1" xfId="0" applyBorder="1" applyProtection="1">
      <protection locked="0"/>
    </xf>
    <xf numFmtId="0" fontId="40" fillId="0" borderId="0" xfId="0" applyFont="1" applyAlignment="1" applyProtection="1">
      <alignment horizontal="center"/>
      <protection locked="0"/>
    </xf>
    <xf numFmtId="0" fontId="41" fillId="0" borderId="0" xfId="0" applyFont="1" applyAlignment="1" applyProtection="1">
      <protection locked="0"/>
    </xf>
    <xf numFmtId="10" fontId="41" fillId="0" borderId="5" xfId="0" applyNumberFormat="1" applyFont="1" applyBorder="1" applyAlignment="1" applyProtection="1">
      <alignment horizontal="center"/>
      <protection locked="0"/>
    </xf>
    <xf numFmtId="0" fontId="41" fillId="0" borderId="4" xfId="0" applyFont="1" applyBorder="1" applyAlignment="1" applyProtection="1">
      <protection locked="0"/>
    </xf>
    <xf numFmtId="0" fontId="41" fillId="0" borderId="5" xfId="0" applyFont="1" applyBorder="1" applyAlignment="1" applyProtection="1">
      <protection locked="0"/>
    </xf>
    <xf numFmtId="0" fontId="39" fillId="0" borderId="1" xfId="6" applyFont="1" applyBorder="1" applyAlignment="1" applyProtection="1">
      <alignment horizontal="right" vertical="top"/>
      <protection locked="0"/>
    </xf>
    <xf numFmtId="0" fontId="38" fillId="0" borderId="0" xfId="6" applyAlignment="1" applyProtection="1">
      <alignment horizontal="left" vertical="top"/>
      <protection locked="0"/>
    </xf>
    <xf numFmtId="0" fontId="48" fillId="0" borderId="0" xfId="6" applyFont="1" applyAlignment="1" applyProtection="1">
      <alignment horizontal="left" vertical="top"/>
      <protection locked="0"/>
    </xf>
    <xf numFmtId="0" fontId="38" fillId="0" borderId="1" xfId="6" applyBorder="1" applyAlignment="1" applyProtection="1">
      <alignment horizontal="left" vertical="top"/>
      <protection locked="0"/>
    </xf>
    <xf numFmtId="0" fontId="38" fillId="15" borderId="1" xfId="6" applyFill="1" applyBorder="1" applyAlignment="1" applyProtection="1">
      <alignment horizontal="left" vertical="top"/>
      <protection locked="0"/>
    </xf>
    <xf numFmtId="0" fontId="95" fillId="0" borderId="0" xfId="0" applyFont="1"/>
    <xf numFmtId="0" fontId="66" fillId="0" borderId="0" xfId="4" applyFont="1" applyProtection="1">
      <protection locked="0"/>
    </xf>
    <xf numFmtId="0" fontId="36" fillId="0" borderId="0" xfId="4" applyProtection="1">
      <protection locked="0"/>
    </xf>
    <xf numFmtId="10" fontId="36" fillId="0" borderId="0" xfId="4" applyNumberFormat="1" applyProtection="1">
      <protection locked="0"/>
    </xf>
    <xf numFmtId="164" fontId="36" fillId="0" borderId="0" xfId="4" applyNumberFormat="1" applyProtection="1">
      <protection locked="0"/>
    </xf>
    <xf numFmtId="0" fontId="27" fillId="16" borderId="1" xfId="4" applyFont="1" applyFill="1" applyBorder="1" applyAlignment="1" applyProtection="1">
      <alignment wrapText="1"/>
      <protection locked="0"/>
    </xf>
    <xf numFmtId="10" fontId="36" fillId="15" borderId="1" xfId="4" applyNumberFormat="1" applyFont="1" applyFill="1" applyBorder="1" applyAlignment="1" applyProtection="1">
      <alignment wrapText="1"/>
      <protection locked="0"/>
    </xf>
    <xf numFmtId="164" fontId="36" fillId="15" borderId="1" xfId="4" applyNumberFormat="1" applyFont="1" applyFill="1" applyBorder="1" applyAlignment="1" applyProtection="1">
      <alignment wrapText="1"/>
      <protection locked="0"/>
    </xf>
    <xf numFmtId="164" fontId="35" fillId="15" borderId="1" xfId="4" applyNumberFormat="1" applyFont="1" applyFill="1" applyBorder="1" applyAlignment="1" applyProtection="1">
      <alignment wrapText="1"/>
      <protection locked="0"/>
    </xf>
    <xf numFmtId="164" fontId="20" fillId="15" borderId="1" xfId="4" applyNumberFormat="1" applyFont="1" applyFill="1" applyBorder="1" applyAlignment="1" applyProtection="1">
      <alignment wrapText="1"/>
      <protection locked="0"/>
    </xf>
    <xf numFmtId="0" fontId="64" fillId="0" borderId="1" xfId="4" applyFont="1" applyBorder="1" applyAlignment="1" applyProtection="1">
      <alignment wrapText="1"/>
      <protection locked="0"/>
    </xf>
    <xf numFmtId="164" fontId="36" fillId="0" borderId="1" xfId="4" applyNumberFormat="1" applyFont="1" applyBorder="1" applyProtection="1">
      <protection locked="0"/>
    </xf>
    <xf numFmtId="164" fontId="36" fillId="0" borderId="2" xfId="4" applyNumberFormat="1" applyFont="1" applyBorder="1" applyProtection="1">
      <protection locked="0"/>
    </xf>
    <xf numFmtId="0" fontId="64" fillId="0" borderId="14" xfId="4" applyFont="1" applyBorder="1" applyAlignment="1" applyProtection="1">
      <alignment wrapText="1"/>
      <protection locked="0"/>
    </xf>
    <xf numFmtId="164" fontId="36" fillId="0" borderId="14" xfId="4" applyNumberFormat="1" applyFont="1" applyBorder="1" applyProtection="1">
      <protection locked="0"/>
    </xf>
    <xf numFmtId="164" fontId="36" fillId="0" borderId="13" xfId="4" applyNumberFormat="1" applyFont="1" applyBorder="1" applyProtection="1">
      <protection locked="0"/>
    </xf>
    <xf numFmtId="10" fontId="36" fillId="11" borderId="1" xfId="4" applyNumberFormat="1" applyFont="1" applyFill="1" applyBorder="1" applyProtection="1">
      <protection locked="0"/>
    </xf>
    <xf numFmtId="0" fontId="36" fillId="0" borderId="1" xfId="4" applyFont="1" applyFill="1" applyBorder="1" applyAlignment="1" applyProtection="1">
      <alignment horizontal="right" wrapText="1"/>
      <protection locked="0"/>
    </xf>
    <xf numFmtId="0" fontId="64" fillId="0" borderId="1" xfId="4" applyFont="1" applyBorder="1" applyProtection="1">
      <protection locked="0"/>
    </xf>
    <xf numFmtId="44" fontId="41" fillId="0" borderId="0" xfId="7" applyFont="1" applyBorder="1" applyProtection="1">
      <protection locked="0"/>
    </xf>
    <xf numFmtId="10" fontId="41" fillId="0" borderId="1" xfId="0" applyNumberFormat="1" applyFont="1" applyBorder="1" applyAlignment="1" applyProtection="1">
      <alignment horizontal="center"/>
      <protection locked="0"/>
    </xf>
    <xf numFmtId="0" fontId="41" fillId="0" borderId="0" xfId="0" applyFont="1" applyAlignment="1" applyProtection="1">
      <alignment horizontal="left"/>
      <protection locked="0"/>
    </xf>
    <xf numFmtId="0" fontId="41" fillId="9" borderId="3" xfId="0" applyFont="1" applyFill="1" applyBorder="1" applyAlignment="1">
      <alignment horizontal="left" vertical="top" wrapText="1"/>
    </xf>
    <xf numFmtId="0" fontId="41" fillId="9" borderId="10" xfId="0" applyFont="1" applyFill="1" applyBorder="1" applyAlignment="1">
      <alignment horizontal="left" vertical="top" wrapText="1"/>
    </xf>
    <xf numFmtId="0" fontId="41" fillId="9" borderId="11" xfId="0" applyFont="1" applyFill="1" applyBorder="1" applyAlignment="1">
      <alignment horizontal="left" vertical="top" wrapText="1"/>
    </xf>
    <xf numFmtId="0" fontId="41" fillId="6" borderId="1" xfId="0" applyFont="1" applyFill="1" applyBorder="1" applyAlignment="1">
      <alignment wrapText="1"/>
    </xf>
    <xf numFmtId="0" fontId="41" fillId="6" borderId="1" xfId="0" applyFont="1" applyFill="1" applyBorder="1" applyAlignment="1">
      <alignment horizontal="left" wrapText="1"/>
    </xf>
    <xf numFmtId="0" fontId="41" fillId="6" borderId="3" xfId="0" applyFont="1" applyFill="1" applyBorder="1" applyAlignment="1">
      <alignment horizontal="left" wrapText="1"/>
    </xf>
    <xf numFmtId="0" fontId="41" fillId="6" borderId="10" xfId="0" applyFont="1" applyFill="1" applyBorder="1" applyAlignment="1">
      <alignment horizontal="left" wrapText="1"/>
    </xf>
    <xf numFmtId="0" fontId="41" fillId="6" borderId="11" xfId="0" applyFont="1" applyFill="1" applyBorder="1" applyAlignment="1">
      <alignment horizontal="left" wrapText="1"/>
    </xf>
    <xf numFmtId="0" fontId="78" fillId="9" borderId="1" xfId="0" applyFont="1" applyFill="1" applyBorder="1" applyAlignment="1">
      <alignment horizontal="left" vertical="top" wrapText="1"/>
    </xf>
    <xf numFmtId="0" fontId="39" fillId="6" borderId="7" xfId="0" applyFont="1" applyFill="1" applyBorder="1" applyAlignment="1">
      <alignment horizontal="center" vertical="top" wrapText="1"/>
    </xf>
    <xf numFmtId="0" fontId="39" fillId="6" borderId="8" xfId="0" applyFont="1" applyFill="1" applyBorder="1" applyAlignment="1">
      <alignment horizontal="center" vertical="top" wrapText="1"/>
    </xf>
    <xf numFmtId="0" fontId="39" fillId="6" borderId="9" xfId="0" applyFont="1" applyFill="1" applyBorder="1" applyAlignment="1">
      <alignment horizontal="center" vertical="top" wrapText="1"/>
    </xf>
    <xf numFmtId="0" fontId="54" fillId="9" borderId="1" xfId="0" applyFont="1" applyFill="1" applyBorder="1" applyAlignment="1">
      <alignment vertical="center" wrapText="1"/>
    </xf>
    <xf numFmtId="0" fontId="41" fillId="9" borderId="1" xfId="0" applyFont="1" applyFill="1" applyBorder="1" applyAlignment="1">
      <alignment horizontal="left" vertical="top" wrapText="1"/>
    </xf>
    <xf numFmtId="0" fontId="41" fillId="6" borderId="3" xfId="0" applyFont="1" applyFill="1" applyBorder="1" applyAlignment="1">
      <alignment wrapText="1"/>
    </xf>
    <xf numFmtId="0" fontId="41" fillId="6" borderId="10" xfId="0" applyFont="1" applyFill="1" applyBorder="1" applyAlignment="1">
      <alignment wrapText="1"/>
    </xf>
    <xf numFmtId="0" fontId="41" fillId="6" borderId="11" xfId="0" applyFont="1" applyFill="1" applyBorder="1" applyAlignment="1">
      <alignment wrapText="1"/>
    </xf>
    <xf numFmtId="0" fontId="51" fillId="6" borderId="8" xfId="0" applyFont="1" applyFill="1" applyBorder="1" applyAlignment="1">
      <alignment horizontal="center" vertical="top" wrapText="1"/>
    </xf>
    <xf numFmtId="0" fontId="51" fillId="6" borderId="9" xfId="0" applyFont="1" applyFill="1" applyBorder="1" applyAlignment="1">
      <alignment horizontal="center" vertical="top" wrapText="1"/>
    </xf>
    <xf numFmtId="0" fontId="0" fillId="6" borderId="1" xfId="0" applyFill="1" applyBorder="1" applyAlignment="1">
      <alignment wrapText="1"/>
    </xf>
    <xf numFmtId="0" fontId="44" fillId="4" borderId="2" xfId="0" applyFont="1" applyFill="1" applyBorder="1" applyAlignment="1">
      <alignment horizontal="left" vertical="top" wrapText="1"/>
    </xf>
    <xf numFmtId="0" fontId="0" fillId="4" borderId="2" xfId="0" applyFill="1" applyBorder="1" applyAlignment="1">
      <alignment horizontal="left" vertical="top"/>
    </xf>
    <xf numFmtId="0" fontId="44" fillId="4" borderId="1" xfId="0" applyFont="1" applyFill="1" applyBorder="1" applyAlignment="1">
      <alignment horizontal="left" vertical="top" wrapText="1"/>
    </xf>
    <xf numFmtId="0" fontId="0" fillId="4" borderId="1" xfId="0" applyFill="1" applyBorder="1" applyAlignment="1">
      <alignment horizontal="left" vertical="top"/>
    </xf>
    <xf numFmtId="0" fontId="0" fillId="4" borderId="1" xfId="0" applyFill="1" applyBorder="1" applyAlignment="1">
      <alignment horizontal="left" vertical="top" wrapText="1"/>
    </xf>
    <xf numFmtId="0" fontId="60" fillId="7" borderId="3" xfId="0" applyFont="1" applyFill="1" applyBorder="1" applyAlignment="1">
      <alignment horizontal="left" vertical="top" wrapText="1"/>
    </xf>
    <xf numFmtId="0" fontId="60" fillId="7" borderId="10" xfId="0" applyFont="1" applyFill="1" applyBorder="1" applyAlignment="1">
      <alignment horizontal="left" vertical="top" wrapText="1"/>
    </xf>
    <xf numFmtId="0" fontId="60" fillId="7" borderId="11" xfId="0" applyFont="1" applyFill="1" applyBorder="1" applyAlignment="1">
      <alignment horizontal="left" vertical="top" wrapText="1"/>
    </xf>
    <xf numFmtId="0" fontId="39" fillId="6" borderId="7" xfId="0" applyFont="1" applyFill="1" applyBorder="1" applyAlignment="1">
      <alignment horizontal="left" vertical="top" wrapText="1"/>
    </xf>
    <xf numFmtId="0" fontId="39" fillId="6" borderId="8" xfId="0" applyFont="1" applyFill="1" applyBorder="1" applyAlignment="1">
      <alignment horizontal="left" vertical="top" wrapText="1"/>
    </xf>
    <xf numFmtId="0" fontId="39" fillId="6" borderId="9" xfId="0" applyFont="1" applyFill="1" applyBorder="1" applyAlignment="1">
      <alignment horizontal="left" vertical="top" wrapText="1"/>
    </xf>
    <xf numFmtId="0" fontId="60" fillId="7" borderId="3" xfId="0" applyFont="1" applyFill="1" applyBorder="1" applyAlignment="1">
      <alignment horizontal="left" vertical="top"/>
    </xf>
    <xf numFmtId="0" fontId="60" fillId="7" borderId="10" xfId="0" applyFont="1" applyFill="1" applyBorder="1" applyAlignment="1">
      <alignment horizontal="left" vertical="top"/>
    </xf>
    <xf numFmtId="0" fontId="60" fillId="7" borderId="11" xfId="0" applyFont="1" applyFill="1" applyBorder="1" applyAlignment="1">
      <alignment horizontal="left" vertical="top"/>
    </xf>
    <xf numFmtId="0" fontId="61" fillId="14" borderId="1" xfId="0" applyFont="1" applyFill="1" applyBorder="1" applyAlignment="1" applyProtection="1">
      <alignment horizontal="center"/>
    </xf>
    <xf numFmtId="0" fontId="62" fillId="14" borderId="1" xfId="0" applyFont="1" applyFill="1" applyBorder="1" applyAlignment="1" applyProtection="1">
      <alignment horizontal="center"/>
    </xf>
    <xf numFmtId="0" fontId="38" fillId="0" borderId="3" xfId="0" applyFont="1" applyBorder="1" applyAlignment="1" applyProtection="1">
      <alignment horizontal="center" vertical="top"/>
      <protection locked="0"/>
    </xf>
    <xf numFmtId="0" fontId="0" fillId="0" borderId="10" xfId="0" applyBorder="1" applyAlignment="1">
      <alignment horizontal="center" vertical="top"/>
    </xf>
    <xf numFmtId="0" fontId="0" fillId="0" borderId="11" xfId="0" applyBorder="1" applyAlignment="1">
      <alignment horizontal="center" vertical="top"/>
    </xf>
    <xf numFmtId="0" fontId="48" fillId="0" borderId="0" xfId="0" applyFont="1" applyBorder="1" applyAlignment="1">
      <alignment vertical="top" wrapText="1"/>
    </xf>
    <xf numFmtId="0" fontId="0" fillId="0" borderId="0" xfId="0" applyAlignment="1">
      <alignment vertical="top" wrapText="1"/>
    </xf>
    <xf numFmtId="0" fontId="41" fillId="4" borderId="1" xfId="0" applyFont="1" applyFill="1" applyBorder="1" applyAlignment="1">
      <alignment horizontal="left" vertical="top" wrapText="1"/>
    </xf>
    <xf numFmtId="0" fontId="46" fillId="4" borderId="1" xfId="0" applyFont="1" applyFill="1" applyBorder="1" applyAlignment="1">
      <alignment horizontal="left" vertical="top" wrapText="1"/>
    </xf>
    <xf numFmtId="0" fontId="38" fillId="0" borderId="1" xfId="0" applyFont="1" applyBorder="1" applyAlignment="1" applyProtection="1">
      <alignment horizontal="center" vertical="top"/>
      <protection locked="0"/>
    </xf>
    <xf numFmtId="0" fontId="50" fillId="8" borderId="1" xfId="0" applyFont="1" applyFill="1" applyBorder="1" applyAlignment="1">
      <alignment horizontal="center" vertical="top" wrapText="1"/>
    </xf>
    <xf numFmtId="0" fontId="80" fillId="8" borderId="1" xfId="0" applyFont="1" applyFill="1" applyBorder="1" applyAlignment="1">
      <alignment horizontal="center" vertical="top"/>
    </xf>
    <xf numFmtId="0" fontId="49" fillId="4" borderId="1" xfId="0" applyFont="1" applyFill="1" applyBorder="1" applyAlignment="1">
      <alignment horizontal="left" vertical="top" wrapText="1"/>
    </xf>
    <xf numFmtId="0" fontId="41" fillId="17" borderId="1" xfId="0" applyFont="1" applyFill="1" applyBorder="1" applyAlignment="1">
      <alignment horizontal="left" vertical="top" wrapText="1"/>
    </xf>
    <xf numFmtId="0" fontId="41" fillId="17" borderId="1" xfId="0" applyFont="1" applyFill="1" applyBorder="1" applyAlignment="1">
      <alignment horizontal="left" vertical="top"/>
    </xf>
    <xf numFmtId="0" fontId="41" fillId="4" borderId="7" xfId="0" applyFont="1" applyFill="1" applyBorder="1" applyAlignment="1">
      <alignment horizontal="center" vertical="top" wrapText="1"/>
    </xf>
    <xf numFmtId="0" fontId="0" fillId="4" borderId="8" xfId="0" applyFill="1" applyBorder="1" applyAlignment="1">
      <alignment horizontal="center" vertical="top"/>
    </xf>
    <xf numFmtId="0" fontId="0" fillId="4" borderId="9" xfId="0" applyFill="1" applyBorder="1" applyAlignment="1">
      <alignment horizontal="center" vertical="top"/>
    </xf>
    <xf numFmtId="0" fontId="41" fillId="9" borderId="7" xfId="0" applyFont="1" applyFill="1" applyBorder="1" applyAlignment="1">
      <alignment horizontal="center" wrapText="1"/>
    </xf>
    <xf numFmtId="0" fontId="41" fillId="9" borderId="8" xfId="0" applyFont="1" applyFill="1" applyBorder="1" applyAlignment="1">
      <alignment horizontal="center" wrapText="1"/>
    </xf>
    <xf numFmtId="0" fontId="41" fillId="9" borderId="9" xfId="0" applyFont="1" applyFill="1" applyBorder="1" applyAlignment="1">
      <alignment horizontal="center" wrapText="1"/>
    </xf>
    <xf numFmtId="0" fontId="77" fillId="7" borderId="19" xfId="0" applyFont="1" applyFill="1" applyBorder="1" applyAlignment="1">
      <alignment horizontal="center" vertical="top" wrapText="1"/>
    </xf>
    <xf numFmtId="0" fontId="77" fillId="7" borderId="15" xfId="0" applyFont="1" applyFill="1" applyBorder="1" applyAlignment="1">
      <alignment horizontal="center" vertical="top" wrapText="1"/>
    </xf>
    <xf numFmtId="0" fontId="77" fillId="7" borderId="20" xfId="0" applyFont="1" applyFill="1" applyBorder="1" applyAlignment="1">
      <alignment horizontal="center" vertical="top" wrapText="1"/>
    </xf>
    <xf numFmtId="0" fontId="76" fillId="7" borderId="3" xfId="0" applyFont="1" applyFill="1" applyBorder="1" applyAlignment="1">
      <alignment horizontal="left" vertical="top" wrapText="1"/>
    </xf>
    <xf numFmtId="0" fontId="76" fillId="7" borderId="10" xfId="0" applyFont="1" applyFill="1" applyBorder="1" applyAlignment="1">
      <alignment horizontal="left" vertical="top" wrapText="1"/>
    </xf>
    <xf numFmtId="0" fontId="76" fillId="7" borderId="11" xfId="0" applyFont="1" applyFill="1" applyBorder="1" applyAlignment="1">
      <alignment horizontal="left" vertical="top" wrapText="1"/>
    </xf>
    <xf numFmtId="0" fontId="41" fillId="6" borderId="1" xfId="6" applyFont="1" applyFill="1" applyBorder="1" applyAlignment="1">
      <alignment wrapText="1"/>
    </xf>
    <xf numFmtId="0" fontId="93" fillId="18" borderId="3" xfId="6" applyFont="1" applyFill="1" applyBorder="1" applyAlignment="1" applyProtection="1">
      <alignment horizontal="center" vertical="top" wrapText="1"/>
      <protection locked="0"/>
    </xf>
    <xf numFmtId="0" fontId="78" fillId="18" borderId="10" xfId="6" applyFont="1" applyFill="1" applyBorder="1" applyAlignment="1" applyProtection="1">
      <alignment horizontal="center" vertical="top" wrapText="1"/>
      <protection locked="0"/>
    </xf>
    <xf numFmtId="0" fontId="78" fillId="18" borderId="11" xfId="6" applyFont="1" applyFill="1" applyBorder="1" applyAlignment="1" applyProtection="1">
      <alignment horizontal="center" vertical="top" wrapText="1"/>
      <protection locked="0"/>
    </xf>
    <xf numFmtId="0" fontId="38" fillId="15" borderId="26" xfId="6" applyFont="1" applyFill="1" applyBorder="1" applyAlignment="1" applyProtection="1">
      <alignment horizontal="center" vertical="top"/>
      <protection locked="0"/>
    </xf>
    <xf numFmtId="0" fontId="38" fillId="15" borderId="0" xfId="6" applyFill="1" applyBorder="1" applyAlignment="1" applyProtection="1">
      <alignment horizontal="center" vertical="top"/>
      <protection locked="0"/>
    </xf>
    <xf numFmtId="0" fontId="38" fillId="15" borderId="27" xfId="6" applyFill="1" applyBorder="1" applyAlignment="1" applyProtection="1">
      <alignment horizontal="center" vertical="top"/>
      <protection locked="0"/>
    </xf>
    <xf numFmtId="0" fontId="48" fillId="0" borderId="1" xfId="6" applyFont="1" applyBorder="1" applyAlignment="1" applyProtection="1">
      <alignment horizontal="center" vertical="top"/>
      <protection locked="0"/>
    </xf>
    <xf numFmtId="0" fontId="41" fillId="17" borderId="1" xfId="6" applyFont="1" applyFill="1" applyBorder="1" applyAlignment="1">
      <alignment horizontal="left" vertical="top" wrapText="1"/>
    </xf>
    <xf numFmtId="0" fontId="41" fillId="17" borderId="1" xfId="6" applyFont="1" applyFill="1" applyBorder="1" applyAlignment="1">
      <alignment horizontal="left" vertical="top"/>
    </xf>
    <xf numFmtId="0" fontId="39" fillId="6" borderId="7" xfId="6" applyFont="1" applyFill="1" applyBorder="1" applyAlignment="1">
      <alignment horizontal="left" vertical="top" wrapText="1"/>
    </xf>
    <xf numFmtId="0" fontId="39" fillId="6" borderId="8" xfId="6" applyFont="1" applyFill="1" applyBorder="1" applyAlignment="1">
      <alignment horizontal="left" vertical="top" wrapText="1"/>
    </xf>
    <xf numFmtId="0" fontId="39" fillId="6" borderId="9" xfId="6" applyFont="1" applyFill="1" applyBorder="1" applyAlignment="1">
      <alignment horizontal="left" vertical="top" wrapText="1"/>
    </xf>
    <xf numFmtId="0" fontId="39" fillId="6" borderId="7" xfId="6" applyFont="1" applyFill="1" applyBorder="1" applyAlignment="1">
      <alignment horizontal="center" vertical="top" wrapText="1"/>
    </xf>
    <xf numFmtId="0" fontId="51" fillId="6" borderId="8" xfId="6" applyFont="1" applyFill="1" applyBorder="1" applyAlignment="1">
      <alignment horizontal="center" vertical="top" wrapText="1"/>
    </xf>
    <xf numFmtId="0" fontId="51" fillId="6" borderId="9" xfId="6" applyFont="1" applyFill="1" applyBorder="1" applyAlignment="1">
      <alignment horizontal="center" vertical="top" wrapText="1"/>
    </xf>
    <xf numFmtId="0" fontId="61" fillId="14" borderId="26" xfId="6" applyFont="1" applyFill="1" applyBorder="1" applyAlignment="1" applyProtection="1">
      <alignment horizontal="center"/>
    </xf>
    <xf numFmtId="0" fontId="61" fillId="14" borderId="0" xfId="6" applyFont="1" applyFill="1" applyBorder="1" applyAlignment="1" applyProtection="1">
      <alignment horizontal="center"/>
    </xf>
    <xf numFmtId="0" fontId="62" fillId="14" borderId="26" xfId="6" applyFont="1" applyFill="1" applyBorder="1" applyAlignment="1" applyProtection="1">
      <alignment horizontal="center"/>
    </xf>
    <xf numFmtId="0" fontId="62" fillId="14" borderId="0" xfId="6" applyFont="1" applyFill="1" applyBorder="1" applyAlignment="1" applyProtection="1">
      <alignment horizontal="center"/>
    </xf>
    <xf numFmtId="0" fontId="48" fillId="0" borderId="3" xfId="6" applyFont="1" applyBorder="1" applyAlignment="1" applyProtection="1">
      <alignment horizontal="center" vertical="top"/>
      <protection locked="0"/>
    </xf>
    <xf numFmtId="0" fontId="48" fillId="0" borderId="10" xfId="6" applyFont="1" applyBorder="1" applyAlignment="1" applyProtection="1">
      <alignment horizontal="center" vertical="top"/>
      <protection locked="0"/>
    </xf>
    <xf numFmtId="0" fontId="48" fillId="0" borderId="11" xfId="6" applyFont="1" applyBorder="1" applyAlignment="1" applyProtection="1">
      <alignment horizontal="center" vertical="top"/>
      <protection locked="0"/>
    </xf>
    <xf numFmtId="0" fontId="87" fillId="8" borderId="1" xfId="6" applyFont="1" applyFill="1" applyBorder="1" applyAlignment="1">
      <alignment horizontal="center" vertical="top" wrapText="1"/>
    </xf>
    <xf numFmtId="0" fontId="88" fillId="8" borderId="1" xfId="6" applyFont="1" applyFill="1" applyBorder="1" applyAlignment="1">
      <alignment horizontal="center" vertical="top"/>
    </xf>
    <xf numFmtId="0" fontId="39" fillId="6" borderId="8" xfId="6" applyFont="1" applyFill="1" applyBorder="1" applyAlignment="1">
      <alignment horizontal="center" vertical="top" wrapText="1"/>
    </xf>
    <xf numFmtId="0" fontId="39" fillId="6" borderId="9" xfId="6" applyFont="1" applyFill="1" applyBorder="1" applyAlignment="1">
      <alignment horizontal="center" vertical="top" wrapText="1"/>
    </xf>
    <xf numFmtId="0" fontId="38" fillId="6" borderId="1" xfId="6" applyFill="1" applyBorder="1" applyAlignment="1">
      <alignment wrapText="1"/>
    </xf>
    <xf numFmtId="0" fontId="41" fillId="6" borderId="3" xfId="6" applyFont="1" applyFill="1" applyBorder="1" applyAlignment="1">
      <alignment wrapText="1"/>
    </xf>
    <xf numFmtId="0" fontId="41" fillId="6" borderId="10" xfId="6" applyFont="1" applyFill="1" applyBorder="1" applyAlignment="1">
      <alignment wrapText="1"/>
    </xf>
    <xf numFmtId="0" fontId="41" fillId="6" borderId="11" xfId="6" applyFont="1" applyFill="1" applyBorder="1" applyAlignment="1">
      <alignment wrapText="1"/>
    </xf>
    <xf numFmtId="0" fontId="41" fillId="6" borderId="3" xfId="6" applyFont="1" applyFill="1" applyBorder="1" applyAlignment="1">
      <alignment horizontal="left" wrapText="1"/>
    </xf>
    <xf numFmtId="0" fontId="41" fillId="6" borderId="10" xfId="6" applyFont="1" applyFill="1" applyBorder="1" applyAlignment="1">
      <alignment horizontal="left" wrapText="1"/>
    </xf>
    <xf numFmtId="0" fontId="41" fillId="6" borderId="11" xfId="6" applyFont="1" applyFill="1" applyBorder="1" applyAlignment="1">
      <alignment horizontal="left" wrapText="1"/>
    </xf>
    <xf numFmtId="0" fontId="38" fillId="0" borderId="16" xfId="0" applyFont="1" applyBorder="1" applyAlignment="1">
      <alignment horizontal="left" wrapText="1"/>
    </xf>
    <xf numFmtId="0" fontId="0" fillId="0" borderId="16" xfId="0" applyBorder="1" applyAlignment="1">
      <alignment horizontal="left" wrapText="1"/>
    </xf>
    <xf numFmtId="0" fontId="41" fillId="4" borderId="1" xfId="6" applyFont="1" applyFill="1" applyBorder="1" applyAlignment="1">
      <alignment horizontal="left" vertical="top" wrapText="1"/>
    </xf>
    <xf numFmtId="0" fontId="41" fillId="4" borderId="1" xfId="6" applyFont="1" applyFill="1" applyBorder="1" applyAlignment="1">
      <alignment horizontal="center" vertical="top" wrapText="1"/>
    </xf>
    <xf numFmtId="0" fontId="49" fillId="4" borderId="1" xfId="6" applyFont="1" applyFill="1" applyBorder="1" applyAlignment="1">
      <alignment horizontal="left" vertical="top" wrapText="1"/>
    </xf>
    <xf numFmtId="0" fontId="41" fillId="4" borderId="1" xfId="6" applyFont="1" applyFill="1" applyBorder="1" applyAlignment="1">
      <alignment horizontal="left" wrapText="1"/>
    </xf>
    <xf numFmtId="0" fontId="41" fillId="4" borderId="1" xfId="6" applyFont="1" applyFill="1" applyBorder="1" applyAlignment="1">
      <alignment wrapText="1"/>
    </xf>
    <xf numFmtId="0" fontId="41" fillId="7" borderId="1" xfId="6" applyFont="1" applyFill="1" applyBorder="1" applyAlignment="1">
      <alignment horizontal="left" vertical="top" wrapText="1"/>
    </xf>
    <xf numFmtId="0" fontId="41" fillId="7" borderId="3" xfId="6" applyFont="1" applyFill="1" applyBorder="1" applyAlignment="1">
      <alignment horizontal="left" vertical="top" wrapText="1"/>
    </xf>
    <xf numFmtId="0" fontId="41" fillId="7" borderId="10" xfId="6" applyFont="1" applyFill="1" applyBorder="1" applyAlignment="1">
      <alignment horizontal="left" vertical="top" wrapText="1"/>
    </xf>
    <xf numFmtId="0" fontId="41" fillId="7" borderId="11" xfId="6" applyFont="1" applyFill="1" applyBorder="1" applyAlignment="1">
      <alignment horizontal="left" vertical="top" wrapText="1"/>
    </xf>
    <xf numFmtId="0" fontId="39" fillId="7" borderId="1" xfId="6" applyFont="1" applyFill="1" applyBorder="1" applyAlignment="1">
      <alignment horizontal="center" vertical="top" wrapText="1"/>
    </xf>
    <xf numFmtId="0" fontId="49" fillId="7" borderId="1" xfId="6" applyFont="1" applyFill="1" applyBorder="1" applyAlignment="1">
      <alignment horizontal="left" vertical="top" wrapText="1"/>
    </xf>
    <xf numFmtId="0" fontId="41" fillId="7" borderId="1" xfId="6" applyFont="1" applyFill="1" applyBorder="1" applyAlignment="1">
      <alignment horizontal="left" vertical="top"/>
    </xf>
    <xf numFmtId="0" fontId="54" fillId="9" borderId="1" xfId="6" applyFont="1" applyFill="1" applyBorder="1" applyAlignment="1">
      <alignment horizontal="left" vertical="center" wrapText="1"/>
    </xf>
    <xf numFmtId="0" fontId="41" fillId="9" borderId="1" xfId="6" applyFont="1" applyFill="1" applyBorder="1" applyAlignment="1">
      <alignment horizontal="left" vertical="top" wrapText="1"/>
    </xf>
    <xf numFmtId="0" fontId="41" fillId="9" borderId="1" xfId="6" applyFont="1" applyFill="1" applyBorder="1" applyAlignment="1">
      <alignment horizontal="center" wrapText="1"/>
    </xf>
    <xf numFmtId="0" fontId="41" fillId="9" borderId="3" xfId="6" applyFont="1" applyFill="1" applyBorder="1" applyAlignment="1">
      <alignment horizontal="center" wrapText="1"/>
    </xf>
    <xf numFmtId="0" fontId="41" fillId="9" borderId="10" xfId="6" applyFont="1" applyFill="1" applyBorder="1" applyAlignment="1">
      <alignment horizontal="center" wrapText="1"/>
    </xf>
    <xf numFmtId="0" fontId="41" fillId="9" borderId="11" xfId="6" applyFont="1" applyFill="1" applyBorder="1" applyAlignment="1">
      <alignment horizontal="center" wrapText="1"/>
    </xf>
    <xf numFmtId="0" fontId="41" fillId="9" borderId="3" xfId="6" applyFont="1" applyFill="1" applyBorder="1" applyAlignment="1">
      <alignment horizontal="left" vertical="top" wrapText="1"/>
    </xf>
    <xf numFmtId="0" fontId="41" fillId="9" borderId="10" xfId="6" applyFont="1" applyFill="1" applyBorder="1" applyAlignment="1">
      <alignment horizontal="left" vertical="top" wrapText="1"/>
    </xf>
    <xf numFmtId="0" fontId="41" fillId="9" borderId="11" xfId="6" applyFont="1" applyFill="1" applyBorder="1" applyAlignment="1">
      <alignment horizontal="left" vertical="top" wrapText="1"/>
    </xf>
    <xf numFmtId="0" fontId="78" fillId="9" borderId="1" xfId="6" applyFont="1" applyFill="1" applyBorder="1" applyAlignment="1">
      <alignment horizontal="left" vertical="top" wrapText="1"/>
    </xf>
    <xf numFmtId="0" fontId="38" fillId="0" borderId="1" xfId="0" applyFont="1" applyBorder="1" applyAlignment="1">
      <alignment horizontal="center"/>
    </xf>
    <xf numFmtId="0" fontId="38" fillId="12" borderId="1" xfId="0" applyFont="1" applyFill="1" applyBorder="1" applyAlignment="1">
      <alignment wrapText="1"/>
    </xf>
    <xf numFmtId="0" fontId="0" fillId="12" borderId="1" xfId="0" applyFill="1" applyBorder="1" applyAlignment="1">
      <alignment wrapText="1"/>
    </xf>
    <xf numFmtId="44" fontId="41" fillId="5" borderId="1" xfId="7" applyFont="1" applyFill="1" applyBorder="1" applyProtection="1">
      <protection locked="0"/>
    </xf>
    <xf numFmtId="0" fontId="57" fillId="0" borderId="0" xfId="0" applyFont="1" applyAlignment="1"/>
    <xf numFmtId="0" fontId="57" fillId="0" borderId="0" xfId="0" applyFont="1" applyAlignment="1">
      <alignment vertical="center"/>
    </xf>
    <xf numFmtId="0" fontId="57" fillId="0" borderId="0" xfId="0" applyFont="1"/>
    <xf numFmtId="0" fontId="38" fillId="0" borderId="0" xfId="0" applyFont="1" applyProtection="1">
      <protection locked="0"/>
    </xf>
    <xf numFmtId="0" fontId="52" fillId="0" borderId="0" xfId="0" applyFont="1" applyAlignment="1" applyProtection="1">
      <alignment horizontal="center"/>
    </xf>
    <xf numFmtId="0" fontId="50" fillId="0" borderId="0" xfId="0" applyFont="1" applyAlignment="1" applyProtection="1"/>
    <xf numFmtId="0" fontId="0" fillId="0" borderId="0" xfId="0" applyProtection="1"/>
    <xf numFmtId="0" fontId="41" fillId="0" borderId="0" xfId="0" applyFont="1" applyAlignment="1" applyProtection="1">
      <alignment vertical="center"/>
    </xf>
    <xf numFmtId="0" fontId="54" fillId="0" borderId="1" xfId="0" applyFont="1" applyBorder="1" applyAlignment="1" applyProtection="1">
      <alignment horizontal="center" vertical="center" wrapText="1"/>
    </xf>
    <xf numFmtId="0" fontId="54" fillId="0" borderId="0" xfId="0" applyFont="1" applyAlignment="1" applyProtection="1">
      <alignment vertical="center" wrapText="1"/>
    </xf>
    <xf numFmtId="0" fontId="0" fillId="0" borderId="0" xfId="0" applyAlignment="1" applyProtection="1">
      <alignment horizontal="left" vertical="top"/>
    </xf>
    <xf numFmtId="0" fontId="54" fillId="0" borderId="0" xfId="0" applyFont="1" applyAlignment="1" applyProtection="1">
      <alignment horizontal="justify" vertical="center"/>
    </xf>
    <xf numFmtId="0" fontId="54" fillId="0" borderId="0" xfId="0" applyFont="1" applyAlignment="1" applyProtection="1">
      <alignment vertical="center"/>
    </xf>
    <xf numFmtId="0" fontId="54" fillId="0" borderId="0" xfId="0" applyFont="1" applyAlignment="1" applyProtection="1">
      <alignment vertical="center" wrapText="1"/>
    </xf>
    <xf numFmtId="0" fontId="54" fillId="0" borderId="0" xfId="0" applyFont="1" applyAlignment="1" applyProtection="1">
      <alignment vertical="center"/>
    </xf>
    <xf numFmtId="0" fontId="0" fillId="0" borderId="0" xfId="0" applyAlignment="1" applyProtection="1"/>
    <xf numFmtId="0" fontId="41" fillId="15" borderId="1" xfId="0" applyFont="1" applyFill="1" applyBorder="1" applyAlignment="1" applyProtection="1">
      <alignment wrapText="1"/>
    </xf>
    <xf numFmtId="0" fontId="41" fillId="0" borderId="0" xfId="0" applyFont="1" applyAlignment="1" applyProtection="1">
      <alignment horizontal="right" vertical="top" indent="1"/>
    </xf>
    <xf numFmtId="0" fontId="41" fillId="0" borderId="0" xfId="0" applyFont="1" applyProtection="1"/>
    <xf numFmtId="0" fontId="41" fillId="0" borderId="1" xfId="0" applyFont="1" applyBorder="1" applyAlignment="1" applyProtection="1">
      <alignment horizontal="left" vertical="top"/>
    </xf>
    <xf numFmtId="0" fontId="41" fillId="0" borderId="1" xfId="0" applyFont="1" applyBorder="1" applyProtection="1"/>
    <xf numFmtId="0" fontId="41" fillId="0" borderId="1" xfId="0" applyFont="1" applyBorder="1" applyAlignment="1" applyProtection="1">
      <alignment wrapText="1"/>
    </xf>
    <xf numFmtId="0" fontId="41" fillId="0" borderId="1" xfId="0" applyFont="1" applyBorder="1" applyAlignment="1" applyProtection="1">
      <alignment horizontal="left" wrapText="1"/>
    </xf>
    <xf numFmtId="0" fontId="41" fillId="0" borderId="1" xfId="0" applyFont="1" applyBorder="1" applyAlignment="1" applyProtection="1">
      <alignment horizontal="left" vertical="top" wrapText="1"/>
    </xf>
    <xf numFmtId="0" fontId="41" fillId="0" borderId="3" xfId="0" applyFont="1" applyBorder="1" applyAlignment="1" applyProtection="1">
      <alignment horizontal="left"/>
    </xf>
    <xf numFmtId="0" fontId="41" fillId="0" borderId="10" xfId="0" applyFont="1" applyBorder="1" applyAlignment="1" applyProtection="1">
      <alignment horizontal="left"/>
    </xf>
    <xf numFmtId="0" fontId="41" fillId="0" borderId="11" xfId="0" applyFont="1" applyBorder="1" applyAlignment="1" applyProtection="1">
      <alignment horizontal="left"/>
    </xf>
    <xf numFmtId="0" fontId="41" fillId="0" borderId="0" xfId="0" applyFont="1" applyAlignment="1" applyProtection="1">
      <alignment horizontal="left" vertical="top" indent="1"/>
    </xf>
    <xf numFmtId="0" fontId="39" fillId="0" borderId="0" xfId="0" applyFont="1" applyAlignment="1" applyProtection="1">
      <alignment horizontal="left" vertical="top" indent="1"/>
    </xf>
    <xf numFmtId="0" fontId="38" fillId="6" borderId="4" xfId="0" applyFont="1" applyFill="1" applyBorder="1" applyAlignment="1" applyProtection="1">
      <alignment wrapText="1"/>
    </xf>
    <xf numFmtId="0" fontId="38" fillId="6" borderId="5" xfId="0" applyFont="1" applyFill="1" applyBorder="1" applyProtection="1"/>
    <xf numFmtId="0" fontId="38" fillId="6" borderId="23" xfId="0" applyFont="1" applyFill="1" applyBorder="1" applyProtection="1"/>
    <xf numFmtId="0" fontId="38" fillId="6" borderId="24" xfId="0" applyFont="1" applyFill="1" applyBorder="1" applyProtection="1"/>
    <xf numFmtId="0" fontId="38" fillId="6" borderId="6" xfId="0" applyFont="1" applyFill="1" applyBorder="1" applyProtection="1"/>
    <xf numFmtId="0" fontId="38" fillId="6" borderId="25" xfId="0" applyFont="1" applyFill="1" applyBorder="1" applyProtection="1"/>
    <xf numFmtId="0" fontId="47" fillId="3" borderId="1" xfId="0" applyFont="1" applyFill="1" applyBorder="1" applyAlignment="1" applyProtection="1">
      <alignment wrapText="1"/>
    </xf>
    <xf numFmtId="0" fontId="38" fillId="3" borderId="1" xfId="0" applyFont="1" applyFill="1" applyBorder="1" applyAlignment="1" applyProtection="1">
      <alignment wrapText="1"/>
    </xf>
    <xf numFmtId="0" fontId="47" fillId="6" borderId="1" xfId="0" applyFont="1" applyFill="1" applyBorder="1" applyAlignment="1" applyProtection="1">
      <alignment wrapText="1"/>
    </xf>
    <xf numFmtId="9" fontId="47" fillId="6" borderId="1" xfId="0" applyNumberFormat="1" applyFont="1" applyFill="1" applyBorder="1" applyAlignment="1" applyProtection="1">
      <alignment wrapText="1"/>
    </xf>
    <xf numFmtId="9" fontId="0" fillId="6" borderId="1" xfId="0" applyNumberFormat="1" applyFill="1" applyBorder="1" applyAlignment="1" applyProtection="1">
      <alignment wrapText="1"/>
    </xf>
    <xf numFmtId="0" fontId="38" fillId="6" borderId="1" xfId="0" applyFont="1" applyFill="1" applyBorder="1" applyAlignment="1" applyProtection="1">
      <alignment wrapText="1"/>
    </xf>
    <xf numFmtId="0" fontId="39" fillId="0" borderId="0" xfId="0" applyFont="1" applyAlignment="1" applyProtection="1">
      <alignment horizontal="left"/>
    </xf>
    <xf numFmtId="0" fontId="41" fillId="0" borderId="0" xfId="0" applyFont="1" applyAlignment="1" applyProtection="1">
      <alignment horizontal="left"/>
    </xf>
    <xf numFmtId="0" fontId="25" fillId="9" borderId="1" xfId="4" applyFont="1" applyFill="1" applyBorder="1" applyAlignment="1" applyProtection="1">
      <alignment wrapText="1"/>
    </xf>
    <xf numFmtId="0" fontId="67" fillId="9" borderId="1" xfId="4" applyFont="1" applyFill="1" applyBorder="1" applyAlignment="1" applyProtection="1">
      <alignment wrapText="1"/>
    </xf>
    <xf numFmtId="8" fontId="25" fillId="9" borderId="1" xfId="4" applyNumberFormat="1" applyFont="1" applyFill="1" applyBorder="1" applyProtection="1"/>
    <xf numFmtId="164" fontId="36" fillId="9" borderId="1" xfId="4" applyNumberFormat="1" applyFont="1" applyFill="1" applyBorder="1" applyProtection="1"/>
    <xf numFmtId="0" fontId="25" fillId="16" borderId="1" xfId="4" applyFont="1" applyFill="1" applyBorder="1" applyAlignment="1" applyProtection="1">
      <alignment wrapText="1"/>
    </xf>
    <xf numFmtId="164" fontId="36" fillId="16" borderId="1" xfId="4" applyNumberFormat="1" applyFont="1" applyFill="1" applyBorder="1" applyProtection="1"/>
    <xf numFmtId="0" fontId="39" fillId="2" borderId="1" xfId="0" applyFont="1" applyFill="1" applyBorder="1" applyAlignment="1" applyProtection="1">
      <alignment horizontal="center"/>
    </xf>
    <xf numFmtId="0" fontId="39" fillId="2" borderId="2" xfId="0" applyFont="1" applyFill="1" applyBorder="1" applyAlignment="1" applyProtection="1">
      <alignment horizontal="center" wrapText="1"/>
    </xf>
    <xf numFmtId="0" fontId="39" fillId="2" borderId="2" xfId="0" applyFont="1" applyFill="1" applyBorder="1" applyAlignment="1" applyProtection="1">
      <alignment horizontal="center"/>
    </xf>
    <xf numFmtId="0" fontId="40" fillId="2" borderId="2" xfId="0" applyFont="1" applyFill="1" applyBorder="1" applyAlignment="1" applyProtection="1">
      <alignment horizontal="center" wrapText="1"/>
    </xf>
    <xf numFmtId="0" fontId="40" fillId="2" borderId="1" xfId="0" applyFont="1" applyFill="1" applyBorder="1" applyAlignment="1" applyProtection="1">
      <alignment horizontal="center" wrapText="1"/>
    </xf>
    <xf numFmtId="0" fontId="39" fillId="2" borderId="1" xfId="0" applyFont="1" applyFill="1" applyBorder="1" applyAlignment="1" applyProtection="1">
      <alignment horizontal="center" wrapText="1"/>
    </xf>
    <xf numFmtId="8" fontId="1" fillId="9" borderId="1" xfId="4" applyNumberFormat="1" applyFont="1" applyFill="1" applyBorder="1" applyProtection="1"/>
    <xf numFmtId="164" fontId="36" fillId="0" borderId="1" xfId="4" applyNumberFormat="1" applyFont="1" applyBorder="1" applyProtection="1"/>
    <xf numFmtId="0" fontId="68" fillId="13" borderId="3" xfId="4" applyFont="1" applyFill="1" applyBorder="1" applyAlignment="1" applyProtection="1">
      <alignment horizontal="left" wrapText="1"/>
    </xf>
    <xf numFmtId="0" fontId="68" fillId="13" borderId="10" xfId="4" applyFont="1" applyFill="1" applyBorder="1" applyAlignment="1" applyProtection="1">
      <alignment horizontal="left" wrapText="1"/>
    </xf>
    <xf numFmtId="0" fontId="68" fillId="13" borderId="11" xfId="4" applyFont="1" applyFill="1" applyBorder="1" applyAlignment="1" applyProtection="1">
      <alignment horizontal="left" wrapText="1"/>
    </xf>
    <xf numFmtId="0" fontId="64" fillId="9" borderId="1" xfId="4" applyFont="1" applyFill="1" applyBorder="1" applyAlignment="1" applyProtection="1">
      <alignment wrapText="1"/>
    </xf>
    <xf numFmtId="0" fontId="28" fillId="9" borderId="1" xfId="4" applyFont="1" applyFill="1" applyBorder="1" applyAlignment="1" applyProtection="1">
      <alignment wrapText="1"/>
    </xf>
    <xf numFmtId="8" fontId="36" fillId="9" borderId="1" xfId="4" applyNumberFormat="1" applyFont="1" applyFill="1" applyBorder="1" applyProtection="1"/>
    <xf numFmtId="0" fontId="36" fillId="15" borderId="1" xfId="4" applyFont="1" applyFill="1" applyBorder="1" applyProtection="1"/>
    <xf numFmtId="0" fontId="27" fillId="15" borderId="1" xfId="4" applyFont="1" applyFill="1" applyBorder="1" applyProtection="1"/>
    <xf numFmtId="0" fontId="36" fillId="15" borderId="1" xfId="4" applyFont="1" applyFill="1" applyBorder="1" applyAlignment="1" applyProtection="1">
      <alignment wrapText="1"/>
    </xf>
    <xf numFmtId="0" fontId="34" fillId="0" borderId="1" xfId="4" applyFont="1" applyBorder="1" applyAlignment="1" applyProtection="1">
      <alignment wrapText="1"/>
    </xf>
    <xf numFmtId="0" fontId="64" fillId="0" borderId="1" xfId="4" applyFont="1" applyBorder="1" applyAlignment="1" applyProtection="1">
      <alignment wrapText="1"/>
    </xf>
    <xf numFmtId="0" fontId="28" fillId="0" borderId="1" xfId="4" applyFont="1" applyBorder="1" applyAlignment="1" applyProtection="1">
      <alignment wrapText="1"/>
    </xf>
    <xf numFmtId="8" fontId="36" fillId="0" borderId="1" xfId="4" applyNumberFormat="1" applyFont="1" applyBorder="1" applyProtection="1"/>
    <xf numFmtId="0" fontId="3" fillId="0" borderId="1" xfId="4" applyFont="1" applyBorder="1" applyAlignment="1" applyProtection="1">
      <alignment wrapText="1"/>
    </xf>
    <xf numFmtId="0" fontId="17" fillId="0" borderId="1" xfId="4" applyFont="1" applyBorder="1" applyAlignment="1" applyProtection="1">
      <alignment wrapText="1"/>
    </xf>
    <xf numFmtId="0" fontId="13" fillId="0" borderId="1" xfId="4" applyFont="1" applyBorder="1" applyAlignment="1" applyProtection="1">
      <alignment wrapText="1"/>
    </xf>
    <xf numFmtId="0" fontId="12" fillId="0" borderId="1" xfId="4" applyFont="1" applyFill="1" applyBorder="1" applyAlignment="1" applyProtection="1">
      <alignment wrapText="1"/>
    </xf>
    <xf numFmtId="0" fontId="64" fillId="0" borderId="1" xfId="4" applyFont="1" applyFill="1" applyBorder="1" applyAlignment="1" applyProtection="1">
      <alignment wrapText="1"/>
    </xf>
    <xf numFmtId="0" fontId="14" fillId="0" borderId="1" xfId="4" applyFont="1" applyBorder="1" applyAlignment="1" applyProtection="1">
      <alignment wrapText="1"/>
    </xf>
    <xf numFmtId="0" fontId="13" fillId="0" borderId="1" xfId="4" applyFont="1" applyFill="1" applyBorder="1" applyAlignment="1" applyProtection="1">
      <alignment wrapText="1"/>
    </xf>
    <xf numFmtId="0" fontId="29" fillId="0" borderId="1" xfId="4" applyFont="1" applyBorder="1" applyAlignment="1" applyProtection="1">
      <alignment wrapText="1"/>
    </xf>
    <xf numFmtId="0" fontId="30" fillId="0" borderId="2" xfId="4" applyFont="1" applyBorder="1" applyAlignment="1" applyProtection="1">
      <alignment wrapText="1"/>
    </xf>
    <xf numFmtId="0" fontId="64" fillId="0" borderId="2" xfId="4" applyFont="1" applyBorder="1" applyAlignment="1" applyProtection="1">
      <alignment wrapText="1"/>
    </xf>
    <xf numFmtId="0" fontId="28" fillId="0" borderId="2" xfId="4" applyFont="1" applyBorder="1" applyAlignment="1" applyProtection="1">
      <alignment wrapText="1"/>
    </xf>
    <xf numFmtId="8" fontId="36" fillId="0" borderId="2" xfId="4" applyNumberFormat="1" applyFont="1" applyBorder="1" applyProtection="1"/>
    <xf numFmtId="0" fontId="30" fillId="0" borderId="14" xfId="4" applyFont="1" applyBorder="1" applyAlignment="1" applyProtection="1">
      <alignment wrapText="1"/>
    </xf>
    <xf numFmtId="0" fontId="64" fillId="0" borderId="14" xfId="4" applyFont="1" applyBorder="1" applyAlignment="1" applyProtection="1">
      <alignment wrapText="1"/>
    </xf>
    <xf numFmtId="0" fontId="28" fillId="0" borderId="14" xfId="4" applyFont="1" applyBorder="1" applyAlignment="1" applyProtection="1">
      <alignment wrapText="1"/>
    </xf>
    <xf numFmtId="8" fontId="36" fillId="0" borderId="14" xfId="4" applyNumberFormat="1" applyFont="1" applyBorder="1" applyProtection="1"/>
    <xf numFmtId="0" fontId="30" fillId="0" borderId="13" xfId="4" applyFont="1" applyBorder="1" applyAlignment="1" applyProtection="1">
      <alignment wrapText="1"/>
    </xf>
    <xf numFmtId="0" fontId="64" fillId="0" borderId="13" xfId="4" applyFont="1" applyBorder="1" applyAlignment="1" applyProtection="1">
      <alignment wrapText="1"/>
    </xf>
    <xf numFmtId="8" fontId="36" fillId="0" borderId="13" xfId="4" applyNumberFormat="1" applyFont="1" applyBorder="1" applyProtection="1"/>
    <xf numFmtId="0" fontId="5" fillId="0" borderId="1" xfId="4" applyFont="1" applyBorder="1" applyAlignment="1" applyProtection="1">
      <alignment wrapText="1"/>
    </xf>
    <xf numFmtId="0" fontId="9" fillId="0" borderId="14" xfId="4" applyFont="1" applyBorder="1" applyAlignment="1" applyProtection="1">
      <alignment wrapText="1"/>
    </xf>
    <xf numFmtId="0" fontId="64" fillId="0" borderId="14" xfId="4" applyFont="1" applyFill="1" applyBorder="1" applyAlignment="1" applyProtection="1">
      <alignment wrapText="1"/>
    </xf>
    <xf numFmtId="0" fontId="17" fillId="0" borderId="14" xfId="4" applyFont="1" applyBorder="1" applyAlignment="1" applyProtection="1">
      <alignment wrapText="1"/>
    </xf>
    <xf numFmtId="0" fontId="18" fillId="0" borderId="13" xfId="4" applyFont="1" applyFill="1" applyBorder="1" applyAlignment="1" applyProtection="1">
      <alignment wrapText="1"/>
    </xf>
    <xf numFmtId="0" fontId="64" fillId="0" borderId="13" xfId="4" applyFont="1" applyFill="1" applyBorder="1" applyAlignment="1" applyProtection="1">
      <alignment wrapText="1"/>
    </xf>
    <xf numFmtId="0" fontId="27" fillId="0" borderId="13" xfId="4" applyFont="1" applyFill="1" applyBorder="1" applyAlignment="1" applyProtection="1">
      <alignment wrapText="1"/>
    </xf>
    <xf numFmtId="0" fontId="17" fillId="0" borderId="1" xfId="4" applyFont="1" applyFill="1" applyBorder="1" applyAlignment="1" applyProtection="1">
      <alignment wrapText="1"/>
    </xf>
    <xf numFmtId="0" fontId="36" fillId="0" borderId="1" xfId="4" applyFont="1" applyFill="1" applyBorder="1" applyAlignment="1" applyProtection="1">
      <alignment wrapText="1"/>
    </xf>
    <xf numFmtId="0" fontId="36" fillId="11" borderId="1" xfId="4" applyFont="1" applyFill="1" applyBorder="1" applyProtection="1"/>
    <xf numFmtId="0" fontId="31" fillId="0" borderId="1" xfId="4" applyFont="1" applyFill="1" applyBorder="1" applyAlignment="1" applyProtection="1">
      <alignment wrapText="1"/>
    </xf>
    <xf numFmtId="0" fontId="32" fillId="0" borderId="2" xfId="4" applyFont="1" applyFill="1" applyBorder="1" applyAlignment="1" applyProtection="1">
      <alignment wrapText="1"/>
    </xf>
    <xf numFmtId="0" fontId="36" fillId="11" borderId="2" xfId="4" applyFont="1" applyFill="1" applyBorder="1" applyProtection="1"/>
    <xf numFmtId="0" fontId="14" fillId="0" borderId="17" xfId="4" applyFont="1" applyFill="1" applyBorder="1" applyAlignment="1" applyProtection="1">
      <alignment wrapText="1"/>
    </xf>
    <xf numFmtId="0" fontId="64" fillId="0" borderId="17" xfId="4" applyFont="1" applyFill="1" applyBorder="1" applyAlignment="1" applyProtection="1">
      <alignment wrapText="1"/>
    </xf>
    <xf numFmtId="0" fontId="36" fillId="11" borderId="17" xfId="4" applyFont="1" applyFill="1" applyBorder="1" applyProtection="1"/>
    <xf numFmtId="0" fontId="32" fillId="0" borderId="13" xfId="4" applyFont="1" applyFill="1" applyBorder="1" applyAlignment="1" applyProtection="1">
      <alignment wrapText="1"/>
    </xf>
    <xf numFmtId="0" fontId="36" fillId="11" borderId="13" xfId="4" applyFont="1" applyFill="1" applyBorder="1" applyProtection="1"/>
    <xf numFmtId="164" fontId="36" fillId="15" borderId="1" xfId="4" applyNumberFormat="1" applyFont="1" applyFill="1" applyBorder="1" applyAlignment="1" applyProtection="1">
      <alignment wrapText="1"/>
    </xf>
    <xf numFmtId="164" fontId="36" fillId="0" borderId="13" xfId="4" applyNumberFormat="1" applyFont="1" applyBorder="1" applyProtection="1"/>
    <xf numFmtId="164" fontId="36" fillId="11" borderId="1" xfId="4" applyNumberFormat="1" applyFont="1" applyFill="1" applyBorder="1" applyProtection="1"/>
    <xf numFmtId="164" fontId="36" fillId="0" borderId="2" xfId="4" applyNumberFormat="1" applyFont="1" applyBorder="1" applyProtection="1"/>
    <xf numFmtId="164" fontId="36" fillId="11" borderId="2" xfId="4" applyNumberFormat="1" applyFont="1" applyFill="1" applyBorder="1" applyProtection="1"/>
    <xf numFmtId="164" fontId="36" fillId="0" borderId="17" xfId="4" applyNumberFormat="1" applyFont="1" applyBorder="1" applyProtection="1"/>
    <xf numFmtId="164" fontId="36" fillId="11" borderId="17" xfId="4" applyNumberFormat="1" applyFont="1" applyFill="1" applyBorder="1" applyProtection="1"/>
    <xf numFmtId="164" fontId="36" fillId="11" borderId="13" xfId="4" applyNumberFormat="1" applyFont="1" applyFill="1" applyBorder="1" applyProtection="1"/>
    <xf numFmtId="0" fontId="36" fillId="11" borderId="14" xfId="4" applyFont="1" applyFill="1" applyBorder="1" applyProtection="1"/>
    <xf numFmtId="164" fontId="36" fillId="11" borderId="14" xfId="4" applyNumberFormat="1" applyFont="1" applyFill="1" applyBorder="1" applyProtection="1"/>
    <xf numFmtId="10" fontId="36" fillId="11" borderId="1" xfId="4" applyNumberFormat="1" applyFont="1" applyFill="1" applyBorder="1" applyProtection="1"/>
    <xf numFmtId="10" fontId="36" fillId="11" borderId="2" xfId="4" applyNumberFormat="1" applyFont="1" applyFill="1" applyBorder="1" applyProtection="1"/>
    <xf numFmtId="10" fontId="36" fillId="11" borderId="17" xfId="4" applyNumberFormat="1" applyFont="1" applyFill="1" applyBorder="1" applyProtection="1"/>
    <xf numFmtId="10" fontId="36" fillId="11" borderId="13" xfId="4" applyNumberFormat="1" applyFont="1" applyFill="1" applyBorder="1" applyProtection="1"/>
    <xf numFmtId="10" fontId="36" fillId="11" borderId="14" xfId="4" applyNumberFormat="1" applyFont="1" applyFill="1" applyBorder="1" applyProtection="1"/>
    <xf numFmtId="0" fontId="36" fillId="0" borderId="1" xfId="4" applyFont="1" applyFill="1" applyBorder="1" applyAlignment="1" applyProtection="1">
      <alignment horizontal="right" wrapText="1"/>
    </xf>
    <xf numFmtId="0" fontId="36" fillId="0" borderId="14" xfId="4" applyFont="1" applyFill="1" applyBorder="1" applyAlignment="1" applyProtection="1">
      <alignment horizontal="right" wrapText="1"/>
    </xf>
    <xf numFmtId="0" fontId="1" fillId="16" borderId="1" xfId="4" applyFont="1" applyFill="1" applyBorder="1" applyProtection="1">
      <protection locked="0"/>
    </xf>
    <xf numFmtId="0" fontId="71" fillId="0" borderId="0" xfId="4" applyFont="1" applyAlignment="1" applyProtection="1"/>
    <xf numFmtId="0" fontId="72" fillId="0" borderId="0" xfId="0" applyFont="1" applyAlignment="1" applyProtection="1"/>
    <xf numFmtId="0" fontId="56" fillId="0" borderId="0" xfId="4" applyFont="1" applyProtection="1"/>
    <xf numFmtId="10" fontId="56" fillId="0" borderId="0" xfId="4" applyNumberFormat="1" applyFont="1" applyProtection="1"/>
    <xf numFmtId="0" fontId="36" fillId="0" borderId="0" xfId="4" applyProtection="1"/>
    <xf numFmtId="0" fontId="27" fillId="0" borderId="0" xfId="4" applyFont="1" applyProtection="1"/>
    <xf numFmtId="164" fontId="56" fillId="0" borderId="0" xfId="4" applyNumberFormat="1" applyFont="1" applyProtection="1"/>
    <xf numFmtId="0" fontId="59" fillId="0" borderId="0" xfId="4" applyFont="1" applyAlignment="1" applyProtection="1"/>
    <xf numFmtId="0" fontId="57" fillId="0" borderId="0" xfId="0" applyFont="1" applyAlignment="1" applyProtection="1"/>
    <xf numFmtId="0" fontId="21" fillId="9" borderId="1" xfId="4" applyFont="1" applyFill="1" applyBorder="1" applyAlignment="1" applyProtection="1">
      <alignment wrapText="1"/>
    </xf>
    <xf numFmtId="10" fontId="36" fillId="16" borderId="1" xfId="4" applyNumberFormat="1" applyFont="1" applyFill="1" applyBorder="1" applyProtection="1"/>
    <xf numFmtId="0" fontId="26" fillId="16" borderId="1" xfId="4" applyFont="1" applyFill="1" applyBorder="1" applyAlignment="1" applyProtection="1">
      <alignment wrapText="1"/>
    </xf>
    <xf numFmtId="10" fontId="36" fillId="15" borderId="1" xfId="4" applyNumberFormat="1" applyFont="1" applyFill="1" applyBorder="1" applyAlignment="1" applyProtection="1">
      <alignment wrapText="1"/>
    </xf>
    <xf numFmtId="164" fontId="27" fillId="15" borderId="1" xfId="4" applyNumberFormat="1" applyFont="1" applyFill="1" applyBorder="1" applyAlignment="1" applyProtection="1">
      <alignment wrapText="1"/>
    </xf>
    <xf numFmtId="164" fontId="14" fillId="15" borderId="1" xfId="4" applyNumberFormat="1" applyFont="1" applyFill="1" applyBorder="1" applyAlignment="1" applyProtection="1">
      <alignment wrapText="1"/>
    </xf>
    <xf numFmtId="0" fontId="36" fillId="0" borderId="1" xfId="4" applyFont="1" applyBorder="1" applyAlignment="1" applyProtection="1">
      <alignment wrapText="1"/>
    </xf>
    <xf numFmtId="164" fontId="36" fillId="0" borderId="1" xfId="4" applyNumberFormat="1" applyFont="1" applyBorder="1" applyAlignment="1" applyProtection="1">
      <alignment horizontal="right"/>
    </xf>
    <xf numFmtId="0" fontId="4" fillId="0" borderId="1" xfId="4" applyFont="1" applyBorder="1" applyAlignment="1" applyProtection="1">
      <alignment wrapText="1"/>
    </xf>
    <xf numFmtId="0" fontId="5" fillId="0" borderId="1" xfId="4" applyFont="1" applyFill="1" applyBorder="1" applyAlignment="1" applyProtection="1">
      <alignment wrapText="1"/>
    </xf>
    <xf numFmtId="0" fontId="3" fillId="0" borderId="1" xfId="4" applyFont="1" applyFill="1" applyBorder="1" applyAlignment="1" applyProtection="1">
      <alignment wrapText="1"/>
    </xf>
    <xf numFmtId="0" fontId="4" fillId="0" borderId="1" xfId="4" applyFont="1" applyFill="1" applyBorder="1" applyAlignment="1" applyProtection="1">
      <alignment wrapText="1"/>
    </xf>
    <xf numFmtId="0" fontId="18" fillId="0" borderId="1" xfId="4" applyFont="1" applyBorder="1" applyAlignment="1" applyProtection="1">
      <alignment wrapText="1"/>
    </xf>
    <xf numFmtId="0" fontId="24" fillId="0" borderId="13" xfId="4" applyFont="1" applyFill="1" applyBorder="1" applyAlignment="1" applyProtection="1">
      <alignment wrapText="1"/>
    </xf>
    <xf numFmtId="0" fontId="27" fillId="0" borderId="1" xfId="4" applyFont="1" applyFill="1" applyBorder="1" applyAlignment="1" applyProtection="1">
      <alignment wrapText="1"/>
    </xf>
    <xf numFmtId="0" fontId="24" fillId="0" borderId="1" xfId="4" applyFont="1" applyFill="1" applyBorder="1" applyAlignment="1" applyProtection="1">
      <alignment wrapText="1"/>
    </xf>
    <xf numFmtId="0" fontId="32" fillId="0" borderId="1" xfId="4" applyFont="1" applyFill="1" applyBorder="1" applyAlignment="1" applyProtection="1">
      <alignment wrapText="1"/>
    </xf>
    <xf numFmtId="0" fontId="14" fillId="0" borderId="1" xfId="4" applyFont="1" applyFill="1" applyBorder="1" applyAlignment="1" applyProtection="1">
      <alignment wrapText="1"/>
    </xf>
    <xf numFmtId="0" fontId="36" fillId="0" borderId="1" xfId="4" applyFont="1" applyBorder="1" applyProtection="1"/>
    <xf numFmtId="0" fontId="36" fillId="0" borderId="1" xfId="4" applyFont="1" applyBorder="1" applyProtection="1">
      <protection locked="0"/>
    </xf>
    <xf numFmtId="0" fontId="66" fillId="0" borderId="0" xfId="4" applyFont="1" applyAlignment="1" applyProtection="1"/>
    <xf numFmtId="0" fontId="50" fillId="0" borderId="0" xfId="0" applyFont="1" applyAlignment="1" applyProtection="1"/>
    <xf numFmtId="0" fontId="36" fillId="0" borderId="0" xfId="4" applyFont="1" applyProtection="1"/>
    <xf numFmtId="10" fontId="36" fillId="0" borderId="0" xfId="4" applyNumberFormat="1" applyFont="1" applyProtection="1"/>
    <xf numFmtId="164" fontId="36" fillId="0" borderId="0" xfId="4" applyNumberFormat="1" applyFont="1" applyProtection="1"/>
    <xf numFmtId="0" fontId="66" fillId="0" borderId="0" xfId="4" applyFont="1" applyAlignment="1" applyProtection="1"/>
    <xf numFmtId="0" fontId="26" fillId="9" borderId="1" xfId="4" applyFont="1" applyFill="1" applyBorder="1" applyAlignment="1" applyProtection="1">
      <alignment wrapText="1"/>
    </xf>
    <xf numFmtId="0" fontId="23" fillId="0" borderId="1" xfId="4" applyFont="1" applyBorder="1" applyAlignment="1" applyProtection="1">
      <alignment wrapText="1"/>
    </xf>
    <xf numFmtId="0" fontId="26" fillId="0" borderId="1" xfId="4" applyFont="1" applyBorder="1" applyAlignment="1" applyProtection="1">
      <alignment wrapText="1"/>
    </xf>
    <xf numFmtId="164" fontId="36" fillId="0" borderId="1" xfId="4" applyNumberFormat="1" applyFont="1" applyBorder="1" applyAlignment="1" applyProtection="1">
      <alignment wrapText="1"/>
    </xf>
    <xf numFmtId="0" fontId="16" fillId="0" borderId="1" xfId="4" applyFont="1" applyBorder="1" applyAlignment="1" applyProtection="1">
      <alignment wrapText="1"/>
    </xf>
    <xf numFmtId="0" fontId="7" fillId="0" borderId="1" xfId="4" applyFont="1" applyBorder="1" applyAlignment="1" applyProtection="1">
      <alignment wrapText="1"/>
    </xf>
    <xf numFmtId="0" fontId="24" fillId="0" borderId="1" xfId="4" applyFont="1" applyBorder="1" applyAlignment="1" applyProtection="1">
      <alignment wrapText="1"/>
    </xf>
    <xf numFmtId="0" fontId="19" fillId="0" borderId="1" xfId="4" applyFont="1" applyBorder="1" applyAlignment="1" applyProtection="1">
      <alignment wrapText="1"/>
    </xf>
    <xf numFmtId="0" fontId="14" fillId="15" borderId="1" xfId="4" applyFont="1" applyFill="1" applyBorder="1" applyAlignment="1" applyProtection="1">
      <alignment wrapText="1"/>
    </xf>
    <xf numFmtId="0" fontId="8" fillId="0" borderId="1" xfId="4" applyFont="1" applyBorder="1" applyAlignment="1" applyProtection="1">
      <alignment wrapText="1"/>
    </xf>
    <xf numFmtId="0" fontId="7" fillId="0" borderId="1" xfId="4" applyFont="1" applyFill="1" applyBorder="1" applyAlignment="1" applyProtection="1">
      <alignment wrapText="1"/>
    </xf>
    <xf numFmtId="0" fontId="36" fillId="0" borderId="0" xfId="4" applyFont="1" applyAlignment="1" applyProtection="1">
      <alignment horizontal="right"/>
    </xf>
    <xf numFmtId="8" fontId="36" fillId="9" borderId="1" xfId="4" applyNumberFormat="1" applyFont="1" applyFill="1" applyBorder="1" applyAlignment="1" applyProtection="1">
      <alignment horizontal="right"/>
    </xf>
    <xf numFmtId="164" fontId="36" fillId="9" borderId="1" xfId="4" applyNumberFormat="1" applyFont="1" applyFill="1" applyBorder="1" applyAlignment="1" applyProtection="1">
      <alignment horizontal="right"/>
    </xf>
    <xf numFmtId="164" fontId="36" fillId="9" borderId="3" xfId="4" applyNumberFormat="1" applyFont="1" applyFill="1" applyBorder="1" applyProtection="1"/>
    <xf numFmtId="0" fontId="36" fillId="15" borderId="1" xfId="4" applyFont="1" applyFill="1" applyBorder="1" applyAlignment="1" applyProtection="1">
      <alignment horizontal="right" wrapText="1"/>
    </xf>
    <xf numFmtId="0" fontId="36" fillId="15" borderId="3" xfId="4" applyFont="1" applyFill="1" applyBorder="1" applyAlignment="1" applyProtection="1">
      <alignment wrapText="1"/>
    </xf>
    <xf numFmtId="8" fontId="36" fillId="0" borderId="1" xfId="4" applyNumberFormat="1" applyFont="1" applyBorder="1" applyAlignment="1" applyProtection="1">
      <alignment horizontal="right"/>
    </xf>
    <xf numFmtId="164" fontId="36" fillId="0" borderId="3" xfId="4" applyNumberFormat="1" applyFont="1" applyBorder="1" applyAlignment="1" applyProtection="1">
      <alignment horizontal="right"/>
    </xf>
    <xf numFmtId="8" fontId="57" fillId="0" borderId="1" xfId="5" applyNumberFormat="1" applyFont="1" applyBorder="1" applyAlignment="1" applyProtection="1">
      <alignment horizontal="right"/>
    </xf>
    <xf numFmtId="164" fontId="36" fillId="0" borderId="1" xfId="4" applyNumberFormat="1" applyFont="1" applyBorder="1" applyAlignment="1" applyProtection="1">
      <alignment horizontal="right" wrapText="1"/>
    </xf>
    <xf numFmtId="164" fontId="36" fillId="0" borderId="3" xfId="4" applyNumberFormat="1" applyFont="1" applyBorder="1" applyAlignment="1" applyProtection="1">
      <alignment horizontal="right" wrapText="1"/>
    </xf>
    <xf numFmtId="0" fontId="23" fillId="0" borderId="1" xfId="4" applyFont="1" applyFill="1" applyBorder="1" applyAlignment="1" applyProtection="1">
      <alignment wrapText="1"/>
    </xf>
    <xf numFmtId="0" fontId="57" fillId="0" borderId="1" xfId="6" applyFont="1" applyBorder="1" applyAlignment="1" applyProtection="1">
      <alignment horizontal="left" wrapText="1"/>
    </xf>
    <xf numFmtId="8" fontId="36" fillId="0" borderId="1" xfId="4" applyNumberFormat="1" applyFont="1" applyFill="1" applyBorder="1" applyAlignment="1" applyProtection="1">
      <alignment horizontal="right" wrapText="1"/>
    </xf>
    <xf numFmtId="0" fontId="33" fillId="11" borderId="1" xfId="4" applyFont="1" applyFill="1" applyBorder="1" applyAlignment="1" applyProtection="1">
      <alignment wrapText="1"/>
    </xf>
    <xf numFmtId="0" fontId="36" fillId="11" borderId="1" xfId="4" applyFont="1" applyFill="1" applyBorder="1" applyAlignment="1" applyProtection="1">
      <alignment horizontal="right"/>
    </xf>
    <xf numFmtId="164" fontId="36" fillId="0" borderId="3" xfId="4" applyNumberFormat="1" applyFont="1" applyBorder="1" applyProtection="1"/>
    <xf numFmtId="164" fontId="36" fillId="11" borderId="1" xfId="4" applyNumberFormat="1" applyFont="1" applyFill="1" applyBorder="1" applyAlignment="1" applyProtection="1">
      <alignment horizontal="right"/>
    </xf>
    <xf numFmtId="164" fontId="36" fillId="11" borderId="3" xfId="4" applyNumberFormat="1" applyFont="1" applyFill="1" applyBorder="1" applyProtection="1"/>
    <xf numFmtId="0" fontId="66" fillId="0" borderId="0" xfId="4" applyFont="1" applyProtection="1"/>
    <xf numFmtId="8" fontId="27" fillId="0" borderId="1" xfId="4" applyNumberFormat="1" applyFont="1" applyBorder="1" applyAlignment="1" applyProtection="1">
      <alignment horizontal="right"/>
    </xf>
    <xf numFmtId="164" fontId="36" fillId="0" borderId="1" xfId="7" applyNumberFormat="1" applyFont="1" applyBorder="1" applyProtection="1"/>
    <xf numFmtId="0" fontId="15" fillId="0" borderId="1" xfId="4" applyFont="1" applyBorder="1" applyAlignment="1" applyProtection="1">
      <alignment wrapText="1"/>
    </xf>
    <xf numFmtId="0" fontId="6" fillId="0" borderId="1" xfId="4" applyFont="1" applyFill="1" applyBorder="1" applyAlignment="1" applyProtection="1">
      <alignment wrapText="1"/>
    </xf>
    <xf numFmtId="0" fontId="6" fillId="0" borderId="1" xfId="4" applyFont="1" applyBorder="1" applyAlignment="1" applyProtection="1">
      <alignment wrapText="1"/>
    </xf>
    <xf numFmtId="44" fontId="57" fillId="0" borderId="1" xfId="5" applyFont="1" applyBorder="1" applyAlignment="1" applyProtection="1">
      <alignment horizontal="right"/>
    </xf>
    <xf numFmtId="164" fontId="57" fillId="0" borderId="1" xfId="5" applyNumberFormat="1" applyFont="1" applyBorder="1" applyAlignment="1" applyProtection="1">
      <alignment horizontal="right"/>
    </xf>
    <xf numFmtId="0" fontId="57" fillId="0" borderId="1" xfId="6" applyFont="1" applyBorder="1" applyAlignment="1" applyProtection="1">
      <alignment wrapText="1"/>
    </xf>
    <xf numFmtId="8" fontId="27" fillId="0" borderId="1" xfId="4" applyNumberFormat="1" applyFont="1" applyFill="1" applyBorder="1" applyAlignment="1" applyProtection="1">
      <alignment horizontal="right" wrapText="1"/>
    </xf>
    <xf numFmtId="0" fontId="31" fillId="11" borderId="1" xfId="4" applyFont="1" applyFill="1" applyBorder="1" applyAlignment="1" applyProtection="1">
      <alignment wrapText="1"/>
    </xf>
    <xf numFmtId="0" fontId="27" fillId="15" borderId="1" xfId="4" applyFont="1" applyFill="1" applyBorder="1" applyAlignment="1" applyProtection="1">
      <alignment wrapText="1"/>
    </xf>
    <xf numFmtId="0" fontId="23" fillId="15" borderId="1" xfId="4" applyFont="1" applyFill="1" applyBorder="1" applyAlignment="1" applyProtection="1">
      <alignment wrapText="1"/>
    </xf>
    <xf numFmtId="0" fontId="57" fillId="0" borderId="1" xfId="4" applyFont="1" applyBorder="1" applyAlignment="1" applyProtection="1">
      <alignment wrapText="1"/>
    </xf>
    <xf numFmtId="164" fontId="23" fillId="0" borderId="1" xfId="4" applyNumberFormat="1" applyFont="1" applyBorder="1" applyAlignment="1" applyProtection="1">
      <alignment horizontal="right"/>
    </xf>
    <xf numFmtId="0" fontId="11" fillId="0" borderId="1" xfId="4" applyFont="1" applyBorder="1" applyAlignment="1" applyProtection="1">
      <alignment wrapText="1"/>
    </xf>
    <xf numFmtId="0" fontId="20" fillId="0" borderId="1" xfId="4" applyFont="1" applyBorder="1" applyAlignment="1" applyProtection="1">
      <alignment wrapText="1"/>
    </xf>
    <xf numFmtId="0" fontId="41" fillId="6" borderId="1" xfId="0" applyFont="1" applyFill="1" applyBorder="1" applyAlignment="1" applyProtection="1">
      <alignment vertical="center"/>
      <protection locked="0"/>
    </xf>
    <xf numFmtId="0" fontId="41" fillId="6" borderId="1" xfId="0" applyFont="1" applyFill="1" applyBorder="1" applyProtection="1">
      <protection locked="0"/>
    </xf>
    <xf numFmtId="0" fontId="38" fillId="6" borderId="2" xfId="0" applyFont="1" applyFill="1" applyBorder="1" applyAlignment="1" applyProtection="1">
      <protection locked="0"/>
    </xf>
    <xf numFmtId="0" fontId="0" fillId="6" borderId="2" xfId="0" applyFill="1" applyBorder="1" applyAlignment="1" applyProtection="1">
      <protection locked="0"/>
    </xf>
    <xf numFmtId="0" fontId="38" fillId="6" borderId="2" xfId="0" applyFont="1" applyFill="1" applyBorder="1" applyProtection="1">
      <protection locked="0"/>
    </xf>
    <xf numFmtId="0" fontId="50" fillId="13" borderId="12" xfId="0" applyFont="1" applyFill="1" applyBorder="1" applyAlignment="1" applyProtection="1">
      <alignment horizontal="center" wrapText="1"/>
      <protection locked="0"/>
    </xf>
    <xf numFmtId="9" fontId="48" fillId="13" borderId="12" xfId="1" applyFont="1" applyFill="1" applyBorder="1" applyAlignment="1" applyProtection="1">
      <alignment wrapText="1"/>
      <protection locked="0"/>
    </xf>
    <xf numFmtId="164" fontId="23" fillId="0" borderId="1" xfId="4" applyNumberFormat="1" applyFont="1" applyBorder="1" applyProtection="1"/>
    <xf numFmtId="164" fontId="23" fillId="0" borderId="1" xfId="5" applyNumberFormat="1" applyFont="1" applyBorder="1" applyAlignment="1" applyProtection="1">
      <alignment horizontal="right"/>
    </xf>
    <xf numFmtId="164" fontId="23" fillId="0" borderId="1" xfId="4" applyNumberFormat="1" applyFont="1" applyBorder="1" applyAlignment="1" applyProtection="1">
      <alignment wrapText="1"/>
    </xf>
    <xf numFmtId="0" fontId="22" fillId="0" borderId="1" xfId="4" applyFont="1" applyBorder="1" applyAlignment="1" applyProtection="1">
      <alignment wrapText="1"/>
    </xf>
    <xf numFmtId="0" fontId="22" fillId="0" borderId="1" xfId="4" applyFont="1" applyFill="1" applyBorder="1" applyAlignment="1" applyProtection="1">
      <alignment wrapText="1"/>
    </xf>
    <xf numFmtId="0" fontId="66" fillId="0" borderId="0" xfId="4" applyFont="1" applyAlignment="1" applyProtection="1">
      <alignment horizontal="left" wrapText="1"/>
    </xf>
    <xf numFmtId="0" fontId="66" fillId="0" borderId="0" xfId="4" applyFont="1" applyAlignment="1" applyProtection="1">
      <alignment horizontal="left" wrapText="1"/>
    </xf>
    <xf numFmtId="0" fontId="1" fillId="0" borderId="0" xfId="4" applyFont="1" applyAlignment="1" applyProtection="1">
      <alignment horizontal="left" wrapText="1"/>
    </xf>
    <xf numFmtId="0" fontId="56" fillId="15" borderId="1" xfId="4" applyFont="1" applyFill="1" applyBorder="1" applyProtection="1"/>
    <xf numFmtId="0" fontId="56" fillId="15" borderId="1" xfId="4" applyFont="1" applyFill="1" applyBorder="1" applyAlignment="1" applyProtection="1">
      <alignment wrapText="1"/>
    </xf>
    <xf numFmtId="10" fontId="56" fillId="15" borderId="1" xfId="4" applyNumberFormat="1" applyFont="1" applyFill="1" applyBorder="1" applyAlignment="1" applyProtection="1">
      <alignment wrapText="1"/>
    </xf>
    <xf numFmtId="0" fontId="36" fillId="15" borderId="1" xfId="4" applyFill="1" applyBorder="1" applyAlignment="1" applyProtection="1">
      <alignment wrapText="1"/>
    </xf>
    <xf numFmtId="164" fontId="56" fillId="15" borderId="1" xfId="4" applyNumberFormat="1" applyFont="1" applyFill="1" applyBorder="1" applyAlignment="1" applyProtection="1">
      <alignment wrapText="1"/>
    </xf>
    <xf numFmtId="164" fontId="22" fillId="0" borderId="1" xfId="5" applyNumberFormat="1" applyFont="1" applyBorder="1" applyAlignment="1" applyProtection="1">
      <alignment horizontal="right"/>
    </xf>
    <xf numFmtId="164" fontId="22" fillId="0" borderId="1" xfId="4" applyNumberFormat="1" applyFont="1" applyBorder="1" applyAlignment="1" applyProtection="1">
      <alignment horizontal="right"/>
    </xf>
    <xf numFmtId="164" fontId="22" fillId="0" borderId="1" xfId="4" applyNumberFormat="1" applyFont="1" applyBorder="1" applyAlignment="1" applyProtection="1">
      <alignment horizontal="right" wrapText="1"/>
    </xf>
    <xf numFmtId="0" fontId="10" fillId="0" borderId="1" xfId="4" applyFont="1" applyBorder="1" applyAlignment="1" applyProtection="1">
      <alignment wrapText="1"/>
    </xf>
    <xf numFmtId="0" fontId="20" fillId="0" borderId="1" xfId="4" applyFont="1" applyFill="1" applyBorder="1" applyAlignment="1" applyProtection="1">
      <alignment wrapText="1"/>
    </xf>
    <xf numFmtId="164" fontId="22" fillId="0" borderId="1" xfId="4" applyNumberFormat="1" applyFont="1" applyFill="1" applyBorder="1" applyAlignment="1" applyProtection="1">
      <alignment horizontal="right" wrapText="1"/>
    </xf>
    <xf numFmtId="0" fontId="59" fillId="11" borderId="1" xfId="4" applyFont="1" applyFill="1" applyBorder="1" applyAlignment="1" applyProtection="1">
      <alignment wrapText="1"/>
    </xf>
    <xf numFmtId="0" fontId="59" fillId="11" borderId="1" xfId="4" applyFont="1" applyFill="1" applyBorder="1" applyProtection="1"/>
  </cellXfs>
  <cellStyles count="8">
    <cellStyle name="Currency" xfId="7" builtinId="4"/>
    <cellStyle name="Currency 2" xfId="3" xr:uid="{00000000-0005-0000-0000-000000000000}"/>
    <cellStyle name="Currency 3" xfId="5" xr:uid="{00000000-0005-0000-0000-000001000000}"/>
    <cellStyle name="Normal" xfId="0" builtinId="0"/>
    <cellStyle name="Normal 10" xfId="6" xr:uid="{00000000-0005-0000-0000-000003000000}"/>
    <cellStyle name="Normal 2" xfId="2" xr:uid="{00000000-0005-0000-0000-000004000000}"/>
    <cellStyle name="Normal 3" xfId="4" xr:uid="{00000000-0005-0000-0000-000005000000}"/>
    <cellStyle name="Percent" xfId="1" builtinId="5"/>
  </cellStyles>
  <dxfs count="6">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s>
  <tableStyles count="0" defaultTableStyle="TableStyleMedium9" defaultPivotStyle="PivotStyleLight16"/>
  <colors>
    <mruColors>
      <color rgb="FFCCFFCC"/>
      <color rgb="FFCCFFFF"/>
      <color rgb="FFFF66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gif"/></Relationships>
</file>

<file path=xl/drawings/_rels/drawing11.xml.rels><?xml version="1.0" encoding="UTF-8" standalone="yes"?>
<Relationships xmlns="http://schemas.openxmlformats.org/package/2006/relationships"><Relationship Id="rId1" Type="http://schemas.openxmlformats.org/officeDocument/2006/relationships/image" Target="../media/image3.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gif"/></Relationships>
</file>

<file path=xl/drawings/_rels/drawing4.xml.rels><?xml version="1.0" encoding="UTF-8" standalone="yes"?>
<Relationships xmlns="http://schemas.openxmlformats.org/package/2006/relationships"><Relationship Id="rId1" Type="http://schemas.openxmlformats.org/officeDocument/2006/relationships/image" Target="../media/image3.gif"/></Relationships>
</file>

<file path=xl/drawings/_rels/drawing5.xml.rels><?xml version="1.0" encoding="UTF-8" standalone="yes"?>
<Relationships xmlns="http://schemas.openxmlformats.org/package/2006/relationships"><Relationship Id="rId1" Type="http://schemas.openxmlformats.org/officeDocument/2006/relationships/image" Target="../media/image3.gif"/></Relationships>
</file>

<file path=xl/drawings/_rels/drawing6.xml.rels><?xml version="1.0" encoding="UTF-8" standalone="yes"?>
<Relationships xmlns="http://schemas.openxmlformats.org/package/2006/relationships"><Relationship Id="rId1" Type="http://schemas.openxmlformats.org/officeDocument/2006/relationships/image" Target="../media/image3.gif"/></Relationships>
</file>

<file path=xl/drawings/_rels/drawing7.xml.rels><?xml version="1.0" encoding="UTF-8" standalone="yes"?>
<Relationships xmlns="http://schemas.openxmlformats.org/package/2006/relationships"><Relationship Id="rId1" Type="http://schemas.openxmlformats.org/officeDocument/2006/relationships/image" Target="../media/image3.gif"/></Relationships>
</file>

<file path=xl/drawings/_rels/drawing8.xml.rels><?xml version="1.0" encoding="UTF-8" standalone="yes"?>
<Relationships xmlns="http://schemas.openxmlformats.org/package/2006/relationships"><Relationship Id="rId1" Type="http://schemas.openxmlformats.org/officeDocument/2006/relationships/image" Target="../media/image3.gif"/></Relationships>
</file>

<file path=xl/drawings/_rels/drawing9.xml.rels><?xml version="1.0" encoding="UTF-8" standalone="yes"?>
<Relationships xmlns="http://schemas.openxmlformats.org/package/2006/relationships"><Relationship Id="rId1" Type="http://schemas.openxmlformats.org/officeDocument/2006/relationships/image" Target="../media/image3.gif"/></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3</xdr:row>
      <xdr:rowOff>704850</xdr:rowOff>
    </xdr:from>
    <xdr:to>
      <xdr:col>13</xdr:col>
      <xdr:colOff>504825</xdr:colOff>
      <xdr:row>3</xdr:row>
      <xdr:rowOff>979194</xdr:rowOff>
    </xdr:to>
    <xdr:pic>
      <xdr:nvPicPr>
        <xdr:cNvPr id="2" name="Picture 1">
          <a:extLst>
            <a:ext uri="{FF2B5EF4-FFF2-40B4-BE49-F238E27FC236}">
              <a16:creationId xmlns:a16="http://schemas.microsoft.com/office/drawing/2014/main" id="{CCBB1938-5914-4E99-91D4-3D1F6C3C1E49}"/>
            </a:ext>
          </a:extLst>
        </xdr:cNvPr>
        <xdr:cNvPicPr>
          <a:picLocks noChangeAspect="1"/>
        </xdr:cNvPicPr>
      </xdr:nvPicPr>
      <xdr:blipFill>
        <a:blip xmlns:r="http://schemas.openxmlformats.org/officeDocument/2006/relationships" r:embed="rId1"/>
        <a:stretch>
          <a:fillRect/>
        </a:stretch>
      </xdr:blipFill>
      <xdr:spPr>
        <a:xfrm>
          <a:off x="657225" y="1581150"/>
          <a:ext cx="7772400" cy="27434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97</xdr:row>
      <xdr:rowOff>0</xdr:rowOff>
    </xdr:from>
    <xdr:to>
      <xdr:col>0</xdr:col>
      <xdr:colOff>12700</xdr:colOff>
      <xdr:row>97</xdr:row>
      <xdr:rowOff>12700</xdr:rowOff>
    </xdr:to>
    <xdr:pic>
      <xdr:nvPicPr>
        <xdr:cNvPr id="2" name="Picture 1" descr="https://applications.labor.ny.gov/wpp/images/spacer.gif">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3" name="Picture 2" descr="https://applications.labor.ny.gov/wpp/images/spacer.gif">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97</xdr:row>
      <xdr:rowOff>0</xdr:rowOff>
    </xdr:from>
    <xdr:to>
      <xdr:col>3</xdr:col>
      <xdr:colOff>12700</xdr:colOff>
      <xdr:row>97</xdr:row>
      <xdr:rowOff>12700</xdr:rowOff>
    </xdr:to>
    <xdr:pic>
      <xdr:nvPicPr>
        <xdr:cNvPr id="4" name="Picture 3" descr="https://applications.labor.ny.gov/wpp/images/spacer.gif">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97</xdr:row>
      <xdr:rowOff>0</xdr:rowOff>
    </xdr:from>
    <xdr:to>
      <xdr:col>4</xdr:col>
      <xdr:colOff>12700</xdr:colOff>
      <xdr:row>97</xdr:row>
      <xdr:rowOff>12700</xdr:rowOff>
    </xdr:to>
    <xdr:pic>
      <xdr:nvPicPr>
        <xdr:cNvPr id="5" name="Picture 4" descr="https://applications.labor.ny.gov/wpp/images/spacer.gif">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4065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97</xdr:row>
      <xdr:rowOff>0</xdr:rowOff>
    </xdr:from>
    <xdr:to>
      <xdr:col>5</xdr:col>
      <xdr:colOff>12700</xdr:colOff>
      <xdr:row>97</xdr:row>
      <xdr:rowOff>12700</xdr:rowOff>
    </xdr:to>
    <xdr:pic>
      <xdr:nvPicPr>
        <xdr:cNvPr id="6" name="Picture 5" descr="https://applications.labor.ny.gov/wpp/images/spacer.gif">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059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97</xdr:row>
      <xdr:rowOff>0</xdr:rowOff>
    </xdr:from>
    <xdr:to>
      <xdr:col>6</xdr:col>
      <xdr:colOff>12700</xdr:colOff>
      <xdr:row>97</xdr:row>
      <xdr:rowOff>12700</xdr:rowOff>
    </xdr:to>
    <xdr:pic>
      <xdr:nvPicPr>
        <xdr:cNvPr id="7" name="Picture 6" descr="https://applications.labor.ny.gov/wpp/images/spacer.gif">
          <a:extLst>
            <a:ext uri="{FF2B5EF4-FFF2-40B4-BE49-F238E27FC236}">
              <a16:creationId xmlns:a16="http://schemas.microsoft.com/office/drawing/2014/main" id="{00000000-0008-0000-0C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97</xdr:row>
      <xdr:rowOff>0</xdr:rowOff>
    </xdr:from>
    <xdr:to>
      <xdr:col>11</xdr:col>
      <xdr:colOff>12700</xdr:colOff>
      <xdr:row>97</xdr:row>
      <xdr:rowOff>12700</xdr:rowOff>
    </xdr:to>
    <xdr:pic>
      <xdr:nvPicPr>
        <xdr:cNvPr id="8" name="Picture 7" descr="https://applications.labor.ny.gov/wpp/images/spacer.gif">
          <a:extLst>
            <a:ext uri="{FF2B5EF4-FFF2-40B4-BE49-F238E27FC236}">
              <a16:creationId xmlns:a16="http://schemas.microsoft.com/office/drawing/2014/main" id="{00000000-0008-0000-0C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049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97</xdr:row>
      <xdr:rowOff>0</xdr:rowOff>
    </xdr:from>
    <xdr:to>
      <xdr:col>12</xdr:col>
      <xdr:colOff>12700</xdr:colOff>
      <xdr:row>97</xdr:row>
      <xdr:rowOff>12700</xdr:rowOff>
    </xdr:to>
    <xdr:pic>
      <xdr:nvPicPr>
        <xdr:cNvPr id="9" name="Picture 8" descr="https://applications.labor.ny.gov/wpp/images/spacer.gif">
          <a:extLst>
            <a:ext uri="{FF2B5EF4-FFF2-40B4-BE49-F238E27FC236}">
              <a16:creationId xmlns:a16="http://schemas.microsoft.com/office/drawing/2014/main" id="{00000000-0008-0000-0C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717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97</xdr:row>
      <xdr:rowOff>0</xdr:rowOff>
    </xdr:from>
    <xdr:to>
      <xdr:col>13</xdr:col>
      <xdr:colOff>12700</xdr:colOff>
      <xdr:row>97</xdr:row>
      <xdr:rowOff>12700</xdr:rowOff>
    </xdr:to>
    <xdr:pic>
      <xdr:nvPicPr>
        <xdr:cNvPr id="10" name="Picture 9" descr="https://applications.labor.ny.gov/wpp/images/spacer.gif">
          <a:extLst>
            <a:ext uri="{FF2B5EF4-FFF2-40B4-BE49-F238E27FC236}">
              <a16:creationId xmlns:a16="http://schemas.microsoft.com/office/drawing/2014/main" id="{00000000-0008-0000-0C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465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97</xdr:row>
      <xdr:rowOff>0</xdr:rowOff>
    </xdr:from>
    <xdr:to>
      <xdr:col>14</xdr:col>
      <xdr:colOff>12700</xdr:colOff>
      <xdr:row>97</xdr:row>
      <xdr:rowOff>12700</xdr:rowOff>
    </xdr:to>
    <xdr:pic>
      <xdr:nvPicPr>
        <xdr:cNvPr id="11" name="Picture 10" descr="https://applications.labor.ny.gov/wpp/images/spacer.gif">
          <a:extLst>
            <a:ext uri="{FF2B5EF4-FFF2-40B4-BE49-F238E27FC236}">
              <a16:creationId xmlns:a16="http://schemas.microsoft.com/office/drawing/2014/main" id="{00000000-0008-0000-0C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2285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12" name="Picture 11" descr="https://applications.labor.ny.gov/wpp/images/spacer.gif">
          <a:extLst>
            <a:ext uri="{FF2B5EF4-FFF2-40B4-BE49-F238E27FC236}">
              <a16:creationId xmlns:a16="http://schemas.microsoft.com/office/drawing/2014/main" id="{00000000-0008-0000-0C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0</xdr:colOff>
      <xdr:row>97</xdr:row>
      <xdr:rowOff>0</xdr:rowOff>
    </xdr:from>
    <xdr:ext cx="12700" cy="12700"/>
    <xdr:pic>
      <xdr:nvPicPr>
        <xdr:cNvPr id="13" name="Picture 12" descr="https://applications.labor.ny.gov/wpp/images/spacer.gif">
          <a:extLst>
            <a:ext uri="{FF2B5EF4-FFF2-40B4-BE49-F238E27FC236}">
              <a16:creationId xmlns:a16="http://schemas.microsoft.com/office/drawing/2014/main" id="{00000000-0008-0000-0C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633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97</xdr:row>
      <xdr:rowOff>0</xdr:rowOff>
    </xdr:from>
    <xdr:ext cx="12700" cy="12700"/>
    <xdr:pic>
      <xdr:nvPicPr>
        <xdr:cNvPr id="14" name="Picture 13" descr="https://applications.labor.ny.gov/wpp/images/spacer.gif">
          <a:extLst>
            <a:ext uri="{FF2B5EF4-FFF2-40B4-BE49-F238E27FC236}">
              <a16:creationId xmlns:a16="http://schemas.microsoft.com/office/drawing/2014/main" id="{00000000-0008-0000-0C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301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97</xdr:row>
      <xdr:rowOff>0</xdr:rowOff>
    </xdr:from>
    <xdr:to>
      <xdr:col>1</xdr:col>
      <xdr:colOff>12700</xdr:colOff>
      <xdr:row>97</xdr:row>
      <xdr:rowOff>12700</xdr:rowOff>
    </xdr:to>
    <xdr:pic>
      <xdr:nvPicPr>
        <xdr:cNvPr id="15" name="Picture 14" descr="https://applications.labor.ny.gov/wpp/images/spacer.gif">
          <a:extLst>
            <a:ext uri="{FF2B5EF4-FFF2-40B4-BE49-F238E27FC236}">
              <a16:creationId xmlns:a16="http://schemas.microsoft.com/office/drawing/2014/main" id="{00000000-0008-0000-0C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16" name="Picture 15" descr="https://applications.labor.ny.gov/wpp/images/spacer.gif">
          <a:extLst>
            <a:ext uri="{FF2B5EF4-FFF2-40B4-BE49-F238E27FC236}">
              <a16:creationId xmlns:a16="http://schemas.microsoft.com/office/drawing/2014/main" id="{C32242F5-160D-43DF-974D-2184B608A0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17" name="Picture 16" descr="https://applications.labor.ny.gov/wpp/images/spacer.gif">
          <a:extLst>
            <a:ext uri="{FF2B5EF4-FFF2-40B4-BE49-F238E27FC236}">
              <a16:creationId xmlns:a16="http://schemas.microsoft.com/office/drawing/2014/main" id="{17213BF1-EC3D-428B-8D29-02A34DF271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18" name="Picture 17" descr="https://applications.labor.ny.gov/wpp/images/spacer.gif">
          <a:extLst>
            <a:ext uri="{FF2B5EF4-FFF2-40B4-BE49-F238E27FC236}">
              <a16:creationId xmlns:a16="http://schemas.microsoft.com/office/drawing/2014/main" id="{C3C5A1E5-2D67-48D2-8032-A1B51B88B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19" name="Picture 18" descr="https://applications.labor.ny.gov/wpp/images/spacer.gif">
          <a:extLst>
            <a:ext uri="{FF2B5EF4-FFF2-40B4-BE49-F238E27FC236}">
              <a16:creationId xmlns:a16="http://schemas.microsoft.com/office/drawing/2014/main" id="{C716D700-6BC3-45CF-BB65-64DF439927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20" name="Picture 19" descr="https://applications.labor.ny.gov/wpp/images/spacer.gif">
          <a:extLst>
            <a:ext uri="{FF2B5EF4-FFF2-40B4-BE49-F238E27FC236}">
              <a16:creationId xmlns:a16="http://schemas.microsoft.com/office/drawing/2014/main" id="{340A178B-DC9E-42D5-80DC-03A81181A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97</xdr:row>
      <xdr:rowOff>0</xdr:rowOff>
    </xdr:from>
    <xdr:ext cx="12700" cy="12700"/>
    <xdr:pic>
      <xdr:nvPicPr>
        <xdr:cNvPr id="21" name="Picture 20" descr="https://applications.labor.ny.gov/wpp/images/spacer.gif">
          <a:extLst>
            <a:ext uri="{FF2B5EF4-FFF2-40B4-BE49-F238E27FC236}">
              <a16:creationId xmlns:a16="http://schemas.microsoft.com/office/drawing/2014/main" id="{10F8950B-712C-495A-8CBA-FB0903DDF0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97</xdr:row>
      <xdr:rowOff>0</xdr:rowOff>
    </xdr:from>
    <xdr:to>
      <xdr:col>1</xdr:col>
      <xdr:colOff>12700</xdr:colOff>
      <xdr:row>97</xdr:row>
      <xdr:rowOff>12700</xdr:rowOff>
    </xdr:to>
    <xdr:pic>
      <xdr:nvPicPr>
        <xdr:cNvPr id="22" name="Picture 21" descr="https://applications.labor.ny.gov/wpp/images/spacer.gif">
          <a:extLst>
            <a:ext uri="{FF2B5EF4-FFF2-40B4-BE49-F238E27FC236}">
              <a16:creationId xmlns:a16="http://schemas.microsoft.com/office/drawing/2014/main" id="{2FC30FCC-9D2E-4E66-89C0-542FB268B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23" name="Picture 22" descr="https://applications.labor.ny.gov/wpp/images/spacer.gif">
          <a:extLst>
            <a:ext uri="{FF2B5EF4-FFF2-40B4-BE49-F238E27FC236}">
              <a16:creationId xmlns:a16="http://schemas.microsoft.com/office/drawing/2014/main" id="{C67910A5-DE72-49B3-A93D-917147CA20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24" name="Picture 23" descr="https://applications.labor.ny.gov/wpp/images/spacer.gif">
          <a:extLst>
            <a:ext uri="{FF2B5EF4-FFF2-40B4-BE49-F238E27FC236}">
              <a16:creationId xmlns:a16="http://schemas.microsoft.com/office/drawing/2014/main" id="{E3596231-C776-4730-86C2-2D95512B16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25" name="Picture 24" descr="https://applications.labor.ny.gov/wpp/images/spacer.gif">
          <a:extLst>
            <a:ext uri="{FF2B5EF4-FFF2-40B4-BE49-F238E27FC236}">
              <a16:creationId xmlns:a16="http://schemas.microsoft.com/office/drawing/2014/main" id="{F2976BDD-723E-4883-AFCD-3D032871E9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26" name="Picture 25" descr="https://applications.labor.ny.gov/wpp/images/spacer.gif">
          <a:extLst>
            <a:ext uri="{FF2B5EF4-FFF2-40B4-BE49-F238E27FC236}">
              <a16:creationId xmlns:a16="http://schemas.microsoft.com/office/drawing/2014/main" id="{CC032B3C-CE6A-43BF-8187-91438780DB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27" name="Picture 26" descr="https://applications.labor.ny.gov/wpp/images/spacer.gif">
          <a:extLst>
            <a:ext uri="{FF2B5EF4-FFF2-40B4-BE49-F238E27FC236}">
              <a16:creationId xmlns:a16="http://schemas.microsoft.com/office/drawing/2014/main" id="{ED11C07C-471B-4F3D-BD28-E928519584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28" name="Picture 27" descr="https://applications.labor.ny.gov/wpp/images/spacer.gif">
          <a:extLst>
            <a:ext uri="{FF2B5EF4-FFF2-40B4-BE49-F238E27FC236}">
              <a16:creationId xmlns:a16="http://schemas.microsoft.com/office/drawing/2014/main" id="{D764B9CB-94A0-4D2B-AAC9-4413A8660B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29" name="Picture 28" descr="https://applications.labor.ny.gov/wpp/images/spacer.gif">
          <a:extLst>
            <a:ext uri="{FF2B5EF4-FFF2-40B4-BE49-F238E27FC236}">
              <a16:creationId xmlns:a16="http://schemas.microsoft.com/office/drawing/2014/main" id="{AEE6C3C0-5EBE-4B7B-80A3-A19EC7B65E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30" name="Picture 29" descr="https://applications.labor.ny.gov/wpp/images/spacer.gif">
          <a:extLst>
            <a:ext uri="{FF2B5EF4-FFF2-40B4-BE49-F238E27FC236}">
              <a16:creationId xmlns:a16="http://schemas.microsoft.com/office/drawing/2014/main" id="{7E8965E8-8813-40B1-9003-A20833FCAB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31" name="Picture 30" descr="https://applications.labor.ny.gov/wpp/images/spacer.gif">
          <a:extLst>
            <a:ext uri="{FF2B5EF4-FFF2-40B4-BE49-F238E27FC236}">
              <a16:creationId xmlns:a16="http://schemas.microsoft.com/office/drawing/2014/main" id="{D1F99E61-CE2D-4CD5-8F43-C9BE66008E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32" name="Picture 31" descr="https://applications.labor.ny.gov/wpp/images/spacer.gif">
          <a:extLst>
            <a:ext uri="{FF2B5EF4-FFF2-40B4-BE49-F238E27FC236}">
              <a16:creationId xmlns:a16="http://schemas.microsoft.com/office/drawing/2014/main" id="{E602DB44-EF4F-40A2-9253-E28C90384D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33" name="Picture 32" descr="https://applications.labor.ny.gov/wpp/images/spacer.gif">
          <a:extLst>
            <a:ext uri="{FF2B5EF4-FFF2-40B4-BE49-F238E27FC236}">
              <a16:creationId xmlns:a16="http://schemas.microsoft.com/office/drawing/2014/main" id="{8EE430F6-DA68-44EB-8820-CB323CCDB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34" name="Picture 33" descr="https://applications.labor.ny.gov/wpp/images/spacer.gif">
          <a:extLst>
            <a:ext uri="{FF2B5EF4-FFF2-40B4-BE49-F238E27FC236}">
              <a16:creationId xmlns:a16="http://schemas.microsoft.com/office/drawing/2014/main" id="{8555FDD1-615D-4233-88B5-C6CC2095E8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97</xdr:row>
      <xdr:rowOff>0</xdr:rowOff>
    </xdr:from>
    <xdr:ext cx="12700" cy="12700"/>
    <xdr:pic>
      <xdr:nvPicPr>
        <xdr:cNvPr id="35" name="Picture 34" descr="https://applications.labor.ny.gov/wpp/images/spacer.gif">
          <a:extLst>
            <a:ext uri="{FF2B5EF4-FFF2-40B4-BE49-F238E27FC236}">
              <a16:creationId xmlns:a16="http://schemas.microsoft.com/office/drawing/2014/main" id="{D888BA19-16A4-4873-8A65-A7F9F584AC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97</xdr:row>
      <xdr:rowOff>0</xdr:rowOff>
    </xdr:from>
    <xdr:to>
      <xdr:col>1</xdr:col>
      <xdr:colOff>12700</xdr:colOff>
      <xdr:row>97</xdr:row>
      <xdr:rowOff>12700</xdr:rowOff>
    </xdr:to>
    <xdr:pic>
      <xdr:nvPicPr>
        <xdr:cNvPr id="36" name="Picture 35" descr="https://applications.labor.ny.gov/wpp/images/spacer.gif">
          <a:extLst>
            <a:ext uri="{FF2B5EF4-FFF2-40B4-BE49-F238E27FC236}">
              <a16:creationId xmlns:a16="http://schemas.microsoft.com/office/drawing/2014/main" id="{57115004-84E8-4E35-95C5-68265E44B4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37" name="Picture 36" descr="https://applications.labor.ny.gov/wpp/images/spacer.gif">
          <a:extLst>
            <a:ext uri="{FF2B5EF4-FFF2-40B4-BE49-F238E27FC236}">
              <a16:creationId xmlns:a16="http://schemas.microsoft.com/office/drawing/2014/main" id="{D98BBD40-8B13-4BB8-B306-AC009AC16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38" name="Picture 37" descr="https://applications.labor.ny.gov/wpp/images/spacer.gif">
          <a:extLst>
            <a:ext uri="{FF2B5EF4-FFF2-40B4-BE49-F238E27FC236}">
              <a16:creationId xmlns:a16="http://schemas.microsoft.com/office/drawing/2014/main" id="{74C676C9-345E-4811-8297-7734A0513D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97</xdr:row>
      <xdr:rowOff>0</xdr:rowOff>
    </xdr:from>
    <xdr:ext cx="12700" cy="12700"/>
    <xdr:pic>
      <xdr:nvPicPr>
        <xdr:cNvPr id="39" name="Picture 38" descr="https://applications.labor.ny.gov/wpp/images/spacer.gif">
          <a:extLst>
            <a:ext uri="{FF2B5EF4-FFF2-40B4-BE49-F238E27FC236}">
              <a16:creationId xmlns:a16="http://schemas.microsoft.com/office/drawing/2014/main" id="{7192AC1E-6AA4-4438-AD51-2D16E0D4A3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97</xdr:row>
      <xdr:rowOff>0</xdr:rowOff>
    </xdr:from>
    <xdr:to>
      <xdr:col>1</xdr:col>
      <xdr:colOff>12700</xdr:colOff>
      <xdr:row>97</xdr:row>
      <xdr:rowOff>12700</xdr:rowOff>
    </xdr:to>
    <xdr:pic>
      <xdr:nvPicPr>
        <xdr:cNvPr id="40" name="Picture 39" descr="https://applications.labor.ny.gov/wpp/images/spacer.gif">
          <a:extLst>
            <a:ext uri="{FF2B5EF4-FFF2-40B4-BE49-F238E27FC236}">
              <a16:creationId xmlns:a16="http://schemas.microsoft.com/office/drawing/2014/main" id="{6AFE1FA5-174A-450B-8FE3-5EF4E97E83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41" name="Picture 40" descr="https://applications.labor.ny.gov/wpp/images/spacer.gif">
          <a:extLst>
            <a:ext uri="{FF2B5EF4-FFF2-40B4-BE49-F238E27FC236}">
              <a16:creationId xmlns:a16="http://schemas.microsoft.com/office/drawing/2014/main" id="{8F547490-FAC2-48B2-B296-A3424B413F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42" name="Picture 41" descr="https://applications.labor.ny.gov/wpp/images/spacer.gif">
          <a:extLst>
            <a:ext uri="{FF2B5EF4-FFF2-40B4-BE49-F238E27FC236}">
              <a16:creationId xmlns:a16="http://schemas.microsoft.com/office/drawing/2014/main" id="{7831BAA6-497A-4978-94C5-426F0E485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43" name="Picture 42" descr="https://applications.labor.ny.gov/wpp/images/spacer.gif">
          <a:extLst>
            <a:ext uri="{FF2B5EF4-FFF2-40B4-BE49-F238E27FC236}">
              <a16:creationId xmlns:a16="http://schemas.microsoft.com/office/drawing/2014/main" id="{1EE53385-32F1-45C2-9D21-62CC46A7C0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44" name="Picture 43" descr="https://applications.labor.ny.gov/wpp/images/spacer.gif">
          <a:extLst>
            <a:ext uri="{FF2B5EF4-FFF2-40B4-BE49-F238E27FC236}">
              <a16:creationId xmlns:a16="http://schemas.microsoft.com/office/drawing/2014/main" id="{91D03F98-0B42-4F5E-B533-F698A3535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45" name="Picture 44" descr="https://applications.labor.ny.gov/wpp/images/spacer.gif">
          <a:extLst>
            <a:ext uri="{FF2B5EF4-FFF2-40B4-BE49-F238E27FC236}">
              <a16:creationId xmlns:a16="http://schemas.microsoft.com/office/drawing/2014/main" id="{9BE23ECC-701D-426A-84FD-0C282B405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46" name="Picture 45" descr="https://applications.labor.ny.gov/wpp/images/spacer.gif">
          <a:extLst>
            <a:ext uri="{FF2B5EF4-FFF2-40B4-BE49-F238E27FC236}">
              <a16:creationId xmlns:a16="http://schemas.microsoft.com/office/drawing/2014/main" id="{AA1BD550-3988-46A4-8604-BEFEE3F538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47" name="Picture 46" descr="https://applications.labor.ny.gov/wpp/images/spacer.gif">
          <a:extLst>
            <a:ext uri="{FF2B5EF4-FFF2-40B4-BE49-F238E27FC236}">
              <a16:creationId xmlns:a16="http://schemas.microsoft.com/office/drawing/2014/main" id="{3B23000D-1A6B-44C9-B0BF-54E3B27B9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48" name="Picture 47" descr="https://applications.labor.ny.gov/wpp/images/spacer.gif">
          <a:extLst>
            <a:ext uri="{FF2B5EF4-FFF2-40B4-BE49-F238E27FC236}">
              <a16:creationId xmlns:a16="http://schemas.microsoft.com/office/drawing/2014/main" id="{632F8B85-31E4-40FB-A93B-9DCDC9ED2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49" name="Picture 48" descr="https://applications.labor.ny.gov/wpp/images/spacer.gif">
          <a:extLst>
            <a:ext uri="{FF2B5EF4-FFF2-40B4-BE49-F238E27FC236}">
              <a16:creationId xmlns:a16="http://schemas.microsoft.com/office/drawing/2014/main" id="{9D95DB95-01D2-4B20-A13B-7BC86B4D13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50" name="Picture 49" descr="https://applications.labor.ny.gov/wpp/images/spacer.gif">
          <a:extLst>
            <a:ext uri="{FF2B5EF4-FFF2-40B4-BE49-F238E27FC236}">
              <a16:creationId xmlns:a16="http://schemas.microsoft.com/office/drawing/2014/main" id="{4177C466-730B-4809-86B4-327C602818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51" name="Picture 50" descr="https://applications.labor.ny.gov/wpp/images/spacer.gif">
          <a:extLst>
            <a:ext uri="{FF2B5EF4-FFF2-40B4-BE49-F238E27FC236}">
              <a16:creationId xmlns:a16="http://schemas.microsoft.com/office/drawing/2014/main" id="{1AA9146D-DD66-4575-9FC9-6D757418D4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52" name="Picture 51" descr="https://applications.labor.ny.gov/wpp/images/spacer.gif">
          <a:extLst>
            <a:ext uri="{FF2B5EF4-FFF2-40B4-BE49-F238E27FC236}">
              <a16:creationId xmlns:a16="http://schemas.microsoft.com/office/drawing/2014/main" id="{9D6A0ED0-0DE2-48EA-819C-B115BBBFD0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97</xdr:row>
      <xdr:rowOff>0</xdr:rowOff>
    </xdr:from>
    <xdr:ext cx="12700" cy="12700"/>
    <xdr:pic>
      <xdr:nvPicPr>
        <xdr:cNvPr id="53" name="Picture 52" descr="https://applications.labor.ny.gov/wpp/images/spacer.gif">
          <a:extLst>
            <a:ext uri="{FF2B5EF4-FFF2-40B4-BE49-F238E27FC236}">
              <a16:creationId xmlns:a16="http://schemas.microsoft.com/office/drawing/2014/main" id="{2CDE7EC7-B9CF-4423-903B-8C477957FD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97</xdr:row>
      <xdr:rowOff>0</xdr:rowOff>
    </xdr:from>
    <xdr:to>
      <xdr:col>1</xdr:col>
      <xdr:colOff>12700</xdr:colOff>
      <xdr:row>97</xdr:row>
      <xdr:rowOff>12700</xdr:rowOff>
    </xdr:to>
    <xdr:pic>
      <xdr:nvPicPr>
        <xdr:cNvPr id="54" name="Picture 53" descr="https://applications.labor.ny.gov/wpp/images/spacer.gif">
          <a:extLst>
            <a:ext uri="{FF2B5EF4-FFF2-40B4-BE49-F238E27FC236}">
              <a16:creationId xmlns:a16="http://schemas.microsoft.com/office/drawing/2014/main" id="{FA3EC24D-066D-4F57-A52F-BE721E02EB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55" name="Picture 54" descr="https://applications.labor.ny.gov/wpp/images/spacer.gif">
          <a:extLst>
            <a:ext uri="{FF2B5EF4-FFF2-40B4-BE49-F238E27FC236}">
              <a16:creationId xmlns:a16="http://schemas.microsoft.com/office/drawing/2014/main" id="{7BA8C756-CC5F-4846-8438-A97C0F4CAA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56" name="Picture 55" descr="https://applications.labor.ny.gov/wpp/images/spacer.gif">
          <a:extLst>
            <a:ext uri="{FF2B5EF4-FFF2-40B4-BE49-F238E27FC236}">
              <a16:creationId xmlns:a16="http://schemas.microsoft.com/office/drawing/2014/main" id="{CE76D2A4-3029-4C11-ADBD-3AE4401E3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97</xdr:row>
      <xdr:rowOff>0</xdr:rowOff>
    </xdr:from>
    <xdr:ext cx="12700" cy="12700"/>
    <xdr:pic>
      <xdr:nvPicPr>
        <xdr:cNvPr id="57" name="Picture 56" descr="https://applications.labor.ny.gov/wpp/images/spacer.gif">
          <a:extLst>
            <a:ext uri="{FF2B5EF4-FFF2-40B4-BE49-F238E27FC236}">
              <a16:creationId xmlns:a16="http://schemas.microsoft.com/office/drawing/2014/main" id="{3B4A89BE-23EE-4794-A3D4-5A5E70A3AA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97</xdr:row>
      <xdr:rowOff>0</xdr:rowOff>
    </xdr:from>
    <xdr:to>
      <xdr:col>1</xdr:col>
      <xdr:colOff>12700</xdr:colOff>
      <xdr:row>97</xdr:row>
      <xdr:rowOff>12700</xdr:rowOff>
    </xdr:to>
    <xdr:pic>
      <xdr:nvPicPr>
        <xdr:cNvPr id="58" name="Picture 57" descr="https://applications.labor.ny.gov/wpp/images/spacer.gif">
          <a:extLst>
            <a:ext uri="{FF2B5EF4-FFF2-40B4-BE49-F238E27FC236}">
              <a16:creationId xmlns:a16="http://schemas.microsoft.com/office/drawing/2014/main" id="{E8FC2102-4B3A-4405-AA95-F1F3DB1854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59" name="Picture 58" descr="https://applications.labor.ny.gov/wpp/images/spacer.gif">
          <a:extLst>
            <a:ext uri="{FF2B5EF4-FFF2-40B4-BE49-F238E27FC236}">
              <a16:creationId xmlns:a16="http://schemas.microsoft.com/office/drawing/2014/main" id="{8758864B-6192-4A7D-80A2-A995564D1A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60" name="Picture 59" descr="https://applications.labor.ny.gov/wpp/images/spacer.gif">
          <a:extLst>
            <a:ext uri="{FF2B5EF4-FFF2-40B4-BE49-F238E27FC236}">
              <a16:creationId xmlns:a16="http://schemas.microsoft.com/office/drawing/2014/main" id="{3A3E84AF-DAC9-4462-858C-290D26AE86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61" name="Picture 60" descr="https://applications.labor.ny.gov/wpp/images/spacer.gif">
          <a:extLst>
            <a:ext uri="{FF2B5EF4-FFF2-40B4-BE49-F238E27FC236}">
              <a16:creationId xmlns:a16="http://schemas.microsoft.com/office/drawing/2014/main" id="{40D6CAD9-9937-43DA-9C72-9A1CC42C40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62" name="Picture 61" descr="https://applications.labor.ny.gov/wpp/images/spacer.gif">
          <a:extLst>
            <a:ext uri="{FF2B5EF4-FFF2-40B4-BE49-F238E27FC236}">
              <a16:creationId xmlns:a16="http://schemas.microsoft.com/office/drawing/2014/main" id="{8B32F782-4813-4ADF-83B4-078800011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63" name="Picture 62" descr="https://applications.labor.ny.gov/wpp/images/spacer.gif">
          <a:extLst>
            <a:ext uri="{FF2B5EF4-FFF2-40B4-BE49-F238E27FC236}">
              <a16:creationId xmlns:a16="http://schemas.microsoft.com/office/drawing/2014/main" id="{A366E35A-33E9-4197-B05A-6837C0B17F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64" name="Picture 63" descr="https://applications.labor.ny.gov/wpp/images/spacer.gif">
          <a:extLst>
            <a:ext uri="{FF2B5EF4-FFF2-40B4-BE49-F238E27FC236}">
              <a16:creationId xmlns:a16="http://schemas.microsoft.com/office/drawing/2014/main" id="{3B2267E7-F161-4AC9-9CA7-01BC8051B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65" name="Picture 64" descr="https://applications.labor.ny.gov/wpp/images/spacer.gif">
          <a:extLst>
            <a:ext uri="{FF2B5EF4-FFF2-40B4-BE49-F238E27FC236}">
              <a16:creationId xmlns:a16="http://schemas.microsoft.com/office/drawing/2014/main" id="{C3C0DA27-00A0-41DF-9191-33B8DFFAB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97</xdr:row>
      <xdr:rowOff>0</xdr:rowOff>
    </xdr:from>
    <xdr:ext cx="12700" cy="12700"/>
    <xdr:pic>
      <xdr:nvPicPr>
        <xdr:cNvPr id="66" name="Picture 65" descr="https://applications.labor.ny.gov/wpp/images/spacer.gif">
          <a:extLst>
            <a:ext uri="{FF2B5EF4-FFF2-40B4-BE49-F238E27FC236}">
              <a16:creationId xmlns:a16="http://schemas.microsoft.com/office/drawing/2014/main" id="{D7D0F8F1-6F2D-48BB-BC38-4127F810D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97</xdr:row>
      <xdr:rowOff>0</xdr:rowOff>
    </xdr:from>
    <xdr:to>
      <xdr:col>1</xdr:col>
      <xdr:colOff>12700</xdr:colOff>
      <xdr:row>97</xdr:row>
      <xdr:rowOff>12700</xdr:rowOff>
    </xdr:to>
    <xdr:pic>
      <xdr:nvPicPr>
        <xdr:cNvPr id="67" name="Picture 66" descr="https://applications.labor.ny.gov/wpp/images/spacer.gif">
          <a:extLst>
            <a:ext uri="{FF2B5EF4-FFF2-40B4-BE49-F238E27FC236}">
              <a16:creationId xmlns:a16="http://schemas.microsoft.com/office/drawing/2014/main" id="{39C37B75-3A4A-4FAF-AC89-FA83352161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68" name="Picture 67" descr="https://applications.labor.ny.gov/wpp/images/spacer.gif">
          <a:extLst>
            <a:ext uri="{FF2B5EF4-FFF2-40B4-BE49-F238E27FC236}">
              <a16:creationId xmlns:a16="http://schemas.microsoft.com/office/drawing/2014/main" id="{D16D2F3F-A988-4E7A-9DED-E4ED279211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69" name="Picture 68" descr="https://applications.labor.ny.gov/wpp/images/spacer.gif">
          <a:extLst>
            <a:ext uri="{FF2B5EF4-FFF2-40B4-BE49-F238E27FC236}">
              <a16:creationId xmlns:a16="http://schemas.microsoft.com/office/drawing/2014/main" id="{D132DE31-C32C-428D-BC38-B19C7A01FB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97</xdr:row>
      <xdr:rowOff>0</xdr:rowOff>
    </xdr:from>
    <xdr:ext cx="12700" cy="12700"/>
    <xdr:pic>
      <xdr:nvPicPr>
        <xdr:cNvPr id="70" name="Picture 69" descr="https://applications.labor.ny.gov/wpp/images/spacer.gif">
          <a:extLst>
            <a:ext uri="{FF2B5EF4-FFF2-40B4-BE49-F238E27FC236}">
              <a16:creationId xmlns:a16="http://schemas.microsoft.com/office/drawing/2014/main" id="{83A157AF-14E2-45FE-B27A-D24672279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97</xdr:row>
      <xdr:rowOff>0</xdr:rowOff>
    </xdr:from>
    <xdr:to>
      <xdr:col>1</xdr:col>
      <xdr:colOff>12700</xdr:colOff>
      <xdr:row>97</xdr:row>
      <xdr:rowOff>12700</xdr:rowOff>
    </xdr:to>
    <xdr:pic>
      <xdr:nvPicPr>
        <xdr:cNvPr id="71" name="Picture 70" descr="https://applications.labor.ny.gov/wpp/images/spacer.gif">
          <a:extLst>
            <a:ext uri="{FF2B5EF4-FFF2-40B4-BE49-F238E27FC236}">
              <a16:creationId xmlns:a16="http://schemas.microsoft.com/office/drawing/2014/main" id="{5F5187DB-C744-46F5-AC9D-D54E8FD580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72" name="Picture 71" descr="https://applications.labor.ny.gov/wpp/images/spacer.gif">
          <a:extLst>
            <a:ext uri="{FF2B5EF4-FFF2-40B4-BE49-F238E27FC236}">
              <a16:creationId xmlns:a16="http://schemas.microsoft.com/office/drawing/2014/main" id="{5BB3FEF7-C211-4060-81C4-4B8C6BE585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12700</xdr:colOff>
      <xdr:row>97</xdr:row>
      <xdr:rowOff>12700</xdr:rowOff>
    </xdr:to>
    <xdr:pic>
      <xdr:nvPicPr>
        <xdr:cNvPr id="73" name="Picture 72" descr="https://applications.labor.ny.gov/wpp/images/spacer.gif">
          <a:extLst>
            <a:ext uri="{FF2B5EF4-FFF2-40B4-BE49-F238E27FC236}">
              <a16:creationId xmlns:a16="http://schemas.microsoft.com/office/drawing/2014/main" id="{19D2569A-BB6E-49F7-B856-733E7BC5D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81</xdr:row>
      <xdr:rowOff>0</xdr:rowOff>
    </xdr:from>
    <xdr:to>
      <xdr:col>0</xdr:col>
      <xdr:colOff>12700</xdr:colOff>
      <xdr:row>81</xdr:row>
      <xdr:rowOff>12700</xdr:rowOff>
    </xdr:to>
    <xdr:pic>
      <xdr:nvPicPr>
        <xdr:cNvPr id="2" name="Picture 1" descr="https://applications.labor.ny.gov/wpp/images/spacer.gif">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3" name="Picture 2" descr="https://applications.labor.ny.gov/wpp/images/spacer.gif">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030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81</xdr:row>
      <xdr:rowOff>0</xdr:rowOff>
    </xdr:from>
    <xdr:to>
      <xdr:col>3</xdr:col>
      <xdr:colOff>12700</xdr:colOff>
      <xdr:row>81</xdr:row>
      <xdr:rowOff>12700</xdr:rowOff>
    </xdr:to>
    <xdr:pic>
      <xdr:nvPicPr>
        <xdr:cNvPr id="4" name="Picture 3" descr="https://applications.labor.ny.gov/wpp/images/spacer.gif">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81</xdr:row>
      <xdr:rowOff>0</xdr:rowOff>
    </xdr:from>
    <xdr:to>
      <xdr:col>4</xdr:col>
      <xdr:colOff>12700</xdr:colOff>
      <xdr:row>81</xdr:row>
      <xdr:rowOff>12700</xdr:rowOff>
    </xdr:to>
    <xdr:pic>
      <xdr:nvPicPr>
        <xdr:cNvPr id="5" name="Picture 4" descr="https://applications.labor.ny.gov/wpp/images/spacer.gif">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560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81</xdr:row>
      <xdr:rowOff>0</xdr:rowOff>
    </xdr:from>
    <xdr:to>
      <xdr:col>5</xdr:col>
      <xdr:colOff>12700</xdr:colOff>
      <xdr:row>81</xdr:row>
      <xdr:rowOff>12700</xdr:rowOff>
    </xdr:to>
    <xdr:pic>
      <xdr:nvPicPr>
        <xdr:cNvPr id="6" name="Picture 5" descr="https://applications.labor.ny.gov/wpp/images/spacer.gif">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9005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81</xdr:row>
      <xdr:rowOff>0</xdr:rowOff>
    </xdr:from>
    <xdr:to>
      <xdr:col>6</xdr:col>
      <xdr:colOff>12700</xdr:colOff>
      <xdr:row>81</xdr:row>
      <xdr:rowOff>12700</xdr:rowOff>
    </xdr:to>
    <xdr:pic>
      <xdr:nvPicPr>
        <xdr:cNvPr id="7" name="Picture 6" descr="https://applications.labor.ny.gov/wpp/images/spacer.gif">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8065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81</xdr:row>
      <xdr:rowOff>0</xdr:rowOff>
    </xdr:from>
    <xdr:to>
      <xdr:col>11</xdr:col>
      <xdr:colOff>12700</xdr:colOff>
      <xdr:row>81</xdr:row>
      <xdr:rowOff>12700</xdr:rowOff>
    </xdr:to>
    <xdr:pic>
      <xdr:nvPicPr>
        <xdr:cNvPr id="8" name="Picture 7" descr="https://applications.labor.ny.gov/wpp/images/spacer.gif">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8905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81</xdr:row>
      <xdr:rowOff>0</xdr:rowOff>
    </xdr:from>
    <xdr:to>
      <xdr:col>12</xdr:col>
      <xdr:colOff>12700</xdr:colOff>
      <xdr:row>81</xdr:row>
      <xdr:rowOff>12700</xdr:rowOff>
    </xdr:to>
    <xdr:pic>
      <xdr:nvPicPr>
        <xdr:cNvPr id="9" name="Picture 8" descr="https://applications.labor.ny.gov/wpp/images/spacer.gif">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5585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81</xdr:row>
      <xdr:rowOff>0</xdr:rowOff>
    </xdr:from>
    <xdr:to>
      <xdr:col>13</xdr:col>
      <xdr:colOff>12700</xdr:colOff>
      <xdr:row>81</xdr:row>
      <xdr:rowOff>12700</xdr:rowOff>
    </xdr:to>
    <xdr:pic>
      <xdr:nvPicPr>
        <xdr:cNvPr id="10" name="Picture 9" descr="https://applications.labor.ny.gov/wpp/images/spacer.gif">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3065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81</xdr:row>
      <xdr:rowOff>0</xdr:rowOff>
    </xdr:from>
    <xdr:to>
      <xdr:col>14</xdr:col>
      <xdr:colOff>12700</xdr:colOff>
      <xdr:row>81</xdr:row>
      <xdr:rowOff>12700</xdr:rowOff>
    </xdr:to>
    <xdr:pic>
      <xdr:nvPicPr>
        <xdr:cNvPr id="11" name="Picture 10" descr="https://applications.labor.ny.gov/wpp/images/spacer.gif">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0</xdr:colOff>
      <xdr:row>81</xdr:row>
      <xdr:rowOff>0</xdr:rowOff>
    </xdr:from>
    <xdr:ext cx="12700" cy="12700"/>
    <xdr:pic>
      <xdr:nvPicPr>
        <xdr:cNvPr id="12" name="Picture 11" descr="https://applications.labor.ny.gov/wpp/images/spacer.gif">
          <a:extLst>
            <a:ext uri="{FF2B5EF4-FFF2-40B4-BE49-F238E27FC236}">
              <a16:creationId xmlns:a16="http://schemas.microsoft.com/office/drawing/2014/main" id="{00000000-0008-0000-0D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745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81</xdr:row>
      <xdr:rowOff>0</xdr:rowOff>
    </xdr:from>
    <xdr:ext cx="12700" cy="12700"/>
    <xdr:pic>
      <xdr:nvPicPr>
        <xdr:cNvPr id="13" name="Picture 12" descr="https://applications.labor.ny.gov/wpp/images/spacer.gif">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1425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81</xdr:row>
      <xdr:rowOff>0</xdr:rowOff>
    </xdr:from>
    <xdr:to>
      <xdr:col>1</xdr:col>
      <xdr:colOff>12700</xdr:colOff>
      <xdr:row>81</xdr:row>
      <xdr:rowOff>12700</xdr:rowOff>
    </xdr:to>
    <xdr:pic>
      <xdr:nvPicPr>
        <xdr:cNvPr id="14" name="Picture 13" descr="https://applications.labor.ny.gov/wpp/images/spacer.gif">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030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15" name="Picture 14" descr="https://applications.labor.ny.gov/wpp/images/spacer.gif">
          <a:extLst>
            <a:ext uri="{FF2B5EF4-FFF2-40B4-BE49-F238E27FC236}">
              <a16:creationId xmlns:a16="http://schemas.microsoft.com/office/drawing/2014/main" id="{29D0FC99-9405-410E-B609-1624F2E9FA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16" name="Picture 15" descr="https://applications.labor.ny.gov/wpp/images/spacer.gif">
          <a:extLst>
            <a:ext uri="{FF2B5EF4-FFF2-40B4-BE49-F238E27FC236}">
              <a16:creationId xmlns:a16="http://schemas.microsoft.com/office/drawing/2014/main" id="{FB7DD970-DE52-4E81-98C0-44237F955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17" name="Picture 16" descr="https://applications.labor.ny.gov/wpp/images/spacer.gif">
          <a:extLst>
            <a:ext uri="{FF2B5EF4-FFF2-40B4-BE49-F238E27FC236}">
              <a16:creationId xmlns:a16="http://schemas.microsoft.com/office/drawing/2014/main" id="{0878037B-5354-41F3-80E1-1BB0EAABE9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18" name="Picture 17" descr="https://applications.labor.ny.gov/wpp/images/spacer.gif">
          <a:extLst>
            <a:ext uri="{FF2B5EF4-FFF2-40B4-BE49-F238E27FC236}">
              <a16:creationId xmlns:a16="http://schemas.microsoft.com/office/drawing/2014/main" id="{FAB9BFCF-AA92-44A3-A0BF-E0311A1B9A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19" name="Picture 18" descr="https://applications.labor.ny.gov/wpp/images/spacer.gif">
          <a:extLst>
            <a:ext uri="{FF2B5EF4-FFF2-40B4-BE49-F238E27FC236}">
              <a16:creationId xmlns:a16="http://schemas.microsoft.com/office/drawing/2014/main" id="{B6858B66-F04A-4F2B-BDB5-0B7BD4CEEC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20" name="Picture 19" descr="https://applications.labor.ny.gov/wpp/images/spacer.gif">
          <a:extLst>
            <a:ext uri="{FF2B5EF4-FFF2-40B4-BE49-F238E27FC236}">
              <a16:creationId xmlns:a16="http://schemas.microsoft.com/office/drawing/2014/main" id="{2A18118F-BFE4-4115-92E0-7B9F6EF43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21" name="Picture 20" descr="https://applications.labor.ny.gov/wpp/images/spacer.gif">
          <a:extLst>
            <a:ext uri="{FF2B5EF4-FFF2-40B4-BE49-F238E27FC236}">
              <a16:creationId xmlns:a16="http://schemas.microsoft.com/office/drawing/2014/main" id="{58754431-AB4A-494D-AF8E-0F69B6BB1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22" name="Picture 21" descr="https://applications.labor.ny.gov/wpp/images/spacer.gif">
          <a:extLst>
            <a:ext uri="{FF2B5EF4-FFF2-40B4-BE49-F238E27FC236}">
              <a16:creationId xmlns:a16="http://schemas.microsoft.com/office/drawing/2014/main" id="{B7370938-A99C-409B-9010-ABBE82DBF1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81</xdr:row>
      <xdr:rowOff>0</xdr:rowOff>
    </xdr:from>
    <xdr:ext cx="12700" cy="12700"/>
    <xdr:pic>
      <xdr:nvPicPr>
        <xdr:cNvPr id="23" name="Picture 22" descr="https://applications.labor.ny.gov/wpp/images/spacer.gif">
          <a:extLst>
            <a:ext uri="{FF2B5EF4-FFF2-40B4-BE49-F238E27FC236}">
              <a16:creationId xmlns:a16="http://schemas.microsoft.com/office/drawing/2014/main" id="{4DD23ECD-5C10-42FF-AD9B-6288EC96B0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81</xdr:row>
      <xdr:rowOff>0</xdr:rowOff>
    </xdr:from>
    <xdr:to>
      <xdr:col>1</xdr:col>
      <xdr:colOff>12700</xdr:colOff>
      <xdr:row>81</xdr:row>
      <xdr:rowOff>12700</xdr:rowOff>
    </xdr:to>
    <xdr:pic>
      <xdr:nvPicPr>
        <xdr:cNvPr id="24" name="Picture 23" descr="https://applications.labor.ny.gov/wpp/images/spacer.gif">
          <a:extLst>
            <a:ext uri="{FF2B5EF4-FFF2-40B4-BE49-F238E27FC236}">
              <a16:creationId xmlns:a16="http://schemas.microsoft.com/office/drawing/2014/main" id="{EA9230EE-2E31-4732-A2BC-B6B55C7740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25" name="Picture 24" descr="https://applications.labor.ny.gov/wpp/images/spacer.gif">
          <a:extLst>
            <a:ext uri="{FF2B5EF4-FFF2-40B4-BE49-F238E27FC236}">
              <a16:creationId xmlns:a16="http://schemas.microsoft.com/office/drawing/2014/main" id="{03385A5C-09D6-4130-A8EA-800859C986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26" name="Picture 25" descr="https://applications.labor.ny.gov/wpp/images/spacer.gif">
          <a:extLst>
            <a:ext uri="{FF2B5EF4-FFF2-40B4-BE49-F238E27FC236}">
              <a16:creationId xmlns:a16="http://schemas.microsoft.com/office/drawing/2014/main" id="{E405EA13-E77A-42C4-B802-430EE030F2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27" name="Picture 26" descr="https://applications.labor.ny.gov/wpp/images/spacer.gif">
          <a:extLst>
            <a:ext uri="{FF2B5EF4-FFF2-40B4-BE49-F238E27FC236}">
              <a16:creationId xmlns:a16="http://schemas.microsoft.com/office/drawing/2014/main" id="{582499A8-91F2-485D-B672-651305265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28" name="Picture 27" descr="https://applications.labor.ny.gov/wpp/images/spacer.gif">
          <a:extLst>
            <a:ext uri="{FF2B5EF4-FFF2-40B4-BE49-F238E27FC236}">
              <a16:creationId xmlns:a16="http://schemas.microsoft.com/office/drawing/2014/main" id="{0A1EB0F8-4A92-4D99-940C-5BBFF2D433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29" name="Picture 28" descr="https://applications.labor.ny.gov/wpp/images/spacer.gif">
          <a:extLst>
            <a:ext uri="{FF2B5EF4-FFF2-40B4-BE49-F238E27FC236}">
              <a16:creationId xmlns:a16="http://schemas.microsoft.com/office/drawing/2014/main" id="{30810FB2-FB38-472C-AF52-33B03BCC05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30" name="Picture 29" descr="https://applications.labor.ny.gov/wpp/images/spacer.gif">
          <a:extLst>
            <a:ext uri="{FF2B5EF4-FFF2-40B4-BE49-F238E27FC236}">
              <a16:creationId xmlns:a16="http://schemas.microsoft.com/office/drawing/2014/main" id="{132773AF-2320-483C-BFD4-E95710FF2C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31" name="Picture 30" descr="https://applications.labor.ny.gov/wpp/images/spacer.gif">
          <a:extLst>
            <a:ext uri="{FF2B5EF4-FFF2-40B4-BE49-F238E27FC236}">
              <a16:creationId xmlns:a16="http://schemas.microsoft.com/office/drawing/2014/main" id="{A3B1C1ED-6B70-4924-93B8-DDD3C6907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32" name="Picture 31" descr="https://applications.labor.ny.gov/wpp/images/spacer.gif">
          <a:extLst>
            <a:ext uri="{FF2B5EF4-FFF2-40B4-BE49-F238E27FC236}">
              <a16:creationId xmlns:a16="http://schemas.microsoft.com/office/drawing/2014/main" id="{CB7F3C33-D83B-479F-B314-2C5F7CFD0E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33" name="Picture 32" descr="https://applications.labor.ny.gov/wpp/images/spacer.gif">
          <a:extLst>
            <a:ext uri="{FF2B5EF4-FFF2-40B4-BE49-F238E27FC236}">
              <a16:creationId xmlns:a16="http://schemas.microsoft.com/office/drawing/2014/main" id="{C551FAD3-3ECD-4C9E-B8BC-5E797D6B9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34" name="Picture 33" descr="https://applications.labor.ny.gov/wpp/images/spacer.gif">
          <a:extLst>
            <a:ext uri="{FF2B5EF4-FFF2-40B4-BE49-F238E27FC236}">
              <a16:creationId xmlns:a16="http://schemas.microsoft.com/office/drawing/2014/main" id="{596AB4E2-42C5-44DA-9C37-F44A2E298B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35" name="Picture 34" descr="https://applications.labor.ny.gov/wpp/images/spacer.gif">
          <a:extLst>
            <a:ext uri="{FF2B5EF4-FFF2-40B4-BE49-F238E27FC236}">
              <a16:creationId xmlns:a16="http://schemas.microsoft.com/office/drawing/2014/main" id="{8E4A01FA-44E4-42B5-92E9-FB0ECA870A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36" name="Picture 35" descr="https://applications.labor.ny.gov/wpp/images/spacer.gif">
          <a:extLst>
            <a:ext uri="{FF2B5EF4-FFF2-40B4-BE49-F238E27FC236}">
              <a16:creationId xmlns:a16="http://schemas.microsoft.com/office/drawing/2014/main" id="{0F8806B1-AAA6-4200-B14A-87C7E92CE0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81</xdr:row>
      <xdr:rowOff>0</xdr:rowOff>
    </xdr:from>
    <xdr:ext cx="12700" cy="12700"/>
    <xdr:pic>
      <xdr:nvPicPr>
        <xdr:cNvPr id="37" name="Picture 36" descr="https://applications.labor.ny.gov/wpp/images/spacer.gif">
          <a:extLst>
            <a:ext uri="{FF2B5EF4-FFF2-40B4-BE49-F238E27FC236}">
              <a16:creationId xmlns:a16="http://schemas.microsoft.com/office/drawing/2014/main" id="{6C23831C-D330-420D-A1D6-AC7F21FB75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81</xdr:row>
      <xdr:rowOff>0</xdr:rowOff>
    </xdr:from>
    <xdr:to>
      <xdr:col>1</xdr:col>
      <xdr:colOff>12700</xdr:colOff>
      <xdr:row>81</xdr:row>
      <xdr:rowOff>12700</xdr:rowOff>
    </xdr:to>
    <xdr:pic>
      <xdr:nvPicPr>
        <xdr:cNvPr id="38" name="Picture 37" descr="https://applications.labor.ny.gov/wpp/images/spacer.gif">
          <a:extLst>
            <a:ext uri="{FF2B5EF4-FFF2-40B4-BE49-F238E27FC236}">
              <a16:creationId xmlns:a16="http://schemas.microsoft.com/office/drawing/2014/main" id="{F2FE1B32-AB6D-4A07-9E59-499D7FCC72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39" name="Picture 38" descr="https://applications.labor.ny.gov/wpp/images/spacer.gif">
          <a:extLst>
            <a:ext uri="{FF2B5EF4-FFF2-40B4-BE49-F238E27FC236}">
              <a16:creationId xmlns:a16="http://schemas.microsoft.com/office/drawing/2014/main" id="{DF3E04E0-B437-4380-873D-17445D83E7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40" name="Picture 39" descr="https://applications.labor.ny.gov/wpp/images/spacer.gif">
          <a:extLst>
            <a:ext uri="{FF2B5EF4-FFF2-40B4-BE49-F238E27FC236}">
              <a16:creationId xmlns:a16="http://schemas.microsoft.com/office/drawing/2014/main" id="{1DEA101D-C688-4044-861D-2D0BD1598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81</xdr:row>
      <xdr:rowOff>0</xdr:rowOff>
    </xdr:from>
    <xdr:ext cx="12700" cy="12700"/>
    <xdr:pic>
      <xdr:nvPicPr>
        <xdr:cNvPr id="41" name="Picture 40" descr="https://applications.labor.ny.gov/wpp/images/spacer.gif">
          <a:extLst>
            <a:ext uri="{FF2B5EF4-FFF2-40B4-BE49-F238E27FC236}">
              <a16:creationId xmlns:a16="http://schemas.microsoft.com/office/drawing/2014/main" id="{DB78C975-8884-4026-9F21-27BF4AE661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81</xdr:row>
      <xdr:rowOff>0</xdr:rowOff>
    </xdr:from>
    <xdr:to>
      <xdr:col>1</xdr:col>
      <xdr:colOff>12700</xdr:colOff>
      <xdr:row>81</xdr:row>
      <xdr:rowOff>12700</xdr:rowOff>
    </xdr:to>
    <xdr:pic>
      <xdr:nvPicPr>
        <xdr:cNvPr id="42" name="Picture 41" descr="https://applications.labor.ny.gov/wpp/images/spacer.gif">
          <a:extLst>
            <a:ext uri="{FF2B5EF4-FFF2-40B4-BE49-F238E27FC236}">
              <a16:creationId xmlns:a16="http://schemas.microsoft.com/office/drawing/2014/main" id="{941BF91C-8F82-4A21-8931-EB4E948499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43" name="Picture 42" descr="https://applications.labor.ny.gov/wpp/images/spacer.gif">
          <a:extLst>
            <a:ext uri="{FF2B5EF4-FFF2-40B4-BE49-F238E27FC236}">
              <a16:creationId xmlns:a16="http://schemas.microsoft.com/office/drawing/2014/main" id="{93E46CEE-4B7C-49F6-AE6D-F16673F1B8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44" name="Picture 43" descr="https://applications.labor.ny.gov/wpp/images/spacer.gif">
          <a:extLst>
            <a:ext uri="{FF2B5EF4-FFF2-40B4-BE49-F238E27FC236}">
              <a16:creationId xmlns:a16="http://schemas.microsoft.com/office/drawing/2014/main" id="{D745F800-F0C7-4AF5-8CC6-66804E410B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45" name="Picture 44" descr="https://applications.labor.ny.gov/wpp/images/spacer.gif">
          <a:extLst>
            <a:ext uri="{FF2B5EF4-FFF2-40B4-BE49-F238E27FC236}">
              <a16:creationId xmlns:a16="http://schemas.microsoft.com/office/drawing/2014/main" id="{E0E27E05-9FA3-415B-B407-8837BE0D47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46" name="Picture 45" descr="https://applications.labor.ny.gov/wpp/images/spacer.gif">
          <a:extLst>
            <a:ext uri="{FF2B5EF4-FFF2-40B4-BE49-F238E27FC236}">
              <a16:creationId xmlns:a16="http://schemas.microsoft.com/office/drawing/2014/main" id="{ADA825C1-9FD4-44E2-9173-5E6B98FB24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47" name="Picture 46" descr="https://applications.labor.ny.gov/wpp/images/spacer.gif">
          <a:extLst>
            <a:ext uri="{FF2B5EF4-FFF2-40B4-BE49-F238E27FC236}">
              <a16:creationId xmlns:a16="http://schemas.microsoft.com/office/drawing/2014/main" id="{86D0FAC8-3070-4D53-8D97-9347985650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48" name="Picture 47" descr="https://applications.labor.ny.gov/wpp/images/spacer.gif">
          <a:extLst>
            <a:ext uri="{FF2B5EF4-FFF2-40B4-BE49-F238E27FC236}">
              <a16:creationId xmlns:a16="http://schemas.microsoft.com/office/drawing/2014/main" id="{2999F284-D9DA-41E5-883A-7CA1573660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49" name="Picture 48" descr="https://applications.labor.ny.gov/wpp/images/spacer.gif">
          <a:extLst>
            <a:ext uri="{FF2B5EF4-FFF2-40B4-BE49-F238E27FC236}">
              <a16:creationId xmlns:a16="http://schemas.microsoft.com/office/drawing/2014/main" id="{C0EE14F0-690E-4520-8779-200991FD6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50" name="Picture 49" descr="https://applications.labor.ny.gov/wpp/images/spacer.gif">
          <a:extLst>
            <a:ext uri="{FF2B5EF4-FFF2-40B4-BE49-F238E27FC236}">
              <a16:creationId xmlns:a16="http://schemas.microsoft.com/office/drawing/2014/main" id="{8965A900-4F91-43E2-9280-6C057B4A12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51" name="Picture 50" descr="https://applications.labor.ny.gov/wpp/images/spacer.gif">
          <a:extLst>
            <a:ext uri="{FF2B5EF4-FFF2-40B4-BE49-F238E27FC236}">
              <a16:creationId xmlns:a16="http://schemas.microsoft.com/office/drawing/2014/main" id="{94468105-ED57-48C0-BEC3-4F4113C529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52" name="Picture 51" descr="https://applications.labor.ny.gov/wpp/images/spacer.gif">
          <a:extLst>
            <a:ext uri="{FF2B5EF4-FFF2-40B4-BE49-F238E27FC236}">
              <a16:creationId xmlns:a16="http://schemas.microsoft.com/office/drawing/2014/main" id="{C59DAEEF-7D31-4388-A9A2-F9F6D8F6F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53" name="Picture 52" descr="https://applications.labor.ny.gov/wpp/images/spacer.gif">
          <a:extLst>
            <a:ext uri="{FF2B5EF4-FFF2-40B4-BE49-F238E27FC236}">
              <a16:creationId xmlns:a16="http://schemas.microsoft.com/office/drawing/2014/main" id="{E9A075A0-3E4D-4532-AFF5-65E8429721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54" name="Picture 53" descr="https://applications.labor.ny.gov/wpp/images/spacer.gif">
          <a:extLst>
            <a:ext uri="{FF2B5EF4-FFF2-40B4-BE49-F238E27FC236}">
              <a16:creationId xmlns:a16="http://schemas.microsoft.com/office/drawing/2014/main" id="{0BC33008-C782-4099-B0C9-DB12479299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81</xdr:row>
      <xdr:rowOff>0</xdr:rowOff>
    </xdr:from>
    <xdr:ext cx="12700" cy="12700"/>
    <xdr:pic>
      <xdr:nvPicPr>
        <xdr:cNvPr id="55" name="Picture 54" descr="https://applications.labor.ny.gov/wpp/images/spacer.gif">
          <a:extLst>
            <a:ext uri="{FF2B5EF4-FFF2-40B4-BE49-F238E27FC236}">
              <a16:creationId xmlns:a16="http://schemas.microsoft.com/office/drawing/2014/main" id="{37FC2087-5FC1-41D3-9A36-521EEFC3AA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81</xdr:row>
      <xdr:rowOff>0</xdr:rowOff>
    </xdr:from>
    <xdr:to>
      <xdr:col>1</xdr:col>
      <xdr:colOff>12700</xdr:colOff>
      <xdr:row>81</xdr:row>
      <xdr:rowOff>12700</xdr:rowOff>
    </xdr:to>
    <xdr:pic>
      <xdr:nvPicPr>
        <xdr:cNvPr id="56" name="Picture 55" descr="https://applications.labor.ny.gov/wpp/images/spacer.gif">
          <a:extLst>
            <a:ext uri="{FF2B5EF4-FFF2-40B4-BE49-F238E27FC236}">
              <a16:creationId xmlns:a16="http://schemas.microsoft.com/office/drawing/2014/main" id="{E7597795-CA68-4230-ABCF-05DD141AA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57" name="Picture 56" descr="https://applications.labor.ny.gov/wpp/images/spacer.gif">
          <a:extLst>
            <a:ext uri="{FF2B5EF4-FFF2-40B4-BE49-F238E27FC236}">
              <a16:creationId xmlns:a16="http://schemas.microsoft.com/office/drawing/2014/main" id="{ECF914C2-E05D-4B26-9095-7F33E9ACD6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58" name="Picture 57" descr="https://applications.labor.ny.gov/wpp/images/spacer.gif">
          <a:extLst>
            <a:ext uri="{FF2B5EF4-FFF2-40B4-BE49-F238E27FC236}">
              <a16:creationId xmlns:a16="http://schemas.microsoft.com/office/drawing/2014/main" id="{20844602-613D-4C2F-9A4F-44A176F63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81</xdr:row>
      <xdr:rowOff>0</xdr:rowOff>
    </xdr:from>
    <xdr:ext cx="12700" cy="12700"/>
    <xdr:pic>
      <xdr:nvPicPr>
        <xdr:cNvPr id="59" name="Picture 58" descr="https://applications.labor.ny.gov/wpp/images/spacer.gif">
          <a:extLst>
            <a:ext uri="{FF2B5EF4-FFF2-40B4-BE49-F238E27FC236}">
              <a16:creationId xmlns:a16="http://schemas.microsoft.com/office/drawing/2014/main" id="{FAC72E29-3117-41D4-9136-1B62E3CDEF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81</xdr:row>
      <xdr:rowOff>0</xdr:rowOff>
    </xdr:from>
    <xdr:to>
      <xdr:col>1</xdr:col>
      <xdr:colOff>12700</xdr:colOff>
      <xdr:row>81</xdr:row>
      <xdr:rowOff>12700</xdr:rowOff>
    </xdr:to>
    <xdr:pic>
      <xdr:nvPicPr>
        <xdr:cNvPr id="60" name="Picture 59" descr="https://applications.labor.ny.gov/wpp/images/spacer.gif">
          <a:extLst>
            <a:ext uri="{FF2B5EF4-FFF2-40B4-BE49-F238E27FC236}">
              <a16:creationId xmlns:a16="http://schemas.microsoft.com/office/drawing/2014/main" id="{BCFC0702-E7A3-470A-B997-E8DA593ADC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61" name="Picture 60" descr="https://applications.labor.ny.gov/wpp/images/spacer.gif">
          <a:extLst>
            <a:ext uri="{FF2B5EF4-FFF2-40B4-BE49-F238E27FC236}">
              <a16:creationId xmlns:a16="http://schemas.microsoft.com/office/drawing/2014/main" id="{533C26EC-8831-46ED-8126-4AD51E189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62" name="Picture 61" descr="https://applications.labor.ny.gov/wpp/images/spacer.gif">
          <a:extLst>
            <a:ext uri="{FF2B5EF4-FFF2-40B4-BE49-F238E27FC236}">
              <a16:creationId xmlns:a16="http://schemas.microsoft.com/office/drawing/2014/main" id="{E57D74E5-0E33-4F0E-918C-C30F23AB3E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63" name="Picture 62" descr="https://applications.labor.ny.gov/wpp/images/spacer.gif">
          <a:extLst>
            <a:ext uri="{FF2B5EF4-FFF2-40B4-BE49-F238E27FC236}">
              <a16:creationId xmlns:a16="http://schemas.microsoft.com/office/drawing/2014/main" id="{C7D7122E-72B7-4BC6-A036-151E6B4DC4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64" name="Picture 63" descr="https://applications.labor.ny.gov/wpp/images/spacer.gif">
          <a:extLst>
            <a:ext uri="{FF2B5EF4-FFF2-40B4-BE49-F238E27FC236}">
              <a16:creationId xmlns:a16="http://schemas.microsoft.com/office/drawing/2014/main" id="{7C1E5CE5-031C-418A-8467-B5CD517CB4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65" name="Picture 64" descr="https://applications.labor.ny.gov/wpp/images/spacer.gif">
          <a:extLst>
            <a:ext uri="{FF2B5EF4-FFF2-40B4-BE49-F238E27FC236}">
              <a16:creationId xmlns:a16="http://schemas.microsoft.com/office/drawing/2014/main" id="{ECFB760B-4734-4C2C-B5D8-1B6AD7AAA4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66" name="Picture 65" descr="https://applications.labor.ny.gov/wpp/images/spacer.gif">
          <a:extLst>
            <a:ext uri="{FF2B5EF4-FFF2-40B4-BE49-F238E27FC236}">
              <a16:creationId xmlns:a16="http://schemas.microsoft.com/office/drawing/2014/main" id="{D62E6E49-6B6A-41F0-8E11-7BA23913AE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67" name="Picture 66" descr="https://applications.labor.ny.gov/wpp/images/spacer.gif">
          <a:extLst>
            <a:ext uri="{FF2B5EF4-FFF2-40B4-BE49-F238E27FC236}">
              <a16:creationId xmlns:a16="http://schemas.microsoft.com/office/drawing/2014/main" id="{73AE5B60-9EF0-487E-B728-C6751B5447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81</xdr:row>
      <xdr:rowOff>0</xdr:rowOff>
    </xdr:from>
    <xdr:ext cx="12700" cy="12700"/>
    <xdr:pic>
      <xdr:nvPicPr>
        <xdr:cNvPr id="68" name="Picture 67" descr="https://applications.labor.ny.gov/wpp/images/spacer.gif">
          <a:extLst>
            <a:ext uri="{FF2B5EF4-FFF2-40B4-BE49-F238E27FC236}">
              <a16:creationId xmlns:a16="http://schemas.microsoft.com/office/drawing/2014/main" id="{8D3CBB11-12B5-4DC1-8AAF-7079E3C00D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81</xdr:row>
      <xdr:rowOff>0</xdr:rowOff>
    </xdr:from>
    <xdr:to>
      <xdr:col>1</xdr:col>
      <xdr:colOff>12700</xdr:colOff>
      <xdr:row>81</xdr:row>
      <xdr:rowOff>12700</xdr:rowOff>
    </xdr:to>
    <xdr:pic>
      <xdr:nvPicPr>
        <xdr:cNvPr id="69" name="Picture 68" descr="https://applications.labor.ny.gov/wpp/images/spacer.gif">
          <a:extLst>
            <a:ext uri="{FF2B5EF4-FFF2-40B4-BE49-F238E27FC236}">
              <a16:creationId xmlns:a16="http://schemas.microsoft.com/office/drawing/2014/main" id="{04EE615D-7A3F-4A64-AE0B-2E38B2CCC9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70" name="Picture 69" descr="https://applications.labor.ny.gov/wpp/images/spacer.gif">
          <a:extLst>
            <a:ext uri="{FF2B5EF4-FFF2-40B4-BE49-F238E27FC236}">
              <a16:creationId xmlns:a16="http://schemas.microsoft.com/office/drawing/2014/main" id="{75A3801A-3D69-4337-A85C-B5FD3EC9BA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71" name="Picture 70" descr="https://applications.labor.ny.gov/wpp/images/spacer.gif">
          <a:extLst>
            <a:ext uri="{FF2B5EF4-FFF2-40B4-BE49-F238E27FC236}">
              <a16:creationId xmlns:a16="http://schemas.microsoft.com/office/drawing/2014/main" id="{E48D2ACC-2BE1-4F96-B116-9757CA34F2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81</xdr:row>
      <xdr:rowOff>0</xdr:rowOff>
    </xdr:from>
    <xdr:ext cx="12700" cy="12700"/>
    <xdr:pic>
      <xdr:nvPicPr>
        <xdr:cNvPr id="72" name="Picture 71" descr="https://applications.labor.ny.gov/wpp/images/spacer.gif">
          <a:extLst>
            <a:ext uri="{FF2B5EF4-FFF2-40B4-BE49-F238E27FC236}">
              <a16:creationId xmlns:a16="http://schemas.microsoft.com/office/drawing/2014/main" id="{89ADB693-D93E-47A9-ADF2-75CF795F9F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81</xdr:row>
      <xdr:rowOff>0</xdr:rowOff>
    </xdr:from>
    <xdr:to>
      <xdr:col>1</xdr:col>
      <xdr:colOff>12700</xdr:colOff>
      <xdr:row>81</xdr:row>
      <xdr:rowOff>12700</xdr:rowOff>
    </xdr:to>
    <xdr:pic>
      <xdr:nvPicPr>
        <xdr:cNvPr id="73" name="Picture 72" descr="https://applications.labor.ny.gov/wpp/images/spacer.gif">
          <a:extLst>
            <a:ext uri="{FF2B5EF4-FFF2-40B4-BE49-F238E27FC236}">
              <a16:creationId xmlns:a16="http://schemas.microsoft.com/office/drawing/2014/main" id="{8C19F901-6D09-431C-83EA-A8663FD61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74" name="Picture 73" descr="https://applications.labor.ny.gov/wpp/images/spacer.gif">
          <a:extLst>
            <a:ext uri="{FF2B5EF4-FFF2-40B4-BE49-F238E27FC236}">
              <a16:creationId xmlns:a16="http://schemas.microsoft.com/office/drawing/2014/main" id="{B6CE7C60-7432-48EE-B59C-106E344FD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12700</xdr:colOff>
      <xdr:row>81</xdr:row>
      <xdr:rowOff>12700</xdr:rowOff>
    </xdr:to>
    <xdr:pic>
      <xdr:nvPicPr>
        <xdr:cNvPr id="75" name="Picture 74" descr="https://applications.labor.ny.gov/wpp/images/spacer.gif">
          <a:extLst>
            <a:ext uri="{FF2B5EF4-FFF2-40B4-BE49-F238E27FC236}">
              <a16:creationId xmlns:a16="http://schemas.microsoft.com/office/drawing/2014/main" id="{430FC0FD-9C8F-4CBF-AB71-1C1CE70071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3</xdr:row>
      <xdr:rowOff>676275</xdr:rowOff>
    </xdr:from>
    <xdr:to>
      <xdr:col>14</xdr:col>
      <xdr:colOff>9525</xdr:colOff>
      <xdr:row>3</xdr:row>
      <xdr:rowOff>932329</xdr:rowOff>
    </xdr:to>
    <xdr:pic>
      <xdr:nvPicPr>
        <xdr:cNvPr id="2" name="Picture 1">
          <a:extLst>
            <a:ext uri="{FF2B5EF4-FFF2-40B4-BE49-F238E27FC236}">
              <a16:creationId xmlns:a16="http://schemas.microsoft.com/office/drawing/2014/main" id="{A75895AB-0441-4330-A8D2-010BC4D6C832}"/>
            </a:ext>
          </a:extLst>
        </xdr:cNvPr>
        <xdr:cNvPicPr>
          <a:picLocks noChangeAspect="1"/>
        </xdr:cNvPicPr>
      </xdr:nvPicPr>
      <xdr:blipFill>
        <a:blip xmlns:r="http://schemas.openxmlformats.org/officeDocument/2006/relationships" r:embed="rId1"/>
        <a:stretch>
          <a:fillRect/>
        </a:stretch>
      </xdr:blipFill>
      <xdr:spPr>
        <a:xfrm>
          <a:off x="619125" y="2047875"/>
          <a:ext cx="7924800" cy="2560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23</xdr:row>
      <xdr:rowOff>0</xdr:rowOff>
    </xdr:from>
    <xdr:ext cx="12700" cy="12700"/>
    <xdr:pic>
      <xdr:nvPicPr>
        <xdr:cNvPr id="2" name="Picture 1" descr="https://applications.labor.ny.gov/wpp/images/spacer.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34988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23</xdr:row>
      <xdr:rowOff>0</xdr:rowOff>
    </xdr:from>
    <xdr:to>
      <xdr:col>1</xdr:col>
      <xdr:colOff>12700</xdr:colOff>
      <xdr:row>23</xdr:row>
      <xdr:rowOff>12700</xdr:rowOff>
    </xdr:to>
    <xdr:pic>
      <xdr:nvPicPr>
        <xdr:cNvPr id="3" name="Picture 2" descr="https://applications.labor.ny.gov/wpp/images/spacer.gif">
          <a:extLst>
            <a:ext uri="{FF2B5EF4-FFF2-40B4-BE49-F238E27FC236}">
              <a16:creationId xmlns:a16="http://schemas.microsoft.com/office/drawing/2014/main" id="{7CF90031-40D9-423C-87F3-2297EA59B2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12700</xdr:colOff>
      <xdr:row>23</xdr:row>
      <xdr:rowOff>12700</xdr:rowOff>
    </xdr:to>
    <xdr:pic>
      <xdr:nvPicPr>
        <xdr:cNvPr id="4" name="Picture 3" descr="https://applications.labor.ny.gov/wpp/images/spacer.gif">
          <a:extLst>
            <a:ext uri="{FF2B5EF4-FFF2-40B4-BE49-F238E27FC236}">
              <a16:creationId xmlns:a16="http://schemas.microsoft.com/office/drawing/2014/main" id="{903F97F5-050A-46C2-9270-75C1EB090A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12700</xdr:colOff>
      <xdr:row>23</xdr:row>
      <xdr:rowOff>12700</xdr:rowOff>
    </xdr:to>
    <xdr:pic>
      <xdr:nvPicPr>
        <xdr:cNvPr id="5" name="Picture 4" descr="https://applications.labor.ny.gov/wpp/images/spacer.gif">
          <a:extLst>
            <a:ext uri="{FF2B5EF4-FFF2-40B4-BE49-F238E27FC236}">
              <a16:creationId xmlns:a16="http://schemas.microsoft.com/office/drawing/2014/main" id="{6D9AD0B6-67E1-4E24-A7D2-FFE3DE96B2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1</xdr:col>
      <xdr:colOff>12700</xdr:colOff>
      <xdr:row>26</xdr:row>
      <xdr:rowOff>12700</xdr:rowOff>
    </xdr:to>
    <xdr:pic>
      <xdr:nvPicPr>
        <xdr:cNvPr id="2" name="Picture 1" descr="https://applications.labor.ny.gov/wpp/images/spacer.gif">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30937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12700</xdr:colOff>
      <xdr:row>26</xdr:row>
      <xdr:rowOff>12700</xdr:rowOff>
    </xdr:to>
    <xdr:pic>
      <xdr:nvPicPr>
        <xdr:cNvPr id="3" name="Picture 2" descr="https://applications.labor.ny.gov/wpp/images/spacer.gif">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30937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12700</xdr:colOff>
      <xdr:row>26</xdr:row>
      <xdr:rowOff>12700</xdr:rowOff>
    </xdr:to>
    <xdr:pic>
      <xdr:nvPicPr>
        <xdr:cNvPr id="7" name="Picture 6" descr="https://applications.labor.ny.gov/wpp/images/spacer.gif">
          <a:extLst>
            <a:ext uri="{FF2B5EF4-FFF2-40B4-BE49-F238E27FC236}">
              <a16:creationId xmlns:a16="http://schemas.microsoft.com/office/drawing/2014/main" id="{CB907D50-D837-4F53-A3EE-4CCB3B487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12700</xdr:colOff>
      <xdr:row>26</xdr:row>
      <xdr:rowOff>12700</xdr:rowOff>
    </xdr:to>
    <xdr:pic>
      <xdr:nvPicPr>
        <xdr:cNvPr id="8" name="Picture 7" descr="https://applications.labor.ny.gov/wpp/images/spacer.gif">
          <a:extLst>
            <a:ext uri="{FF2B5EF4-FFF2-40B4-BE49-F238E27FC236}">
              <a16:creationId xmlns:a16="http://schemas.microsoft.com/office/drawing/2014/main" id="{D311BCD1-A1B9-48EB-88B3-E1C3553E40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12700</xdr:colOff>
      <xdr:row>26</xdr:row>
      <xdr:rowOff>12700</xdr:rowOff>
    </xdr:to>
    <xdr:pic>
      <xdr:nvPicPr>
        <xdr:cNvPr id="9" name="Picture 8" descr="https://applications.labor.ny.gov/wpp/images/spacer.gif">
          <a:extLst>
            <a:ext uri="{FF2B5EF4-FFF2-40B4-BE49-F238E27FC236}">
              <a16:creationId xmlns:a16="http://schemas.microsoft.com/office/drawing/2014/main" id="{B9F9383A-930C-4E7E-ADDC-7CD2770BED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26</xdr:row>
      <xdr:rowOff>0</xdr:rowOff>
    </xdr:from>
    <xdr:ext cx="12700" cy="12700"/>
    <xdr:pic>
      <xdr:nvPicPr>
        <xdr:cNvPr id="14" name="Picture 13" descr="https://applications.labor.ny.gov/wpp/images/spacer.gif">
          <a:extLst>
            <a:ext uri="{FF2B5EF4-FFF2-40B4-BE49-F238E27FC236}">
              <a16:creationId xmlns:a16="http://schemas.microsoft.com/office/drawing/2014/main" id="{E3EB61B2-0B84-4DD4-AD94-3949921CF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8413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26</xdr:row>
      <xdr:rowOff>0</xdr:rowOff>
    </xdr:from>
    <xdr:to>
      <xdr:col>1</xdr:col>
      <xdr:colOff>12700</xdr:colOff>
      <xdr:row>26</xdr:row>
      <xdr:rowOff>12700</xdr:rowOff>
    </xdr:to>
    <xdr:pic>
      <xdr:nvPicPr>
        <xdr:cNvPr id="15" name="Picture 14" descr="https://applications.labor.ny.gov/wpp/images/spacer.gif">
          <a:extLst>
            <a:ext uri="{FF2B5EF4-FFF2-40B4-BE49-F238E27FC236}">
              <a16:creationId xmlns:a16="http://schemas.microsoft.com/office/drawing/2014/main" id="{CD1407FF-1E94-417B-939F-79A0D75D1D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8413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12700</xdr:colOff>
      <xdr:row>26</xdr:row>
      <xdr:rowOff>12700</xdr:rowOff>
    </xdr:to>
    <xdr:pic>
      <xdr:nvPicPr>
        <xdr:cNvPr id="16" name="Picture 15" descr="https://applications.labor.ny.gov/wpp/images/spacer.gif">
          <a:extLst>
            <a:ext uri="{FF2B5EF4-FFF2-40B4-BE49-F238E27FC236}">
              <a16:creationId xmlns:a16="http://schemas.microsoft.com/office/drawing/2014/main" id="{A74DB6D3-501E-4FDB-857E-6596509087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8413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12700</xdr:colOff>
      <xdr:row>26</xdr:row>
      <xdr:rowOff>12700</xdr:rowOff>
    </xdr:to>
    <xdr:pic>
      <xdr:nvPicPr>
        <xdr:cNvPr id="17" name="Picture 16" descr="https://applications.labor.ny.gov/wpp/images/spacer.gif">
          <a:extLst>
            <a:ext uri="{FF2B5EF4-FFF2-40B4-BE49-F238E27FC236}">
              <a16:creationId xmlns:a16="http://schemas.microsoft.com/office/drawing/2014/main" id="{57903A31-7487-4C6E-946D-9F74AAB2E0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8413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26</xdr:row>
      <xdr:rowOff>0</xdr:rowOff>
    </xdr:from>
    <xdr:ext cx="12700" cy="12700"/>
    <xdr:pic>
      <xdr:nvPicPr>
        <xdr:cNvPr id="19" name="Picture 18" descr="https://applications.labor.ny.gov/wpp/images/spacer.gif">
          <a:extLst>
            <a:ext uri="{FF2B5EF4-FFF2-40B4-BE49-F238E27FC236}">
              <a16:creationId xmlns:a16="http://schemas.microsoft.com/office/drawing/2014/main" id="{8AB876AA-FD84-4901-AF0B-2479DC0865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26</xdr:row>
      <xdr:rowOff>0</xdr:rowOff>
    </xdr:from>
    <xdr:to>
      <xdr:col>1</xdr:col>
      <xdr:colOff>12700</xdr:colOff>
      <xdr:row>26</xdr:row>
      <xdr:rowOff>12700</xdr:rowOff>
    </xdr:to>
    <xdr:pic>
      <xdr:nvPicPr>
        <xdr:cNvPr id="20" name="Picture 19" descr="https://applications.labor.ny.gov/wpp/images/spacer.gif">
          <a:extLst>
            <a:ext uri="{FF2B5EF4-FFF2-40B4-BE49-F238E27FC236}">
              <a16:creationId xmlns:a16="http://schemas.microsoft.com/office/drawing/2014/main" id="{2AE9C395-F9DD-450A-913B-D9FDAC4B5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12700</xdr:colOff>
      <xdr:row>26</xdr:row>
      <xdr:rowOff>12700</xdr:rowOff>
    </xdr:to>
    <xdr:pic>
      <xdr:nvPicPr>
        <xdr:cNvPr id="21" name="Picture 20" descr="https://applications.labor.ny.gov/wpp/images/spacer.gif">
          <a:extLst>
            <a:ext uri="{FF2B5EF4-FFF2-40B4-BE49-F238E27FC236}">
              <a16:creationId xmlns:a16="http://schemas.microsoft.com/office/drawing/2014/main" id="{EBBE21E1-F7AB-4EEB-94A8-44A33589A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12700</xdr:colOff>
      <xdr:row>26</xdr:row>
      <xdr:rowOff>12700</xdr:rowOff>
    </xdr:to>
    <xdr:pic>
      <xdr:nvPicPr>
        <xdr:cNvPr id="22" name="Picture 21" descr="https://applications.labor.ny.gov/wpp/images/spacer.gif">
          <a:extLst>
            <a:ext uri="{FF2B5EF4-FFF2-40B4-BE49-F238E27FC236}">
              <a16:creationId xmlns:a16="http://schemas.microsoft.com/office/drawing/2014/main" id="{D63877DC-ACD0-46AC-BF78-D554C401A6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54</xdr:row>
      <xdr:rowOff>0</xdr:rowOff>
    </xdr:from>
    <xdr:to>
      <xdr:col>1</xdr:col>
      <xdr:colOff>12700</xdr:colOff>
      <xdr:row>54</xdr:row>
      <xdr:rowOff>12700</xdr:rowOff>
    </xdr:to>
    <xdr:pic>
      <xdr:nvPicPr>
        <xdr:cNvPr id="2" name="Picture 1" descr="https://applications.labor.ny.gov/wpp/images/spacer.gif">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5050" y="48983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0</xdr:rowOff>
    </xdr:from>
    <xdr:to>
      <xdr:col>1</xdr:col>
      <xdr:colOff>12700</xdr:colOff>
      <xdr:row>54</xdr:row>
      <xdr:rowOff>12700</xdr:rowOff>
    </xdr:to>
    <xdr:pic>
      <xdr:nvPicPr>
        <xdr:cNvPr id="3" name="Picture 2" descr="https://applications.labor.ny.gov/wpp/images/spacer.gif">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5050" y="48983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0</xdr:rowOff>
    </xdr:from>
    <xdr:to>
      <xdr:col>1</xdr:col>
      <xdr:colOff>12700</xdr:colOff>
      <xdr:row>54</xdr:row>
      <xdr:rowOff>12700</xdr:rowOff>
    </xdr:to>
    <xdr:pic>
      <xdr:nvPicPr>
        <xdr:cNvPr id="4" name="Picture 3" descr="https://applications.labor.ny.gov/wpp/images/spacer.gif">
          <a:extLst>
            <a:ext uri="{FF2B5EF4-FFF2-40B4-BE49-F238E27FC236}">
              <a16:creationId xmlns:a16="http://schemas.microsoft.com/office/drawing/2014/main" id="{174C7883-B834-490E-85AF-4CCCA7C187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0</xdr:rowOff>
    </xdr:from>
    <xdr:to>
      <xdr:col>1</xdr:col>
      <xdr:colOff>12700</xdr:colOff>
      <xdr:row>54</xdr:row>
      <xdr:rowOff>12700</xdr:rowOff>
    </xdr:to>
    <xdr:pic>
      <xdr:nvPicPr>
        <xdr:cNvPr id="5" name="Picture 4" descr="https://applications.labor.ny.gov/wpp/images/spacer.gif">
          <a:extLst>
            <a:ext uri="{FF2B5EF4-FFF2-40B4-BE49-F238E27FC236}">
              <a16:creationId xmlns:a16="http://schemas.microsoft.com/office/drawing/2014/main" id="{156CAEEF-9D85-4A9B-A458-9A2390E09A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0</xdr:rowOff>
    </xdr:from>
    <xdr:to>
      <xdr:col>1</xdr:col>
      <xdr:colOff>12700</xdr:colOff>
      <xdr:row>54</xdr:row>
      <xdr:rowOff>12700</xdr:rowOff>
    </xdr:to>
    <xdr:pic>
      <xdr:nvPicPr>
        <xdr:cNvPr id="6" name="Picture 5" descr="https://applications.labor.ny.gov/wpp/images/spacer.gif">
          <a:extLst>
            <a:ext uri="{FF2B5EF4-FFF2-40B4-BE49-F238E27FC236}">
              <a16:creationId xmlns:a16="http://schemas.microsoft.com/office/drawing/2014/main" id="{7CBC4F75-6FF0-4F5E-ACD6-F2077F6490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54</xdr:row>
      <xdr:rowOff>0</xdr:rowOff>
    </xdr:from>
    <xdr:ext cx="12700" cy="12700"/>
    <xdr:pic>
      <xdr:nvPicPr>
        <xdr:cNvPr id="7" name="Picture 6" descr="https://applications.labor.ny.gov/wpp/images/spacer.gif">
          <a:extLst>
            <a:ext uri="{FF2B5EF4-FFF2-40B4-BE49-F238E27FC236}">
              <a16:creationId xmlns:a16="http://schemas.microsoft.com/office/drawing/2014/main" id="{A631E96D-E444-4260-B2EF-C47DD2CDB7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8413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54</xdr:row>
      <xdr:rowOff>0</xdr:rowOff>
    </xdr:from>
    <xdr:to>
      <xdr:col>1</xdr:col>
      <xdr:colOff>12700</xdr:colOff>
      <xdr:row>54</xdr:row>
      <xdr:rowOff>12700</xdr:rowOff>
    </xdr:to>
    <xdr:pic>
      <xdr:nvPicPr>
        <xdr:cNvPr id="8" name="Picture 7" descr="https://applications.labor.ny.gov/wpp/images/spacer.gif">
          <a:extLst>
            <a:ext uri="{FF2B5EF4-FFF2-40B4-BE49-F238E27FC236}">
              <a16:creationId xmlns:a16="http://schemas.microsoft.com/office/drawing/2014/main" id="{0C864C0C-3C48-45D2-A9DC-5421E33E18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8413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0</xdr:rowOff>
    </xdr:from>
    <xdr:to>
      <xdr:col>1</xdr:col>
      <xdr:colOff>12700</xdr:colOff>
      <xdr:row>54</xdr:row>
      <xdr:rowOff>12700</xdr:rowOff>
    </xdr:to>
    <xdr:pic>
      <xdr:nvPicPr>
        <xdr:cNvPr id="9" name="Picture 8" descr="https://applications.labor.ny.gov/wpp/images/spacer.gif">
          <a:extLst>
            <a:ext uri="{FF2B5EF4-FFF2-40B4-BE49-F238E27FC236}">
              <a16:creationId xmlns:a16="http://schemas.microsoft.com/office/drawing/2014/main" id="{8576B0E5-CE3B-489A-8B9D-9187B7D042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8413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0</xdr:rowOff>
    </xdr:from>
    <xdr:to>
      <xdr:col>1</xdr:col>
      <xdr:colOff>12700</xdr:colOff>
      <xdr:row>54</xdr:row>
      <xdr:rowOff>12700</xdr:rowOff>
    </xdr:to>
    <xdr:pic>
      <xdr:nvPicPr>
        <xdr:cNvPr id="10" name="Picture 9" descr="https://applications.labor.ny.gov/wpp/images/spacer.gif">
          <a:extLst>
            <a:ext uri="{FF2B5EF4-FFF2-40B4-BE49-F238E27FC236}">
              <a16:creationId xmlns:a16="http://schemas.microsoft.com/office/drawing/2014/main" id="{7582D595-A788-4BE7-A551-B4732402D0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8413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54</xdr:row>
      <xdr:rowOff>0</xdr:rowOff>
    </xdr:from>
    <xdr:ext cx="12700" cy="12700"/>
    <xdr:pic>
      <xdr:nvPicPr>
        <xdr:cNvPr id="15" name="Picture 14" descr="https://applications.labor.ny.gov/wpp/images/spacer.gif">
          <a:extLst>
            <a:ext uri="{FF2B5EF4-FFF2-40B4-BE49-F238E27FC236}">
              <a16:creationId xmlns:a16="http://schemas.microsoft.com/office/drawing/2014/main" id="{4B1CFB3D-9E12-4063-A40E-20083945A6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54</xdr:row>
      <xdr:rowOff>0</xdr:rowOff>
    </xdr:from>
    <xdr:to>
      <xdr:col>1</xdr:col>
      <xdr:colOff>12700</xdr:colOff>
      <xdr:row>54</xdr:row>
      <xdr:rowOff>12700</xdr:rowOff>
    </xdr:to>
    <xdr:pic>
      <xdr:nvPicPr>
        <xdr:cNvPr id="16" name="Picture 15" descr="https://applications.labor.ny.gov/wpp/images/spacer.gif">
          <a:extLst>
            <a:ext uri="{FF2B5EF4-FFF2-40B4-BE49-F238E27FC236}">
              <a16:creationId xmlns:a16="http://schemas.microsoft.com/office/drawing/2014/main" id="{FF06A32F-ECCD-43AA-9A1F-8D0F63F9F5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0</xdr:rowOff>
    </xdr:from>
    <xdr:to>
      <xdr:col>1</xdr:col>
      <xdr:colOff>12700</xdr:colOff>
      <xdr:row>54</xdr:row>
      <xdr:rowOff>12700</xdr:rowOff>
    </xdr:to>
    <xdr:pic>
      <xdr:nvPicPr>
        <xdr:cNvPr id="17" name="Picture 16" descr="https://applications.labor.ny.gov/wpp/images/spacer.gif">
          <a:extLst>
            <a:ext uri="{FF2B5EF4-FFF2-40B4-BE49-F238E27FC236}">
              <a16:creationId xmlns:a16="http://schemas.microsoft.com/office/drawing/2014/main" id="{2DB11B5F-31D0-4265-A666-24D55D99D6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0</xdr:rowOff>
    </xdr:from>
    <xdr:to>
      <xdr:col>1</xdr:col>
      <xdr:colOff>12700</xdr:colOff>
      <xdr:row>54</xdr:row>
      <xdr:rowOff>12700</xdr:rowOff>
    </xdr:to>
    <xdr:pic>
      <xdr:nvPicPr>
        <xdr:cNvPr id="18" name="Picture 17" descr="https://applications.labor.ny.gov/wpp/images/spacer.gif">
          <a:extLst>
            <a:ext uri="{FF2B5EF4-FFF2-40B4-BE49-F238E27FC236}">
              <a16:creationId xmlns:a16="http://schemas.microsoft.com/office/drawing/2014/main" id="{6B26CB24-FA9D-48E3-B437-74377A7A6C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38</xdr:row>
      <xdr:rowOff>0</xdr:rowOff>
    </xdr:from>
    <xdr:to>
      <xdr:col>0</xdr:col>
      <xdr:colOff>12700</xdr:colOff>
      <xdr:row>38</xdr:row>
      <xdr:rowOff>12700</xdr:rowOff>
    </xdr:to>
    <xdr:pic>
      <xdr:nvPicPr>
        <xdr:cNvPr id="2" name="Picture 1" descr="https://applications.labor.ny.gov/wpp/images/spacer.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38</xdr:row>
      <xdr:rowOff>0</xdr:rowOff>
    </xdr:from>
    <xdr:to>
      <xdr:col>1</xdr:col>
      <xdr:colOff>12700</xdr:colOff>
      <xdr:row>38</xdr:row>
      <xdr:rowOff>12700</xdr:rowOff>
    </xdr:to>
    <xdr:pic>
      <xdr:nvPicPr>
        <xdr:cNvPr id="3" name="Picture 2" descr="https://applications.labor.ny.gov/wpp/images/spacer.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170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38</xdr:row>
      <xdr:rowOff>0</xdr:rowOff>
    </xdr:from>
    <xdr:to>
      <xdr:col>3</xdr:col>
      <xdr:colOff>12700</xdr:colOff>
      <xdr:row>38</xdr:row>
      <xdr:rowOff>12700</xdr:rowOff>
    </xdr:to>
    <xdr:pic>
      <xdr:nvPicPr>
        <xdr:cNvPr id="4" name="Picture 3" descr="https://applications.labor.ny.gov/wpp/images/spacer.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5795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38</xdr:row>
      <xdr:rowOff>0</xdr:rowOff>
    </xdr:from>
    <xdr:to>
      <xdr:col>4</xdr:col>
      <xdr:colOff>12700</xdr:colOff>
      <xdr:row>38</xdr:row>
      <xdr:rowOff>12700</xdr:rowOff>
    </xdr:to>
    <xdr:pic>
      <xdr:nvPicPr>
        <xdr:cNvPr id="5" name="Picture 4" descr="https://applications.labor.ny.gov/wpp/images/spacer.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4700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38</xdr:row>
      <xdr:rowOff>0</xdr:rowOff>
    </xdr:from>
    <xdr:to>
      <xdr:col>5</xdr:col>
      <xdr:colOff>12700</xdr:colOff>
      <xdr:row>38</xdr:row>
      <xdr:rowOff>12700</xdr:rowOff>
    </xdr:to>
    <xdr:pic>
      <xdr:nvPicPr>
        <xdr:cNvPr id="6" name="Picture 5" descr="https://applications.labor.ny.gov/wpp/images/spacer.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6145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xdr:row>
      <xdr:rowOff>0</xdr:rowOff>
    </xdr:from>
    <xdr:to>
      <xdr:col>6</xdr:col>
      <xdr:colOff>12700</xdr:colOff>
      <xdr:row>38</xdr:row>
      <xdr:rowOff>12700</xdr:rowOff>
    </xdr:to>
    <xdr:pic>
      <xdr:nvPicPr>
        <xdr:cNvPr id="7" name="Picture 6" descr="https://applications.labor.ny.gov/wpp/images/spacer.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5205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38</xdr:row>
      <xdr:rowOff>0</xdr:rowOff>
    </xdr:from>
    <xdr:to>
      <xdr:col>11</xdr:col>
      <xdr:colOff>12700</xdr:colOff>
      <xdr:row>38</xdr:row>
      <xdr:rowOff>12700</xdr:rowOff>
    </xdr:to>
    <xdr:pic>
      <xdr:nvPicPr>
        <xdr:cNvPr id="8" name="Picture 7" descr="https://applications.labor.ny.gov/wpp/images/spacer.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6045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38</xdr:row>
      <xdr:rowOff>0</xdr:rowOff>
    </xdr:from>
    <xdr:to>
      <xdr:col>12</xdr:col>
      <xdr:colOff>12700</xdr:colOff>
      <xdr:row>38</xdr:row>
      <xdr:rowOff>12700</xdr:rowOff>
    </xdr:to>
    <xdr:pic>
      <xdr:nvPicPr>
        <xdr:cNvPr id="9" name="Picture 8" descr="https://applications.labor.ny.gov/wpp/images/spacer.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2725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38</xdr:row>
      <xdr:rowOff>0</xdr:rowOff>
    </xdr:from>
    <xdr:to>
      <xdr:col>13</xdr:col>
      <xdr:colOff>12700</xdr:colOff>
      <xdr:row>38</xdr:row>
      <xdr:rowOff>12700</xdr:rowOff>
    </xdr:to>
    <xdr:pic>
      <xdr:nvPicPr>
        <xdr:cNvPr id="10" name="Picture 9" descr="https://applications.labor.ny.gov/wpp/images/spacer.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0205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38</xdr:row>
      <xdr:rowOff>0</xdr:rowOff>
    </xdr:from>
    <xdr:to>
      <xdr:col>14</xdr:col>
      <xdr:colOff>12700</xdr:colOff>
      <xdr:row>38</xdr:row>
      <xdr:rowOff>12700</xdr:rowOff>
    </xdr:to>
    <xdr:pic>
      <xdr:nvPicPr>
        <xdr:cNvPr id="11" name="Picture 10" descr="https://applications.labor.ny.gov/wpp/images/spacer.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7840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0</xdr:colOff>
      <xdr:row>38</xdr:row>
      <xdr:rowOff>0</xdr:rowOff>
    </xdr:from>
    <xdr:ext cx="12700" cy="12700"/>
    <xdr:pic>
      <xdr:nvPicPr>
        <xdr:cNvPr id="12" name="Picture 11" descr="https://applications.labor.ny.gov/wpp/images/spacer.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885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38</xdr:row>
      <xdr:rowOff>0</xdr:rowOff>
    </xdr:from>
    <xdr:ext cx="12700" cy="12700"/>
    <xdr:pic>
      <xdr:nvPicPr>
        <xdr:cNvPr id="13" name="Picture 12" descr="https://applications.labor.ny.gov/wpp/images/spacer.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8565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38</xdr:row>
      <xdr:rowOff>0</xdr:rowOff>
    </xdr:from>
    <xdr:to>
      <xdr:col>1</xdr:col>
      <xdr:colOff>12700</xdr:colOff>
      <xdr:row>38</xdr:row>
      <xdr:rowOff>12700</xdr:rowOff>
    </xdr:to>
    <xdr:pic>
      <xdr:nvPicPr>
        <xdr:cNvPr id="14" name="Picture 13" descr="https://applications.labor.ny.gov/wpp/images/spacer.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170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38</xdr:row>
      <xdr:rowOff>0</xdr:rowOff>
    </xdr:from>
    <xdr:to>
      <xdr:col>1</xdr:col>
      <xdr:colOff>12700</xdr:colOff>
      <xdr:row>38</xdr:row>
      <xdr:rowOff>12700</xdr:rowOff>
    </xdr:to>
    <xdr:pic>
      <xdr:nvPicPr>
        <xdr:cNvPr id="18" name="Picture 17" descr="https://applications.labor.ny.gov/wpp/images/spacer.gif">
          <a:extLst>
            <a:ext uri="{FF2B5EF4-FFF2-40B4-BE49-F238E27FC236}">
              <a16:creationId xmlns:a16="http://schemas.microsoft.com/office/drawing/2014/main" id="{2F12EDFC-5E3F-470D-A42A-E9FB278C8F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38</xdr:row>
      <xdr:rowOff>0</xdr:rowOff>
    </xdr:from>
    <xdr:to>
      <xdr:col>1</xdr:col>
      <xdr:colOff>12700</xdr:colOff>
      <xdr:row>38</xdr:row>
      <xdr:rowOff>12700</xdr:rowOff>
    </xdr:to>
    <xdr:pic>
      <xdr:nvPicPr>
        <xdr:cNvPr id="19" name="Picture 18" descr="https://applications.labor.ny.gov/wpp/images/spacer.gif">
          <a:extLst>
            <a:ext uri="{FF2B5EF4-FFF2-40B4-BE49-F238E27FC236}">
              <a16:creationId xmlns:a16="http://schemas.microsoft.com/office/drawing/2014/main" id="{027FBEF0-937E-488E-B79F-C313496647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38</xdr:row>
      <xdr:rowOff>0</xdr:rowOff>
    </xdr:from>
    <xdr:to>
      <xdr:col>1</xdr:col>
      <xdr:colOff>12700</xdr:colOff>
      <xdr:row>38</xdr:row>
      <xdr:rowOff>12700</xdr:rowOff>
    </xdr:to>
    <xdr:pic>
      <xdr:nvPicPr>
        <xdr:cNvPr id="20" name="Picture 19" descr="https://applications.labor.ny.gov/wpp/images/spacer.gif">
          <a:extLst>
            <a:ext uri="{FF2B5EF4-FFF2-40B4-BE49-F238E27FC236}">
              <a16:creationId xmlns:a16="http://schemas.microsoft.com/office/drawing/2014/main" id="{AF52F2A3-C622-4FF7-B470-917BE2C5F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38</xdr:row>
      <xdr:rowOff>0</xdr:rowOff>
    </xdr:from>
    <xdr:to>
      <xdr:col>1</xdr:col>
      <xdr:colOff>12700</xdr:colOff>
      <xdr:row>38</xdr:row>
      <xdr:rowOff>12700</xdr:rowOff>
    </xdr:to>
    <xdr:pic>
      <xdr:nvPicPr>
        <xdr:cNvPr id="21" name="Picture 20" descr="https://applications.labor.ny.gov/wpp/images/spacer.gif">
          <a:extLst>
            <a:ext uri="{FF2B5EF4-FFF2-40B4-BE49-F238E27FC236}">
              <a16:creationId xmlns:a16="http://schemas.microsoft.com/office/drawing/2014/main" id="{5A5E5C97-1A80-4ED5-8063-E88F170239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38</xdr:row>
      <xdr:rowOff>0</xdr:rowOff>
    </xdr:from>
    <xdr:to>
      <xdr:col>1</xdr:col>
      <xdr:colOff>12700</xdr:colOff>
      <xdr:row>38</xdr:row>
      <xdr:rowOff>12700</xdr:rowOff>
    </xdr:to>
    <xdr:pic>
      <xdr:nvPicPr>
        <xdr:cNvPr id="22" name="Picture 21" descr="https://applications.labor.ny.gov/wpp/images/spacer.gif">
          <a:extLst>
            <a:ext uri="{FF2B5EF4-FFF2-40B4-BE49-F238E27FC236}">
              <a16:creationId xmlns:a16="http://schemas.microsoft.com/office/drawing/2014/main" id="{BE01BA60-3CD3-42F2-845F-6AAC89C205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38</xdr:row>
      <xdr:rowOff>0</xdr:rowOff>
    </xdr:from>
    <xdr:to>
      <xdr:col>1</xdr:col>
      <xdr:colOff>12700</xdr:colOff>
      <xdr:row>38</xdr:row>
      <xdr:rowOff>12700</xdr:rowOff>
    </xdr:to>
    <xdr:pic>
      <xdr:nvPicPr>
        <xdr:cNvPr id="23" name="Picture 22" descr="https://applications.labor.ny.gov/wpp/images/spacer.gif">
          <a:extLst>
            <a:ext uri="{FF2B5EF4-FFF2-40B4-BE49-F238E27FC236}">
              <a16:creationId xmlns:a16="http://schemas.microsoft.com/office/drawing/2014/main" id="{59F972E4-EA8C-4DBD-B599-AC3C08BBCF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38</xdr:row>
      <xdr:rowOff>0</xdr:rowOff>
    </xdr:from>
    <xdr:to>
      <xdr:col>1</xdr:col>
      <xdr:colOff>12700</xdr:colOff>
      <xdr:row>38</xdr:row>
      <xdr:rowOff>12700</xdr:rowOff>
    </xdr:to>
    <xdr:pic>
      <xdr:nvPicPr>
        <xdr:cNvPr id="24" name="Picture 23" descr="https://applications.labor.ny.gov/wpp/images/spacer.gif">
          <a:extLst>
            <a:ext uri="{FF2B5EF4-FFF2-40B4-BE49-F238E27FC236}">
              <a16:creationId xmlns:a16="http://schemas.microsoft.com/office/drawing/2014/main" id="{4B86BC7E-959B-4CD7-B2EA-163BB23228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38</xdr:row>
      <xdr:rowOff>0</xdr:rowOff>
    </xdr:from>
    <xdr:to>
      <xdr:col>1</xdr:col>
      <xdr:colOff>12700</xdr:colOff>
      <xdr:row>38</xdr:row>
      <xdr:rowOff>12700</xdr:rowOff>
    </xdr:to>
    <xdr:pic>
      <xdr:nvPicPr>
        <xdr:cNvPr id="25" name="Picture 24" descr="https://applications.labor.ny.gov/wpp/images/spacer.gif">
          <a:extLst>
            <a:ext uri="{FF2B5EF4-FFF2-40B4-BE49-F238E27FC236}">
              <a16:creationId xmlns:a16="http://schemas.microsoft.com/office/drawing/2014/main" id="{BDB41CD1-7C3D-4B0F-9C0A-F026726E97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38</xdr:row>
      <xdr:rowOff>0</xdr:rowOff>
    </xdr:from>
    <xdr:ext cx="12700" cy="12700"/>
    <xdr:pic>
      <xdr:nvPicPr>
        <xdr:cNvPr id="26" name="Picture 25" descr="https://applications.labor.ny.gov/wpp/images/spacer.gif">
          <a:extLst>
            <a:ext uri="{FF2B5EF4-FFF2-40B4-BE49-F238E27FC236}">
              <a16:creationId xmlns:a16="http://schemas.microsoft.com/office/drawing/2014/main" id="{14882395-5F9C-4B7F-9BCF-1B4910C5FC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38</xdr:row>
      <xdr:rowOff>0</xdr:rowOff>
    </xdr:from>
    <xdr:to>
      <xdr:col>1</xdr:col>
      <xdr:colOff>12700</xdr:colOff>
      <xdr:row>38</xdr:row>
      <xdr:rowOff>12700</xdr:rowOff>
    </xdr:to>
    <xdr:pic>
      <xdr:nvPicPr>
        <xdr:cNvPr id="27" name="Picture 26" descr="https://applications.labor.ny.gov/wpp/images/spacer.gif">
          <a:extLst>
            <a:ext uri="{FF2B5EF4-FFF2-40B4-BE49-F238E27FC236}">
              <a16:creationId xmlns:a16="http://schemas.microsoft.com/office/drawing/2014/main" id="{0D0E0108-0D49-4159-905E-0973E22A81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38</xdr:row>
      <xdr:rowOff>0</xdr:rowOff>
    </xdr:from>
    <xdr:to>
      <xdr:col>1</xdr:col>
      <xdr:colOff>12700</xdr:colOff>
      <xdr:row>38</xdr:row>
      <xdr:rowOff>12700</xdr:rowOff>
    </xdr:to>
    <xdr:pic>
      <xdr:nvPicPr>
        <xdr:cNvPr id="28" name="Picture 27" descr="https://applications.labor.ny.gov/wpp/images/spacer.gif">
          <a:extLst>
            <a:ext uri="{FF2B5EF4-FFF2-40B4-BE49-F238E27FC236}">
              <a16:creationId xmlns:a16="http://schemas.microsoft.com/office/drawing/2014/main" id="{9AB0BE76-D651-4B55-8DB5-EAEF2AF4AA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38</xdr:row>
      <xdr:rowOff>0</xdr:rowOff>
    </xdr:from>
    <xdr:to>
      <xdr:col>1</xdr:col>
      <xdr:colOff>12700</xdr:colOff>
      <xdr:row>38</xdr:row>
      <xdr:rowOff>12700</xdr:rowOff>
    </xdr:to>
    <xdr:pic>
      <xdr:nvPicPr>
        <xdr:cNvPr id="29" name="Picture 28" descr="https://applications.labor.ny.gov/wpp/images/spacer.gif">
          <a:extLst>
            <a:ext uri="{FF2B5EF4-FFF2-40B4-BE49-F238E27FC236}">
              <a16:creationId xmlns:a16="http://schemas.microsoft.com/office/drawing/2014/main" id="{158A1236-E65E-4910-B7E5-36E54BA707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38</xdr:row>
      <xdr:rowOff>0</xdr:rowOff>
    </xdr:from>
    <xdr:ext cx="12700" cy="12700"/>
    <xdr:pic>
      <xdr:nvPicPr>
        <xdr:cNvPr id="30" name="Picture 29" descr="https://applications.labor.ny.gov/wpp/images/spacer.gif">
          <a:extLst>
            <a:ext uri="{FF2B5EF4-FFF2-40B4-BE49-F238E27FC236}">
              <a16:creationId xmlns:a16="http://schemas.microsoft.com/office/drawing/2014/main" id="{ECB2B3AC-6895-4CC8-BDEA-90AA0EBF78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62357" y="55830107"/>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38</xdr:row>
      <xdr:rowOff>0</xdr:rowOff>
    </xdr:from>
    <xdr:ext cx="12700" cy="12700"/>
    <xdr:pic>
      <xdr:nvPicPr>
        <xdr:cNvPr id="35" name="Picture 34" descr="https://applications.labor.ny.gov/wpp/images/spacer.gif">
          <a:extLst>
            <a:ext uri="{FF2B5EF4-FFF2-40B4-BE49-F238E27FC236}">
              <a16:creationId xmlns:a16="http://schemas.microsoft.com/office/drawing/2014/main" id="{10896C2D-B04C-40F5-9D30-7373B3FDB0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38</xdr:row>
      <xdr:rowOff>0</xdr:rowOff>
    </xdr:from>
    <xdr:to>
      <xdr:col>1</xdr:col>
      <xdr:colOff>12700</xdr:colOff>
      <xdr:row>38</xdr:row>
      <xdr:rowOff>12700</xdr:rowOff>
    </xdr:to>
    <xdr:pic>
      <xdr:nvPicPr>
        <xdr:cNvPr id="36" name="Picture 35" descr="https://applications.labor.ny.gov/wpp/images/spacer.gif">
          <a:extLst>
            <a:ext uri="{FF2B5EF4-FFF2-40B4-BE49-F238E27FC236}">
              <a16:creationId xmlns:a16="http://schemas.microsoft.com/office/drawing/2014/main" id="{3BB8745B-C701-4BA5-BD2E-D34830AFE7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38</xdr:row>
      <xdr:rowOff>0</xdr:rowOff>
    </xdr:from>
    <xdr:to>
      <xdr:col>1</xdr:col>
      <xdr:colOff>12700</xdr:colOff>
      <xdr:row>38</xdr:row>
      <xdr:rowOff>12700</xdr:rowOff>
    </xdr:to>
    <xdr:pic>
      <xdr:nvPicPr>
        <xdr:cNvPr id="37" name="Picture 36" descr="https://applications.labor.ny.gov/wpp/images/spacer.gif">
          <a:extLst>
            <a:ext uri="{FF2B5EF4-FFF2-40B4-BE49-F238E27FC236}">
              <a16:creationId xmlns:a16="http://schemas.microsoft.com/office/drawing/2014/main" id="{7B110EE8-7132-4986-BAB3-66410EF137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38</xdr:row>
      <xdr:rowOff>0</xdr:rowOff>
    </xdr:from>
    <xdr:to>
      <xdr:col>1</xdr:col>
      <xdr:colOff>12700</xdr:colOff>
      <xdr:row>38</xdr:row>
      <xdr:rowOff>12700</xdr:rowOff>
    </xdr:to>
    <xdr:pic>
      <xdr:nvPicPr>
        <xdr:cNvPr id="38" name="Picture 37" descr="https://applications.labor.ny.gov/wpp/images/spacer.gif">
          <a:extLst>
            <a:ext uri="{FF2B5EF4-FFF2-40B4-BE49-F238E27FC236}">
              <a16:creationId xmlns:a16="http://schemas.microsoft.com/office/drawing/2014/main" id="{04650D7B-6F82-40BA-B42B-5D453F6163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38</xdr:row>
      <xdr:rowOff>0</xdr:rowOff>
    </xdr:from>
    <xdr:to>
      <xdr:col>1</xdr:col>
      <xdr:colOff>12700</xdr:colOff>
      <xdr:row>38</xdr:row>
      <xdr:rowOff>12700</xdr:rowOff>
    </xdr:to>
    <xdr:pic>
      <xdr:nvPicPr>
        <xdr:cNvPr id="32" name="Picture 31" descr="https://applications.labor.ny.gov/wpp/images/spacer.gif">
          <a:extLst>
            <a:ext uri="{FF2B5EF4-FFF2-40B4-BE49-F238E27FC236}">
              <a16:creationId xmlns:a16="http://schemas.microsoft.com/office/drawing/2014/main" id="{9FE41D1F-19D8-4AB8-A856-1E3C068E18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38</xdr:row>
      <xdr:rowOff>0</xdr:rowOff>
    </xdr:from>
    <xdr:to>
      <xdr:col>1</xdr:col>
      <xdr:colOff>12700</xdr:colOff>
      <xdr:row>38</xdr:row>
      <xdr:rowOff>12700</xdr:rowOff>
    </xdr:to>
    <xdr:pic>
      <xdr:nvPicPr>
        <xdr:cNvPr id="33" name="Picture 32" descr="https://applications.labor.ny.gov/wpp/images/spacer.gif">
          <a:extLst>
            <a:ext uri="{FF2B5EF4-FFF2-40B4-BE49-F238E27FC236}">
              <a16:creationId xmlns:a16="http://schemas.microsoft.com/office/drawing/2014/main" id="{6E0B4DBB-A35C-49BF-B75D-5F301A596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38</xdr:row>
      <xdr:rowOff>0</xdr:rowOff>
    </xdr:from>
    <xdr:to>
      <xdr:col>1</xdr:col>
      <xdr:colOff>12700</xdr:colOff>
      <xdr:row>38</xdr:row>
      <xdr:rowOff>12700</xdr:rowOff>
    </xdr:to>
    <xdr:pic>
      <xdr:nvPicPr>
        <xdr:cNvPr id="34" name="Picture 33" descr="https://applications.labor.ny.gov/wpp/images/spacer.gif">
          <a:extLst>
            <a:ext uri="{FF2B5EF4-FFF2-40B4-BE49-F238E27FC236}">
              <a16:creationId xmlns:a16="http://schemas.microsoft.com/office/drawing/2014/main" id="{29E1A3C2-2D33-434C-987B-DF73E42556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38</xdr:row>
      <xdr:rowOff>0</xdr:rowOff>
    </xdr:from>
    <xdr:to>
      <xdr:col>1</xdr:col>
      <xdr:colOff>12700</xdr:colOff>
      <xdr:row>38</xdr:row>
      <xdr:rowOff>12700</xdr:rowOff>
    </xdr:to>
    <xdr:pic>
      <xdr:nvPicPr>
        <xdr:cNvPr id="39" name="Picture 38" descr="https://applications.labor.ny.gov/wpp/images/spacer.gif">
          <a:extLst>
            <a:ext uri="{FF2B5EF4-FFF2-40B4-BE49-F238E27FC236}">
              <a16:creationId xmlns:a16="http://schemas.microsoft.com/office/drawing/2014/main" id="{EF768A84-1928-4D12-9089-5BA16EAA7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38</xdr:row>
      <xdr:rowOff>0</xdr:rowOff>
    </xdr:from>
    <xdr:to>
      <xdr:col>1</xdr:col>
      <xdr:colOff>12700</xdr:colOff>
      <xdr:row>38</xdr:row>
      <xdr:rowOff>12700</xdr:rowOff>
    </xdr:to>
    <xdr:pic>
      <xdr:nvPicPr>
        <xdr:cNvPr id="40" name="Picture 39" descr="https://applications.labor.ny.gov/wpp/images/spacer.gif">
          <a:extLst>
            <a:ext uri="{FF2B5EF4-FFF2-40B4-BE49-F238E27FC236}">
              <a16:creationId xmlns:a16="http://schemas.microsoft.com/office/drawing/2014/main" id="{7D0B0A27-264A-4E4B-A970-BD292C977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38</xdr:row>
      <xdr:rowOff>0</xdr:rowOff>
    </xdr:from>
    <xdr:ext cx="12700" cy="12700"/>
    <xdr:pic>
      <xdr:nvPicPr>
        <xdr:cNvPr id="41" name="Picture 40" descr="https://applications.labor.ny.gov/wpp/images/spacer.gif">
          <a:extLst>
            <a:ext uri="{FF2B5EF4-FFF2-40B4-BE49-F238E27FC236}">
              <a16:creationId xmlns:a16="http://schemas.microsoft.com/office/drawing/2014/main" id="{47E00376-003E-49AE-82C6-9BDDB4963D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38</xdr:row>
      <xdr:rowOff>0</xdr:rowOff>
    </xdr:from>
    <xdr:to>
      <xdr:col>1</xdr:col>
      <xdr:colOff>12700</xdr:colOff>
      <xdr:row>38</xdr:row>
      <xdr:rowOff>12700</xdr:rowOff>
    </xdr:to>
    <xdr:pic>
      <xdr:nvPicPr>
        <xdr:cNvPr id="42" name="Picture 41" descr="https://applications.labor.ny.gov/wpp/images/spacer.gif">
          <a:extLst>
            <a:ext uri="{FF2B5EF4-FFF2-40B4-BE49-F238E27FC236}">
              <a16:creationId xmlns:a16="http://schemas.microsoft.com/office/drawing/2014/main" id="{5D608C9B-EABF-4CB9-9810-D27A285A93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38</xdr:row>
      <xdr:rowOff>0</xdr:rowOff>
    </xdr:from>
    <xdr:to>
      <xdr:col>1</xdr:col>
      <xdr:colOff>12700</xdr:colOff>
      <xdr:row>38</xdr:row>
      <xdr:rowOff>12700</xdr:rowOff>
    </xdr:to>
    <xdr:pic>
      <xdr:nvPicPr>
        <xdr:cNvPr id="43" name="Picture 42" descr="https://applications.labor.ny.gov/wpp/images/spacer.gif">
          <a:extLst>
            <a:ext uri="{FF2B5EF4-FFF2-40B4-BE49-F238E27FC236}">
              <a16:creationId xmlns:a16="http://schemas.microsoft.com/office/drawing/2014/main" id="{7CED531D-FE74-40EA-A42B-9C9FA425D8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38</xdr:row>
      <xdr:rowOff>0</xdr:rowOff>
    </xdr:from>
    <xdr:to>
      <xdr:col>1</xdr:col>
      <xdr:colOff>12700</xdr:colOff>
      <xdr:row>38</xdr:row>
      <xdr:rowOff>12700</xdr:rowOff>
    </xdr:to>
    <xdr:pic>
      <xdr:nvPicPr>
        <xdr:cNvPr id="44" name="Picture 43" descr="https://applications.labor.ny.gov/wpp/images/spacer.gif">
          <a:extLst>
            <a:ext uri="{FF2B5EF4-FFF2-40B4-BE49-F238E27FC236}">
              <a16:creationId xmlns:a16="http://schemas.microsoft.com/office/drawing/2014/main" id="{C21BD3F1-BAA8-4530-BDF2-01E9D25790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38</xdr:row>
      <xdr:rowOff>0</xdr:rowOff>
    </xdr:from>
    <xdr:ext cx="12700" cy="12700"/>
    <xdr:pic>
      <xdr:nvPicPr>
        <xdr:cNvPr id="45" name="Picture 44" descr="https://applications.labor.ny.gov/wpp/images/spacer.gif">
          <a:extLst>
            <a:ext uri="{FF2B5EF4-FFF2-40B4-BE49-F238E27FC236}">
              <a16:creationId xmlns:a16="http://schemas.microsoft.com/office/drawing/2014/main" id="{70BFCB06-22C7-4FA1-A17A-6D273D0BE9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38</xdr:row>
      <xdr:rowOff>0</xdr:rowOff>
    </xdr:from>
    <xdr:to>
      <xdr:col>1</xdr:col>
      <xdr:colOff>12700</xdr:colOff>
      <xdr:row>38</xdr:row>
      <xdr:rowOff>12700</xdr:rowOff>
    </xdr:to>
    <xdr:pic>
      <xdr:nvPicPr>
        <xdr:cNvPr id="46" name="Picture 45" descr="https://applications.labor.ny.gov/wpp/images/spacer.gif">
          <a:extLst>
            <a:ext uri="{FF2B5EF4-FFF2-40B4-BE49-F238E27FC236}">
              <a16:creationId xmlns:a16="http://schemas.microsoft.com/office/drawing/2014/main" id="{1CDEA5D9-34AA-48EE-9032-D7C4FE3CFA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38</xdr:row>
      <xdr:rowOff>0</xdr:rowOff>
    </xdr:from>
    <xdr:to>
      <xdr:col>1</xdr:col>
      <xdr:colOff>12700</xdr:colOff>
      <xdr:row>38</xdr:row>
      <xdr:rowOff>12700</xdr:rowOff>
    </xdr:to>
    <xdr:pic>
      <xdr:nvPicPr>
        <xdr:cNvPr id="47" name="Picture 46" descr="https://applications.labor.ny.gov/wpp/images/spacer.gif">
          <a:extLst>
            <a:ext uri="{FF2B5EF4-FFF2-40B4-BE49-F238E27FC236}">
              <a16:creationId xmlns:a16="http://schemas.microsoft.com/office/drawing/2014/main" id="{DF1B8B03-33DD-4A5F-988A-257D3687E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38</xdr:row>
      <xdr:rowOff>0</xdr:rowOff>
    </xdr:from>
    <xdr:to>
      <xdr:col>1</xdr:col>
      <xdr:colOff>12700</xdr:colOff>
      <xdr:row>38</xdr:row>
      <xdr:rowOff>12700</xdr:rowOff>
    </xdr:to>
    <xdr:pic>
      <xdr:nvPicPr>
        <xdr:cNvPr id="48" name="Picture 47" descr="https://applications.labor.ny.gov/wpp/images/spacer.gif">
          <a:extLst>
            <a:ext uri="{FF2B5EF4-FFF2-40B4-BE49-F238E27FC236}">
              <a16:creationId xmlns:a16="http://schemas.microsoft.com/office/drawing/2014/main" id="{197FBC4E-E682-4E23-A0F1-4EBC8629C5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66</xdr:row>
      <xdr:rowOff>0</xdr:rowOff>
    </xdr:from>
    <xdr:to>
      <xdr:col>0</xdr:col>
      <xdr:colOff>12700</xdr:colOff>
      <xdr:row>66</xdr:row>
      <xdr:rowOff>12700</xdr:rowOff>
    </xdr:to>
    <xdr:pic>
      <xdr:nvPicPr>
        <xdr:cNvPr id="2" name="Picture 1" descr="https://applications.labor.ny.gov/wpp/images/spacer.gif">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3" name="Picture 2" descr="https://applications.labor.ny.gov/wpp/images/spacer.gif">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66</xdr:row>
      <xdr:rowOff>0</xdr:rowOff>
    </xdr:from>
    <xdr:to>
      <xdr:col>3</xdr:col>
      <xdr:colOff>12700</xdr:colOff>
      <xdr:row>66</xdr:row>
      <xdr:rowOff>12700</xdr:rowOff>
    </xdr:to>
    <xdr:pic>
      <xdr:nvPicPr>
        <xdr:cNvPr id="4" name="Picture 3" descr="https://applications.labor.ny.gov/wpp/images/spacer.gif">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182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66</xdr:row>
      <xdr:rowOff>0</xdr:rowOff>
    </xdr:from>
    <xdr:to>
      <xdr:col>4</xdr:col>
      <xdr:colOff>12700</xdr:colOff>
      <xdr:row>66</xdr:row>
      <xdr:rowOff>12700</xdr:rowOff>
    </xdr:to>
    <xdr:pic>
      <xdr:nvPicPr>
        <xdr:cNvPr id="5" name="Picture 4" descr="https://applications.labor.ny.gov/wpp/images/spacer.gif">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0730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66</xdr:row>
      <xdr:rowOff>0</xdr:rowOff>
    </xdr:from>
    <xdr:to>
      <xdr:col>5</xdr:col>
      <xdr:colOff>12700</xdr:colOff>
      <xdr:row>66</xdr:row>
      <xdr:rowOff>12700</xdr:rowOff>
    </xdr:to>
    <xdr:pic>
      <xdr:nvPicPr>
        <xdr:cNvPr id="6" name="Picture 5" descr="https://applications.labor.ny.gov/wpp/images/spacer.gif">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217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66</xdr:row>
      <xdr:rowOff>0</xdr:rowOff>
    </xdr:from>
    <xdr:to>
      <xdr:col>6</xdr:col>
      <xdr:colOff>12700</xdr:colOff>
      <xdr:row>66</xdr:row>
      <xdr:rowOff>12700</xdr:rowOff>
    </xdr:to>
    <xdr:pic>
      <xdr:nvPicPr>
        <xdr:cNvPr id="7" name="Picture 6" descr="https://applications.labor.ny.gov/wpp/images/spacer.gif">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23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66</xdr:row>
      <xdr:rowOff>0</xdr:rowOff>
    </xdr:from>
    <xdr:to>
      <xdr:col>11</xdr:col>
      <xdr:colOff>12700</xdr:colOff>
      <xdr:row>66</xdr:row>
      <xdr:rowOff>12700</xdr:rowOff>
    </xdr:to>
    <xdr:pic>
      <xdr:nvPicPr>
        <xdr:cNvPr id="8" name="Picture 7" descr="https://applications.labor.ny.gov/wpp/images/spacer.gif">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66</xdr:row>
      <xdr:rowOff>0</xdr:rowOff>
    </xdr:from>
    <xdr:to>
      <xdr:col>12</xdr:col>
      <xdr:colOff>12700</xdr:colOff>
      <xdr:row>66</xdr:row>
      <xdr:rowOff>12700</xdr:rowOff>
    </xdr:to>
    <xdr:pic>
      <xdr:nvPicPr>
        <xdr:cNvPr id="9" name="Picture 8" descr="https://applications.labor.ny.gov/wpp/images/spacer.gif">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875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66</xdr:row>
      <xdr:rowOff>0</xdr:rowOff>
    </xdr:from>
    <xdr:to>
      <xdr:col>13</xdr:col>
      <xdr:colOff>12700</xdr:colOff>
      <xdr:row>66</xdr:row>
      <xdr:rowOff>12700</xdr:rowOff>
    </xdr:to>
    <xdr:pic>
      <xdr:nvPicPr>
        <xdr:cNvPr id="10" name="Picture 9" descr="https://applications.labor.ny.gov/wpp/images/spacer.gif">
          <a:extLst>
            <a:ext uri="{FF2B5EF4-FFF2-40B4-BE49-F238E27FC236}">
              <a16:creationId xmlns:a16="http://schemas.microsoft.com/office/drawing/2014/main" id="{00000000-0008-0000-09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623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66</xdr:row>
      <xdr:rowOff>0</xdr:rowOff>
    </xdr:from>
    <xdr:to>
      <xdr:col>14</xdr:col>
      <xdr:colOff>12700</xdr:colOff>
      <xdr:row>66</xdr:row>
      <xdr:rowOff>12700</xdr:rowOff>
    </xdr:to>
    <xdr:pic>
      <xdr:nvPicPr>
        <xdr:cNvPr id="11" name="Picture 10" descr="https://applications.labor.ny.gov/wpp/images/spacer.gif">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3870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12" name="Picture 11" descr="https://applications.labor.ny.gov/wpp/images/spacer.gif">
          <a:extLst>
            <a:ext uri="{FF2B5EF4-FFF2-40B4-BE49-F238E27FC236}">
              <a16:creationId xmlns:a16="http://schemas.microsoft.com/office/drawing/2014/main" id="{00000000-0008-0000-09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0</xdr:colOff>
      <xdr:row>66</xdr:row>
      <xdr:rowOff>0</xdr:rowOff>
    </xdr:from>
    <xdr:ext cx="12700" cy="12700"/>
    <xdr:pic>
      <xdr:nvPicPr>
        <xdr:cNvPr id="13" name="Picture 12" descr="https://applications.labor.ny.gov/wpp/images/spacer.gif">
          <a:extLst>
            <a:ext uri="{FF2B5EF4-FFF2-40B4-BE49-F238E27FC236}">
              <a16:creationId xmlns:a16="http://schemas.microsoft.com/office/drawing/2014/main" id="{00000000-0008-0000-09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791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66</xdr:row>
      <xdr:rowOff>0</xdr:rowOff>
    </xdr:from>
    <xdr:ext cx="12700" cy="12700"/>
    <xdr:pic>
      <xdr:nvPicPr>
        <xdr:cNvPr id="14" name="Picture 13" descr="https://applications.labor.ny.gov/wpp/images/spacer.gif">
          <a:extLst>
            <a:ext uri="{FF2B5EF4-FFF2-40B4-BE49-F238E27FC236}">
              <a16:creationId xmlns:a16="http://schemas.microsoft.com/office/drawing/2014/main" id="{00000000-0008-0000-09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459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66</xdr:row>
      <xdr:rowOff>0</xdr:rowOff>
    </xdr:from>
    <xdr:to>
      <xdr:col>1</xdr:col>
      <xdr:colOff>12700</xdr:colOff>
      <xdr:row>66</xdr:row>
      <xdr:rowOff>12700</xdr:rowOff>
    </xdr:to>
    <xdr:pic>
      <xdr:nvPicPr>
        <xdr:cNvPr id="15" name="Picture 14" descr="https://applications.labor.ny.gov/wpp/images/spacer.gif">
          <a:extLst>
            <a:ext uri="{FF2B5EF4-FFF2-40B4-BE49-F238E27FC236}">
              <a16:creationId xmlns:a16="http://schemas.microsoft.com/office/drawing/2014/main" id="{00000000-0008-0000-09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16" name="Picture 15" descr="https://applications.labor.ny.gov/wpp/images/spacer.gif">
          <a:extLst>
            <a:ext uri="{FF2B5EF4-FFF2-40B4-BE49-F238E27FC236}">
              <a16:creationId xmlns:a16="http://schemas.microsoft.com/office/drawing/2014/main" id="{2332444C-8020-4AA6-825E-A2B9920270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17" name="Picture 16" descr="https://applications.labor.ny.gov/wpp/images/spacer.gif">
          <a:extLst>
            <a:ext uri="{FF2B5EF4-FFF2-40B4-BE49-F238E27FC236}">
              <a16:creationId xmlns:a16="http://schemas.microsoft.com/office/drawing/2014/main" id="{D9C36D3D-1C92-4F62-AC88-C611DBBE9F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18" name="Picture 17" descr="https://applications.labor.ny.gov/wpp/images/spacer.gif">
          <a:extLst>
            <a:ext uri="{FF2B5EF4-FFF2-40B4-BE49-F238E27FC236}">
              <a16:creationId xmlns:a16="http://schemas.microsoft.com/office/drawing/2014/main" id="{216FD396-2447-4B8F-B8A5-ABF82EA75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28" name="Picture 27" descr="https://applications.labor.ny.gov/wpp/images/spacer.gif">
          <a:extLst>
            <a:ext uri="{FF2B5EF4-FFF2-40B4-BE49-F238E27FC236}">
              <a16:creationId xmlns:a16="http://schemas.microsoft.com/office/drawing/2014/main" id="{548443F7-0E9A-4CDB-9F4D-2A5125702B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29" name="Picture 28" descr="https://applications.labor.ny.gov/wpp/images/spacer.gif">
          <a:extLst>
            <a:ext uri="{FF2B5EF4-FFF2-40B4-BE49-F238E27FC236}">
              <a16:creationId xmlns:a16="http://schemas.microsoft.com/office/drawing/2014/main" id="{A01BB5A0-159B-41D7-ACEA-3B8E60A0DF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30" name="Picture 29" descr="https://applications.labor.ny.gov/wpp/images/spacer.gif">
          <a:extLst>
            <a:ext uri="{FF2B5EF4-FFF2-40B4-BE49-F238E27FC236}">
              <a16:creationId xmlns:a16="http://schemas.microsoft.com/office/drawing/2014/main" id="{ABD6C514-2673-4B2B-AC93-85D9ECC5C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31" name="Picture 30" descr="https://applications.labor.ny.gov/wpp/images/spacer.gif">
          <a:extLst>
            <a:ext uri="{FF2B5EF4-FFF2-40B4-BE49-F238E27FC236}">
              <a16:creationId xmlns:a16="http://schemas.microsoft.com/office/drawing/2014/main" id="{C008D366-5886-4890-A113-12822B0CCD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32" name="Picture 31" descr="https://applications.labor.ny.gov/wpp/images/spacer.gif">
          <a:extLst>
            <a:ext uri="{FF2B5EF4-FFF2-40B4-BE49-F238E27FC236}">
              <a16:creationId xmlns:a16="http://schemas.microsoft.com/office/drawing/2014/main" id="{F4AD1BEF-9E1B-44B2-9DFF-7143A10AC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66</xdr:row>
      <xdr:rowOff>0</xdr:rowOff>
    </xdr:from>
    <xdr:ext cx="12700" cy="12700"/>
    <xdr:pic>
      <xdr:nvPicPr>
        <xdr:cNvPr id="33" name="Picture 32" descr="https://applications.labor.ny.gov/wpp/images/spacer.gif">
          <a:extLst>
            <a:ext uri="{FF2B5EF4-FFF2-40B4-BE49-F238E27FC236}">
              <a16:creationId xmlns:a16="http://schemas.microsoft.com/office/drawing/2014/main" id="{FA8CA9E3-6438-426E-80F0-E7F3E2F6F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66</xdr:row>
      <xdr:rowOff>0</xdr:rowOff>
    </xdr:from>
    <xdr:to>
      <xdr:col>1</xdr:col>
      <xdr:colOff>12700</xdr:colOff>
      <xdr:row>66</xdr:row>
      <xdr:rowOff>12700</xdr:rowOff>
    </xdr:to>
    <xdr:pic>
      <xdr:nvPicPr>
        <xdr:cNvPr id="34" name="Picture 33" descr="https://applications.labor.ny.gov/wpp/images/spacer.gif">
          <a:extLst>
            <a:ext uri="{FF2B5EF4-FFF2-40B4-BE49-F238E27FC236}">
              <a16:creationId xmlns:a16="http://schemas.microsoft.com/office/drawing/2014/main" id="{176ADAB0-C73E-4511-ADC8-F30A6B5346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35" name="Picture 34" descr="https://applications.labor.ny.gov/wpp/images/spacer.gif">
          <a:extLst>
            <a:ext uri="{FF2B5EF4-FFF2-40B4-BE49-F238E27FC236}">
              <a16:creationId xmlns:a16="http://schemas.microsoft.com/office/drawing/2014/main" id="{E2D92743-3848-455F-B977-8703621DB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36" name="Picture 35" descr="https://applications.labor.ny.gov/wpp/images/spacer.gif">
          <a:extLst>
            <a:ext uri="{FF2B5EF4-FFF2-40B4-BE49-F238E27FC236}">
              <a16:creationId xmlns:a16="http://schemas.microsoft.com/office/drawing/2014/main" id="{F4E51A27-324F-47F6-9E52-EE26FAFA6C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37" name="Picture 36" descr="https://applications.labor.ny.gov/wpp/images/spacer.gif">
          <a:extLst>
            <a:ext uri="{FF2B5EF4-FFF2-40B4-BE49-F238E27FC236}">
              <a16:creationId xmlns:a16="http://schemas.microsoft.com/office/drawing/2014/main" id="{BA9D3323-95DC-4954-94FA-6899D8900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38" name="Picture 37" descr="https://applications.labor.ny.gov/wpp/images/spacer.gif">
          <a:extLst>
            <a:ext uri="{FF2B5EF4-FFF2-40B4-BE49-F238E27FC236}">
              <a16:creationId xmlns:a16="http://schemas.microsoft.com/office/drawing/2014/main" id="{108F5AFE-1989-499B-914A-3E4BEA3B5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39" name="Picture 38" descr="https://applications.labor.ny.gov/wpp/images/spacer.gif">
          <a:extLst>
            <a:ext uri="{FF2B5EF4-FFF2-40B4-BE49-F238E27FC236}">
              <a16:creationId xmlns:a16="http://schemas.microsoft.com/office/drawing/2014/main" id="{F972DC5D-294D-4AA9-A673-D6DD1A98E1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40" name="Picture 39" descr="https://applications.labor.ny.gov/wpp/images/spacer.gif">
          <a:extLst>
            <a:ext uri="{FF2B5EF4-FFF2-40B4-BE49-F238E27FC236}">
              <a16:creationId xmlns:a16="http://schemas.microsoft.com/office/drawing/2014/main" id="{890F0BEE-195A-44A5-8433-6456158648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41" name="Picture 40" descr="https://applications.labor.ny.gov/wpp/images/spacer.gif">
          <a:extLst>
            <a:ext uri="{FF2B5EF4-FFF2-40B4-BE49-F238E27FC236}">
              <a16:creationId xmlns:a16="http://schemas.microsoft.com/office/drawing/2014/main" id="{1C2E9675-5F97-447A-ADF8-E07B267DD2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42" name="Picture 41" descr="https://applications.labor.ny.gov/wpp/images/spacer.gif">
          <a:extLst>
            <a:ext uri="{FF2B5EF4-FFF2-40B4-BE49-F238E27FC236}">
              <a16:creationId xmlns:a16="http://schemas.microsoft.com/office/drawing/2014/main" id="{EFE87068-8568-4450-956F-5C9DE54551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43" name="Picture 42" descr="https://applications.labor.ny.gov/wpp/images/spacer.gif">
          <a:extLst>
            <a:ext uri="{FF2B5EF4-FFF2-40B4-BE49-F238E27FC236}">
              <a16:creationId xmlns:a16="http://schemas.microsoft.com/office/drawing/2014/main" id="{C09F47FF-7DC3-45B6-8425-F6DBD4F9EC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44" name="Picture 43" descr="https://applications.labor.ny.gov/wpp/images/spacer.gif">
          <a:extLst>
            <a:ext uri="{FF2B5EF4-FFF2-40B4-BE49-F238E27FC236}">
              <a16:creationId xmlns:a16="http://schemas.microsoft.com/office/drawing/2014/main" id="{6B6652B5-3AD0-4CD4-B3AD-BEC3EFBBB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45" name="Picture 44" descr="https://applications.labor.ny.gov/wpp/images/spacer.gif">
          <a:extLst>
            <a:ext uri="{FF2B5EF4-FFF2-40B4-BE49-F238E27FC236}">
              <a16:creationId xmlns:a16="http://schemas.microsoft.com/office/drawing/2014/main" id="{0EFD5FF0-906A-4F62-91F9-F25CF5B90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46" name="Picture 45" descr="https://applications.labor.ny.gov/wpp/images/spacer.gif">
          <a:extLst>
            <a:ext uri="{FF2B5EF4-FFF2-40B4-BE49-F238E27FC236}">
              <a16:creationId xmlns:a16="http://schemas.microsoft.com/office/drawing/2014/main" id="{16895C4E-5FE9-424E-AC81-6453C37656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66</xdr:row>
      <xdr:rowOff>0</xdr:rowOff>
    </xdr:from>
    <xdr:ext cx="12700" cy="12700"/>
    <xdr:pic>
      <xdr:nvPicPr>
        <xdr:cNvPr id="47" name="Picture 46" descr="https://applications.labor.ny.gov/wpp/images/spacer.gif">
          <a:extLst>
            <a:ext uri="{FF2B5EF4-FFF2-40B4-BE49-F238E27FC236}">
              <a16:creationId xmlns:a16="http://schemas.microsoft.com/office/drawing/2014/main" id="{C385FEEB-95C6-4FE0-9289-6C252927FF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66</xdr:row>
      <xdr:rowOff>0</xdr:rowOff>
    </xdr:from>
    <xdr:to>
      <xdr:col>1</xdr:col>
      <xdr:colOff>12700</xdr:colOff>
      <xdr:row>66</xdr:row>
      <xdr:rowOff>12700</xdr:rowOff>
    </xdr:to>
    <xdr:pic>
      <xdr:nvPicPr>
        <xdr:cNvPr id="48" name="Picture 47" descr="https://applications.labor.ny.gov/wpp/images/spacer.gif">
          <a:extLst>
            <a:ext uri="{FF2B5EF4-FFF2-40B4-BE49-F238E27FC236}">
              <a16:creationId xmlns:a16="http://schemas.microsoft.com/office/drawing/2014/main" id="{323BFA29-857E-4CD2-A8CA-FA62B929D1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49" name="Picture 48" descr="https://applications.labor.ny.gov/wpp/images/spacer.gif">
          <a:extLst>
            <a:ext uri="{FF2B5EF4-FFF2-40B4-BE49-F238E27FC236}">
              <a16:creationId xmlns:a16="http://schemas.microsoft.com/office/drawing/2014/main" id="{24408B24-8FBA-4D37-B45E-70037F92A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50" name="Picture 49" descr="https://applications.labor.ny.gov/wpp/images/spacer.gif">
          <a:extLst>
            <a:ext uri="{FF2B5EF4-FFF2-40B4-BE49-F238E27FC236}">
              <a16:creationId xmlns:a16="http://schemas.microsoft.com/office/drawing/2014/main" id="{7B90EE19-A015-4914-8D5D-A65A720CA5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66</xdr:row>
      <xdr:rowOff>0</xdr:rowOff>
    </xdr:from>
    <xdr:ext cx="12700" cy="12700"/>
    <xdr:pic>
      <xdr:nvPicPr>
        <xdr:cNvPr id="51" name="Picture 50" descr="https://applications.labor.ny.gov/wpp/images/spacer.gif">
          <a:extLst>
            <a:ext uri="{FF2B5EF4-FFF2-40B4-BE49-F238E27FC236}">
              <a16:creationId xmlns:a16="http://schemas.microsoft.com/office/drawing/2014/main" id="{8151B15B-5008-4A72-8A9B-CC1385F10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66</xdr:row>
      <xdr:rowOff>0</xdr:rowOff>
    </xdr:from>
    <xdr:to>
      <xdr:col>1</xdr:col>
      <xdr:colOff>12700</xdr:colOff>
      <xdr:row>66</xdr:row>
      <xdr:rowOff>12700</xdr:rowOff>
    </xdr:to>
    <xdr:pic>
      <xdr:nvPicPr>
        <xdr:cNvPr id="52" name="Picture 51" descr="https://applications.labor.ny.gov/wpp/images/spacer.gif">
          <a:extLst>
            <a:ext uri="{FF2B5EF4-FFF2-40B4-BE49-F238E27FC236}">
              <a16:creationId xmlns:a16="http://schemas.microsoft.com/office/drawing/2014/main" id="{32AE6BAB-119D-40B4-99E7-A8781DA8E0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53" name="Picture 52" descr="https://applications.labor.ny.gov/wpp/images/spacer.gif">
          <a:extLst>
            <a:ext uri="{FF2B5EF4-FFF2-40B4-BE49-F238E27FC236}">
              <a16:creationId xmlns:a16="http://schemas.microsoft.com/office/drawing/2014/main" id="{65D82BA1-658B-4D43-8ACB-D8EA341C9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54" name="Picture 53" descr="https://applications.labor.ny.gov/wpp/images/spacer.gif">
          <a:extLst>
            <a:ext uri="{FF2B5EF4-FFF2-40B4-BE49-F238E27FC236}">
              <a16:creationId xmlns:a16="http://schemas.microsoft.com/office/drawing/2014/main" id="{38C36CC3-4AF5-43DD-902A-4F450602A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55" name="Picture 54" descr="https://applications.labor.ny.gov/wpp/images/spacer.gif">
          <a:extLst>
            <a:ext uri="{FF2B5EF4-FFF2-40B4-BE49-F238E27FC236}">
              <a16:creationId xmlns:a16="http://schemas.microsoft.com/office/drawing/2014/main" id="{0FDBF3E0-FBB0-4A45-9898-3182318B2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56" name="Picture 55" descr="https://applications.labor.ny.gov/wpp/images/spacer.gif">
          <a:extLst>
            <a:ext uri="{FF2B5EF4-FFF2-40B4-BE49-F238E27FC236}">
              <a16:creationId xmlns:a16="http://schemas.microsoft.com/office/drawing/2014/main" id="{99D6058F-F07C-4BD9-A903-AEFF09AA9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57" name="Picture 56" descr="https://applications.labor.ny.gov/wpp/images/spacer.gif">
          <a:extLst>
            <a:ext uri="{FF2B5EF4-FFF2-40B4-BE49-F238E27FC236}">
              <a16:creationId xmlns:a16="http://schemas.microsoft.com/office/drawing/2014/main" id="{F3781CAA-C2A6-41F7-B948-99BBC69B4D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58" name="Picture 57" descr="https://applications.labor.ny.gov/wpp/images/spacer.gif">
          <a:extLst>
            <a:ext uri="{FF2B5EF4-FFF2-40B4-BE49-F238E27FC236}">
              <a16:creationId xmlns:a16="http://schemas.microsoft.com/office/drawing/2014/main" id="{BFFF40FA-CC71-4AB4-ABE4-785116C196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59" name="Picture 58" descr="https://applications.labor.ny.gov/wpp/images/spacer.gif">
          <a:extLst>
            <a:ext uri="{FF2B5EF4-FFF2-40B4-BE49-F238E27FC236}">
              <a16:creationId xmlns:a16="http://schemas.microsoft.com/office/drawing/2014/main" id="{A874F5CD-6EA7-40BF-90D1-F7F08D9CB4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60" name="Picture 59" descr="https://applications.labor.ny.gov/wpp/images/spacer.gif">
          <a:extLst>
            <a:ext uri="{FF2B5EF4-FFF2-40B4-BE49-F238E27FC236}">
              <a16:creationId xmlns:a16="http://schemas.microsoft.com/office/drawing/2014/main" id="{F3C31EFE-5EEB-43F5-A6A5-FCA16B4D08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61" name="Picture 60" descr="https://applications.labor.ny.gov/wpp/images/spacer.gif">
          <a:extLst>
            <a:ext uri="{FF2B5EF4-FFF2-40B4-BE49-F238E27FC236}">
              <a16:creationId xmlns:a16="http://schemas.microsoft.com/office/drawing/2014/main" id="{AE0DFA0D-5A26-4963-A4F7-6BAF86C9B3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62" name="Picture 61" descr="https://applications.labor.ny.gov/wpp/images/spacer.gif">
          <a:extLst>
            <a:ext uri="{FF2B5EF4-FFF2-40B4-BE49-F238E27FC236}">
              <a16:creationId xmlns:a16="http://schemas.microsoft.com/office/drawing/2014/main" id="{6C86A27B-FBE1-463C-ADE4-62426C0970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63" name="Picture 62" descr="https://applications.labor.ny.gov/wpp/images/spacer.gif">
          <a:extLst>
            <a:ext uri="{FF2B5EF4-FFF2-40B4-BE49-F238E27FC236}">
              <a16:creationId xmlns:a16="http://schemas.microsoft.com/office/drawing/2014/main" id="{D11DABE0-D894-41DA-8EB4-1B87CC1D2C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64" name="Picture 63" descr="https://applications.labor.ny.gov/wpp/images/spacer.gif">
          <a:extLst>
            <a:ext uri="{FF2B5EF4-FFF2-40B4-BE49-F238E27FC236}">
              <a16:creationId xmlns:a16="http://schemas.microsoft.com/office/drawing/2014/main" id="{E59E9A5B-DB1F-45B1-A3CD-CE6EEFB39C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66</xdr:row>
      <xdr:rowOff>0</xdr:rowOff>
    </xdr:from>
    <xdr:ext cx="12700" cy="12700"/>
    <xdr:pic>
      <xdr:nvPicPr>
        <xdr:cNvPr id="65" name="Picture 64" descr="https://applications.labor.ny.gov/wpp/images/spacer.gif">
          <a:extLst>
            <a:ext uri="{FF2B5EF4-FFF2-40B4-BE49-F238E27FC236}">
              <a16:creationId xmlns:a16="http://schemas.microsoft.com/office/drawing/2014/main" id="{D1F164F3-199C-4257-8528-21FB7E9C81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66</xdr:row>
      <xdr:rowOff>0</xdr:rowOff>
    </xdr:from>
    <xdr:to>
      <xdr:col>1</xdr:col>
      <xdr:colOff>12700</xdr:colOff>
      <xdr:row>66</xdr:row>
      <xdr:rowOff>12700</xdr:rowOff>
    </xdr:to>
    <xdr:pic>
      <xdr:nvPicPr>
        <xdr:cNvPr id="66" name="Picture 65" descr="https://applications.labor.ny.gov/wpp/images/spacer.gif">
          <a:extLst>
            <a:ext uri="{FF2B5EF4-FFF2-40B4-BE49-F238E27FC236}">
              <a16:creationId xmlns:a16="http://schemas.microsoft.com/office/drawing/2014/main" id="{C6794996-C00B-42F2-B746-2642BFC3A1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67" name="Picture 66" descr="https://applications.labor.ny.gov/wpp/images/spacer.gif">
          <a:extLst>
            <a:ext uri="{FF2B5EF4-FFF2-40B4-BE49-F238E27FC236}">
              <a16:creationId xmlns:a16="http://schemas.microsoft.com/office/drawing/2014/main" id="{632294AA-EB88-4CF6-A93B-97F1E8D96C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68" name="Picture 67" descr="https://applications.labor.ny.gov/wpp/images/spacer.gif">
          <a:extLst>
            <a:ext uri="{FF2B5EF4-FFF2-40B4-BE49-F238E27FC236}">
              <a16:creationId xmlns:a16="http://schemas.microsoft.com/office/drawing/2014/main" id="{C000F35F-3D09-4531-B0B9-5B780C65B6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66</xdr:row>
      <xdr:rowOff>0</xdr:rowOff>
    </xdr:from>
    <xdr:ext cx="12700" cy="12700"/>
    <xdr:pic>
      <xdr:nvPicPr>
        <xdr:cNvPr id="69" name="Picture 68" descr="https://applications.labor.ny.gov/wpp/images/spacer.gif">
          <a:extLst>
            <a:ext uri="{FF2B5EF4-FFF2-40B4-BE49-F238E27FC236}">
              <a16:creationId xmlns:a16="http://schemas.microsoft.com/office/drawing/2014/main" id="{A3F76DA0-5B04-4046-8B3F-57337C0D5F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66</xdr:row>
      <xdr:rowOff>0</xdr:rowOff>
    </xdr:from>
    <xdr:to>
      <xdr:col>1</xdr:col>
      <xdr:colOff>12700</xdr:colOff>
      <xdr:row>66</xdr:row>
      <xdr:rowOff>12700</xdr:rowOff>
    </xdr:to>
    <xdr:pic>
      <xdr:nvPicPr>
        <xdr:cNvPr id="70" name="Picture 69" descr="https://applications.labor.ny.gov/wpp/images/spacer.gif">
          <a:extLst>
            <a:ext uri="{FF2B5EF4-FFF2-40B4-BE49-F238E27FC236}">
              <a16:creationId xmlns:a16="http://schemas.microsoft.com/office/drawing/2014/main" id="{7F579B17-3787-41E3-9894-9C21AD61C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71" name="Picture 70" descr="https://applications.labor.ny.gov/wpp/images/spacer.gif">
          <a:extLst>
            <a:ext uri="{FF2B5EF4-FFF2-40B4-BE49-F238E27FC236}">
              <a16:creationId xmlns:a16="http://schemas.microsoft.com/office/drawing/2014/main" id="{0A2415D3-8EA9-4CEA-99CE-3682CF946C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72" name="Picture 71" descr="https://applications.labor.ny.gov/wpp/images/spacer.gif">
          <a:extLst>
            <a:ext uri="{FF2B5EF4-FFF2-40B4-BE49-F238E27FC236}">
              <a16:creationId xmlns:a16="http://schemas.microsoft.com/office/drawing/2014/main" id="{494A4CD5-D095-447D-B591-71BC8B882F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73" name="Picture 72" descr="https://applications.labor.ny.gov/wpp/images/spacer.gif">
          <a:extLst>
            <a:ext uri="{FF2B5EF4-FFF2-40B4-BE49-F238E27FC236}">
              <a16:creationId xmlns:a16="http://schemas.microsoft.com/office/drawing/2014/main" id="{F39F1858-77CE-4E4B-8A6E-166981E2B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74" name="Picture 73" descr="https://applications.labor.ny.gov/wpp/images/spacer.gif">
          <a:extLst>
            <a:ext uri="{FF2B5EF4-FFF2-40B4-BE49-F238E27FC236}">
              <a16:creationId xmlns:a16="http://schemas.microsoft.com/office/drawing/2014/main" id="{E959D6B3-62B0-46D9-A563-F0DD7ACB3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75" name="Picture 74" descr="https://applications.labor.ny.gov/wpp/images/spacer.gif">
          <a:extLst>
            <a:ext uri="{FF2B5EF4-FFF2-40B4-BE49-F238E27FC236}">
              <a16:creationId xmlns:a16="http://schemas.microsoft.com/office/drawing/2014/main" id="{00E49E9E-EE49-47F5-8C3F-DAA9F0F163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76" name="Picture 75" descr="https://applications.labor.ny.gov/wpp/images/spacer.gif">
          <a:extLst>
            <a:ext uri="{FF2B5EF4-FFF2-40B4-BE49-F238E27FC236}">
              <a16:creationId xmlns:a16="http://schemas.microsoft.com/office/drawing/2014/main" id="{8167B798-D133-4F10-B444-219D3C3073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77" name="Picture 76" descr="https://applications.labor.ny.gov/wpp/images/spacer.gif">
          <a:extLst>
            <a:ext uri="{FF2B5EF4-FFF2-40B4-BE49-F238E27FC236}">
              <a16:creationId xmlns:a16="http://schemas.microsoft.com/office/drawing/2014/main" id="{C2EAFE7D-410F-4001-A067-FD3274E47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66</xdr:row>
      <xdr:rowOff>0</xdr:rowOff>
    </xdr:from>
    <xdr:ext cx="12700" cy="12700"/>
    <xdr:pic>
      <xdr:nvPicPr>
        <xdr:cNvPr id="78" name="Picture 77" descr="https://applications.labor.ny.gov/wpp/images/spacer.gif">
          <a:extLst>
            <a:ext uri="{FF2B5EF4-FFF2-40B4-BE49-F238E27FC236}">
              <a16:creationId xmlns:a16="http://schemas.microsoft.com/office/drawing/2014/main" id="{0DC830AE-1F42-4F0C-840B-27A7949B3C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66</xdr:row>
      <xdr:rowOff>0</xdr:rowOff>
    </xdr:from>
    <xdr:to>
      <xdr:col>1</xdr:col>
      <xdr:colOff>12700</xdr:colOff>
      <xdr:row>66</xdr:row>
      <xdr:rowOff>12700</xdr:rowOff>
    </xdr:to>
    <xdr:pic>
      <xdr:nvPicPr>
        <xdr:cNvPr id="79" name="Picture 78" descr="https://applications.labor.ny.gov/wpp/images/spacer.gif">
          <a:extLst>
            <a:ext uri="{FF2B5EF4-FFF2-40B4-BE49-F238E27FC236}">
              <a16:creationId xmlns:a16="http://schemas.microsoft.com/office/drawing/2014/main" id="{92CB723F-04E4-4937-823B-7661848899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80" name="Picture 79" descr="https://applications.labor.ny.gov/wpp/images/spacer.gif">
          <a:extLst>
            <a:ext uri="{FF2B5EF4-FFF2-40B4-BE49-F238E27FC236}">
              <a16:creationId xmlns:a16="http://schemas.microsoft.com/office/drawing/2014/main" id="{707CBBAE-038C-41F6-8276-98B827D354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81" name="Picture 80" descr="https://applications.labor.ny.gov/wpp/images/spacer.gif">
          <a:extLst>
            <a:ext uri="{FF2B5EF4-FFF2-40B4-BE49-F238E27FC236}">
              <a16:creationId xmlns:a16="http://schemas.microsoft.com/office/drawing/2014/main" id="{9F6E1A0F-ADD3-4DE4-A0B6-03322BA35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66</xdr:row>
      <xdr:rowOff>0</xdr:rowOff>
    </xdr:from>
    <xdr:ext cx="12700" cy="12700"/>
    <xdr:pic>
      <xdr:nvPicPr>
        <xdr:cNvPr id="82" name="Picture 81" descr="https://applications.labor.ny.gov/wpp/images/spacer.gif">
          <a:extLst>
            <a:ext uri="{FF2B5EF4-FFF2-40B4-BE49-F238E27FC236}">
              <a16:creationId xmlns:a16="http://schemas.microsoft.com/office/drawing/2014/main" id="{36224427-0244-4D84-8FD9-022BA3A85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66</xdr:row>
      <xdr:rowOff>0</xdr:rowOff>
    </xdr:from>
    <xdr:to>
      <xdr:col>1</xdr:col>
      <xdr:colOff>12700</xdr:colOff>
      <xdr:row>66</xdr:row>
      <xdr:rowOff>12700</xdr:rowOff>
    </xdr:to>
    <xdr:pic>
      <xdr:nvPicPr>
        <xdr:cNvPr id="83" name="Picture 82" descr="https://applications.labor.ny.gov/wpp/images/spacer.gif">
          <a:extLst>
            <a:ext uri="{FF2B5EF4-FFF2-40B4-BE49-F238E27FC236}">
              <a16:creationId xmlns:a16="http://schemas.microsoft.com/office/drawing/2014/main" id="{BD0F5755-93B4-48CD-83A5-285AFD3A7B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84" name="Picture 83" descr="https://applications.labor.ny.gov/wpp/images/spacer.gif">
          <a:extLst>
            <a:ext uri="{FF2B5EF4-FFF2-40B4-BE49-F238E27FC236}">
              <a16:creationId xmlns:a16="http://schemas.microsoft.com/office/drawing/2014/main" id="{F82F2955-04A6-4250-9C6C-0B02FF5410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85" name="Picture 84" descr="https://applications.labor.ny.gov/wpp/images/spacer.gif">
          <a:extLst>
            <a:ext uri="{FF2B5EF4-FFF2-40B4-BE49-F238E27FC236}">
              <a16:creationId xmlns:a16="http://schemas.microsoft.com/office/drawing/2014/main" id="{8D4EF053-81E0-4CE2-BCCF-36F50D01DD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41</xdr:row>
      <xdr:rowOff>0</xdr:rowOff>
    </xdr:from>
    <xdr:to>
      <xdr:col>0</xdr:col>
      <xdr:colOff>12700</xdr:colOff>
      <xdr:row>41</xdr:row>
      <xdr:rowOff>12700</xdr:rowOff>
    </xdr:to>
    <xdr:pic>
      <xdr:nvPicPr>
        <xdr:cNvPr id="2" name="Picture 1" descr="https://applications.labor.ny.gov/wpp/images/spacer.gif">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3" name="Picture 2" descr="https://applications.labor.ny.gov/wpp/images/spacer.gif">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41</xdr:row>
      <xdr:rowOff>0</xdr:rowOff>
    </xdr:from>
    <xdr:to>
      <xdr:col>3</xdr:col>
      <xdr:colOff>12700</xdr:colOff>
      <xdr:row>41</xdr:row>
      <xdr:rowOff>12700</xdr:rowOff>
    </xdr:to>
    <xdr:pic>
      <xdr:nvPicPr>
        <xdr:cNvPr id="4" name="Picture 3" descr="https://applications.labor.ny.gov/wpp/images/spacer.gif">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41</xdr:row>
      <xdr:rowOff>0</xdr:rowOff>
    </xdr:from>
    <xdr:to>
      <xdr:col>4</xdr:col>
      <xdr:colOff>12700</xdr:colOff>
      <xdr:row>41</xdr:row>
      <xdr:rowOff>12700</xdr:rowOff>
    </xdr:to>
    <xdr:pic>
      <xdr:nvPicPr>
        <xdr:cNvPr id="5" name="Picture 4" descr="https://applications.labor.ny.gov/wpp/images/spacer.gif">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985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41</xdr:row>
      <xdr:rowOff>0</xdr:rowOff>
    </xdr:from>
    <xdr:to>
      <xdr:col>5</xdr:col>
      <xdr:colOff>12700</xdr:colOff>
      <xdr:row>41</xdr:row>
      <xdr:rowOff>12700</xdr:rowOff>
    </xdr:to>
    <xdr:pic>
      <xdr:nvPicPr>
        <xdr:cNvPr id="6" name="Picture 5" descr="https://applications.labor.ny.gov/wpp/images/spacer.gif">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0430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41</xdr:row>
      <xdr:rowOff>0</xdr:rowOff>
    </xdr:from>
    <xdr:to>
      <xdr:col>6</xdr:col>
      <xdr:colOff>12700</xdr:colOff>
      <xdr:row>41</xdr:row>
      <xdr:rowOff>12700</xdr:rowOff>
    </xdr:to>
    <xdr:pic>
      <xdr:nvPicPr>
        <xdr:cNvPr id="7" name="Picture 6" descr="https://applications.labor.ny.gov/wpp/images/spacer.gif">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9490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41</xdr:row>
      <xdr:rowOff>0</xdr:rowOff>
    </xdr:from>
    <xdr:to>
      <xdr:col>11</xdr:col>
      <xdr:colOff>12700</xdr:colOff>
      <xdr:row>41</xdr:row>
      <xdr:rowOff>12700</xdr:rowOff>
    </xdr:to>
    <xdr:pic>
      <xdr:nvPicPr>
        <xdr:cNvPr id="8" name="Picture 7" descr="https://applications.labor.ny.gov/wpp/images/spacer.gif">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330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41</xdr:row>
      <xdr:rowOff>0</xdr:rowOff>
    </xdr:from>
    <xdr:to>
      <xdr:col>12</xdr:col>
      <xdr:colOff>12700</xdr:colOff>
      <xdr:row>41</xdr:row>
      <xdr:rowOff>12700</xdr:rowOff>
    </xdr:to>
    <xdr:pic>
      <xdr:nvPicPr>
        <xdr:cNvPr id="9" name="Picture 8" descr="https://applications.labor.ny.gov/wpp/images/spacer.gif">
          <a:extLst>
            <a:ext uri="{FF2B5EF4-FFF2-40B4-BE49-F238E27FC236}">
              <a16:creationId xmlns:a16="http://schemas.microsoft.com/office/drawing/2014/main" id="{00000000-0008-0000-0A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7010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41</xdr:row>
      <xdr:rowOff>0</xdr:rowOff>
    </xdr:from>
    <xdr:to>
      <xdr:col>13</xdr:col>
      <xdr:colOff>12700</xdr:colOff>
      <xdr:row>41</xdr:row>
      <xdr:rowOff>12700</xdr:rowOff>
    </xdr:to>
    <xdr:pic>
      <xdr:nvPicPr>
        <xdr:cNvPr id="10" name="Picture 9" descr="https://applications.labor.ny.gov/wpp/images/spacer.gif">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4490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41</xdr:row>
      <xdr:rowOff>0</xdr:rowOff>
    </xdr:from>
    <xdr:to>
      <xdr:col>14</xdr:col>
      <xdr:colOff>12700</xdr:colOff>
      <xdr:row>41</xdr:row>
      <xdr:rowOff>12700</xdr:rowOff>
    </xdr:to>
    <xdr:pic>
      <xdr:nvPicPr>
        <xdr:cNvPr id="11" name="Picture 10" descr="https://applications.labor.ny.gov/wpp/images/spacer.gif">
          <a:extLst>
            <a:ext uri="{FF2B5EF4-FFF2-40B4-BE49-F238E27FC236}">
              <a16:creationId xmlns:a16="http://schemas.microsoft.com/office/drawing/2014/main" id="{00000000-0008-0000-0A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12" name="Picture 11" descr="https://applications.labor.ny.gov/wpp/images/spacer.gif">
          <a:extLst>
            <a:ext uri="{FF2B5EF4-FFF2-40B4-BE49-F238E27FC236}">
              <a16:creationId xmlns:a16="http://schemas.microsoft.com/office/drawing/2014/main" id="{00000000-0008-0000-0A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0</xdr:colOff>
      <xdr:row>41</xdr:row>
      <xdr:rowOff>0</xdr:rowOff>
    </xdr:from>
    <xdr:ext cx="12700" cy="12700"/>
    <xdr:pic>
      <xdr:nvPicPr>
        <xdr:cNvPr id="13" name="Picture 12" descr="https://applications.labor.ny.gov/wpp/images/spacer.gif">
          <a:extLst>
            <a:ext uri="{FF2B5EF4-FFF2-40B4-BE49-F238E27FC236}">
              <a16:creationId xmlns:a16="http://schemas.microsoft.com/office/drawing/2014/main" id="{00000000-0008-0000-0A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6170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41</xdr:row>
      <xdr:rowOff>0</xdr:rowOff>
    </xdr:from>
    <xdr:ext cx="12700" cy="12700"/>
    <xdr:pic>
      <xdr:nvPicPr>
        <xdr:cNvPr id="14" name="Picture 13" descr="https://applications.labor.ny.gov/wpp/images/spacer.gif">
          <a:extLst>
            <a:ext uri="{FF2B5EF4-FFF2-40B4-BE49-F238E27FC236}">
              <a16:creationId xmlns:a16="http://schemas.microsoft.com/office/drawing/2014/main" id="{00000000-0008-0000-0A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850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41</xdr:row>
      <xdr:rowOff>0</xdr:rowOff>
    </xdr:from>
    <xdr:to>
      <xdr:col>1</xdr:col>
      <xdr:colOff>12700</xdr:colOff>
      <xdr:row>41</xdr:row>
      <xdr:rowOff>12700</xdr:rowOff>
    </xdr:to>
    <xdr:pic>
      <xdr:nvPicPr>
        <xdr:cNvPr id="15" name="Picture 14" descr="https://applications.labor.ny.gov/wpp/images/spacer.gif">
          <a:extLst>
            <a:ext uri="{FF2B5EF4-FFF2-40B4-BE49-F238E27FC236}">
              <a16:creationId xmlns:a16="http://schemas.microsoft.com/office/drawing/2014/main" id="{00000000-0008-0000-0A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16" name="Picture 15" descr="https://applications.labor.ny.gov/wpp/images/spacer.gif">
          <a:extLst>
            <a:ext uri="{FF2B5EF4-FFF2-40B4-BE49-F238E27FC236}">
              <a16:creationId xmlns:a16="http://schemas.microsoft.com/office/drawing/2014/main" id="{B2B94FA4-4E13-4D3A-9DF1-1458B44205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17" name="Picture 16" descr="https://applications.labor.ny.gov/wpp/images/spacer.gif">
          <a:extLst>
            <a:ext uri="{FF2B5EF4-FFF2-40B4-BE49-F238E27FC236}">
              <a16:creationId xmlns:a16="http://schemas.microsoft.com/office/drawing/2014/main" id="{B0AD77A9-B3F3-4B00-98CA-664A0ED7D5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18" name="Picture 17" descr="https://applications.labor.ny.gov/wpp/images/spacer.gif">
          <a:extLst>
            <a:ext uri="{FF2B5EF4-FFF2-40B4-BE49-F238E27FC236}">
              <a16:creationId xmlns:a16="http://schemas.microsoft.com/office/drawing/2014/main" id="{9BFA7519-7F94-487A-8ED3-A55445C4C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28" name="Picture 27" descr="https://applications.labor.ny.gov/wpp/images/spacer.gif">
          <a:extLst>
            <a:ext uri="{FF2B5EF4-FFF2-40B4-BE49-F238E27FC236}">
              <a16:creationId xmlns:a16="http://schemas.microsoft.com/office/drawing/2014/main" id="{BFC24FA3-235C-4EEB-A77F-E9D1A9EBF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29" name="Picture 28" descr="https://applications.labor.ny.gov/wpp/images/spacer.gif">
          <a:extLst>
            <a:ext uri="{FF2B5EF4-FFF2-40B4-BE49-F238E27FC236}">
              <a16:creationId xmlns:a16="http://schemas.microsoft.com/office/drawing/2014/main" id="{BA75283F-C62D-4D68-B764-B91EFE06B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30" name="Picture 29" descr="https://applications.labor.ny.gov/wpp/images/spacer.gif">
          <a:extLst>
            <a:ext uri="{FF2B5EF4-FFF2-40B4-BE49-F238E27FC236}">
              <a16:creationId xmlns:a16="http://schemas.microsoft.com/office/drawing/2014/main" id="{A001FC74-523E-43D2-AF71-2CBD4D3729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31" name="Picture 30" descr="https://applications.labor.ny.gov/wpp/images/spacer.gif">
          <a:extLst>
            <a:ext uri="{FF2B5EF4-FFF2-40B4-BE49-F238E27FC236}">
              <a16:creationId xmlns:a16="http://schemas.microsoft.com/office/drawing/2014/main" id="{C14AACE1-D40D-4CD1-A6A3-DB79A2C1D0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32" name="Picture 31" descr="https://applications.labor.ny.gov/wpp/images/spacer.gif">
          <a:extLst>
            <a:ext uri="{FF2B5EF4-FFF2-40B4-BE49-F238E27FC236}">
              <a16:creationId xmlns:a16="http://schemas.microsoft.com/office/drawing/2014/main" id="{DE9776E9-1E85-40A8-BA8F-90BFB99452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41</xdr:row>
      <xdr:rowOff>0</xdr:rowOff>
    </xdr:from>
    <xdr:ext cx="12700" cy="12700"/>
    <xdr:pic>
      <xdr:nvPicPr>
        <xdr:cNvPr id="33" name="Picture 32" descr="https://applications.labor.ny.gov/wpp/images/spacer.gif">
          <a:extLst>
            <a:ext uri="{FF2B5EF4-FFF2-40B4-BE49-F238E27FC236}">
              <a16:creationId xmlns:a16="http://schemas.microsoft.com/office/drawing/2014/main" id="{2EA98DE4-F0D7-497A-9344-5DFAE239DE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41</xdr:row>
      <xdr:rowOff>0</xdr:rowOff>
    </xdr:from>
    <xdr:to>
      <xdr:col>1</xdr:col>
      <xdr:colOff>12700</xdr:colOff>
      <xdr:row>41</xdr:row>
      <xdr:rowOff>12700</xdr:rowOff>
    </xdr:to>
    <xdr:pic>
      <xdr:nvPicPr>
        <xdr:cNvPr id="34" name="Picture 33" descr="https://applications.labor.ny.gov/wpp/images/spacer.gif">
          <a:extLst>
            <a:ext uri="{FF2B5EF4-FFF2-40B4-BE49-F238E27FC236}">
              <a16:creationId xmlns:a16="http://schemas.microsoft.com/office/drawing/2014/main" id="{11F96815-D1C1-4720-9F71-C11ED567C6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35" name="Picture 34" descr="https://applications.labor.ny.gov/wpp/images/spacer.gif">
          <a:extLst>
            <a:ext uri="{FF2B5EF4-FFF2-40B4-BE49-F238E27FC236}">
              <a16:creationId xmlns:a16="http://schemas.microsoft.com/office/drawing/2014/main" id="{874DA17F-D9F3-464E-9BF0-4F58437EA4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36" name="Picture 35" descr="https://applications.labor.ny.gov/wpp/images/spacer.gif">
          <a:extLst>
            <a:ext uri="{FF2B5EF4-FFF2-40B4-BE49-F238E27FC236}">
              <a16:creationId xmlns:a16="http://schemas.microsoft.com/office/drawing/2014/main" id="{C1392AF9-7031-46CE-894A-33B6C0022D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55" name="Picture 54" descr="https://applications.labor.ny.gov/wpp/images/spacer.gif">
          <a:extLst>
            <a:ext uri="{FF2B5EF4-FFF2-40B4-BE49-F238E27FC236}">
              <a16:creationId xmlns:a16="http://schemas.microsoft.com/office/drawing/2014/main" id="{25221C97-923E-4715-8091-5C81D017C6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56" name="Picture 55" descr="https://applications.labor.ny.gov/wpp/images/spacer.gif">
          <a:extLst>
            <a:ext uri="{FF2B5EF4-FFF2-40B4-BE49-F238E27FC236}">
              <a16:creationId xmlns:a16="http://schemas.microsoft.com/office/drawing/2014/main" id="{D63AEFDB-7459-4B22-B324-9F3A253603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57" name="Picture 56" descr="https://applications.labor.ny.gov/wpp/images/spacer.gif">
          <a:extLst>
            <a:ext uri="{FF2B5EF4-FFF2-40B4-BE49-F238E27FC236}">
              <a16:creationId xmlns:a16="http://schemas.microsoft.com/office/drawing/2014/main" id="{59A1A027-889E-4FD4-AFD4-853523455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58" name="Picture 57" descr="https://applications.labor.ny.gov/wpp/images/spacer.gif">
          <a:extLst>
            <a:ext uri="{FF2B5EF4-FFF2-40B4-BE49-F238E27FC236}">
              <a16:creationId xmlns:a16="http://schemas.microsoft.com/office/drawing/2014/main" id="{0E9484E2-0691-4F31-89A1-C47CE71690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59" name="Picture 58" descr="https://applications.labor.ny.gov/wpp/images/spacer.gif">
          <a:extLst>
            <a:ext uri="{FF2B5EF4-FFF2-40B4-BE49-F238E27FC236}">
              <a16:creationId xmlns:a16="http://schemas.microsoft.com/office/drawing/2014/main" id="{39ACD422-4B0F-402E-8647-9719C77B89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60" name="Picture 59" descr="https://applications.labor.ny.gov/wpp/images/spacer.gif">
          <a:extLst>
            <a:ext uri="{FF2B5EF4-FFF2-40B4-BE49-F238E27FC236}">
              <a16:creationId xmlns:a16="http://schemas.microsoft.com/office/drawing/2014/main" id="{A27016F8-7487-4E7D-87A9-4F7F6141C2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61" name="Picture 60" descr="https://applications.labor.ny.gov/wpp/images/spacer.gif">
          <a:extLst>
            <a:ext uri="{FF2B5EF4-FFF2-40B4-BE49-F238E27FC236}">
              <a16:creationId xmlns:a16="http://schemas.microsoft.com/office/drawing/2014/main" id="{BF861337-2759-404C-82F1-9C0512B34A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62" name="Picture 61" descr="https://applications.labor.ny.gov/wpp/images/spacer.gif">
          <a:extLst>
            <a:ext uri="{FF2B5EF4-FFF2-40B4-BE49-F238E27FC236}">
              <a16:creationId xmlns:a16="http://schemas.microsoft.com/office/drawing/2014/main" id="{6ECF9B6E-40EB-445E-A0B1-FC2B1DBC15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63" name="Picture 62" descr="https://applications.labor.ny.gov/wpp/images/spacer.gif">
          <a:extLst>
            <a:ext uri="{FF2B5EF4-FFF2-40B4-BE49-F238E27FC236}">
              <a16:creationId xmlns:a16="http://schemas.microsoft.com/office/drawing/2014/main" id="{2FA24A64-0E70-41A8-A847-E02DCD392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64" name="Picture 63" descr="https://applications.labor.ny.gov/wpp/images/spacer.gif">
          <a:extLst>
            <a:ext uri="{FF2B5EF4-FFF2-40B4-BE49-F238E27FC236}">
              <a16:creationId xmlns:a16="http://schemas.microsoft.com/office/drawing/2014/main" id="{0EB8BB2B-DE11-4FF1-B6B9-FCBD24F842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41</xdr:row>
      <xdr:rowOff>0</xdr:rowOff>
    </xdr:from>
    <xdr:ext cx="12700" cy="12700"/>
    <xdr:pic>
      <xdr:nvPicPr>
        <xdr:cNvPr id="65" name="Picture 64" descr="https://applications.labor.ny.gov/wpp/images/spacer.gif">
          <a:extLst>
            <a:ext uri="{FF2B5EF4-FFF2-40B4-BE49-F238E27FC236}">
              <a16:creationId xmlns:a16="http://schemas.microsoft.com/office/drawing/2014/main" id="{15C7A8C8-0836-439F-AECA-1703F743B7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41</xdr:row>
      <xdr:rowOff>0</xdr:rowOff>
    </xdr:from>
    <xdr:to>
      <xdr:col>1</xdr:col>
      <xdr:colOff>12700</xdr:colOff>
      <xdr:row>41</xdr:row>
      <xdr:rowOff>12700</xdr:rowOff>
    </xdr:to>
    <xdr:pic>
      <xdr:nvPicPr>
        <xdr:cNvPr id="66" name="Picture 65" descr="https://applications.labor.ny.gov/wpp/images/spacer.gif">
          <a:extLst>
            <a:ext uri="{FF2B5EF4-FFF2-40B4-BE49-F238E27FC236}">
              <a16:creationId xmlns:a16="http://schemas.microsoft.com/office/drawing/2014/main" id="{C86CA062-5DAF-4EBA-A00D-4BBF9D58FD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67" name="Picture 66" descr="https://applications.labor.ny.gov/wpp/images/spacer.gif">
          <a:extLst>
            <a:ext uri="{FF2B5EF4-FFF2-40B4-BE49-F238E27FC236}">
              <a16:creationId xmlns:a16="http://schemas.microsoft.com/office/drawing/2014/main" id="{21CB7EE9-FDB8-4841-A7C9-ABF3CA0AAE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68" name="Picture 67" descr="https://applications.labor.ny.gov/wpp/images/spacer.gif">
          <a:extLst>
            <a:ext uri="{FF2B5EF4-FFF2-40B4-BE49-F238E27FC236}">
              <a16:creationId xmlns:a16="http://schemas.microsoft.com/office/drawing/2014/main" id="{1C2560E2-4A20-4387-AD3A-F98045D922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41</xdr:row>
      <xdr:rowOff>0</xdr:rowOff>
    </xdr:from>
    <xdr:ext cx="12700" cy="12700"/>
    <xdr:pic>
      <xdr:nvPicPr>
        <xdr:cNvPr id="69" name="Picture 68" descr="https://applications.labor.ny.gov/wpp/images/spacer.gif">
          <a:extLst>
            <a:ext uri="{FF2B5EF4-FFF2-40B4-BE49-F238E27FC236}">
              <a16:creationId xmlns:a16="http://schemas.microsoft.com/office/drawing/2014/main" id="{5F7757CD-590E-488B-A34E-F575D99CD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41</xdr:row>
      <xdr:rowOff>0</xdr:rowOff>
    </xdr:from>
    <xdr:to>
      <xdr:col>1</xdr:col>
      <xdr:colOff>12700</xdr:colOff>
      <xdr:row>41</xdr:row>
      <xdr:rowOff>12700</xdr:rowOff>
    </xdr:to>
    <xdr:pic>
      <xdr:nvPicPr>
        <xdr:cNvPr id="70" name="Picture 69" descr="https://applications.labor.ny.gov/wpp/images/spacer.gif">
          <a:extLst>
            <a:ext uri="{FF2B5EF4-FFF2-40B4-BE49-F238E27FC236}">
              <a16:creationId xmlns:a16="http://schemas.microsoft.com/office/drawing/2014/main" id="{A21EFF51-1DA5-4874-B532-DDDF73A674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71" name="Picture 70" descr="https://applications.labor.ny.gov/wpp/images/spacer.gif">
          <a:extLst>
            <a:ext uri="{FF2B5EF4-FFF2-40B4-BE49-F238E27FC236}">
              <a16:creationId xmlns:a16="http://schemas.microsoft.com/office/drawing/2014/main" id="{14816FFA-32D9-4036-9190-85F66C42FD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72" name="Picture 71" descr="https://applications.labor.ny.gov/wpp/images/spacer.gif">
          <a:extLst>
            <a:ext uri="{FF2B5EF4-FFF2-40B4-BE49-F238E27FC236}">
              <a16:creationId xmlns:a16="http://schemas.microsoft.com/office/drawing/2014/main" id="{EB29FC84-8150-4ACC-BEC1-5DB7F2FAE2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95" name="Picture 94" descr="https://applications.labor.ny.gov/wpp/images/spacer.gif">
          <a:extLst>
            <a:ext uri="{FF2B5EF4-FFF2-40B4-BE49-F238E27FC236}">
              <a16:creationId xmlns:a16="http://schemas.microsoft.com/office/drawing/2014/main" id="{D86B6D18-6DE9-4690-A5EF-01B742FB14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96" name="Picture 95" descr="https://applications.labor.ny.gov/wpp/images/spacer.gif">
          <a:extLst>
            <a:ext uri="{FF2B5EF4-FFF2-40B4-BE49-F238E27FC236}">
              <a16:creationId xmlns:a16="http://schemas.microsoft.com/office/drawing/2014/main" id="{A1402523-E167-450E-A09C-EF0EAB702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97" name="Picture 96" descr="https://applications.labor.ny.gov/wpp/images/spacer.gif">
          <a:extLst>
            <a:ext uri="{FF2B5EF4-FFF2-40B4-BE49-F238E27FC236}">
              <a16:creationId xmlns:a16="http://schemas.microsoft.com/office/drawing/2014/main" id="{54CC3FFC-4E46-4164-99C1-4CE5360BBC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98" name="Picture 97" descr="https://applications.labor.ny.gov/wpp/images/spacer.gif">
          <a:extLst>
            <a:ext uri="{FF2B5EF4-FFF2-40B4-BE49-F238E27FC236}">
              <a16:creationId xmlns:a16="http://schemas.microsoft.com/office/drawing/2014/main" id="{98564C92-1480-4A8C-BC34-CFABAD30AE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99" name="Picture 98" descr="https://applications.labor.ny.gov/wpp/images/spacer.gif">
          <a:extLst>
            <a:ext uri="{FF2B5EF4-FFF2-40B4-BE49-F238E27FC236}">
              <a16:creationId xmlns:a16="http://schemas.microsoft.com/office/drawing/2014/main" id="{2AA9911E-C9C8-4A0E-9FCE-0817DCB40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100" name="Picture 99" descr="https://applications.labor.ny.gov/wpp/images/spacer.gif">
          <a:extLst>
            <a:ext uri="{FF2B5EF4-FFF2-40B4-BE49-F238E27FC236}">
              <a16:creationId xmlns:a16="http://schemas.microsoft.com/office/drawing/2014/main" id="{2712840E-D3F3-49B6-A9A2-66189EC9F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101" name="Picture 100" descr="https://applications.labor.ny.gov/wpp/images/spacer.gif">
          <a:extLst>
            <a:ext uri="{FF2B5EF4-FFF2-40B4-BE49-F238E27FC236}">
              <a16:creationId xmlns:a16="http://schemas.microsoft.com/office/drawing/2014/main" id="{8741B275-A453-4169-9BC9-37E05695B2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102" name="Picture 101" descr="https://applications.labor.ny.gov/wpp/images/spacer.gif">
          <a:extLst>
            <a:ext uri="{FF2B5EF4-FFF2-40B4-BE49-F238E27FC236}">
              <a16:creationId xmlns:a16="http://schemas.microsoft.com/office/drawing/2014/main" id="{DAC6924C-CD03-4029-8BF9-CE778DE37D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103" name="Picture 102" descr="https://applications.labor.ny.gov/wpp/images/spacer.gif">
          <a:extLst>
            <a:ext uri="{FF2B5EF4-FFF2-40B4-BE49-F238E27FC236}">
              <a16:creationId xmlns:a16="http://schemas.microsoft.com/office/drawing/2014/main" id="{08AB8F11-A051-45DC-B998-12C03A12CC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104" name="Picture 103" descr="https://applications.labor.ny.gov/wpp/images/spacer.gif">
          <a:extLst>
            <a:ext uri="{FF2B5EF4-FFF2-40B4-BE49-F238E27FC236}">
              <a16:creationId xmlns:a16="http://schemas.microsoft.com/office/drawing/2014/main" id="{94167B68-D9E9-4757-B90D-277696017F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41</xdr:row>
      <xdr:rowOff>0</xdr:rowOff>
    </xdr:from>
    <xdr:ext cx="12700" cy="12700"/>
    <xdr:pic>
      <xdr:nvPicPr>
        <xdr:cNvPr id="105" name="Picture 104" descr="https://applications.labor.ny.gov/wpp/images/spacer.gif">
          <a:extLst>
            <a:ext uri="{FF2B5EF4-FFF2-40B4-BE49-F238E27FC236}">
              <a16:creationId xmlns:a16="http://schemas.microsoft.com/office/drawing/2014/main" id="{A21D7019-ACF1-43B8-8442-E8F1DEA42A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41</xdr:row>
      <xdr:rowOff>0</xdr:rowOff>
    </xdr:from>
    <xdr:to>
      <xdr:col>1</xdr:col>
      <xdr:colOff>12700</xdr:colOff>
      <xdr:row>41</xdr:row>
      <xdr:rowOff>12700</xdr:rowOff>
    </xdr:to>
    <xdr:pic>
      <xdr:nvPicPr>
        <xdr:cNvPr id="106" name="Picture 105" descr="https://applications.labor.ny.gov/wpp/images/spacer.gif">
          <a:extLst>
            <a:ext uri="{FF2B5EF4-FFF2-40B4-BE49-F238E27FC236}">
              <a16:creationId xmlns:a16="http://schemas.microsoft.com/office/drawing/2014/main" id="{A98EAC55-3928-4EC4-AF0F-D713FEA12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107" name="Picture 106" descr="https://applications.labor.ny.gov/wpp/images/spacer.gif">
          <a:extLst>
            <a:ext uri="{FF2B5EF4-FFF2-40B4-BE49-F238E27FC236}">
              <a16:creationId xmlns:a16="http://schemas.microsoft.com/office/drawing/2014/main" id="{2900E799-B7F7-40CA-9A9A-C00FB9F1DB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108" name="Picture 107" descr="https://applications.labor.ny.gov/wpp/images/spacer.gif">
          <a:extLst>
            <a:ext uri="{FF2B5EF4-FFF2-40B4-BE49-F238E27FC236}">
              <a16:creationId xmlns:a16="http://schemas.microsoft.com/office/drawing/2014/main" id="{4EDD4505-4926-476F-9E9E-22365E97D7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41</xdr:row>
      <xdr:rowOff>0</xdr:rowOff>
    </xdr:from>
    <xdr:ext cx="12700" cy="12700"/>
    <xdr:pic>
      <xdr:nvPicPr>
        <xdr:cNvPr id="109" name="Picture 108" descr="https://applications.labor.ny.gov/wpp/images/spacer.gif">
          <a:extLst>
            <a:ext uri="{FF2B5EF4-FFF2-40B4-BE49-F238E27FC236}">
              <a16:creationId xmlns:a16="http://schemas.microsoft.com/office/drawing/2014/main" id="{A1E5F012-A4FE-4C6C-9866-26D02573D2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41</xdr:row>
      <xdr:rowOff>0</xdr:rowOff>
    </xdr:from>
    <xdr:to>
      <xdr:col>1</xdr:col>
      <xdr:colOff>12700</xdr:colOff>
      <xdr:row>41</xdr:row>
      <xdr:rowOff>12700</xdr:rowOff>
    </xdr:to>
    <xdr:pic>
      <xdr:nvPicPr>
        <xdr:cNvPr id="110" name="Picture 109" descr="https://applications.labor.ny.gov/wpp/images/spacer.gif">
          <a:extLst>
            <a:ext uri="{FF2B5EF4-FFF2-40B4-BE49-F238E27FC236}">
              <a16:creationId xmlns:a16="http://schemas.microsoft.com/office/drawing/2014/main" id="{FFF3B94A-B044-466E-8032-2D64A58803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111" name="Picture 110" descr="https://applications.labor.ny.gov/wpp/images/spacer.gif">
          <a:extLst>
            <a:ext uri="{FF2B5EF4-FFF2-40B4-BE49-F238E27FC236}">
              <a16:creationId xmlns:a16="http://schemas.microsoft.com/office/drawing/2014/main" id="{C0820308-5F5C-4790-BD7D-D2DBA72111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112" name="Picture 111" descr="https://applications.labor.ny.gov/wpp/images/spacer.gif">
          <a:extLst>
            <a:ext uri="{FF2B5EF4-FFF2-40B4-BE49-F238E27FC236}">
              <a16:creationId xmlns:a16="http://schemas.microsoft.com/office/drawing/2014/main" id="{7BE4A421-474F-455D-8C92-E3B045B95F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113" name="Picture 112" descr="https://applications.labor.ny.gov/wpp/images/spacer.gif">
          <a:extLst>
            <a:ext uri="{FF2B5EF4-FFF2-40B4-BE49-F238E27FC236}">
              <a16:creationId xmlns:a16="http://schemas.microsoft.com/office/drawing/2014/main" id="{0AF2AAC8-9852-44B7-B69D-D10BEC836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114" name="Picture 113" descr="https://applications.labor.ny.gov/wpp/images/spacer.gif">
          <a:extLst>
            <a:ext uri="{FF2B5EF4-FFF2-40B4-BE49-F238E27FC236}">
              <a16:creationId xmlns:a16="http://schemas.microsoft.com/office/drawing/2014/main" id="{723272FB-730E-45DE-B98F-7FEC026A22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115" name="Picture 114" descr="https://applications.labor.ny.gov/wpp/images/spacer.gif">
          <a:extLst>
            <a:ext uri="{FF2B5EF4-FFF2-40B4-BE49-F238E27FC236}">
              <a16:creationId xmlns:a16="http://schemas.microsoft.com/office/drawing/2014/main" id="{7BD25A58-F977-4951-9DA5-90F0F4FF55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116" name="Picture 115" descr="https://applications.labor.ny.gov/wpp/images/spacer.gif">
          <a:extLst>
            <a:ext uri="{FF2B5EF4-FFF2-40B4-BE49-F238E27FC236}">
              <a16:creationId xmlns:a16="http://schemas.microsoft.com/office/drawing/2014/main" id="{5252C75B-4287-45A1-846B-4B86AA8689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117" name="Picture 116" descr="https://applications.labor.ny.gov/wpp/images/spacer.gif">
          <a:extLst>
            <a:ext uri="{FF2B5EF4-FFF2-40B4-BE49-F238E27FC236}">
              <a16:creationId xmlns:a16="http://schemas.microsoft.com/office/drawing/2014/main" id="{E30600B2-36BE-4080-BC0E-E34805263C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41</xdr:row>
      <xdr:rowOff>0</xdr:rowOff>
    </xdr:from>
    <xdr:ext cx="12700" cy="12700"/>
    <xdr:pic>
      <xdr:nvPicPr>
        <xdr:cNvPr id="118" name="Picture 117" descr="https://applications.labor.ny.gov/wpp/images/spacer.gif">
          <a:extLst>
            <a:ext uri="{FF2B5EF4-FFF2-40B4-BE49-F238E27FC236}">
              <a16:creationId xmlns:a16="http://schemas.microsoft.com/office/drawing/2014/main" id="{787261E8-D8E7-4AF9-B778-D274BA2D5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41</xdr:row>
      <xdr:rowOff>0</xdr:rowOff>
    </xdr:from>
    <xdr:to>
      <xdr:col>1</xdr:col>
      <xdr:colOff>12700</xdr:colOff>
      <xdr:row>41</xdr:row>
      <xdr:rowOff>12700</xdr:rowOff>
    </xdr:to>
    <xdr:pic>
      <xdr:nvPicPr>
        <xdr:cNvPr id="119" name="Picture 118" descr="https://applications.labor.ny.gov/wpp/images/spacer.gif">
          <a:extLst>
            <a:ext uri="{FF2B5EF4-FFF2-40B4-BE49-F238E27FC236}">
              <a16:creationId xmlns:a16="http://schemas.microsoft.com/office/drawing/2014/main" id="{C69899B7-C9C2-4197-834B-6B11E81CEA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120" name="Picture 119" descr="https://applications.labor.ny.gov/wpp/images/spacer.gif">
          <a:extLst>
            <a:ext uri="{FF2B5EF4-FFF2-40B4-BE49-F238E27FC236}">
              <a16:creationId xmlns:a16="http://schemas.microsoft.com/office/drawing/2014/main" id="{33F35AC2-EB3E-4853-89AE-A2AB5D392F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121" name="Picture 120" descr="https://applications.labor.ny.gov/wpp/images/spacer.gif">
          <a:extLst>
            <a:ext uri="{FF2B5EF4-FFF2-40B4-BE49-F238E27FC236}">
              <a16:creationId xmlns:a16="http://schemas.microsoft.com/office/drawing/2014/main" id="{000AAD78-0FF9-415D-A12E-1B218E491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41</xdr:row>
      <xdr:rowOff>0</xdr:rowOff>
    </xdr:from>
    <xdr:ext cx="12700" cy="12700"/>
    <xdr:pic>
      <xdr:nvPicPr>
        <xdr:cNvPr id="122" name="Picture 121" descr="https://applications.labor.ny.gov/wpp/images/spacer.gif">
          <a:extLst>
            <a:ext uri="{FF2B5EF4-FFF2-40B4-BE49-F238E27FC236}">
              <a16:creationId xmlns:a16="http://schemas.microsoft.com/office/drawing/2014/main" id="{33704391-0190-4C54-97D8-01D657717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41</xdr:row>
      <xdr:rowOff>0</xdr:rowOff>
    </xdr:from>
    <xdr:to>
      <xdr:col>1</xdr:col>
      <xdr:colOff>12700</xdr:colOff>
      <xdr:row>41</xdr:row>
      <xdr:rowOff>12700</xdr:rowOff>
    </xdr:to>
    <xdr:pic>
      <xdr:nvPicPr>
        <xdr:cNvPr id="123" name="Picture 122" descr="https://applications.labor.ny.gov/wpp/images/spacer.gif">
          <a:extLst>
            <a:ext uri="{FF2B5EF4-FFF2-40B4-BE49-F238E27FC236}">
              <a16:creationId xmlns:a16="http://schemas.microsoft.com/office/drawing/2014/main" id="{5C265EB7-89DF-4055-9D58-712B697B58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124" name="Picture 123" descr="https://applications.labor.ny.gov/wpp/images/spacer.gif">
          <a:extLst>
            <a:ext uri="{FF2B5EF4-FFF2-40B4-BE49-F238E27FC236}">
              <a16:creationId xmlns:a16="http://schemas.microsoft.com/office/drawing/2014/main" id="{1D793C89-843D-49BA-ADCE-2D24A96C4A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12700</xdr:colOff>
      <xdr:row>41</xdr:row>
      <xdr:rowOff>12700</xdr:rowOff>
    </xdr:to>
    <xdr:pic>
      <xdr:nvPicPr>
        <xdr:cNvPr id="125" name="Picture 124" descr="https://applications.labor.ny.gov/wpp/images/spacer.gif">
          <a:extLst>
            <a:ext uri="{FF2B5EF4-FFF2-40B4-BE49-F238E27FC236}">
              <a16:creationId xmlns:a16="http://schemas.microsoft.com/office/drawing/2014/main" id="{74E633B6-25EC-4658-8840-EE19BB252B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66</xdr:row>
      <xdr:rowOff>0</xdr:rowOff>
    </xdr:from>
    <xdr:to>
      <xdr:col>0</xdr:col>
      <xdr:colOff>12700</xdr:colOff>
      <xdr:row>66</xdr:row>
      <xdr:rowOff>12700</xdr:rowOff>
    </xdr:to>
    <xdr:pic>
      <xdr:nvPicPr>
        <xdr:cNvPr id="2" name="Picture 1" descr="https://applications.labor.ny.gov/wpp/images/spacer.gif">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3" name="Picture 2" descr="https://applications.labor.ny.gov/wpp/images/spacer.gif">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66</xdr:row>
      <xdr:rowOff>0</xdr:rowOff>
    </xdr:from>
    <xdr:to>
      <xdr:col>3</xdr:col>
      <xdr:colOff>12700</xdr:colOff>
      <xdr:row>66</xdr:row>
      <xdr:rowOff>12700</xdr:rowOff>
    </xdr:to>
    <xdr:pic>
      <xdr:nvPicPr>
        <xdr:cNvPr id="4" name="Picture 3" descr="https://applications.labor.ny.gov/wpp/images/spacer.gif">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66</xdr:row>
      <xdr:rowOff>0</xdr:rowOff>
    </xdr:from>
    <xdr:to>
      <xdr:col>4</xdr:col>
      <xdr:colOff>12700</xdr:colOff>
      <xdr:row>66</xdr:row>
      <xdr:rowOff>12700</xdr:rowOff>
    </xdr:to>
    <xdr:pic>
      <xdr:nvPicPr>
        <xdr:cNvPr id="5" name="Picture 4" descr="https://applications.labor.ny.gov/wpp/images/spacer.gif">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985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66</xdr:row>
      <xdr:rowOff>0</xdr:rowOff>
    </xdr:from>
    <xdr:to>
      <xdr:col>5</xdr:col>
      <xdr:colOff>12700</xdr:colOff>
      <xdr:row>66</xdr:row>
      <xdr:rowOff>12700</xdr:rowOff>
    </xdr:to>
    <xdr:pic>
      <xdr:nvPicPr>
        <xdr:cNvPr id="6" name="Picture 5" descr="https://applications.labor.ny.gov/wpp/images/spacer.gif">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043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66</xdr:row>
      <xdr:rowOff>0</xdr:rowOff>
    </xdr:from>
    <xdr:to>
      <xdr:col>6</xdr:col>
      <xdr:colOff>12700</xdr:colOff>
      <xdr:row>66</xdr:row>
      <xdr:rowOff>12700</xdr:rowOff>
    </xdr:to>
    <xdr:pic>
      <xdr:nvPicPr>
        <xdr:cNvPr id="7" name="Picture 6" descr="https://applications.labor.ny.gov/wpp/images/spacer.gif">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949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66</xdr:row>
      <xdr:rowOff>0</xdr:rowOff>
    </xdr:from>
    <xdr:to>
      <xdr:col>11</xdr:col>
      <xdr:colOff>12700</xdr:colOff>
      <xdr:row>66</xdr:row>
      <xdr:rowOff>12700</xdr:rowOff>
    </xdr:to>
    <xdr:pic>
      <xdr:nvPicPr>
        <xdr:cNvPr id="8" name="Picture 7" descr="https://applications.labor.ny.gov/wpp/images/spacer.gif">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33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66</xdr:row>
      <xdr:rowOff>0</xdr:rowOff>
    </xdr:from>
    <xdr:to>
      <xdr:col>12</xdr:col>
      <xdr:colOff>12700</xdr:colOff>
      <xdr:row>66</xdr:row>
      <xdr:rowOff>12700</xdr:rowOff>
    </xdr:to>
    <xdr:pic>
      <xdr:nvPicPr>
        <xdr:cNvPr id="9" name="Picture 8" descr="https://applications.labor.ny.gov/wpp/images/spacer.gif">
          <a:extLst>
            <a:ext uri="{FF2B5EF4-FFF2-40B4-BE49-F238E27FC236}">
              <a16:creationId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701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66</xdr:row>
      <xdr:rowOff>0</xdr:rowOff>
    </xdr:from>
    <xdr:to>
      <xdr:col>13</xdr:col>
      <xdr:colOff>12700</xdr:colOff>
      <xdr:row>66</xdr:row>
      <xdr:rowOff>12700</xdr:rowOff>
    </xdr:to>
    <xdr:pic>
      <xdr:nvPicPr>
        <xdr:cNvPr id="10" name="Picture 9" descr="https://applications.labor.ny.gov/wpp/images/spacer.gif">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449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66</xdr:row>
      <xdr:rowOff>0</xdr:rowOff>
    </xdr:from>
    <xdr:to>
      <xdr:col>14</xdr:col>
      <xdr:colOff>12700</xdr:colOff>
      <xdr:row>66</xdr:row>
      <xdr:rowOff>12700</xdr:rowOff>
    </xdr:to>
    <xdr:pic>
      <xdr:nvPicPr>
        <xdr:cNvPr id="11" name="Picture 10" descr="https://applications.labor.ny.gov/wpp/images/spacer.gif">
          <a:extLst>
            <a:ext uri="{FF2B5EF4-FFF2-40B4-BE49-F238E27FC236}">
              <a16:creationId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12" name="Picture 11" descr="https://applications.labor.ny.gov/wpp/images/spacer.gif">
          <a:extLst>
            <a:ext uri="{FF2B5EF4-FFF2-40B4-BE49-F238E27FC236}">
              <a16:creationId xmlns:a16="http://schemas.microsoft.com/office/drawing/2014/main" id="{00000000-0008-0000-0B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0</xdr:colOff>
      <xdr:row>66</xdr:row>
      <xdr:rowOff>0</xdr:rowOff>
    </xdr:from>
    <xdr:ext cx="12700" cy="12700"/>
    <xdr:pic>
      <xdr:nvPicPr>
        <xdr:cNvPr id="13" name="Picture 12" descr="https://applications.labor.ny.gov/wpp/images/spacer.gif">
          <a:extLst>
            <a:ext uri="{FF2B5EF4-FFF2-40B4-BE49-F238E27FC236}">
              <a16:creationId xmlns:a16="http://schemas.microsoft.com/office/drawing/2014/main" id="{00000000-0008-0000-0B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617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66</xdr:row>
      <xdr:rowOff>0</xdr:rowOff>
    </xdr:from>
    <xdr:ext cx="12700" cy="12700"/>
    <xdr:pic>
      <xdr:nvPicPr>
        <xdr:cNvPr id="14" name="Picture 13" descr="https://applications.labor.ny.gov/wpp/images/spacer.gif">
          <a:extLst>
            <a:ext uri="{FF2B5EF4-FFF2-40B4-BE49-F238E27FC236}">
              <a16:creationId xmlns:a16="http://schemas.microsoft.com/office/drawing/2014/main" id="{00000000-0008-0000-0B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85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66</xdr:row>
      <xdr:rowOff>0</xdr:rowOff>
    </xdr:from>
    <xdr:ext cx="12700" cy="12700"/>
    <xdr:pic>
      <xdr:nvPicPr>
        <xdr:cNvPr id="15" name="Picture 14" descr="https://applications.labor.ny.gov/wpp/images/spacer.gif">
          <a:extLst>
            <a:ext uri="{FF2B5EF4-FFF2-40B4-BE49-F238E27FC236}">
              <a16:creationId xmlns:a16="http://schemas.microsoft.com/office/drawing/2014/main" id="{00000000-0008-0000-0B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617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66</xdr:row>
      <xdr:rowOff>0</xdr:rowOff>
    </xdr:from>
    <xdr:ext cx="12700" cy="12700"/>
    <xdr:pic>
      <xdr:nvPicPr>
        <xdr:cNvPr id="16" name="Picture 15" descr="https://applications.labor.ny.gov/wpp/images/spacer.gif">
          <a:extLst>
            <a:ext uri="{FF2B5EF4-FFF2-40B4-BE49-F238E27FC236}">
              <a16:creationId xmlns:a16="http://schemas.microsoft.com/office/drawing/2014/main" id="{00000000-0008-0000-0B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85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xdr:row>
      <xdr:rowOff>0</xdr:rowOff>
    </xdr:from>
    <xdr:ext cx="12700" cy="12700"/>
    <xdr:pic>
      <xdr:nvPicPr>
        <xdr:cNvPr id="17" name="Picture 16" descr="https://applications.labor.ny.gov/wpp/images/spacer.gif">
          <a:extLst>
            <a:ext uri="{FF2B5EF4-FFF2-40B4-BE49-F238E27FC236}">
              <a16:creationId xmlns:a16="http://schemas.microsoft.com/office/drawing/2014/main" id="{00000000-0008-0000-0B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33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66</xdr:row>
      <xdr:rowOff>0</xdr:rowOff>
    </xdr:from>
    <xdr:to>
      <xdr:col>1</xdr:col>
      <xdr:colOff>12700</xdr:colOff>
      <xdr:row>66</xdr:row>
      <xdr:rowOff>12700</xdr:rowOff>
    </xdr:to>
    <xdr:pic>
      <xdr:nvPicPr>
        <xdr:cNvPr id="18" name="Picture 17" descr="https://applications.labor.ny.gov/wpp/images/spacer.gif">
          <a:extLst>
            <a:ext uri="{FF2B5EF4-FFF2-40B4-BE49-F238E27FC236}">
              <a16:creationId xmlns:a16="http://schemas.microsoft.com/office/drawing/2014/main" id="{00000000-0008-0000-0B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19" name="Picture 18" descr="https://applications.labor.ny.gov/wpp/images/spacer.gif">
          <a:extLst>
            <a:ext uri="{FF2B5EF4-FFF2-40B4-BE49-F238E27FC236}">
              <a16:creationId xmlns:a16="http://schemas.microsoft.com/office/drawing/2014/main" id="{E6E02783-4E23-443C-BF6A-5AD6FFA7E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20" name="Picture 19" descr="https://applications.labor.ny.gov/wpp/images/spacer.gif">
          <a:extLst>
            <a:ext uri="{FF2B5EF4-FFF2-40B4-BE49-F238E27FC236}">
              <a16:creationId xmlns:a16="http://schemas.microsoft.com/office/drawing/2014/main" id="{08A0E467-4F58-40E4-BA1C-79C9257F3F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21" name="Picture 20" descr="https://applications.labor.ny.gov/wpp/images/spacer.gif">
          <a:extLst>
            <a:ext uri="{FF2B5EF4-FFF2-40B4-BE49-F238E27FC236}">
              <a16:creationId xmlns:a16="http://schemas.microsoft.com/office/drawing/2014/main" id="{BA20CF2C-9F48-4A69-8BEC-6AD996FA11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22" name="Picture 21" descr="https://applications.labor.ny.gov/wpp/images/spacer.gif">
          <a:extLst>
            <a:ext uri="{FF2B5EF4-FFF2-40B4-BE49-F238E27FC236}">
              <a16:creationId xmlns:a16="http://schemas.microsoft.com/office/drawing/2014/main" id="{83A3654E-A1AC-49E3-B98C-45425027EF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23" name="Picture 22" descr="https://applications.labor.ny.gov/wpp/images/spacer.gif">
          <a:extLst>
            <a:ext uri="{FF2B5EF4-FFF2-40B4-BE49-F238E27FC236}">
              <a16:creationId xmlns:a16="http://schemas.microsoft.com/office/drawing/2014/main" id="{88DFC472-F8A5-4B70-B609-7BC7478E2E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24" name="Picture 23" descr="https://applications.labor.ny.gov/wpp/images/spacer.gif">
          <a:extLst>
            <a:ext uri="{FF2B5EF4-FFF2-40B4-BE49-F238E27FC236}">
              <a16:creationId xmlns:a16="http://schemas.microsoft.com/office/drawing/2014/main" id="{1A80E43B-4CF0-4967-9632-6372FB50E5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25" name="Picture 24" descr="https://applications.labor.ny.gov/wpp/images/spacer.gif">
          <a:extLst>
            <a:ext uri="{FF2B5EF4-FFF2-40B4-BE49-F238E27FC236}">
              <a16:creationId xmlns:a16="http://schemas.microsoft.com/office/drawing/2014/main" id="{A59E6E2B-F776-49E3-A836-7D87789D44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26" name="Picture 25" descr="https://applications.labor.ny.gov/wpp/images/spacer.gif">
          <a:extLst>
            <a:ext uri="{FF2B5EF4-FFF2-40B4-BE49-F238E27FC236}">
              <a16:creationId xmlns:a16="http://schemas.microsoft.com/office/drawing/2014/main" id="{7E3FE18E-8A15-4E16-B78A-5B04ED371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66</xdr:row>
      <xdr:rowOff>0</xdr:rowOff>
    </xdr:from>
    <xdr:ext cx="12700" cy="12700"/>
    <xdr:pic>
      <xdr:nvPicPr>
        <xdr:cNvPr id="27" name="Picture 26" descr="https://applications.labor.ny.gov/wpp/images/spacer.gif">
          <a:extLst>
            <a:ext uri="{FF2B5EF4-FFF2-40B4-BE49-F238E27FC236}">
              <a16:creationId xmlns:a16="http://schemas.microsoft.com/office/drawing/2014/main" id="{99B2224F-8C9B-4982-95AE-8B27EEF63E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66</xdr:row>
      <xdr:rowOff>0</xdr:rowOff>
    </xdr:from>
    <xdr:to>
      <xdr:col>1</xdr:col>
      <xdr:colOff>12700</xdr:colOff>
      <xdr:row>66</xdr:row>
      <xdr:rowOff>12700</xdr:rowOff>
    </xdr:to>
    <xdr:pic>
      <xdr:nvPicPr>
        <xdr:cNvPr id="28" name="Picture 27" descr="https://applications.labor.ny.gov/wpp/images/spacer.gif">
          <a:extLst>
            <a:ext uri="{FF2B5EF4-FFF2-40B4-BE49-F238E27FC236}">
              <a16:creationId xmlns:a16="http://schemas.microsoft.com/office/drawing/2014/main" id="{A1838D5C-3EF9-421D-B884-ED80986470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29" name="Picture 28" descr="https://applications.labor.ny.gov/wpp/images/spacer.gif">
          <a:extLst>
            <a:ext uri="{FF2B5EF4-FFF2-40B4-BE49-F238E27FC236}">
              <a16:creationId xmlns:a16="http://schemas.microsoft.com/office/drawing/2014/main" id="{B3275659-99AA-45A0-BB1B-182605DECC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30" name="Picture 29" descr="https://applications.labor.ny.gov/wpp/images/spacer.gif">
          <a:extLst>
            <a:ext uri="{FF2B5EF4-FFF2-40B4-BE49-F238E27FC236}">
              <a16:creationId xmlns:a16="http://schemas.microsoft.com/office/drawing/2014/main" id="{7B010A6A-D2EE-4F2F-8924-0ADDAC4FB9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31" name="Picture 30" descr="https://applications.labor.ny.gov/wpp/images/spacer.gif">
          <a:extLst>
            <a:ext uri="{FF2B5EF4-FFF2-40B4-BE49-F238E27FC236}">
              <a16:creationId xmlns:a16="http://schemas.microsoft.com/office/drawing/2014/main" id="{DDC447B1-4F2A-474E-926D-D6BA6395FD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32" name="Picture 31" descr="https://applications.labor.ny.gov/wpp/images/spacer.gif">
          <a:extLst>
            <a:ext uri="{FF2B5EF4-FFF2-40B4-BE49-F238E27FC236}">
              <a16:creationId xmlns:a16="http://schemas.microsoft.com/office/drawing/2014/main" id="{45A55414-2AA7-416D-9F20-7F29490E9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33" name="Picture 32" descr="https://applications.labor.ny.gov/wpp/images/spacer.gif">
          <a:extLst>
            <a:ext uri="{FF2B5EF4-FFF2-40B4-BE49-F238E27FC236}">
              <a16:creationId xmlns:a16="http://schemas.microsoft.com/office/drawing/2014/main" id="{95875A33-FED1-4663-B68A-B01F26B8B1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34" name="Picture 33" descr="https://applications.labor.ny.gov/wpp/images/spacer.gif">
          <a:extLst>
            <a:ext uri="{FF2B5EF4-FFF2-40B4-BE49-F238E27FC236}">
              <a16:creationId xmlns:a16="http://schemas.microsoft.com/office/drawing/2014/main" id="{E73D79A5-CDFD-45BD-8091-746B11D1B6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35" name="Picture 34" descr="https://applications.labor.ny.gov/wpp/images/spacer.gif">
          <a:extLst>
            <a:ext uri="{FF2B5EF4-FFF2-40B4-BE49-F238E27FC236}">
              <a16:creationId xmlns:a16="http://schemas.microsoft.com/office/drawing/2014/main" id="{C5520023-DF5C-42A7-9D00-D453108DDB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36" name="Picture 35" descr="https://applications.labor.ny.gov/wpp/images/spacer.gif">
          <a:extLst>
            <a:ext uri="{FF2B5EF4-FFF2-40B4-BE49-F238E27FC236}">
              <a16:creationId xmlns:a16="http://schemas.microsoft.com/office/drawing/2014/main" id="{BB4B2F97-1072-4683-909D-8CDA6146FF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37" name="Picture 36" descr="https://applications.labor.ny.gov/wpp/images/spacer.gif">
          <a:extLst>
            <a:ext uri="{FF2B5EF4-FFF2-40B4-BE49-F238E27FC236}">
              <a16:creationId xmlns:a16="http://schemas.microsoft.com/office/drawing/2014/main" id="{FB67846D-2A29-49C7-9073-636DBB1277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38" name="Picture 37" descr="https://applications.labor.ny.gov/wpp/images/spacer.gif">
          <a:extLst>
            <a:ext uri="{FF2B5EF4-FFF2-40B4-BE49-F238E27FC236}">
              <a16:creationId xmlns:a16="http://schemas.microsoft.com/office/drawing/2014/main" id="{F7791998-DC74-449E-ADE5-0060FDACB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39" name="Picture 38" descr="https://applications.labor.ny.gov/wpp/images/spacer.gif">
          <a:extLst>
            <a:ext uri="{FF2B5EF4-FFF2-40B4-BE49-F238E27FC236}">
              <a16:creationId xmlns:a16="http://schemas.microsoft.com/office/drawing/2014/main" id="{044082F6-F520-4A5B-86F9-DF07A679A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40" name="Picture 39" descr="https://applications.labor.ny.gov/wpp/images/spacer.gif">
          <a:extLst>
            <a:ext uri="{FF2B5EF4-FFF2-40B4-BE49-F238E27FC236}">
              <a16:creationId xmlns:a16="http://schemas.microsoft.com/office/drawing/2014/main" id="{F5451BDA-D440-48D5-A32C-DE35E32916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66</xdr:row>
      <xdr:rowOff>0</xdr:rowOff>
    </xdr:from>
    <xdr:ext cx="12700" cy="12700"/>
    <xdr:pic>
      <xdr:nvPicPr>
        <xdr:cNvPr id="41" name="Picture 40" descr="https://applications.labor.ny.gov/wpp/images/spacer.gif">
          <a:extLst>
            <a:ext uri="{FF2B5EF4-FFF2-40B4-BE49-F238E27FC236}">
              <a16:creationId xmlns:a16="http://schemas.microsoft.com/office/drawing/2014/main" id="{BB59D1A8-B573-4B89-ACE9-5BDAA259FE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66</xdr:row>
      <xdr:rowOff>0</xdr:rowOff>
    </xdr:from>
    <xdr:to>
      <xdr:col>1</xdr:col>
      <xdr:colOff>12700</xdr:colOff>
      <xdr:row>66</xdr:row>
      <xdr:rowOff>12700</xdr:rowOff>
    </xdr:to>
    <xdr:pic>
      <xdr:nvPicPr>
        <xdr:cNvPr id="42" name="Picture 41" descr="https://applications.labor.ny.gov/wpp/images/spacer.gif">
          <a:extLst>
            <a:ext uri="{FF2B5EF4-FFF2-40B4-BE49-F238E27FC236}">
              <a16:creationId xmlns:a16="http://schemas.microsoft.com/office/drawing/2014/main" id="{262FA4AC-3732-40F4-B258-025F638797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43" name="Picture 42" descr="https://applications.labor.ny.gov/wpp/images/spacer.gif">
          <a:extLst>
            <a:ext uri="{FF2B5EF4-FFF2-40B4-BE49-F238E27FC236}">
              <a16:creationId xmlns:a16="http://schemas.microsoft.com/office/drawing/2014/main" id="{59E423D4-6AAB-423E-AE60-6FA31CA654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44" name="Picture 43" descr="https://applications.labor.ny.gov/wpp/images/spacer.gif">
          <a:extLst>
            <a:ext uri="{FF2B5EF4-FFF2-40B4-BE49-F238E27FC236}">
              <a16:creationId xmlns:a16="http://schemas.microsoft.com/office/drawing/2014/main" id="{721E2A14-5DBB-4B54-A839-3D7D4DAA2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66</xdr:row>
      <xdr:rowOff>0</xdr:rowOff>
    </xdr:from>
    <xdr:ext cx="12700" cy="12700"/>
    <xdr:pic>
      <xdr:nvPicPr>
        <xdr:cNvPr id="45" name="Picture 44" descr="https://applications.labor.ny.gov/wpp/images/spacer.gif">
          <a:extLst>
            <a:ext uri="{FF2B5EF4-FFF2-40B4-BE49-F238E27FC236}">
              <a16:creationId xmlns:a16="http://schemas.microsoft.com/office/drawing/2014/main" id="{BDC02E11-2836-454D-AE22-F2F58EE32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66</xdr:row>
      <xdr:rowOff>0</xdr:rowOff>
    </xdr:from>
    <xdr:to>
      <xdr:col>1</xdr:col>
      <xdr:colOff>12700</xdr:colOff>
      <xdr:row>66</xdr:row>
      <xdr:rowOff>12700</xdr:rowOff>
    </xdr:to>
    <xdr:pic>
      <xdr:nvPicPr>
        <xdr:cNvPr id="46" name="Picture 45" descr="https://applications.labor.ny.gov/wpp/images/spacer.gif">
          <a:extLst>
            <a:ext uri="{FF2B5EF4-FFF2-40B4-BE49-F238E27FC236}">
              <a16:creationId xmlns:a16="http://schemas.microsoft.com/office/drawing/2014/main" id="{9CE03B08-4042-4B75-A73D-4DE0C0212B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47" name="Picture 46" descr="https://applications.labor.ny.gov/wpp/images/spacer.gif">
          <a:extLst>
            <a:ext uri="{FF2B5EF4-FFF2-40B4-BE49-F238E27FC236}">
              <a16:creationId xmlns:a16="http://schemas.microsoft.com/office/drawing/2014/main" id="{89864DEA-E2C3-454F-B566-061DAC9D87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48" name="Picture 47" descr="https://applications.labor.ny.gov/wpp/images/spacer.gif">
          <a:extLst>
            <a:ext uri="{FF2B5EF4-FFF2-40B4-BE49-F238E27FC236}">
              <a16:creationId xmlns:a16="http://schemas.microsoft.com/office/drawing/2014/main" id="{E4BDEBE8-3B02-4DFD-9BBB-03307203B6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49" name="Picture 48" descr="https://applications.labor.ny.gov/wpp/images/spacer.gif">
          <a:extLst>
            <a:ext uri="{FF2B5EF4-FFF2-40B4-BE49-F238E27FC236}">
              <a16:creationId xmlns:a16="http://schemas.microsoft.com/office/drawing/2014/main" id="{22D6A87E-FF72-4707-BCE9-5DEA58E0E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50" name="Picture 49" descr="https://applications.labor.ny.gov/wpp/images/spacer.gif">
          <a:extLst>
            <a:ext uri="{FF2B5EF4-FFF2-40B4-BE49-F238E27FC236}">
              <a16:creationId xmlns:a16="http://schemas.microsoft.com/office/drawing/2014/main" id="{78BFA08E-53F8-4FFF-B23C-EFD96FCD6B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51" name="Picture 50" descr="https://applications.labor.ny.gov/wpp/images/spacer.gif">
          <a:extLst>
            <a:ext uri="{FF2B5EF4-FFF2-40B4-BE49-F238E27FC236}">
              <a16:creationId xmlns:a16="http://schemas.microsoft.com/office/drawing/2014/main" id="{0BACC0A1-5AC3-47F2-9AEB-7FC78B21B5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52" name="Picture 51" descr="https://applications.labor.ny.gov/wpp/images/spacer.gif">
          <a:extLst>
            <a:ext uri="{FF2B5EF4-FFF2-40B4-BE49-F238E27FC236}">
              <a16:creationId xmlns:a16="http://schemas.microsoft.com/office/drawing/2014/main" id="{AF70F599-90D0-46A8-9214-43564CBF59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53" name="Picture 52" descr="https://applications.labor.ny.gov/wpp/images/spacer.gif">
          <a:extLst>
            <a:ext uri="{FF2B5EF4-FFF2-40B4-BE49-F238E27FC236}">
              <a16:creationId xmlns:a16="http://schemas.microsoft.com/office/drawing/2014/main" id="{08694698-E03C-4293-931D-9AAFFE4EFA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54" name="Picture 53" descr="https://applications.labor.ny.gov/wpp/images/spacer.gif">
          <a:extLst>
            <a:ext uri="{FF2B5EF4-FFF2-40B4-BE49-F238E27FC236}">
              <a16:creationId xmlns:a16="http://schemas.microsoft.com/office/drawing/2014/main" id="{B28AD1C3-D049-4126-9966-8C035ACC6D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55" name="Picture 54" descr="https://applications.labor.ny.gov/wpp/images/spacer.gif">
          <a:extLst>
            <a:ext uri="{FF2B5EF4-FFF2-40B4-BE49-F238E27FC236}">
              <a16:creationId xmlns:a16="http://schemas.microsoft.com/office/drawing/2014/main" id="{2EE997B7-6340-471B-B35F-1768A62B1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56" name="Picture 55" descr="https://applications.labor.ny.gov/wpp/images/spacer.gif">
          <a:extLst>
            <a:ext uri="{FF2B5EF4-FFF2-40B4-BE49-F238E27FC236}">
              <a16:creationId xmlns:a16="http://schemas.microsoft.com/office/drawing/2014/main" id="{F3286863-5F10-49E9-8B12-2AAD63EC06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57" name="Picture 56" descr="https://applications.labor.ny.gov/wpp/images/spacer.gif">
          <a:extLst>
            <a:ext uri="{FF2B5EF4-FFF2-40B4-BE49-F238E27FC236}">
              <a16:creationId xmlns:a16="http://schemas.microsoft.com/office/drawing/2014/main" id="{F7152FBC-521B-4D3B-9807-5E9C603A6D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58" name="Picture 57" descr="https://applications.labor.ny.gov/wpp/images/spacer.gif">
          <a:extLst>
            <a:ext uri="{FF2B5EF4-FFF2-40B4-BE49-F238E27FC236}">
              <a16:creationId xmlns:a16="http://schemas.microsoft.com/office/drawing/2014/main" id="{66256224-F10F-47C8-B5D5-EFBDA8E23F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66</xdr:row>
      <xdr:rowOff>0</xdr:rowOff>
    </xdr:from>
    <xdr:ext cx="12700" cy="12700"/>
    <xdr:pic>
      <xdr:nvPicPr>
        <xdr:cNvPr id="59" name="Picture 58" descr="https://applications.labor.ny.gov/wpp/images/spacer.gif">
          <a:extLst>
            <a:ext uri="{FF2B5EF4-FFF2-40B4-BE49-F238E27FC236}">
              <a16:creationId xmlns:a16="http://schemas.microsoft.com/office/drawing/2014/main" id="{82693FF5-72BF-40D2-9CCB-39A4680F7B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66</xdr:row>
      <xdr:rowOff>0</xdr:rowOff>
    </xdr:from>
    <xdr:to>
      <xdr:col>1</xdr:col>
      <xdr:colOff>12700</xdr:colOff>
      <xdr:row>66</xdr:row>
      <xdr:rowOff>12700</xdr:rowOff>
    </xdr:to>
    <xdr:pic>
      <xdr:nvPicPr>
        <xdr:cNvPr id="60" name="Picture 59" descr="https://applications.labor.ny.gov/wpp/images/spacer.gif">
          <a:extLst>
            <a:ext uri="{FF2B5EF4-FFF2-40B4-BE49-F238E27FC236}">
              <a16:creationId xmlns:a16="http://schemas.microsoft.com/office/drawing/2014/main" id="{F3E8A9D4-AE64-495A-92D7-EE7EE8441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61" name="Picture 60" descr="https://applications.labor.ny.gov/wpp/images/spacer.gif">
          <a:extLst>
            <a:ext uri="{FF2B5EF4-FFF2-40B4-BE49-F238E27FC236}">
              <a16:creationId xmlns:a16="http://schemas.microsoft.com/office/drawing/2014/main" id="{017224EF-DF4D-4E97-A120-E1BE434572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62" name="Picture 61" descr="https://applications.labor.ny.gov/wpp/images/spacer.gif">
          <a:extLst>
            <a:ext uri="{FF2B5EF4-FFF2-40B4-BE49-F238E27FC236}">
              <a16:creationId xmlns:a16="http://schemas.microsoft.com/office/drawing/2014/main" id="{3953783A-7711-4EEB-8520-F93E19D40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66</xdr:row>
      <xdr:rowOff>0</xdr:rowOff>
    </xdr:from>
    <xdr:ext cx="12700" cy="12700"/>
    <xdr:pic>
      <xdr:nvPicPr>
        <xdr:cNvPr id="63" name="Picture 62" descr="https://applications.labor.ny.gov/wpp/images/spacer.gif">
          <a:extLst>
            <a:ext uri="{FF2B5EF4-FFF2-40B4-BE49-F238E27FC236}">
              <a16:creationId xmlns:a16="http://schemas.microsoft.com/office/drawing/2014/main" id="{C4F9B101-9436-461F-8F2B-EF2178AD52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66</xdr:row>
      <xdr:rowOff>0</xdr:rowOff>
    </xdr:from>
    <xdr:to>
      <xdr:col>1</xdr:col>
      <xdr:colOff>12700</xdr:colOff>
      <xdr:row>66</xdr:row>
      <xdr:rowOff>12700</xdr:rowOff>
    </xdr:to>
    <xdr:pic>
      <xdr:nvPicPr>
        <xdr:cNvPr id="64" name="Picture 63" descr="https://applications.labor.ny.gov/wpp/images/spacer.gif">
          <a:extLst>
            <a:ext uri="{FF2B5EF4-FFF2-40B4-BE49-F238E27FC236}">
              <a16:creationId xmlns:a16="http://schemas.microsoft.com/office/drawing/2014/main" id="{95672100-5070-4389-9927-362FF4B5BB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65" name="Picture 64" descr="https://applications.labor.ny.gov/wpp/images/spacer.gif">
          <a:extLst>
            <a:ext uri="{FF2B5EF4-FFF2-40B4-BE49-F238E27FC236}">
              <a16:creationId xmlns:a16="http://schemas.microsoft.com/office/drawing/2014/main" id="{186C446C-4319-4F0E-992E-274BAF156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66" name="Picture 65" descr="https://applications.labor.ny.gov/wpp/images/spacer.gif">
          <a:extLst>
            <a:ext uri="{FF2B5EF4-FFF2-40B4-BE49-F238E27FC236}">
              <a16:creationId xmlns:a16="http://schemas.microsoft.com/office/drawing/2014/main" id="{EBEE8682-85A6-4303-9AAC-C3BB342248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67" name="Picture 66" descr="https://applications.labor.ny.gov/wpp/images/spacer.gif">
          <a:extLst>
            <a:ext uri="{FF2B5EF4-FFF2-40B4-BE49-F238E27FC236}">
              <a16:creationId xmlns:a16="http://schemas.microsoft.com/office/drawing/2014/main" id="{BB27EBAB-AA8B-4992-B1EC-A3FFC599D5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68" name="Picture 67" descr="https://applications.labor.ny.gov/wpp/images/spacer.gif">
          <a:extLst>
            <a:ext uri="{FF2B5EF4-FFF2-40B4-BE49-F238E27FC236}">
              <a16:creationId xmlns:a16="http://schemas.microsoft.com/office/drawing/2014/main" id="{3CDF351C-CFD0-4F8D-99B9-A7928C033D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69" name="Picture 68" descr="https://applications.labor.ny.gov/wpp/images/spacer.gif">
          <a:extLst>
            <a:ext uri="{FF2B5EF4-FFF2-40B4-BE49-F238E27FC236}">
              <a16:creationId xmlns:a16="http://schemas.microsoft.com/office/drawing/2014/main" id="{E20D6D84-B069-45F6-B7F3-F5B0D1A999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70" name="Picture 69" descr="https://applications.labor.ny.gov/wpp/images/spacer.gif">
          <a:extLst>
            <a:ext uri="{FF2B5EF4-FFF2-40B4-BE49-F238E27FC236}">
              <a16:creationId xmlns:a16="http://schemas.microsoft.com/office/drawing/2014/main" id="{30D4C164-D694-4ED0-9432-281D678EB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71" name="Picture 70" descr="https://applications.labor.ny.gov/wpp/images/spacer.gif">
          <a:extLst>
            <a:ext uri="{FF2B5EF4-FFF2-40B4-BE49-F238E27FC236}">
              <a16:creationId xmlns:a16="http://schemas.microsoft.com/office/drawing/2014/main" id="{C422AC2D-9937-4F79-9A34-405F40D7B5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66</xdr:row>
      <xdr:rowOff>0</xdr:rowOff>
    </xdr:from>
    <xdr:ext cx="12700" cy="12700"/>
    <xdr:pic>
      <xdr:nvPicPr>
        <xdr:cNvPr id="72" name="Picture 71" descr="https://applications.labor.ny.gov/wpp/images/spacer.gif">
          <a:extLst>
            <a:ext uri="{FF2B5EF4-FFF2-40B4-BE49-F238E27FC236}">
              <a16:creationId xmlns:a16="http://schemas.microsoft.com/office/drawing/2014/main" id="{13DDD3FC-32B2-4958-9503-4B4A915EC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66</xdr:row>
      <xdr:rowOff>0</xdr:rowOff>
    </xdr:from>
    <xdr:to>
      <xdr:col>1</xdr:col>
      <xdr:colOff>12700</xdr:colOff>
      <xdr:row>66</xdr:row>
      <xdr:rowOff>12700</xdr:rowOff>
    </xdr:to>
    <xdr:pic>
      <xdr:nvPicPr>
        <xdr:cNvPr id="73" name="Picture 72" descr="https://applications.labor.ny.gov/wpp/images/spacer.gif">
          <a:extLst>
            <a:ext uri="{FF2B5EF4-FFF2-40B4-BE49-F238E27FC236}">
              <a16:creationId xmlns:a16="http://schemas.microsoft.com/office/drawing/2014/main" id="{2579D389-4A98-435E-B908-C456273CB2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74" name="Picture 73" descr="https://applications.labor.ny.gov/wpp/images/spacer.gif">
          <a:extLst>
            <a:ext uri="{FF2B5EF4-FFF2-40B4-BE49-F238E27FC236}">
              <a16:creationId xmlns:a16="http://schemas.microsoft.com/office/drawing/2014/main" id="{0BCEAA56-A4DF-4DD0-939E-B271339507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75" name="Picture 74" descr="https://applications.labor.ny.gov/wpp/images/spacer.gif">
          <a:extLst>
            <a:ext uri="{FF2B5EF4-FFF2-40B4-BE49-F238E27FC236}">
              <a16:creationId xmlns:a16="http://schemas.microsoft.com/office/drawing/2014/main" id="{AEA82A7E-9FAA-4570-B739-F38FA98571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66</xdr:row>
      <xdr:rowOff>0</xdr:rowOff>
    </xdr:from>
    <xdr:ext cx="12700" cy="12700"/>
    <xdr:pic>
      <xdr:nvPicPr>
        <xdr:cNvPr id="76" name="Picture 75" descr="https://applications.labor.ny.gov/wpp/images/spacer.gif">
          <a:extLst>
            <a:ext uri="{FF2B5EF4-FFF2-40B4-BE49-F238E27FC236}">
              <a16:creationId xmlns:a16="http://schemas.microsoft.com/office/drawing/2014/main" id="{017AD4AA-55E7-4F5F-BF2D-A3A9A0AC9D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66</xdr:row>
      <xdr:rowOff>0</xdr:rowOff>
    </xdr:from>
    <xdr:to>
      <xdr:col>1</xdr:col>
      <xdr:colOff>12700</xdr:colOff>
      <xdr:row>66</xdr:row>
      <xdr:rowOff>12700</xdr:rowOff>
    </xdr:to>
    <xdr:pic>
      <xdr:nvPicPr>
        <xdr:cNvPr id="77" name="Picture 76" descr="https://applications.labor.ny.gov/wpp/images/spacer.gif">
          <a:extLst>
            <a:ext uri="{FF2B5EF4-FFF2-40B4-BE49-F238E27FC236}">
              <a16:creationId xmlns:a16="http://schemas.microsoft.com/office/drawing/2014/main" id="{CA60204E-02A7-460B-8830-130E1C4F5C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78" name="Picture 77" descr="https://applications.labor.ny.gov/wpp/images/spacer.gif">
          <a:extLst>
            <a:ext uri="{FF2B5EF4-FFF2-40B4-BE49-F238E27FC236}">
              <a16:creationId xmlns:a16="http://schemas.microsoft.com/office/drawing/2014/main" id="{2BE8B2B3-4286-4B5C-A7B5-02FC80F75B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12700</xdr:colOff>
      <xdr:row>66</xdr:row>
      <xdr:rowOff>12700</xdr:rowOff>
    </xdr:to>
    <xdr:pic>
      <xdr:nvPicPr>
        <xdr:cNvPr id="79" name="Picture 78" descr="https://applications.labor.ny.gov/wpp/images/spacer.gif">
          <a:extLst>
            <a:ext uri="{FF2B5EF4-FFF2-40B4-BE49-F238E27FC236}">
              <a16:creationId xmlns:a16="http://schemas.microsoft.com/office/drawing/2014/main" id="{471313CB-088D-4AC4-A6D8-8B4A1C8F26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10"/>
  <sheetViews>
    <sheetView topLeftCell="A7" zoomScale="70" zoomScaleNormal="70" workbookViewId="0">
      <selection activeCell="N33" sqref="N33"/>
    </sheetView>
  </sheetViews>
  <sheetFormatPr defaultColWidth="9.28515625" defaultRowHeight="12.75"/>
  <cols>
    <col min="1" max="1" width="9.28515625" style="3"/>
    <col min="2" max="2" width="52.7109375" style="3" customWidth="1"/>
    <col min="3" max="4" width="9.28515625" style="3"/>
    <col min="5" max="5" width="10.5703125" style="3" customWidth="1"/>
    <col min="6" max="6" width="9.28515625" style="3" customWidth="1"/>
    <col min="7" max="10" width="9.28515625" style="3"/>
    <col min="11" max="11" width="12.42578125" style="3" customWidth="1"/>
    <col min="12" max="16384" width="9.28515625" style="3"/>
  </cols>
  <sheetData>
    <row r="1" spans="1:11" s="13" customFormat="1" ht="18">
      <c r="A1" s="246" t="s">
        <v>103</v>
      </c>
      <c r="B1" s="246"/>
      <c r="C1" s="246"/>
      <c r="D1" s="246"/>
      <c r="E1" s="246"/>
      <c r="F1" s="246"/>
      <c r="G1" s="246"/>
      <c r="H1" s="246"/>
      <c r="I1" s="246"/>
    </row>
    <row r="2" spans="1:11" s="13" customFormat="1" ht="15">
      <c r="A2" s="247" t="s">
        <v>102</v>
      </c>
      <c r="B2" s="247"/>
      <c r="C2" s="247"/>
      <c r="D2" s="247"/>
      <c r="E2" s="247"/>
      <c r="F2" s="247"/>
      <c r="G2" s="247"/>
      <c r="H2" s="247"/>
      <c r="I2" s="247"/>
    </row>
    <row r="3" spans="1:11" s="13" customFormat="1">
      <c r="C3" s="21"/>
      <c r="D3" s="20"/>
      <c r="E3" s="20"/>
      <c r="F3" s="20"/>
    </row>
    <row r="4" spans="1:11" ht="27" customHeight="1">
      <c r="B4" s="251" t="s">
        <v>85</v>
      </c>
      <c r="C4" s="252"/>
      <c r="D4" s="252"/>
      <c r="E4" s="252"/>
      <c r="F4" s="252"/>
      <c r="G4" s="252"/>
      <c r="H4" s="252"/>
      <c r="I4" s="252"/>
      <c r="J4" s="252"/>
      <c r="K4" s="252"/>
    </row>
    <row r="5" spans="1:11" s="13" customFormat="1" ht="15.75">
      <c r="B5" s="28" t="s">
        <v>0</v>
      </c>
      <c r="C5" s="248" t="s">
        <v>12</v>
      </c>
      <c r="D5" s="249"/>
      <c r="E5" s="250"/>
    </row>
    <row r="6" spans="1:11" s="13" customFormat="1" ht="15.75">
      <c r="B6" s="42" t="s">
        <v>31</v>
      </c>
      <c r="C6" s="248" t="s">
        <v>32</v>
      </c>
      <c r="D6" s="249"/>
      <c r="E6" s="250"/>
    </row>
    <row r="7" spans="1:11" s="13" customFormat="1" ht="15.75">
      <c r="B7" s="38"/>
      <c r="C7" s="39" t="s">
        <v>33</v>
      </c>
      <c r="D7" s="69" t="s">
        <v>34</v>
      </c>
    </row>
    <row r="8" spans="1:11" s="13" customFormat="1" ht="15.75">
      <c r="B8" s="38"/>
      <c r="C8" s="39"/>
      <c r="D8" s="69"/>
    </row>
    <row r="9" spans="1:11" s="13" customFormat="1" ht="15.75">
      <c r="B9" s="38" t="s">
        <v>21</v>
      </c>
      <c r="C9" s="255" t="s">
        <v>35</v>
      </c>
      <c r="D9" s="255"/>
      <c r="E9" s="255"/>
      <c r="F9" s="255"/>
      <c r="G9" s="255"/>
      <c r="H9" s="255"/>
      <c r="I9" s="255"/>
      <c r="J9" s="255"/>
      <c r="K9" s="255"/>
    </row>
    <row r="10" spans="1:11" s="13" customFormat="1" ht="15.75">
      <c r="B10" s="38"/>
      <c r="C10" s="40" t="s">
        <v>22</v>
      </c>
      <c r="D10" s="34" t="s">
        <v>23</v>
      </c>
      <c r="E10" s="34" t="s">
        <v>24</v>
      </c>
      <c r="F10" s="34" t="s">
        <v>25</v>
      </c>
      <c r="G10" s="41" t="s">
        <v>26</v>
      </c>
      <c r="H10" s="41" t="s">
        <v>27</v>
      </c>
      <c r="I10" s="41" t="s">
        <v>28</v>
      </c>
      <c r="J10" s="41" t="s">
        <v>29</v>
      </c>
      <c r="K10" s="41" t="s">
        <v>30</v>
      </c>
    </row>
    <row r="11" spans="1:11" s="13" customFormat="1" ht="15.75">
      <c r="B11" s="38"/>
      <c r="C11" s="40"/>
      <c r="D11" s="34"/>
      <c r="E11" s="34"/>
      <c r="F11" s="34"/>
      <c r="G11" s="41"/>
      <c r="H11" s="41"/>
      <c r="I11" s="41"/>
      <c r="J11" s="41"/>
      <c r="K11" s="41"/>
    </row>
    <row r="12" spans="1:11" s="13" customFormat="1">
      <c r="B12" s="18"/>
      <c r="C12" s="19"/>
    </row>
    <row r="13" spans="1:11" ht="246" customHeight="1">
      <c r="B13" s="259" t="s">
        <v>576</v>
      </c>
      <c r="C13" s="260"/>
      <c r="D13" s="260"/>
      <c r="E13" s="260"/>
      <c r="F13" s="260"/>
      <c r="G13" s="260"/>
      <c r="H13" s="260"/>
      <c r="I13" s="260"/>
      <c r="J13" s="260"/>
      <c r="K13" s="260"/>
    </row>
    <row r="14" spans="1:11" ht="17.649999999999999" customHeight="1"/>
    <row r="15" spans="1:11" s="13" customFormat="1" ht="47.25" customHeight="1">
      <c r="B15" s="256" t="s">
        <v>453</v>
      </c>
      <c r="C15" s="257"/>
      <c r="D15" s="257"/>
      <c r="E15" s="257"/>
      <c r="F15" s="257"/>
      <c r="G15" s="257"/>
      <c r="H15" s="257"/>
      <c r="I15" s="257"/>
      <c r="J15" s="257"/>
      <c r="K15" s="257"/>
    </row>
    <row r="16" spans="1:11" s="13" customFormat="1" ht="17.649999999999999" customHeight="1" thickBot="1"/>
    <row r="17" spans="2:11" ht="34.5" customHeight="1" thickBot="1">
      <c r="B17" s="261" t="s">
        <v>421</v>
      </c>
      <c r="C17" s="262"/>
      <c r="D17" s="262"/>
      <c r="E17" s="262"/>
      <c r="F17" s="262"/>
      <c r="G17" s="262"/>
      <c r="H17" s="262"/>
      <c r="I17" s="262"/>
      <c r="J17" s="262"/>
      <c r="K17" s="263"/>
    </row>
    <row r="18" spans="2:11" s="13" customFormat="1" ht="15.75">
      <c r="B18" s="9"/>
    </row>
    <row r="19" spans="2:11" s="13" customFormat="1" ht="110.25" customHeight="1">
      <c r="B19" s="258" t="s">
        <v>446</v>
      </c>
      <c r="C19" s="254"/>
      <c r="D19" s="254"/>
      <c r="E19" s="254"/>
      <c r="F19" s="254"/>
      <c r="G19" s="254"/>
      <c r="H19" s="254"/>
      <c r="I19" s="254"/>
      <c r="J19" s="254"/>
      <c r="K19" s="254"/>
    </row>
    <row r="20" spans="2:11" s="5" customFormat="1" ht="15.75">
      <c r="B20" s="6"/>
    </row>
    <row r="21" spans="2:11" ht="51.75" customHeight="1">
      <c r="B21" s="258" t="s">
        <v>447</v>
      </c>
      <c r="C21" s="254"/>
      <c r="D21" s="254"/>
      <c r="E21" s="254"/>
      <c r="F21" s="254"/>
      <c r="G21" s="254"/>
      <c r="H21" s="254"/>
      <c r="I21" s="254"/>
      <c r="J21" s="254"/>
      <c r="K21" s="254"/>
    </row>
    <row r="22" spans="2:11" s="5" customFormat="1"/>
    <row r="23" spans="2:11" ht="50.25" customHeight="1">
      <c r="B23" s="253" t="s">
        <v>568</v>
      </c>
      <c r="C23" s="254"/>
      <c r="D23" s="254"/>
      <c r="E23" s="254"/>
      <c r="F23" s="254"/>
      <c r="G23" s="254"/>
      <c r="H23" s="254"/>
      <c r="I23" s="254"/>
      <c r="J23" s="254"/>
      <c r="K23" s="254"/>
    </row>
    <row r="24" spans="2:11" ht="15.75">
      <c r="B24" s="4"/>
    </row>
    <row r="25" spans="2:11" ht="48.75" customHeight="1">
      <c r="B25" s="253" t="s">
        <v>445</v>
      </c>
      <c r="C25" s="254"/>
      <c r="D25" s="254"/>
      <c r="E25" s="254"/>
      <c r="F25" s="254"/>
      <c r="G25" s="254"/>
      <c r="H25" s="254"/>
      <c r="I25" s="254"/>
      <c r="J25" s="254"/>
      <c r="K25" s="254"/>
    </row>
    <row r="26" spans="2:11" ht="15.75" customHeight="1"/>
    <row r="27" spans="2:11" ht="33" customHeight="1">
      <c r="B27" s="234" t="s">
        <v>450</v>
      </c>
      <c r="C27" s="235"/>
      <c r="D27" s="235"/>
      <c r="E27" s="235"/>
      <c r="F27" s="235"/>
      <c r="G27" s="235"/>
      <c r="H27" s="235"/>
      <c r="I27" s="235"/>
      <c r="J27" s="235"/>
      <c r="K27" s="235"/>
    </row>
    <row r="29" spans="2:11" ht="71.25" customHeight="1">
      <c r="B29" s="234" t="s">
        <v>457</v>
      </c>
      <c r="C29" s="235"/>
      <c r="D29" s="235"/>
      <c r="E29" s="235"/>
      <c r="F29" s="235"/>
      <c r="G29" s="235"/>
      <c r="H29" s="235"/>
      <c r="I29" s="235"/>
      <c r="J29" s="235"/>
      <c r="K29" s="235"/>
    </row>
    <row r="30" spans="2:11" s="11" customFormat="1" ht="15.75">
      <c r="B30" s="10"/>
    </row>
    <row r="31" spans="2:11" s="11" customFormat="1" ht="87.75" customHeight="1">
      <c r="B31" s="234" t="s">
        <v>448</v>
      </c>
      <c r="C31" s="234"/>
      <c r="D31" s="234"/>
      <c r="E31" s="234"/>
      <c r="F31" s="234"/>
      <c r="G31" s="234"/>
      <c r="H31" s="234"/>
      <c r="I31" s="234"/>
      <c r="J31" s="234"/>
      <c r="K31" s="234"/>
    </row>
    <row r="32" spans="2:11" ht="15.75">
      <c r="B32" s="4"/>
    </row>
    <row r="33" spans="2:11" s="8" customFormat="1" ht="50.25" customHeight="1">
      <c r="B33" s="234" t="s">
        <v>485</v>
      </c>
      <c r="C33" s="236"/>
      <c r="D33" s="236"/>
      <c r="E33" s="236"/>
      <c r="F33" s="236"/>
      <c r="G33" s="236"/>
      <c r="H33" s="236"/>
      <c r="I33" s="236"/>
      <c r="J33" s="236"/>
      <c r="K33" s="236"/>
    </row>
    <row r="34" spans="2:11" s="8" customFormat="1" ht="15.75">
      <c r="B34" s="7"/>
    </row>
    <row r="35" spans="2:11" ht="22.5" customHeight="1">
      <c r="B35" s="234" t="s">
        <v>449</v>
      </c>
      <c r="C35" s="235"/>
      <c r="D35" s="235"/>
      <c r="E35" s="235"/>
      <c r="F35" s="235"/>
      <c r="G35" s="235"/>
      <c r="H35" s="235"/>
      <c r="I35" s="235"/>
      <c r="J35" s="235"/>
      <c r="K35" s="235"/>
    </row>
    <row r="36" spans="2:11" ht="15.75" customHeight="1"/>
    <row r="37" spans="2:11" ht="211.5" customHeight="1">
      <c r="B37" s="232" t="s">
        <v>577</v>
      </c>
      <c r="C37" s="233"/>
      <c r="D37" s="233"/>
      <c r="E37" s="233"/>
      <c r="F37" s="233"/>
      <c r="G37" s="233"/>
      <c r="H37" s="233"/>
      <c r="I37" s="233"/>
      <c r="J37" s="233"/>
      <c r="K37" s="233"/>
    </row>
    <row r="38" spans="2:11" s="13" customFormat="1" ht="15.75">
      <c r="B38" s="84"/>
      <c r="C38" s="85"/>
      <c r="D38" s="85"/>
      <c r="E38" s="85"/>
      <c r="F38" s="85"/>
      <c r="G38" s="85"/>
      <c r="H38" s="85"/>
      <c r="I38" s="85"/>
      <c r="J38" s="85"/>
      <c r="K38" s="85"/>
    </row>
    <row r="39" spans="2:11" s="13" customFormat="1" ht="91.5" customHeight="1" thickBot="1">
      <c r="B39" s="267" t="s">
        <v>443</v>
      </c>
      <c r="C39" s="268"/>
      <c r="D39" s="268"/>
      <c r="E39" s="268"/>
      <c r="F39" s="268"/>
      <c r="G39" s="268"/>
      <c r="H39" s="268"/>
      <c r="I39" s="268"/>
      <c r="J39" s="268"/>
      <c r="K39" s="269"/>
    </row>
    <row r="40" spans="2:11" s="19" customFormat="1" ht="14.25">
      <c r="B40" s="83"/>
      <c r="C40" s="83"/>
      <c r="D40" s="83"/>
      <c r="E40" s="83"/>
      <c r="F40" s="83"/>
      <c r="G40" s="83"/>
      <c r="H40" s="83"/>
      <c r="I40" s="83"/>
      <c r="J40" s="83"/>
      <c r="K40" s="83"/>
    </row>
    <row r="41" spans="2:11" s="13" customFormat="1" ht="76.5" customHeight="1">
      <c r="B41" s="270" t="s">
        <v>422</v>
      </c>
      <c r="C41" s="271"/>
      <c r="D41" s="271"/>
      <c r="E41" s="271"/>
      <c r="F41" s="271"/>
      <c r="G41" s="271"/>
      <c r="H41" s="271"/>
      <c r="I41" s="271"/>
      <c r="J41" s="271"/>
      <c r="K41" s="272"/>
    </row>
    <row r="42" spans="2:11" s="14" customFormat="1" ht="14.25">
      <c r="B42" s="83"/>
      <c r="C42" s="83"/>
      <c r="D42" s="83"/>
      <c r="E42" s="83"/>
      <c r="F42" s="83"/>
      <c r="G42" s="83"/>
      <c r="H42" s="83"/>
      <c r="I42" s="83"/>
      <c r="J42" s="83"/>
      <c r="K42" s="83"/>
    </row>
    <row r="43" spans="2:11" s="13" customFormat="1" ht="19.5" customHeight="1">
      <c r="B43" s="270" t="s">
        <v>381</v>
      </c>
      <c r="C43" s="271"/>
      <c r="D43" s="271"/>
      <c r="E43" s="271"/>
      <c r="F43" s="271"/>
      <c r="G43" s="271"/>
      <c r="H43" s="271"/>
      <c r="I43" s="271"/>
      <c r="J43" s="271"/>
      <c r="K43" s="272"/>
    </row>
    <row r="44" spans="2:11" s="19" customFormat="1" ht="15.75">
      <c r="B44" s="71"/>
    </row>
    <row r="45" spans="2:11" s="19" customFormat="1" ht="40.5" customHeight="1">
      <c r="B45" s="237" t="s">
        <v>569</v>
      </c>
      <c r="C45" s="238"/>
      <c r="D45" s="238"/>
      <c r="E45" s="238"/>
      <c r="F45" s="238"/>
      <c r="G45" s="238"/>
      <c r="H45" s="238"/>
      <c r="I45" s="238"/>
      <c r="J45" s="238"/>
      <c r="K45" s="239"/>
    </row>
    <row r="46" spans="2:11" s="19" customFormat="1" ht="15.75">
      <c r="B46" s="71"/>
    </row>
    <row r="47" spans="2:11" s="19" customFormat="1" ht="21.75" customHeight="1">
      <c r="B47" s="243" t="s">
        <v>378</v>
      </c>
      <c r="C47" s="244"/>
      <c r="D47" s="244"/>
      <c r="E47" s="244"/>
      <c r="F47" s="244"/>
      <c r="G47" s="244"/>
      <c r="H47" s="244"/>
      <c r="I47" s="244"/>
      <c r="J47" s="244"/>
      <c r="K47" s="245"/>
    </row>
    <row r="48" spans="2:11" s="19" customFormat="1" ht="15.75">
      <c r="B48" s="71"/>
    </row>
    <row r="49" spans="1:11" s="19" customFormat="1" ht="17.25" customHeight="1">
      <c r="B49" s="237" t="s">
        <v>379</v>
      </c>
      <c r="C49" s="238"/>
      <c r="D49" s="238"/>
      <c r="E49" s="238"/>
      <c r="F49" s="238"/>
      <c r="G49" s="238"/>
      <c r="H49" s="238"/>
      <c r="I49" s="238"/>
      <c r="J49" s="238"/>
      <c r="K49" s="239"/>
    </row>
    <row r="50" spans="1:11" s="19" customFormat="1" ht="15.75">
      <c r="B50" s="71"/>
    </row>
    <row r="51" spans="1:11" s="19" customFormat="1" ht="72" customHeight="1">
      <c r="B51" s="237" t="s">
        <v>444</v>
      </c>
      <c r="C51" s="244"/>
      <c r="D51" s="244"/>
      <c r="E51" s="244"/>
      <c r="F51" s="244"/>
      <c r="G51" s="244"/>
      <c r="H51" s="244"/>
      <c r="I51" s="244"/>
      <c r="J51" s="244"/>
      <c r="K51" s="245"/>
    </row>
    <row r="52" spans="1:11" s="19" customFormat="1" ht="15.75">
      <c r="B52" s="71"/>
    </row>
    <row r="53" spans="1:11" s="19" customFormat="1" ht="64.5" customHeight="1">
      <c r="B53" s="237" t="s">
        <v>486</v>
      </c>
      <c r="C53" s="238"/>
      <c r="D53" s="238"/>
      <c r="E53" s="238"/>
      <c r="F53" s="238"/>
      <c r="G53" s="238"/>
      <c r="H53" s="238"/>
      <c r="I53" s="238"/>
      <c r="J53" s="238"/>
      <c r="K53" s="239"/>
    </row>
    <row r="54" spans="1:11" s="19" customFormat="1" ht="15.75">
      <c r="B54" s="71"/>
    </row>
    <row r="55" spans="1:11" s="19" customFormat="1" ht="128.25" customHeight="1">
      <c r="B55" s="237" t="s">
        <v>392</v>
      </c>
      <c r="C55" s="238"/>
      <c r="D55" s="238"/>
      <c r="E55" s="238"/>
      <c r="F55" s="238"/>
      <c r="G55" s="238"/>
      <c r="H55" s="238"/>
      <c r="I55" s="238"/>
      <c r="J55" s="238"/>
      <c r="K55" s="239"/>
    </row>
    <row r="56" spans="1:11" s="19" customFormat="1" ht="15.75">
      <c r="B56" s="71"/>
    </row>
    <row r="57" spans="1:11" s="19" customFormat="1" ht="46.5" customHeight="1">
      <c r="B57" s="237" t="s">
        <v>380</v>
      </c>
      <c r="C57" s="238"/>
      <c r="D57" s="238"/>
      <c r="E57" s="238"/>
      <c r="F57" s="238"/>
      <c r="G57" s="238"/>
      <c r="H57" s="238"/>
      <c r="I57" s="238"/>
      <c r="J57" s="238"/>
      <c r="K57" s="239"/>
    </row>
    <row r="58" spans="1:11" s="19" customFormat="1" ht="16.5" thickBot="1">
      <c r="B58" s="71"/>
    </row>
    <row r="59" spans="1:11" s="13" customFormat="1" ht="54.75" customHeight="1" thickBot="1">
      <c r="B59" s="264" t="s">
        <v>578</v>
      </c>
      <c r="C59" s="265"/>
      <c r="D59" s="265"/>
      <c r="E59" s="265"/>
      <c r="F59" s="265"/>
      <c r="G59" s="265"/>
      <c r="H59" s="265"/>
      <c r="I59" s="265"/>
      <c r="J59" s="265"/>
      <c r="K59" s="266"/>
    </row>
    <row r="60" spans="1:11" s="13" customFormat="1" ht="15.75">
      <c r="B60" s="33"/>
      <c r="C60" s="32"/>
      <c r="D60" s="32"/>
      <c r="E60" s="32"/>
      <c r="F60" s="32"/>
      <c r="G60" s="32"/>
      <c r="H60" s="32"/>
      <c r="I60" s="32"/>
      <c r="J60" s="32"/>
      <c r="K60" s="32"/>
    </row>
    <row r="61" spans="1:11" s="14" customFormat="1" ht="33" customHeight="1">
      <c r="A61" s="29" t="s">
        <v>5</v>
      </c>
      <c r="B61" s="225" t="s">
        <v>487</v>
      </c>
      <c r="C61" s="225"/>
      <c r="D61" s="225"/>
      <c r="E61" s="225"/>
      <c r="F61" s="225"/>
      <c r="G61" s="225"/>
      <c r="H61" s="225"/>
      <c r="I61" s="225"/>
      <c r="J61" s="225"/>
      <c r="K61" s="225"/>
    </row>
    <row r="62" spans="1:11" s="14" customFormat="1" ht="216" customHeight="1">
      <c r="A62" s="29"/>
      <c r="B62" s="225"/>
      <c r="C62" s="225"/>
      <c r="D62" s="225"/>
      <c r="E62" s="225"/>
      <c r="F62" s="225"/>
      <c r="G62" s="225"/>
      <c r="H62" s="225"/>
      <c r="I62" s="225"/>
      <c r="J62" s="225"/>
      <c r="K62" s="225"/>
    </row>
    <row r="63" spans="1:11" s="14" customFormat="1" ht="15.75">
      <c r="A63" s="29"/>
      <c r="B63" s="36"/>
      <c r="C63" s="36"/>
      <c r="D63" s="36"/>
      <c r="E63" s="36"/>
      <c r="F63" s="36"/>
      <c r="G63" s="36"/>
      <c r="H63" s="36"/>
      <c r="I63" s="36"/>
      <c r="J63" s="36"/>
      <c r="K63" s="36"/>
    </row>
    <row r="64" spans="1:11" s="14" customFormat="1" ht="174" customHeight="1">
      <c r="A64" s="29"/>
      <c r="B64" s="212" t="s">
        <v>377</v>
      </c>
      <c r="C64" s="213"/>
      <c r="D64" s="213"/>
      <c r="E64" s="213"/>
      <c r="F64" s="213"/>
      <c r="G64" s="213"/>
      <c r="H64" s="213"/>
      <c r="I64" s="213"/>
      <c r="J64" s="213"/>
      <c r="K64" s="214"/>
    </row>
    <row r="65" spans="1:13" s="14" customFormat="1" ht="15.75">
      <c r="A65" s="29"/>
      <c r="B65" s="36"/>
      <c r="C65" s="36"/>
      <c r="D65" s="36"/>
      <c r="E65" s="36"/>
      <c r="F65" s="36"/>
      <c r="G65" s="36"/>
      <c r="H65" s="36"/>
      <c r="I65" s="36"/>
      <c r="J65" s="36"/>
      <c r="K65" s="36"/>
    </row>
    <row r="66" spans="1:13" s="14" customFormat="1" ht="403.15" customHeight="1">
      <c r="A66" s="29"/>
      <c r="B66" s="225" t="s">
        <v>96</v>
      </c>
      <c r="C66" s="225"/>
      <c r="D66" s="225"/>
      <c r="E66" s="225"/>
      <c r="F66" s="225"/>
      <c r="G66" s="225"/>
      <c r="H66" s="225"/>
      <c r="I66" s="225"/>
      <c r="J66" s="225"/>
      <c r="K66" s="225"/>
    </row>
    <row r="67" spans="1:13" s="14" customFormat="1" ht="15.75">
      <c r="A67" s="29"/>
      <c r="B67" s="36"/>
      <c r="C67" s="36"/>
      <c r="D67" s="36"/>
      <c r="E67" s="36"/>
      <c r="F67" s="36"/>
      <c r="G67" s="36"/>
      <c r="H67" s="36"/>
      <c r="I67" s="36"/>
      <c r="J67" s="36"/>
      <c r="K67" s="36"/>
    </row>
    <row r="68" spans="1:13" s="14" customFormat="1" ht="205.9" customHeight="1">
      <c r="A68" s="29"/>
      <c r="B68" s="212" t="s">
        <v>579</v>
      </c>
      <c r="C68" s="213"/>
      <c r="D68" s="213"/>
      <c r="E68" s="213"/>
      <c r="F68" s="213"/>
      <c r="G68" s="213"/>
      <c r="H68" s="213"/>
      <c r="I68" s="213"/>
      <c r="J68" s="213"/>
      <c r="K68" s="214"/>
    </row>
    <row r="69" spans="1:13" s="14" customFormat="1" ht="15.75">
      <c r="A69" s="29"/>
      <c r="B69" s="36"/>
      <c r="C69" s="36"/>
      <c r="D69" s="36"/>
      <c r="E69" s="36"/>
      <c r="F69" s="36"/>
      <c r="G69" s="36"/>
      <c r="H69" s="36"/>
      <c r="I69" s="36"/>
      <c r="J69" s="36"/>
      <c r="K69" s="36"/>
    </row>
    <row r="70" spans="1:13" s="14" customFormat="1" ht="408.75" customHeight="1">
      <c r="A70" s="29"/>
      <c r="B70" s="220" t="s">
        <v>459</v>
      </c>
      <c r="C70" s="220"/>
      <c r="D70" s="220"/>
      <c r="E70" s="220"/>
      <c r="F70" s="220"/>
      <c r="G70" s="220"/>
      <c r="H70" s="220"/>
      <c r="I70" s="220"/>
      <c r="J70" s="220"/>
      <c r="K70" s="220"/>
    </row>
    <row r="71" spans="1:13" s="14" customFormat="1" ht="15.75">
      <c r="A71" s="29"/>
      <c r="B71" s="36"/>
      <c r="C71" s="36"/>
      <c r="D71" s="36"/>
      <c r="E71" s="36"/>
      <c r="F71" s="36"/>
      <c r="G71" s="36"/>
      <c r="H71" s="36"/>
      <c r="I71" s="36"/>
      <c r="J71" s="36"/>
      <c r="K71" s="36"/>
    </row>
    <row r="72" spans="1:13" s="14" customFormat="1" ht="145.5" customHeight="1">
      <c r="A72" s="29"/>
      <c r="B72" s="225" t="s">
        <v>402</v>
      </c>
      <c r="C72" s="225"/>
      <c r="D72" s="225"/>
      <c r="E72" s="225"/>
      <c r="F72" s="225"/>
      <c r="G72" s="225"/>
      <c r="H72" s="225"/>
      <c r="I72" s="225"/>
      <c r="J72" s="225"/>
      <c r="K72" s="225"/>
    </row>
    <row r="73" spans="1:13" s="14" customFormat="1" ht="15.75">
      <c r="A73" s="29"/>
      <c r="B73" s="36"/>
      <c r="C73" s="36"/>
      <c r="D73" s="36"/>
      <c r="E73" s="36"/>
      <c r="F73" s="36"/>
      <c r="G73" s="36"/>
      <c r="H73" s="36"/>
      <c r="I73" s="36"/>
      <c r="J73" s="36"/>
      <c r="K73" s="36"/>
    </row>
    <row r="74" spans="1:13" ht="45.75" customHeight="1">
      <c r="B74" s="224" t="s">
        <v>391</v>
      </c>
      <c r="C74" s="224"/>
      <c r="D74" s="224"/>
      <c r="E74" s="224"/>
      <c r="F74" s="224"/>
      <c r="G74" s="224"/>
      <c r="H74" s="224"/>
      <c r="I74" s="224"/>
      <c r="J74" s="224"/>
      <c r="K74" s="224"/>
      <c r="L74" s="35"/>
      <c r="M74" s="35"/>
    </row>
    <row r="75" spans="1:13" s="14" customFormat="1" ht="15.75">
      <c r="B75" s="30"/>
    </row>
    <row r="76" spans="1:13" s="14" customFormat="1" ht="96.75" customHeight="1">
      <c r="A76" s="29"/>
      <c r="B76" s="225" t="s">
        <v>416</v>
      </c>
      <c r="C76" s="225"/>
      <c r="D76" s="225"/>
      <c r="E76" s="225"/>
      <c r="F76" s="225"/>
      <c r="G76" s="225"/>
      <c r="H76" s="225"/>
      <c r="I76" s="225"/>
      <c r="J76" s="225"/>
      <c r="K76" s="225"/>
    </row>
    <row r="77" spans="1:13" s="14" customFormat="1" ht="15.75">
      <c r="B77" s="30"/>
    </row>
    <row r="78" spans="1:13" s="13" customFormat="1" ht="15.75">
      <c r="B78" s="224" t="s">
        <v>376</v>
      </c>
      <c r="C78" s="224"/>
      <c r="D78" s="224"/>
      <c r="E78" s="224"/>
      <c r="F78" s="224"/>
      <c r="G78" s="224"/>
      <c r="H78" s="224"/>
      <c r="I78" s="224"/>
      <c r="J78" s="224"/>
      <c r="K78" s="224"/>
      <c r="L78" s="46"/>
      <c r="M78" s="46"/>
    </row>
    <row r="79" spans="1:13" s="14" customFormat="1" ht="15.75">
      <c r="B79" s="30"/>
    </row>
    <row r="80" spans="1:13" s="14" customFormat="1" ht="56.25" customHeight="1">
      <c r="A80" s="29"/>
      <c r="B80" s="212" t="s">
        <v>452</v>
      </c>
      <c r="C80" s="213"/>
      <c r="D80" s="213"/>
      <c r="E80" s="213"/>
      <c r="F80" s="213"/>
      <c r="G80" s="213"/>
      <c r="H80" s="213"/>
      <c r="I80" s="213"/>
      <c r="J80" s="213"/>
      <c r="K80" s="214"/>
    </row>
    <row r="81" spans="1:13" s="14" customFormat="1" ht="15.75">
      <c r="B81" s="30"/>
    </row>
    <row r="82" spans="1:13" s="13" customFormat="1" ht="84.75" customHeight="1">
      <c r="B82" s="224" t="s">
        <v>417</v>
      </c>
      <c r="C82" s="224"/>
      <c r="D82" s="224"/>
      <c r="E82" s="224"/>
      <c r="F82" s="224"/>
      <c r="G82" s="224"/>
      <c r="H82" s="224"/>
      <c r="I82" s="224"/>
      <c r="J82" s="224"/>
      <c r="K82" s="224"/>
      <c r="L82" s="70"/>
      <c r="M82" s="70"/>
    </row>
    <row r="83" spans="1:13" s="14" customFormat="1" ht="16.5" thickBot="1">
      <c r="A83" s="29"/>
      <c r="B83" s="36"/>
      <c r="C83" s="36"/>
      <c r="D83" s="36"/>
      <c r="E83" s="36"/>
      <c r="F83" s="36"/>
      <c r="G83" s="36"/>
      <c r="H83" s="36"/>
      <c r="I83" s="36"/>
      <c r="J83" s="36"/>
      <c r="K83" s="36"/>
    </row>
    <row r="84" spans="1:13" s="14" customFormat="1" ht="16.5" thickBot="1">
      <c r="A84" s="29"/>
      <c r="B84" s="221" t="s">
        <v>570</v>
      </c>
      <c r="C84" s="222"/>
      <c r="D84" s="222"/>
      <c r="E84" s="222"/>
      <c r="F84" s="222"/>
      <c r="G84" s="222"/>
      <c r="H84" s="222"/>
      <c r="I84" s="222"/>
      <c r="J84" s="222"/>
      <c r="K84" s="223"/>
    </row>
    <row r="85" spans="1:13" s="14" customFormat="1" ht="16.5" thickBot="1">
      <c r="A85" s="29"/>
      <c r="B85" s="108"/>
      <c r="C85" s="109"/>
      <c r="D85" s="109"/>
      <c r="E85" s="109"/>
      <c r="F85" s="109"/>
      <c r="G85" s="109"/>
      <c r="H85" s="109"/>
      <c r="I85" s="109"/>
      <c r="J85" s="109"/>
      <c r="K85" s="110"/>
    </row>
    <row r="86" spans="1:13" ht="24.75" customHeight="1" thickBot="1">
      <c r="B86" s="240" t="s">
        <v>567</v>
      </c>
      <c r="C86" s="241"/>
      <c r="D86" s="241"/>
      <c r="E86" s="241"/>
      <c r="F86" s="241"/>
      <c r="G86" s="241"/>
      <c r="H86" s="241"/>
      <c r="I86" s="241"/>
      <c r="J86" s="241"/>
      <c r="K86" s="242"/>
    </row>
    <row r="87" spans="1:13" ht="13.5" thickBot="1"/>
    <row r="88" spans="1:13" s="13" customFormat="1" ht="32.25" customHeight="1" thickBot="1">
      <c r="B88" s="221" t="s">
        <v>94</v>
      </c>
      <c r="C88" s="229"/>
      <c r="D88" s="229"/>
      <c r="E88" s="229"/>
      <c r="F88" s="229"/>
      <c r="G88" s="229"/>
      <c r="H88" s="229"/>
      <c r="I88" s="229"/>
      <c r="J88" s="229"/>
      <c r="K88" s="230"/>
    </row>
    <row r="89" spans="1:13" s="13" customFormat="1" ht="15.75">
      <c r="B89" s="31"/>
      <c r="C89" s="31"/>
      <c r="D89" s="31"/>
      <c r="E89" s="31"/>
      <c r="F89" s="31"/>
      <c r="G89" s="31"/>
      <c r="H89" s="31"/>
      <c r="I89" s="31"/>
      <c r="J89" s="31"/>
      <c r="K89" s="31"/>
    </row>
    <row r="90" spans="1:13" ht="33" customHeight="1">
      <c r="B90" s="215" t="s">
        <v>95</v>
      </c>
      <c r="C90" s="215"/>
      <c r="D90" s="215"/>
      <c r="E90" s="215"/>
      <c r="F90" s="215"/>
      <c r="G90" s="215"/>
      <c r="H90" s="215"/>
      <c r="I90" s="215"/>
      <c r="J90" s="215"/>
      <c r="K90" s="215"/>
    </row>
    <row r="91" spans="1:13" s="13" customFormat="1" ht="15.75">
      <c r="B91" s="10"/>
    </row>
    <row r="92" spans="1:13" ht="31.5" customHeight="1">
      <c r="B92" s="215" t="s">
        <v>83</v>
      </c>
      <c r="C92" s="215"/>
      <c r="D92" s="215"/>
      <c r="E92" s="215"/>
      <c r="F92" s="215"/>
      <c r="G92" s="215"/>
      <c r="H92" s="215"/>
      <c r="I92" s="215"/>
      <c r="J92" s="215"/>
      <c r="K92" s="215"/>
    </row>
    <row r="93" spans="1:13" s="13" customFormat="1" ht="15.75">
      <c r="B93" s="25"/>
      <c r="C93" s="25"/>
      <c r="D93" s="25"/>
      <c r="E93" s="25"/>
      <c r="F93" s="25"/>
      <c r="G93" s="25"/>
      <c r="H93" s="25"/>
      <c r="I93" s="25"/>
      <c r="J93" s="25"/>
      <c r="K93" s="25"/>
    </row>
    <row r="94" spans="1:13" s="13" customFormat="1" ht="50.25" customHeight="1">
      <c r="B94" s="215" t="s">
        <v>38</v>
      </c>
      <c r="C94" s="231"/>
      <c r="D94" s="231"/>
      <c r="E94" s="231"/>
      <c r="F94" s="231"/>
      <c r="G94" s="231"/>
      <c r="H94" s="231"/>
      <c r="I94" s="231"/>
      <c r="J94" s="231"/>
      <c r="K94" s="231"/>
    </row>
    <row r="95" spans="1:13" s="13" customFormat="1" ht="15.75">
      <c r="B95" s="15"/>
      <c r="C95" s="15"/>
      <c r="D95" s="15"/>
      <c r="E95" s="15"/>
      <c r="F95" s="15"/>
      <c r="G95" s="15"/>
      <c r="H95" s="15"/>
      <c r="I95" s="15"/>
      <c r="J95" s="15"/>
      <c r="K95" s="15"/>
    </row>
    <row r="96" spans="1:13" s="13" customFormat="1" ht="79.900000000000006" customHeight="1">
      <c r="B96" s="226" t="s">
        <v>580</v>
      </c>
      <c r="C96" s="227"/>
      <c r="D96" s="227"/>
      <c r="E96" s="227"/>
      <c r="F96" s="227"/>
      <c r="G96" s="227"/>
      <c r="H96" s="227"/>
      <c r="I96" s="227"/>
      <c r="J96" s="227"/>
      <c r="K96" s="228"/>
    </row>
    <row r="97" spans="2:11" s="13" customFormat="1" ht="15.75">
      <c r="B97" s="26"/>
      <c r="C97" s="27"/>
      <c r="D97" s="27"/>
      <c r="E97" s="27"/>
      <c r="F97" s="27"/>
      <c r="G97" s="27"/>
      <c r="H97" s="27"/>
      <c r="I97" s="27"/>
      <c r="J97" s="27"/>
      <c r="K97" s="27"/>
    </row>
    <row r="98" spans="2:11" s="13" customFormat="1" ht="66" customHeight="1">
      <c r="B98" s="226" t="s">
        <v>423</v>
      </c>
      <c r="C98" s="227"/>
      <c r="D98" s="227"/>
      <c r="E98" s="227"/>
      <c r="F98" s="227"/>
      <c r="G98" s="227"/>
      <c r="H98" s="227"/>
      <c r="I98" s="227"/>
      <c r="J98" s="227"/>
      <c r="K98" s="228"/>
    </row>
    <row r="99" spans="2:11" s="13" customFormat="1" ht="15.75">
      <c r="B99" s="24"/>
      <c r="C99" s="32"/>
      <c r="D99" s="32"/>
      <c r="E99" s="32"/>
      <c r="F99" s="32"/>
      <c r="G99" s="32"/>
      <c r="H99" s="32"/>
      <c r="I99" s="32"/>
      <c r="J99" s="32"/>
      <c r="K99" s="32"/>
    </row>
    <row r="100" spans="2:11" s="13" customFormat="1" ht="39.75" customHeight="1">
      <c r="B100" s="226" t="s">
        <v>104</v>
      </c>
      <c r="C100" s="227"/>
      <c r="D100" s="227"/>
      <c r="E100" s="227"/>
      <c r="F100" s="227"/>
      <c r="G100" s="227"/>
      <c r="H100" s="227"/>
      <c r="I100" s="227"/>
      <c r="J100" s="227"/>
      <c r="K100" s="228"/>
    </row>
    <row r="101" spans="2:11" s="19" customFormat="1" ht="15.75">
      <c r="B101" s="24"/>
      <c r="C101" s="32"/>
      <c r="D101" s="32"/>
      <c r="E101" s="32"/>
      <c r="F101" s="32"/>
      <c r="G101" s="32"/>
      <c r="H101" s="32"/>
      <c r="I101" s="32"/>
      <c r="J101" s="32"/>
      <c r="K101" s="32"/>
    </row>
    <row r="102" spans="2:11" s="13" customFormat="1" ht="351.95" customHeight="1">
      <c r="B102" s="217" t="s">
        <v>413</v>
      </c>
      <c r="C102" s="218"/>
      <c r="D102" s="218"/>
      <c r="E102" s="218"/>
      <c r="F102" s="218"/>
      <c r="G102" s="218"/>
      <c r="H102" s="218"/>
      <c r="I102" s="218"/>
      <c r="J102" s="218"/>
      <c r="K102" s="219"/>
    </row>
    <row r="103" spans="2:11" s="13" customFormat="1" ht="15.75">
      <c r="B103" s="24"/>
      <c r="C103" s="32"/>
      <c r="D103" s="32"/>
      <c r="E103" s="32"/>
      <c r="F103" s="32"/>
      <c r="G103" s="32"/>
      <c r="H103" s="32"/>
      <c r="I103" s="32"/>
      <c r="J103" s="32"/>
      <c r="K103" s="32"/>
    </row>
    <row r="104" spans="2:11" s="13" customFormat="1" ht="408.75" customHeight="1">
      <c r="B104" s="216" t="s">
        <v>458</v>
      </c>
      <c r="C104" s="216"/>
      <c r="D104" s="216"/>
      <c r="E104" s="216"/>
      <c r="F104" s="216"/>
      <c r="G104" s="216"/>
      <c r="H104" s="216"/>
      <c r="I104" s="216"/>
      <c r="J104" s="216"/>
      <c r="K104" s="216"/>
    </row>
    <row r="105" spans="2:11" s="13" customFormat="1" ht="15.75">
      <c r="B105" s="24"/>
      <c r="C105" s="32"/>
      <c r="D105" s="32"/>
      <c r="E105" s="32"/>
      <c r="F105" s="32"/>
      <c r="G105" s="32"/>
      <c r="H105" s="32"/>
      <c r="I105" s="32"/>
      <c r="J105" s="32"/>
      <c r="K105" s="32"/>
    </row>
    <row r="106" spans="2:11" s="13" customFormat="1" ht="360" customHeight="1">
      <c r="B106" s="215" t="s">
        <v>414</v>
      </c>
      <c r="C106" s="215"/>
      <c r="D106" s="215"/>
      <c r="E106" s="215"/>
      <c r="F106" s="215"/>
      <c r="G106" s="215"/>
      <c r="H106" s="215"/>
      <c r="I106" s="215"/>
      <c r="J106" s="215"/>
      <c r="K106" s="215"/>
    </row>
    <row r="107" spans="2:11" s="13" customFormat="1" ht="15.75">
      <c r="B107" s="24"/>
      <c r="C107" s="32"/>
      <c r="D107" s="32"/>
      <c r="E107" s="32"/>
      <c r="F107" s="32"/>
      <c r="G107" s="32"/>
      <c r="H107" s="32"/>
      <c r="I107" s="32"/>
      <c r="J107" s="32"/>
      <c r="K107" s="32"/>
    </row>
    <row r="108" spans="2:11" s="13" customFormat="1" ht="294.75" customHeight="1">
      <c r="B108" s="215" t="s">
        <v>415</v>
      </c>
      <c r="C108" s="215"/>
      <c r="D108" s="215"/>
      <c r="E108" s="215"/>
      <c r="F108" s="215"/>
      <c r="G108" s="215"/>
      <c r="H108" s="215"/>
      <c r="I108" s="215"/>
      <c r="J108" s="215"/>
      <c r="K108" s="215"/>
    </row>
    <row r="109" spans="2:11" s="13" customFormat="1" ht="15.75">
      <c r="B109" s="24"/>
      <c r="C109" s="32"/>
      <c r="D109" s="32"/>
      <c r="E109" s="32"/>
      <c r="F109" s="32"/>
      <c r="G109" s="32"/>
      <c r="H109" s="32"/>
      <c r="I109" s="32"/>
      <c r="J109" s="32"/>
      <c r="K109" s="32"/>
    </row>
    <row r="110" spans="2:11" s="13" customFormat="1" ht="309" customHeight="1">
      <c r="B110" s="215" t="s">
        <v>424</v>
      </c>
      <c r="C110" s="215"/>
      <c r="D110" s="215"/>
      <c r="E110" s="215"/>
      <c r="F110" s="215"/>
      <c r="G110" s="215"/>
      <c r="H110" s="215"/>
      <c r="I110" s="215"/>
      <c r="J110" s="215"/>
      <c r="K110" s="215"/>
    </row>
  </sheetData>
  <mergeCells count="55">
    <mergeCell ref="B59:K59"/>
    <mergeCell ref="B31:K31"/>
    <mergeCell ref="B51:K51"/>
    <mergeCell ref="B55:K55"/>
    <mergeCell ref="B39:K39"/>
    <mergeCell ref="B57:K57"/>
    <mergeCell ref="B41:K41"/>
    <mergeCell ref="B43:K43"/>
    <mergeCell ref="B23:K23"/>
    <mergeCell ref="B25:K25"/>
    <mergeCell ref="B27:K27"/>
    <mergeCell ref="B29:K29"/>
    <mergeCell ref="C9:K9"/>
    <mergeCell ref="B15:K15"/>
    <mergeCell ref="B21:K21"/>
    <mergeCell ref="B19:K19"/>
    <mergeCell ref="B13:K13"/>
    <mergeCell ref="B17:K17"/>
    <mergeCell ref="A1:I1"/>
    <mergeCell ref="A2:I2"/>
    <mergeCell ref="C6:E6"/>
    <mergeCell ref="C5:E5"/>
    <mergeCell ref="B4:K4"/>
    <mergeCell ref="B88:K88"/>
    <mergeCell ref="B94:K94"/>
    <mergeCell ref="B37:K37"/>
    <mergeCell ref="B35:K35"/>
    <mergeCell ref="B33:K33"/>
    <mergeCell ref="B53:K53"/>
    <mergeCell ref="B68:K68"/>
    <mergeCell ref="B66:K66"/>
    <mergeCell ref="B74:K74"/>
    <mergeCell ref="B72:K72"/>
    <mergeCell ref="B86:K86"/>
    <mergeCell ref="B64:K64"/>
    <mergeCell ref="B47:K47"/>
    <mergeCell ref="B49:K49"/>
    <mergeCell ref="B45:K45"/>
    <mergeCell ref="B61:K62"/>
    <mergeCell ref="B80:K80"/>
    <mergeCell ref="B110:K110"/>
    <mergeCell ref="B104:K104"/>
    <mergeCell ref="B102:K102"/>
    <mergeCell ref="B70:K70"/>
    <mergeCell ref="B84:K84"/>
    <mergeCell ref="B106:K106"/>
    <mergeCell ref="B108:K108"/>
    <mergeCell ref="B82:K82"/>
    <mergeCell ref="B78:K78"/>
    <mergeCell ref="B76:K76"/>
    <mergeCell ref="B100:K100"/>
    <mergeCell ref="B98:K98"/>
    <mergeCell ref="B96:K96"/>
    <mergeCell ref="B90:K90"/>
    <mergeCell ref="B92:K92"/>
  </mergeCells>
  <phoneticPr fontId="42" type="noConversion"/>
  <conditionalFormatting sqref="A1:A2">
    <cfRule type="cellIs" dxfId="5" priority="1" operator="equal">
      <formula>"Word"</formula>
    </cfRule>
    <cfRule type="cellIs" dxfId="4" priority="2" operator="equal">
      <formula>"PDF"</formula>
    </cfRule>
    <cfRule type="cellIs" dxfId="3" priority="3" operator="equal">
      <formula>"Excel"</formula>
    </cfRule>
  </conditionalFormatting>
  <pageMargins left="0.75" right="0.75" top="1" bottom="1" header="0.5" footer="0.5"/>
  <pageSetup scale="60" fitToHeight="0"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34"/>
  <sheetViews>
    <sheetView view="pageBreakPreview" zoomScale="70" zoomScaleNormal="60" zoomScaleSheetLayoutView="70" workbookViewId="0">
      <selection activeCell="F6" sqref="F6:F7"/>
    </sheetView>
  </sheetViews>
  <sheetFormatPr defaultColWidth="8.7109375" defaultRowHeight="15"/>
  <cols>
    <col min="1" max="1" width="49.28515625" style="49" customWidth="1"/>
    <col min="2" max="2" width="72.85546875" style="49" customWidth="1"/>
    <col min="3" max="3" width="60.7109375" style="49" customWidth="1"/>
    <col min="4" max="4" width="18.42578125" style="49" bestFit="1" customWidth="1"/>
    <col min="5" max="5" width="18.7109375" style="49" bestFit="1" customWidth="1"/>
    <col min="6" max="6" width="14.28515625" style="64" bestFit="1" customWidth="1"/>
    <col min="7" max="7" width="15.28515625" style="50" bestFit="1" customWidth="1"/>
    <col min="8" max="8" width="16.7109375" style="49" customWidth="1"/>
    <col min="9" max="9" width="17.7109375" style="49" customWidth="1"/>
    <col min="10" max="10" width="15.42578125" style="49" customWidth="1"/>
    <col min="11" max="11" width="14.42578125" style="50" customWidth="1"/>
    <col min="12" max="12" width="16.7109375" style="50" customWidth="1"/>
    <col min="13" max="15" width="15.85546875" style="50" customWidth="1"/>
    <col min="16" max="17" width="19.7109375" style="50" customWidth="1"/>
    <col min="18" max="19" width="0" style="49" hidden="1" customWidth="1"/>
    <col min="20" max="16384" width="8.7109375" style="49"/>
  </cols>
  <sheetData>
    <row r="1" spans="1:19" ht="18.75">
      <c r="A1" s="191" t="s">
        <v>86</v>
      </c>
      <c r="B1" s="192"/>
      <c r="C1" s="192"/>
      <c r="D1" s="192"/>
      <c r="E1" s="192"/>
      <c r="F1" s="193"/>
      <c r="G1" s="194"/>
      <c r="H1" s="192"/>
      <c r="I1" s="192"/>
      <c r="J1" s="192"/>
      <c r="K1" s="194"/>
      <c r="L1" s="194"/>
      <c r="M1" s="194"/>
      <c r="N1" s="194"/>
      <c r="O1" s="194"/>
      <c r="P1" s="194"/>
      <c r="Q1" s="194"/>
    </row>
    <row r="2" spans="1:19">
      <c r="A2" s="172"/>
      <c r="B2" s="335" t="s">
        <v>0</v>
      </c>
      <c r="C2" s="192" t="str">
        <f>'Cover Page'!C5:E5</f>
        <v>[Insert Bidder Name]</v>
      </c>
      <c r="D2" s="192"/>
      <c r="E2" s="192"/>
      <c r="F2" s="193"/>
      <c r="G2" s="194"/>
      <c r="H2" s="192"/>
      <c r="I2" s="192"/>
      <c r="J2" s="192"/>
      <c r="K2" s="194"/>
      <c r="L2" s="194"/>
      <c r="M2" s="194"/>
      <c r="N2" s="194"/>
      <c r="O2" s="194"/>
      <c r="P2" s="194"/>
      <c r="Q2" s="194"/>
    </row>
    <row r="3" spans="1:19" ht="65.25" customHeight="1">
      <c r="A3" s="392" t="s">
        <v>462</v>
      </c>
      <c r="B3" s="393"/>
      <c r="C3" s="393"/>
      <c r="D3" s="393"/>
      <c r="E3" s="393"/>
      <c r="F3" s="393"/>
      <c r="G3" s="393"/>
      <c r="H3" s="393"/>
      <c r="I3" s="393"/>
      <c r="J3" s="393"/>
      <c r="K3" s="393"/>
      <c r="L3" s="393"/>
      <c r="M3" s="393"/>
      <c r="N3" s="393"/>
      <c r="O3" s="393"/>
      <c r="P3" s="393"/>
      <c r="Q3" s="394"/>
    </row>
    <row r="4" spans="1:19" ht="82.5" customHeight="1">
      <c r="A4" s="378" t="s">
        <v>118</v>
      </c>
      <c r="B4" s="395" t="s">
        <v>82</v>
      </c>
      <c r="C4" s="396" t="s">
        <v>109</v>
      </c>
      <c r="D4" s="397">
        <v>52</v>
      </c>
      <c r="E4" s="397">
        <f>SUM((R4+(D4*S4)))</f>
        <v>34.15</v>
      </c>
      <c r="F4" s="147">
        <v>1</v>
      </c>
      <c r="G4" s="173">
        <f>SUM(D4:E4)*(1+F4)</f>
        <v>172.3</v>
      </c>
      <c r="H4" s="195" t="s">
        <v>119</v>
      </c>
      <c r="I4" s="157">
        <v>170.58</v>
      </c>
      <c r="J4" s="397">
        <f>SUM(D4*1.5)</f>
        <v>78</v>
      </c>
      <c r="K4" s="381">
        <f>SUM((J4+(R4+(J4*S4)))*(1+F4))</f>
        <v>232.62</v>
      </c>
      <c r="L4" s="381">
        <f>SUM(D4*1.5)</f>
        <v>78</v>
      </c>
      <c r="M4" s="381">
        <f>SUM((L4+(R4+(L4*S4)))*(1+F4))</f>
        <v>232.62</v>
      </c>
      <c r="N4" s="381">
        <f>SUM(D4*1.5)</f>
        <v>78</v>
      </c>
      <c r="O4" s="381">
        <f>SUM(N4+(R4+(N4*S4)))*(1+F4)</f>
        <v>232.62</v>
      </c>
      <c r="P4" s="381">
        <f>SUM(D4*2)</f>
        <v>104</v>
      </c>
      <c r="Q4" s="381">
        <f>SUM((P4+(R4+(P4*S4)))*(1+F4))</f>
        <v>292.94</v>
      </c>
      <c r="R4" s="49">
        <v>25.83</v>
      </c>
      <c r="S4" s="49">
        <v>0.16</v>
      </c>
    </row>
    <row r="5" spans="1:19" ht="60">
      <c r="A5" s="398" t="s">
        <v>47</v>
      </c>
      <c r="B5" s="398" t="s">
        <v>48</v>
      </c>
      <c r="C5" s="399" t="s">
        <v>112</v>
      </c>
      <c r="D5" s="400" t="s">
        <v>49</v>
      </c>
      <c r="E5" s="400" t="s">
        <v>50</v>
      </c>
      <c r="F5" s="196" t="s">
        <v>51</v>
      </c>
      <c r="G5" s="197" t="s">
        <v>69</v>
      </c>
      <c r="H5" s="198" t="s">
        <v>79</v>
      </c>
      <c r="I5" s="199" t="s">
        <v>113</v>
      </c>
      <c r="J5" s="400" t="s">
        <v>68</v>
      </c>
      <c r="K5" s="442" t="s">
        <v>67</v>
      </c>
      <c r="L5" s="442" t="s">
        <v>52</v>
      </c>
      <c r="M5" s="442" t="s">
        <v>53</v>
      </c>
      <c r="N5" s="442" t="s">
        <v>54</v>
      </c>
      <c r="O5" s="442" t="s">
        <v>55</v>
      </c>
      <c r="P5" s="442" t="s">
        <v>66</v>
      </c>
      <c r="Q5" s="442" t="s">
        <v>56</v>
      </c>
    </row>
    <row r="6" spans="1:19" ht="268.5">
      <c r="A6" s="401" t="s">
        <v>57</v>
      </c>
      <c r="B6" s="402" t="s">
        <v>811</v>
      </c>
      <c r="C6" s="403" t="s">
        <v>109</v>
      </c>
      <c r="D6" s="404">
        <v>52</v>
      </c>
      <c r="E6" s="404">
        <f>SUM((R6+(D6*S6)))</f>
        <v>34.15</v>
      </c>
      <c r="F6" s="146"/>
      <c r="G6" s="391">
        <f>SUM(D6:E6)*(1+F6)</f>
        <v>86.15</v>
      </c>
      <c r="H6" s="459"/>
      <c r="I6" s="151"/>
      <c r="J6" s="404">
        <f>SUM(D6*1.5)</f>
        <v>78</v>
      </c>
      <c r="K6" s="391">
        <f>SUM((J6+(R6+(J6*S6)))*(1+F6))</f>
        <v>116.31</v>
      </c>
      <c r="L6" s="391">
        <f>SUM(D6*1.5)</f>
        <v>78</v>
      </c>
      <c r="M6" s="391">
        <f>SUM((L6+(R6+(L6*S6)))*(1+F6))</f>
        <v>116.31</v>
      </c>
      <c r="N6" s="391">
        <f>SUM(D6*1.5)</f>
        <v>78</v>
      </c>
      <c r="O6" s="391">
        <f>SUM((N6+(R6+(N6*S6)))*(1+F6))</f>
        <v>116.31</v>
      </c>
      <c r="P6" s="391">
        <f>SUM(D6*2)</f>
        <v>104</v>
      </c>
      <c r="Q6" s="391">
        <f>SUM((P6+(R6+(P6*S6)))*(1+F6))</f>
        <v>146.47</v>
      </c>
      <c r="R6" s="49">
        <v>25.83</v>
      </c>
      <c r="S6" s="49">
        <v>0.16</v>
      </c>
    </row>
    <row r="7" spans="1:19" ht="390">
      <c r="A7" s="401" t="s">
        <v>57</v>
      </c>
      <c r="B7" s="405" t="s">
        <v>810</v>
      </c>
      <c r="C7" s="406" t="s">
        <v>397</v>
      </c>
      <c r="D7" s="404">
        <v>37.83</v>
      </c>
      <c r="E7" s="404">
        <f>SUM(R7+(D7*S7))</f>
        <v>25.062800000000003</v>
      </c>
      <c r="F7" s="146"/>
      <c r="G7" s="201">
        <f t="shared" ref="G7:G23" si="0">SUM(D7:E7)*(1+F7)</f>
        <v>62.892800000000001</v>
      </c>
      <c r="H7" s="151"/>
      <c r="I7" s="151"/>
      <c r="J7" s="404">
        <f>SUM(D7*1.5)</f>
        <v>56.744999999999997</v>
      </c>
      <c r="K7" s="391">
        <f>SUM((J7+(R7+(J7*S7)))*(1+F7))</f>
        <v>84.834199999999996</v>
      </c>
      <c r="L7" s="391">
        <f>SUM(D7*1.5)</f>
        <v>56.744999999999997</v>
      </c>
      <c r="M7" s="391">
        <f>SUM((L7+(R7+(L7*S7)))*(1+F7))</f>
        <v>84.834199999999996</v>
      </c>
      <c r="N7" s="391">
        <f>SUM(D7*1.5)</f>
        <v>56.744999999999997</v>
      </c>
      <c r="O7" s="391">
        <f>SUM((N7+(R7+(N7*S7)))*(1+F7))</f>
        <v>84.834199999999996</v>
      </c>
      <c r="P7" s="391">
        <f>SUM(D7*2)</f>
        <v>75.66</v>
      </c>
      <c r="Q7" s="391">
        <f>SUM((P7+(R7+(P7*S7)))*(1+F7))</f>
        <v>106.7756</v>
      </c>
      <c r="R7" s="65">
        <v>19.010000000000002</v>
      </c>
      <c r="S7" s="49">
        <v>0.16</v>
      </c>
    </row>
    <row r="8" spans="1:19" ht="115.5">
      <c r="A8" s="406" t="s">
        <v>58</v>
      </c>
      <c r="B8" s="402" t="s">
        <v>809</v>
      </c>
      <c r="C8" s="406" t="s">
        <v>396</v>
      </c>
      <c r="D8" s="404">
        <v>57.41</v>
      </c>
      <c r="E8" s="404">
        <f>SUM(R8+(D8*S8))</f>
        <v>30.8871</v>
      </c>
      <c r="F8" s="147"/>
      <c r="G8" s="201">
        <f t="shared" si="0"/>
        <v>88.2971</v>
      </c>
      <c r="H8" s="151"/>
      <c r="I8" s="151"/>
      <c r="J8" s="404">
        <f t="shared" ref="J8:J21" si="1">SUM(D8*1.5)</f>
        <v>86.114999999999995</v>
      </c>
      <c r="K8" s="391">
        <f t="shared" ref="K8:K21" si="2">SUM((J8+(R8+(J8*S8)))*(1+F8))</f>
        <v>125.90064999999998</v>
      </c>
      <c r="L8" s="391">
        <f t="shared" ref="L8:L21" si="3">SUM(D8*1.5)</f>
        <v>86.114999999999995</v>
      </c>
      <c r="M8" s="391">
        <f t="shared" ref="M8:M21" si="4">SUM((L8+(R8+(L8*S8)))*(1+F8))</f>
        <v>125.90064999999998</v>
      </c>
      <c r="N8" s="391">
        <f t="shared" ref="N8:N21" si="5">SUM(D8*1.5)</f>
        <v>86.114999999999995</v>
      </c>
      <c r="O8" s="391">
        <f t="shared" ref="O8:O21" si="6">SUM((N8+(R8+(N8*S8)))*(1+F8))</f>
        <v>125.90064999999998</v>
      </c>
      <c r="P8" s="391">
        <f t="shared" ref="P8:P21" si="7">SUM(D8*2)</f>
        <v>114.82</v>
      </c>
      <c r="Q8" s="391">
        <f t="shared" ref="Q8:Q21" si="8">SUM((P8+(R8+(P8*S8)))*(1+F8))</f>
        <v>163.5042</v>
      </c>
      <c r="R8" s="49">
        <v>13.09</v>
      </c>
      <c r="S8" s="49">
        <v>0.31</v>
      </c>
    </row>
    <row r="9" spans="1:19" ht="77.25">
      <c r="A9" s="407" t="s">
        <v>488</v>
      </c>
      <c r="B9" s="402" t="s">
        <v>812</v>
      </c>
      <c r="C9" s="403" t="s">
        <v>109</v>
      </c>
      <c r="D9" s="404">
        <v>52</v>
      </c>
      <c r="E9" s="404">
        <f>SUM((R9+(D9*S9)))</f>
        <v>34.15</v>
      </c>
      <c r="F9" s="147"/>
      <c r="G9" s="201">
        <f t="shared" si="0"/>
        <v>86.15</v>
      </c>
      <c r="H9" s="151"/>
      <c r="I9" s="151"/>
      <c r="J9" s="404">
        <f t="shared" si="1"/>
        <v>78</v>
      </c>
      <c r="K9" s="391">
        <f t="shared" si="2"/>
        <v>116.31</v>
      </c>
      <c r="L9" s="391">
        <f t="shared" si="3"/>
        <v>78</v>
      </c>
      <c r="M9" s="391">
        <f t="shared" si="4"/>
        <v>116.31</v>
      </c>
      <c r="N9" s="391">
        <f t="shared" si="5"/>
        <v>78</v>
      </c>
      <c r="O9" s="391">
        <f t="shared" si="6"/>
        <v>116.31</v>
      </c>
      <c r="P9" s="391">
        <f t="shared" si="7"/>
        <v>104</v>
      </c>
      <c r="Q9" s="391">
        <f t="shared" si="8"/>
        <v>146.47</v>
      </c>
      <c r="R9" s="49">
        <v>25.83</v>
      </c>
      <c r="S9" s="49">
        <v>0.16</v>
      </c>
    </row>
    <row r="10" spans="1:19" ht="64.5">
      <c r="A10" s="407" t="s">
        <v>489</v>
      </c>
      <c r="B10" s="402" t="s">
        <v>813</v>
      </c>
      <c r="C10" s="403" t="s">
        <v>109</v>
      </c>
      <c r="D10" s="404">
        <v>52</v>
      </c>
      <c r="E10" s="404">
        <f>SUM((R10+(D10*S10)))</f>
        <v>34.15</v>
      </c>
      <c r="F10" s="147"/>
      <c r="G10" s="201">
        <f>SUM(D10:E10)*(1+F10)</f>
        <v>86.15</v>
      </c>
      <c r="H10" s="151"/>
      <c r="I10" s="151"/>
      <c r="J10" s="404">
        <f t="shared" si="1"/>
        <v>78</v>
      </c>
      <c r="K10" s="391">
        <f t="shared" si="2"/>
        <v>116.31</v>
      </c>
      <c r="L10" s="391">
        <f t="shared" si="3"/>
        <v>78</v>
      </c>
      <c r="M10" s="391">
        <f t="shared" si="4"/>
        <v>116.31</v>
      </c>
      <c r="N10" s="391">
        <f t="shared" si="5"/>
        <v>78</v>
      </c>
      <c r="O10" s="391">
        <f t="shared" si="6"/>
        <v>116.31</v>
      </c>
      <c r="P10" s="391">
        <f t="shared" si="7"/>
        <v>104</v>
      </c>
      <c r="Q10" s="391">
        <f t="shared" si="8"/>
        <v>146.47</v>
      </c>
      <c r="R10" s="49">
        <v>25.83</v>
      </c>
      <c r="S10" s="49">
        <v>0.16</v>
      </c>
    </row>
    <row r="11" spans="1:19" ht="64.5">
      <c r="A11" s="408" t="s">
        <v>560</v>
      </c>
      <c r="B11" s="409" t="s">
        <v>814</v>
      </c>
      <c r="C11" s="406" t="s">
        <v>397</v>
      </c>
      <c r="D11" s="404">
        <v>37.83</v>
      </c>
      <c r="E11" s="404">
        <f>SUM(R11+(D11*S11))</f>
        <v>25.062800000000003</v>
      </c>
      <c r="F11" s="147"/>
      <c r="G11" s="201">
        <f t="shared" si="0"/>
        <v>62.892800000000001</v>
      </c>
      <c r="H11" s="151"/>
      <c r="I11" s="151"/>
      <c r="J11" s="404">
        <f t="shared" si="1"/>
        <v>56.744999999999997</v>
      </c>
      <c r="K11" s="391">
        <f t="shared" si="2"/>
        <v>84.834199999999996</v>
      </c>
      <c r="L11" s="391">
        <f t="shared" si="3"/>
        <v>56.744999999999997</v>
      </c>
      <c r="M11" s="391">
        <f t="shared" si="4"/>
        <v>84.834199999999996</v>
      </c>
      <c r="N11" s="391">
        <f t="shared" si="5"/>
        <v>56.744999999999997</v>
      </c>
      <c r="O11" s="391">
        <f t="shared" si="6"/>
        <v>84.834199999999996</v>
      </c>
      <c r="P11" s="391">
        <f t="shared" si="7"/>
        <v>75.66</v>
      </c>
      <c r="Q11" s="391">
        <f t="shared" si="8"/>
        <v>106.7756</v>
      </c>
      <c r="R11" s="65">
        <v>19.010000000000002</v>
      </c>
      <c r="S11" s="49">
        <v>0.16</v>
      </c>
    </row>
    <row r="12" spans="1:19" ht="77.25">
      <c r="A12" s="410" t="s">
        <v>460</v>
      </c>
      <c r="B12" s="402" t="s">
        <v>694</v>
      </c>
      <c r="C12" s="406" t="s">
        <v>397</v>
      </c>
      <c r="D12" s="404">
        <v>37.83</v>
      </c>
      <c r="E12" s="404">
        <f>SUM(R12+(D12*S12))</f>
        <v>25.062800000000003</v>
      </c>
      <c r="F12" s="147"/>
      <c r="G12" s="201">
        <f t="shared" si="0"/>
        <v>62.892800000000001</v>
      </c>
      <c r="H12" s="151"/>
      <c r="I12" s="151"/>
      <c r="J12" s="404">
        <f t="shared" si="1"/>
        <v>56.744999999999997</v>
      </c>
      <c r="K12" s="391">
        <f t="shared" si="2"/>
        <v>84.834199999999996</v>
      </c>
      <c r="L12" s="391">
        <f t="shared" si="3"/>
        <v>56.744999999999997</v>
      </c>
      <c r="M12" s="391">
        <f t="shared" si="4"/>
        <v>84.834199999999996</v>
      </c>
      <c r="N12" s="391">
        <f t="shared" si="5"/>
        <v>56.744999999999997</v>
      </c>
      <c r="O12" s="391">
        <f t="shared" si="6"/>
        <v>84.834199999999996</v>
      </c>
      <c r="P12" s="391">
        <f t="shared" si="7"/>
        <v>75.66</v>
      </c>
      <c r="Q12" s="391">
        <f t="shared" si="8"/>
        <v>106.7756</v>
      </c>
      <c r="R12" s="65">
        <v>19.010000000000002</v>
      </c>
      <c r="S12" s="49">
        <v>0.16</v>
      </c>
    </row>
    <row r="13" spans="1:19" ht="64.5">
      <c r="A13" s="411" t="s">
        <v>491</v>
      </c>
      <c r="B13" s="402" t="s">
        <v>815</v>
      </c>
      <c r="C13" s="403" t="s">
        <v>109</v>
      </c>
      <c r="D13" s="404">
        <v>52</v>
      </c>
      <c r="E13" s="404">
        <f>SUM((R13+(D13*S13)))</f>
        <v>34.15</v>
      </c>
      <c r="F13" s="147"/>
      <c r="G13" s="201">
        <f t="shared" si="0"/>
        <v>86.15</v>
      </c>
      <c r="H13" s="151"/>
      <c r="I13" s="151"/>
      <c r="J13" s="404">
        <f t="shared" si="1"/>
        <v>78</v>
      </c>
      <c r="K13" s="391">
        <f t="shared" si="2"/>
        <v>116.31</v>
      </c>
      <c r="L13" s="391">
        <f t="shared" si="3"/>
        <v>78</v>
      </c>
      <c r="M13" s="391">
        <f t="shared" si="4"/>
        <v>116.31</v>
      </c>
      <c r="N13" s="391">
        <f t="shared" si="5"/>
        <v>78</v>
      </c>
      <c r="O13" s="391">
        <f t="shared" si="6"/>
        <v>116.31</v>
      </c>
      <c r="P13" s="391">
        <f t="shared" si="7"/>
        <v>104</v>
      </c>
      <c r="Q13" s="391">
        <f t="shared" si="8"/>
        <v>146.47</v>
      </c>
      <c r="R13" s="49">
        <v>25.83</v>
      </c>
      <c r="S13" s="49">
        <v>0.16</v>
      </c>
    </row>
    <row r="14" spans="1:19" ht="77.25">
      <c r="A14" s="407" t="s">
        <v>490</v>
      </c>
      <c r="B14" s="402" t="s">
        <v>816</v>
      </c>
      <c r="C14" s="406" t="s">
        <v>397</v>
      </c>
      <c r="D14" s="404">
        <v>37.83</v>
      </c>
      <c r="E14" s="404">
        <f>SUM(R14+(D14*S14))</f>
        <v>25.062800000000003</v>
      </c>
      <c r="F14" s="147"/>
      <c r="G14" s="201">
        <f t="shared" si="0"/>
        <v>62.892800000000001</v>
      </c>
      <c r="H14" s="151"/>
      <c r="I14" s="151"/>
      <c r="J14" s="404">
        <f t="shared" si="1"/>
        <v>56.744999999999997</v>
      </c>
      <c r="K14" s="391">
        <f t="shared" si="2"/>
        <v>84.834199999999996</v>
      </c>
      <c r="L14" s="391">
        <f t="shared" si="3"/>
        <v>56.744999999999997</v>
      </c>
      <c r="M14" s="391">
        <f t="shared" si="4"/>
        <v>84.834199999999996</v>
      </c>
      <c r="N14" s="391">
        <f t="shared" si="5"/>
        <v>56.744999999999997</v>
      </c>
      <c r="O14" s="391">
        <f t="shared" si="6"/>
        <v>84.834199999999996</v>
      </c>
      <c r="P14" s="391">
        <f t="shared" si="7"/>
        <v>75.66</v>
      </c>
      <c r="Q14" s="391">
        <f t="shared" si="8"/>
        <v>106.7756</v>
      </c>
      <c r="R14" s="65">
        <v>19.010000000000002</v>
      </c>
      <c r="S14" s="49">
        <v>0.16</v>
      </c>
    </row>
    <row r="15" spans="1:19" ht="64.5">
      <c r="A15" s="412" t="s">
        <v>97</v>
      </c>
      <c r="B15" s="402" t="s">
        <v>817</v>
      </c>
      <c r="C15" s="403" t="s">
        <v>109</v>
      </c>
      <c r="D15" s="404">
        <v>52</v>
      </c>
      <c r="E15" s="404">
        <f>SUM((R15+(D15*S15)))</f>
        <v>34.15</v>
      </c>
      <c r="F15" s="147"/>
      <c r="G15" s="201">
        <f t="shared" si="0"/>
        <v>86.15</v>
      </c>
      <c r="H15" s="151"/>
      <c r="I15" s="151"/>
      <c r="J15" s="404">
        <f t="shared" si="1"/>
        <v>78</v>
      </c>
      <c r="K15" s="391">
        <f t="shared" si="2"/>
        <v>116.31</v>
      </c>
      <c r="L15" s="391">
        <f t="shared" si="3"/>
        <v>78</v>
      </c>
      <c r="M15" s="391">
        <f t="shared" si="4"/>
        <v>116.31</v>
      </c>
      <c r="N15" s="391">
        <f t="shared" si="5"/>
        <v>78</v>
      </c>
      <c r="O15" s="391">
        <f t="shared" si="6"/>
        <v>116.31</v>
      </c>
      <c r="P15" s="391">
        <f t="shared" si="7"/>
        <v>104</v>
      </c>
      <c r="Q15" s="391">
        <f t="shared" si="8"/>
        <v>146.47</v>
      </c>
      <c r="R15" s="49">
        <v>25.83</v>
      </c>
      <c r="S15" s="49">
        <v>0.16</v>
      </c>
    </row>
    <row r="16" spans="1:19" ht="64.5">
      <c r="A16" s="413" t="s">
        <v>106</v>
      </c>
      <c r="B16" s="414" t="s">
        <v>818</v>
      </c>
      <c r="C16" s="415" t="s">
        <v>109</v>
      </c>
      <c r="D16" s="416">
        <v>52</v>
      </c>
      <c r="E16" s="416">
        <f>SUM((R16+(D16*S16)))</f>
        <v>34.15</v>
      </c>
      <c r="F16" s="148"/>
      <c r="G16" s="202">
        <f>SUM(D16:E16)*(1+F16)</f>
        <v>86.15</v>
      </c>
      <c r="H16" s="152"/>
      <c r="I16" s="152"/>
      <c r="J16" s="404">
        <f t="shared" si="1"/>
        <v>78</v>
      </c>
      <c r="K16" s="391">
        <f t="shared" si="2"/>
        <v>116.31</v>
      </c>
      <c r="L16" s="391">
        <f t="shared" si="3"/>
        <v>78</v>
      </c>
      <c r="M16" s="391">
        <f t="shared" si="4"/>
        <v>116.31</v>
      </c>
      <c r="N16" s="391">
        <f t="shared" si="5"/>
        <v>78</v>
      </c>
      <c r="O16" s="391">
        <f t="shared" si="6"/>
        <v>116.31</v>
      </c>
      <c r="P16" s="391">
        <f t="shared" si="7"/>
        <v>104</v>
      </c>
      <c r="Q16" s="391">
        <f t="shared" si="8"/>
        <v>146.47</v>
      </c>
      <c r="R16" s="49">
        <v>25.83</v>
      </c>
      <c r="S16" s="49">
        <v>0.16</v>
      </c>
    </row>
    <row r="17" spans="1:19" s="72" customFormat="1" ht="65.25" thickBot="1">
      <c r="A17" s="417" t="s">
        <v>80</v>
      </c>
      <c r="B17" s="418" t="s">
        <v>819</v>
      </c>
      <c r="C17" s="419" t="s">
        <v>109</v>
      </c>
      <c r="D17" s="420">
        <v>52</v>
      </c>
      <c r="E17" s="420">
        <f>SUM((R17+(D17*S17)))</f>
        <v>34.15</v>
      </c>
      <c r="F17" s="149"/>
      <c r="G17" s="204">
        <f t="shared" si="0"/>
        <v>86.15</v>
      </c>
      <c r="H17" s="153"/>
      <c r="I17" s="153"/>
      <c r="J17" s="404">
        <f t="shared" si="1"/>
        <v>78</v>
      </c>
      <c r="K17" s="391">
        <f t="shared" si="2"/>
        <v>116.31</v>
      </c>
      <c r="L17" s="391">
        <f t="shared" si="3"/>
        <v>78</v>
      </c>
      <c r="M17" s="391">
        <f t="shared" si="4"/>
        <v>116.31</v>
      </c>
      <c r="N17" s="391">
        <f t="shared" si="5"/>
        <v>78</v>
      </c>
      <c r="O17" s="391">
        <f t="shared" si="6"/>
        <v>116.31</v>
      </c>
      <c r="P17" s="391">
        <f t="shared" si="7"/>
        <v>104</v>
      </c>
      <c r="Q17" s="391">
        <f t="shared" si="8"/>
        <v>146.47</v>
      </c>
      <c r="R17" s="72">
        <v>25.83</v>
      </c>
      <c r="S17" s="72">
        <v>0.16</v>
      </c>
    </row>
    <row r="18" spans="1:19" ht="64.5">
      <c r="A18" s="421" t="s">
        <v>59</v>
      </c>
      <c r="B18" s="422" t="s">
        <v>696</v>
      </c>
      <c r="C18" s="406" t="s">
        <v>397</v>
      </c>
      <c r="D18" s="423">
        <v>37.83</v>
      </c>
      <c r="E18" s="423">
        <f>SUM(R18+(D18*S18))</f>
        <v>25.062800000000003</v>
      </c>
      <c r="F18" s="150"/>
      <c r="G18" s="205">
        <f t="shared" si="0"/>
        <v>62.892800000000001</v>
      </c>
      <c r="H18" s="154"/>
      <c r="I18" s="154"/>
      <c r="J18" s="404">
        <f t="shared" si="1"/>
        <v>56.744999999999997</v>
      </c>
      <c r="K18" s="391">
        <f t="shared" si="2"/>
        <v>84.834199999999996</v>
      </c>
      <c r="L18" s="391">
        <f t="shared" si="3"/>
        <v>56.744999999999997</v>
      </c>
      <c r="M18" s="391">
        <f t="shared" si="4"/>
        <v>84.834199999999996</v>
      </c>
      <c r="N18" s="391">
        <f t="shared" si="5"/>
        <v>56.744999999999997</v>
      </c>
      <c r="O18" s="391">
        <f t="shared" si="6"/>
        <v>84.834199999999996</v>
      </c>
      <c r="P18" s="391">
        <f t="shared" si="7"/>
        <v>75.66</v>
      </c>
      <c r="Q18" s="391">
        <f t="shared" si="8"/>
        <v>106.7756</v>
      </c>
      <c r="R18" s="65">
        <v>19.010000000000002</v>
      </c>
      <c r="S18" s="49">
        <v>0.16</v>
      </c>
    </row>
    <row r="19" spans="1:19" ht="65.25" thickBot="1">
      <c r="A19" s="424" t="s">
        <v>697</v>
      </c>
      <c r="B19" s="402" t="s">
        <v>820</v>
      </c>
      <c r="C19" s="419" t="s">
        <v>109</v>
      </c>
      <c r="D19" s="416">
        <v>52</v>
      </c>
      <c r="E19" s="416">
        <f>SUM((R19+(D19*S19)))</f>
        <v>34.15</v>
      </c>
      <c r="F19" s="148"/>
      <c r="G19" s="202">
        <f t="shared" si="0"/>
        <v>86.15</v>
      </c>
      <c r="H19" s="152"/>
      <c r="I19" s="152"/>
      <c r="J19" s="404">
        <f t="shared" si="1"/>
        <v>78</v>
      </c>
      <c r="K19" s="391">
        <f t="shared" si="2"/>
        <v>116.31</v>
      </c>
      <c r="L19" s="391">
        <f t="shared" si="3"/>
        <v>78</v>
      </c>
      <c r="M19" s="391">
        <f t="shared" si="4"/>
        <v>116.31</v>
      </c>
      <c r="N19" s="391">
        <f t="shared" si="5"/>
        <v>78</v>
      </c>
      <c r="O19" s="391">
        <f t="shared" si="6"/>
        <v>116.31</v>
      </c>
      <c r="P19" s="391">
        <f t="shared" si="7"/>
        <v>104</v>
      </c>
      <c r="Q19" s="391">
        <f t="shared" si="8"/>
        <v>146.47</v>
      </c>
      <c r="R19" s="49">
        <v>25.83</v>
      </c>
      <c r="S19" s="49">
        <v>0.16</v>
      </c>
    </row>
    <row r="20" spans="1:19" ht="64.5">
      <c r="A20" s="413" t="s">
        <v>60</v>
      </c>
      <c r="B20" s="414" t="s">
        <v>821</v>
      </c>
      <c r="C20" s="406" t="s">
        <v>397</v>
      </c>
      <c r="D20" s="416">
        <v>37.83</v>
      </c>
      <c r="E20" s="416">
        <f>SUM(R20+(D20*S20))</f>
        <v>25.062800000000003</v>
      </c>
      <c r="F20" s="148"/>
      <c r="G20" s="202">
        <f t="shared" si="0"/>
        <v>62.892800000000001</v>
      </c>
      <c r="H20" s="152"/>
      <c r="I20" s="152"/>
      <c r="J20" s="404">
        <f t="shared" si="1"/>
        <v>56.744999999999997</v>
      </c>
      <c r="K20" s="391">
        <f t="shared" si="2"/>
        <v>84.834199999999996</v>
      </c>
      <c r="L20" s="391">
        <f t="shared" si="3"/>
        <v>56.744999999999997</v>
      </c>
      <c r="M20" s="391">
        <f t="shared" si="4"/>
        <v>84.834199999999996</v>
      </c>
      <c r="N20" s="391">
        <f t="shared" si="5"/>
        <v>56.744999999999997</v>
      </c>
      <c r="O20" s="391">
        <f t="shared" si="6"/>
        <v>84.834199999999996</v>
      </c>
      <c r="P20" s="391">
        <f t="shared" si="7"/>
        <v>75.66</v>
      </c>
      <c r="Q20" s="391">
        <f t="shared" si="8"/>
        <v>106.7756</v>
      </c>
      <c r="R20" s="65">
        <v>19.010000000000002</v>
      </c>
      <c r="S20" s="49">
        <v>0.16</v>
      </c>
    </row>
    <row r="21" spans="1:19" s="72" customFormat="1" ht="65.25" thickBot="1">
      <c r="A21" s="425" t="s">
        <v>382</v>
      </c>
      <c r="B21" s="426" t="s">
        <v>822</v>
      </c>
      <c r="C21" s="427" t="s">
        <v>396</v>
      </c>
      <c r="D21" s="420">
        <v>57.41</v>
      </c>
      <c r="E21" s="420">
        <f>SUM(R21+(D21*S21))</f>
        <v>30.8871</v>
      </c>
      <c r="F21" s="149"/>
      <c r="G21" s="204">
        <f t="shared" si="0"/>
        <v>88.2971</v>
      </c>
      <c r="H21" s="153"/>
      <c r="I21" s="153"/>
      <c r="J21" s="404">
        <f t="shared" si="1"/>
        <v>86.114999999999995</v>
      </c>
      <c r="K21" s="391">
        <f t="shared" si="2"/>
        <v>125.90064999999998</v>
      </c>
      <c r="L21" s="391">
        <f t="shared" si="3"/>
        <v>86.114999999999995</v>
      </c>
      <c r="M21" s="391">
        <f t="shared" si="4"/>
        <v>125.90064999999998</v>
      </c>
      <c r="N21" s="391">
        <f t="shared" si="5"/>
        <v>86.114999999999995</v>
      </c>
      <c r="O21" s="391">
        <f t="shared" si="6"/>
        <v>125.90064999999998</v>
      </c>
      <c r="P21" s="391">
        <f t="shared" si="7"/>
        <v>114.82</v>
      </c>
      <c r="Q21" s="391">
        <f t="shared" si="8"/>
        <v>163.5042</v>
      </c>
      <c r="R21" s="72">
        <v>13.09</v>
      </c>
      <c r="S21" s="72">
        <v>0.31</v>
      </c>
    </row>
    <row r="22" spans="1:19" ht="128.25">
      <c r="A22" s="428" t="s">
        <v>393</v>
      </c>
      <c r="B22" s="429" t="s">
        <v>850</v>
      </c>
      <c r="C22" s="430" t="s">
        <v>116</v>
      </c>
      <c r="D22" s="423">
        <v>64.06</v>
      </c>
      <c r="E22" s="423">
        <v>49.18</v>
      </c>
      <c r="F22" s="150"/>
      <c r="G22" s="205">
        <f t="shared" si="0"/>
        <v>113.24000000000001</v>
      </c>
      <c r="H22" s="154"/>
      <c r="I22" s="154"/>
      <c r="J22" s="423">
        <f>SUM(D22*1.5)</f>
        <v>96.09</v>
      </c>
      <c r="K22" s="443">
        <f>SUM((J22+E22)*(1+F22))</f>
        <v>145.27000000000001</v>
      </c>
      <c r="L22" s="443">
        <f>SUM(D22*1.5)</f>
        <v>96.09</v>
      </c>
      <c r="M22" s="443">
        <f>SUM((L22+E22)*(1+F22))</f>
        <v>145.27000000000001</v>
      </c>
      <c r="N22" s="443">
        <f>SUM(D22*1.5)</f>
        <v>96.09</v>
      </c>
      <c r="O22" s="443">
        <f>SUM(E22+N22)*(1+F22)</f>
        <v>145.27000000000001</v>
      </c>
      <c r="P22" s="443">
        <f>SUM(D22*2)</f>
        <v>128.12</v>
      </c>
      <c r="Q22" s="443">
        <f>SUM((P22+E22)*(1+F22))</f>
        <v>177.3</v>
      </c>
      <c r="R22" s="54"/>
    </row>
    <row r="23" spans="1:19" ht="141">
      <c r="A23" s="431" t="s">
        <v>399</v>
      </c>
      <c r="B23" s="409" t="s">
        <v>851</v>
      </c>
      <c r="C23" s="430" t="s">
        <v>116</v>
      </c>
      <c r="D23" s="404">
        <v>64.06</v>
      </c>
      <c r="E23" s="404">
        <v>49.18</v>
      </c>
      <c r="F23" s="147"/>
      <c r="G23" s="201">
        <f t="shared" si="0"/>
        <v>113.24000000000001</v>
      </c>
      <c r="H23" s="151"/>
      <c r="I23" s="151"/>
      <c r="J23" s="404">
        <f>SUM(D23*1.5)</f>
        <v>96.09</v>
      </c>
      <c r="K23" s="391">
        <f>SUM((J23+E23)*(1+F23))</f>
        <v>145.27000000000001</v>
      </c>
      <c r="L23" s="391">
        <f>SUM(D23*1.5)</f>
        <v>96.09</v>
      </c>
      <c r="M23" s="391">
        <f>SUM((L23+E23)*(1+F23))</f>
        <v>145.27000000000001</v>
      </c>
      <c r="N23" s="391">
        <f>SUM(D23*1.5)</f>
        <v>96.09</v>
      </c>
      <c r="O23" s="391">
        <f>SUM(E23+N23)*(1+F23)</f>
        <v>145.27000000000001</v>
      </c>
      <c r="P23" s="391">
        <f>SUM(D23*2)</f>
        <v>128.12</v>
      </c>
      <c r="Q23" s="391">
        <f>SUM((P23+E23)*(1+F23))</f>
        <v>177.3</v>
      </c>
      <c r="R23" s="54"/>
    </row>
    <row r="24" spans="1:19" ht="39">
      <c r="A24" s="432" t="s">
        <v>65</v>
      </c>
      <c r="B24" s="402" t="s">
        <v>830</v>
      </c>
      <c r="C24" s="433"/>
      <c r="D24" s="433"/>
      <c r="E24" s="433"/>
      <c r="F24" s="452"/>
      <c r="G24" s="157"/>
      <c r="H24" s="151"/>
      <c r="I24" s="151"/>
      <c r="J24" s="433"/>
      <c r="K24" s="391">
        <f t="shared" ref="K24:K29" si="9">SUM(G24*1.5)</f>
        <v>0</v>
      </c>
      <c r="L24" s="444"/>
      <c r="M24" s="391">
        <f t="shared" ref="M24:M29" si="10">SUM(G24*1.5)</f>
        <v>0</v>
      </c>
      <c r="N24" s="444"/>
      <c r="O24" s="391">
        <f t="shared" ref="O24:O29" si="11">SUM(G24*1.5)</f>
        <v>0</v>
      </c>
      <c r="P24" s="444"/>
      <c r="Q24" s="391">
        <f t="shared" ref="Q24:Q29" si="12">SUM(G24*2)</f>
        <v>0</v>
      </c>
    </row>
    <row r="25" spans="1:19" ht="115.5">
      <c r="A25" s="434" t="s">
        <v>61</v>
      </c>
      <c r="B25" s="402" t="s">
        <v>829</v>
      </c>
      <c r="C25" s="433"/>
      <c r="D25" s="433"/>
      <c r="E25" s="433"/>
      <c r="F25" s="452"/>
      <c r="G25" s="157"/>
      <c r="H25" s="151"/>
      <c r="I25" s="151"/>
      <c r="J25" s="433"/>
      <c r="K25" s="391">
        <f t="shared" si="9"/>
        <v>0</v>
      </c>
      <c r="L25" s="444"/>
      <c r="M25" s="391">
        <f t="shared" si="10"/>
        <v>0</v>
      </c>
      <c r="N25" s="444"/>
      <c r="O25" s="391">
        <f t="shared" si="11"/>
        <v>0</v>
      </c>
      <c r="P25" s="444"/>
      <c r="Q25" s="391">
        <f t="shared" si="12"/>
        <v>0</v>
      </c>
    </row>
    <row r="26" spans="1:19" ht="51.75">
      <c r="A26" s="432" t="s">
        <v>62</v>
      </c>
      <c r="B26" s="402" t="s">
        <v>827</v>
      </c>
      <c r="C26" s="433"/>
      <c r="D26" s="433"/>
      <c r="E26" s="433"/>
      <c r="F26" s="452"/>
      <c r="G26" s="157"/>
      <c r="H26" s="151"/>
      <c r="I26" s="151"/>
      <c r="J26" s="433"/>
      <c r="K26" s="391">
        <f t="shared" si="9"/>
        <v>0</v>
      </c>
      <c r="L26" s="444"/>
      <c r="M26" s="391">
        <f t="shared" si="10"/>
        <v>0</v>
      </c>
      <c r="N26" s="444"/>
      <c r="O26" s="391">
        <f t="shared" si="11"/>
        <v>0</v>
      </c>
      <c r="P26" s="444"/>
      <c r="Q26" s="391">
        <f t="shared" si="12"/>
        <v>0</v>
      </c>
    </row>
    <row r="27" spans="1:19" ht="64.5">
      <c r="A27" s="435" t="s">
        <v>98</v>
      </c>
      <c r="B27" s="414" t="s">
        <v>826</v>
      </c>
      <c r="C27" s="436"/>
      <c r="D27" s="436"/>
      <c r="E27" s="436"/>
      <c r="F27" s="453"/>
      <c r="G27" s="158"/>
      <c r="H27" s="152"/>
      <c r="I27" s="152"/>
      <c r="J27" s="436"/>
      <c r="K27" s="445">
        <f t="shared" si="9"/>
        <v>0</v>
      </c>
      <c r="L27" s="446"/>
      <c r="M27" s="445">
        <f t="shared" si="10"/>
        <v>0</v>
      </c>
      <c r="N27" s="446"/>
      <c r="O27" s="445">
        <f t="shared" si="11"/>
        <v>0</v>
      </c>
      <c r="P27" s="446"/>
      <c r="Q27" s="445">
        <f t="shared" si="12"/>
        <v>0</v>
      </c>
    </row>
    <row r="28" spans="1:19" s="75" customFormat="1" ht="90.75" thickBot="1">
      <c r="A28" s="437" t="s">
        <v>461</v>
      </c>
      <c r="B28" s="438" t="s">
        <v>825</v>
      </c>
      <c r="C28" s="439"/>
      <c r="D28" s="439"/>
      <c r="E28" s="439"/>
      <c r="F28" s="454"/>
      <c r="G28" s="159"/>
      <c r="H28" s="155"/>
      <c r="I28" s="155"/>
      <c r="J28" s="439"/>
      <c r="K28" s="447">
        <f t="shared" si="9"/>
        <v>0</v>
      </c>
      <c r="L28" s="448"/>
      <c r="M28" s="447">
        <f t="shared" si="10"/>
        <v>0</v>
      </c>
      <c r="N28" s="448"/>
      <c r="O28" s="447">
        <f t="shared" si="11"/>
        <v>0</v>
      </c>
      <c r="P28" s="448"/>
      <c r="Q28" s="447">
        <f t="shared" si="12"/>
        <v>0</v>
      </c>
    </row>
    <row r="29" spans="1:19" ht="65.25" thickTop="1">
      <c r="A29" s="440" t="s">
        <v>99</v>
      </c>
      <c r="B29" s="422" t="s">
        <v>824</v>
      </c>
      <c r="C29" s="441"/>
      <c r="D29" s="441"/>
      <c r="E29" s="441"/>
      <c r="F29" s="455"/>
      <c r="G29" s="160"/>
      <c r="H29" s="154"/>
      <c r="I29" s="154"/>
      <c r="J29" s="441"/>
      <c r="K29" s="443">
        <f t="shared" si="9"/>
        <v>0</v>
      </c>
      <c r="L29" s="449"/>
      <c r="M29" s="443">
        <f t="shared" si="10"/>
        <v>0</v>
      </c>
      <c r="N29" s="449"/>
      <c r="O29" s="443">
        <f t="shared" si="11"/>
        <v>0</v>
      </c>
      <c r="P29" s="449"/>
      <c r="Q29" s="443">
        <f t="shared" si="12"/>
        <v>0</v>
      </c>
    </row>
    <row r="30" spans="1:19">
      <c r="A30" s="457" t="s">
        <v>64</v>
      </c>
      <c r="B30" s="200"/>
      <c r="C30" s="433"/>
      <c r="D30" s="433"/>
      <c r="E30" s="433"/>
      <c r="F30" s="452"/>
      <c r="G30" s="444"/>
      <c r="H30" s="433"/>
      <c r="I30" s="433"/>
      <c r="J30" s="433"/>
      <c r="K30" s="444"/>
      <c r="L30" s="444"/>
      <c r="M30" s="444"/>
      <c r="N30" s="444"/>
      <c r="O30" s="444"/>
      <c r="P30" s="444"/>
      <c r="Q30" s="444"/>
    </row>
    <row r="31" spans="1:19" s="74" customFormat="1" ht="15.75" thickBot="1">
      <c r="A31" s="458" t="s">
        <v>63</v>
      </c>
      <c r="B31" s="203"/>
      <c r="C31" s="450"/>
      <c r="D31" s="450"/>
      <c r="E31" s="450"/>
      <c r="F31" s="456"/>
      <c r="G31" s="451"/>
      <c r="H31" s="450"/>
      <c r="I31" s="450"/>
      <c r="J31" s="450"/>
      <c r="K31" s="451"/>
      <c r="L31" s="451"/>
      <c r="M31" s="451"/>
      <c r="N31" s="451"/>
      <c r="O31" s="451"/>
      <c r="P31" s="451"/>
      <c r="Q31" s="451"/>
    </row>
    <row r="32" spans="1:19" ht="64.5">
      <c r="A32" s="440" t="s">
        <v>100</v>
      </c>
      <c r="B32" s="422" t="s">
        <v>823</v>
      </c>
      <c r="C32" s="441"/>
      <c r="D32" s="441"/>
      <c r="E32" s="441"/>
      <c r="F32" s="455"/>
      <c r="G32" s="160"/>
      <c r="H32" s="154"/>
      <c r="I32" s="154"/>
      <c r="J32" s="441"/>
      <c r="K32" s="443">
        <f>SUM(G32*1.5)</f>
        <v>0</v>
      </c>
      <c r="L32" s="449"/>
      <c r="M32" s="443">
        <f>SUM(G32*1.5)</f>
        <v>0</v>
      </c>
      <c r="N32" s="449"/>
      <c r="O32" s="443">
        <f>SUM(G32*1.5)</f>
        <v>0</v>
      </c>
      <c r="P32" s="449"/>
      <c r="Q32" s="443">
        <f>SUM(G32*2)</f>
        <v>0</v>
      </c>
    </row>
    <row r="33" spans="1:17">
      <c r="A33" s="457" t="s">
        <v>64</v>
      </c>
      <c r="B33" s="208"/>
      <c r="C33" s="433"/>
      <c r="D33" s="433"/>
      <c r="E33" s="433"/>
      <c r="F33" s="452"/>
      <c r="G33" s="444"/>
      <c r="H33" s="433"/>
      <c r="I33" s="433"/>
      <c r="J33" s="433"/>
      <c r="K33" s="444"/>
      <c r="L33" s="444"/>
      <c r="M33" s="444"/>
      <c r="N33" s="444"/>
      <c r="O33" s="444"/>
      <c r="P33" s="444"/>
      <c r="Q33" s="444"/>
    </row>
    <row r="34" spans="1:17">
      <c r="A34" s="207" t="s">
        <v>63</v>
      </c>
      <c r="B34" s="208"/>
      <c r="C34" s="156"/>
      <c r="D34" s="156"/>
      <c r="E34" s="156"/>
      <c r="F34" s="206"/>
      <c r="G34" s="444"/>
      <c r="H34" s="433"/>
      <c r="I34" s="433"/>
      <c r="J34" s="433"/>
      <c r="K34" s="444"/>
      <c r="L34" s="444"/>
      <c r="M34" s="444"/>
      <c r="N34" s="444"/>
      <c r="O34" s="444"/>
      <c r="P34" s="444"/>
      <c r="Q34" s="444"/>
    </row>
  </sheetData>
  <sheetProtection algorithmName="SHA-512" hashValue="G+Ak4AjRzEvq71RNm3OZJME+v/GkEuleHo73s4QYuUPo2b0sW3tZ2n/LYOHZpnH68ZKDUCCKY+Rxocw/DHbhFw==" saltValue="CIfr+80b6aOXwXyDDubV+Q==" spinCount="100000" sheet="1" objects="1" scenarios="1"/>
  <mergeCells count="1">
    <mergeCell ref="A3:Q3"/>
  </mergeCells>
  <pageMargins left="0.7" right="0.7" top="0.75" bottom="0.75" header="0.3" footer="0.3"/>
  <pageSetup paperSize="17" scale="48"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37"/>
  <sheetViews>
    <sheetView zoomScale="70" zoomScaleNormal="70" workbookViewId="0">
      <selection activeCell="M6" sqref="M6"/>
    </sheetView>
  </sheetViews>
  <sheetFormatPr defaultColWidth="8.7109375" defaultRowHeight="15"/>
  <cols>
    <col min="1" max="1" width="48.42578125" style="57" customWidth="1"/>
    <col min="2" max="2" width="47" style="57" customWidth="1"/>
    <col min="3" max="3" width="43.28515625" style="57" customWidth="1"/>
    <col min="4" max="4" width="18.42578125" style="57" customWidth="1"/>
    <col min="5" max="5" width="18.7109375" style="57" customWidth="1"/>
    <col min="6" max="6" width="14.28515625" style="62" bestFit="1" customWidth="1"/>
    <col min="7" max="7" width="15.28515625" style="57" bestFit="1" customWidth="1"/>
    <col min="8" max="8" width="14.7109375" style="49" customWidth="1"/>
    <col min="9" max="9" width="17.42578125" style="49" customWidth="1"/>
    <col min="10" max="10" width="15" style="57" customWidth="1"/>
    <col min="11" max="11" width="13.5703125" style="58" customWidth="1"/>
    <col min="12" max="12" width="18.140625" style="57" customWidth="1"/>
    <col min="13" max="13" width="17.7109375" style="58" customWidth="1"/>
    <col min="14" max="14" width="15.42578125" style="58" customWidth="1"/>
    <col min="15" max="15" width="14.85546875" style="57" customWidth="1"/>
    <col min="16" max="16" width="17.85546875" style="57" customWidth="1"/>
    <col min="17" max="17" width="16.85546875" style="58" customWidth="1"/>
    <col min="18" max="19" width="0" style="49" hidden="1" customWidth="1"/>
    <col min="20" max="16384" width="8.7109375" style="49"/>
  </cols>
  <sheetData>
    <row r="1" spans="1:19" ht="21">
      <c r="A1" s="460" t="s">
        <v>87</v>
      </c>
      <c r="B1" s="461"/>
      <c r="C1" s="350"/>
      <c r="D1" s="462"/>
      <c r="E1" s="462"/>
      <c r="F1" s="463"/>
      <c r="G1" s="462"/>
      <c r="H1" s="464"/>
      <c r="I1" s="465" t="s">
        <v>115</v>
      </c>
      <c r="J1" s="462"/>
      <c r="K1" s="466"/>
      <c r="L1" s="462"/>
      <c r="M1" s="466"/>
      <c r="N1" s="466"/>
      <c r="O1" s="462"/>
      <c r="P1" s="462"/>
      <c r="Q1" s="466"/>
    </row>
    <row r="2" spans="1:19">
      <c r="A2" s="467"/>
      <c r="B2" s="468" t="s">
        <v>0</v>
      </c>
      <c r="C2" s="468" t="str">
        <f>'Cover Page'!C5:E5</f>
        <v>[Insert Bidder Name]</v>
      </c>
      <c r="D2" s="462"/>
      <c r="E2" s="462"/>
      <c r="F2" s="463"/>
      <c r="G2" s="462"/>
      <c r="H2" s="464"/>
      <c r="I2" s="465"/>
      <c r="J2" s="462"/>
      <c r="K2" s="466"/>
      <c r="L2" s="462"/>
      <c r="M2" s="466"/>
      <c r="N2" s="466"/>
      <c r="O2" s="462"/>
      <c r="P2" s="462"/>
      <c r="Q2" s="466"/>
    </row>
    <row r="3" spans="1:19" ht="65.25" customHeight="1">
      <c r="A3" s="392" t="s">
        <v>464</v>
      </c>
      <c r="B3" s="393"/>
      <c r="C3" s="393"/>
      <c r="D3" s="393"/>
      <c r="E3" s="393"/>
      <c r="F3" s="393"/>
      <c r="G3" s="393"/>
      <c r="H3" s="393"/>
      <c r="I3" s="393"/>
      <c r="J3" s="393"/>
      <c r="K3" s="393"/>
      <c r="L3" s="393"/>
      <c r="M3" s="393"/>
      <c r="N3" s="393"/>
      <c r="O3" s="393"/>
      <c r="P3" s="393"/>
      <c r="Q3" s="394"/>
    </row>
    <row r="4" spans="1:19" ht="82.5" customHeight="1">
      <c r="A4" s="469" t="s">
        <v>118</v>
      </c>
      <c r="B4" s="395" t="s">
        <v>82</v>
      </c>
      <c r="C4" s="396" t="s">
        <v>109</v>
      </c>
      <c r="D4" s="397">
        <v>51.75</v>
      </c>
      <c r="E4" s="397">
        <f>SUM((R4+(D4*S4)))</f>
        <v>33.54</v>
      </c>
      <c r="F4" s="470">
        <v>0.95</v>
      </c>
      <c r="G4" s="381">
        <f>SUM(D4:E4)*(1+F4)</f>
        <v>166.31549999999999</v>
      </c>
      <c r="H4" s="471" t="s">
        <v>120</v>
      </c>
      <c r="I4" s="383">
        <v>170.58</v>
      </c>
      <c r="J4" s="397">
        <f>SUM(D4*1.5)</f>
        <v>77.625</v>
      </c>
      <c r="K4" s="381">
        <f>SUM((J4+(R4+(J4*S4))*(1+F4)))</f>
        <v>151.101</v>
      </c>
      <c r="L4" s="381">
        <f>SUM(D4*1.5)</f>
        <v>77.625</v>
      </c>
      <c r="M4" s="381">
        <f>SUM((L4+(R4+(L4*S4))*(1+F4)))</f>
        <v>151.101</v>
      </c>
      <c r="N4" s="381">
        <f>SUM(D4*1.5)</f>
        <v>77.625</v>
      </c>
      <c r="O4" s="381">
        <f>SUM(N4+(R4+(N4*S4))*(1+F4))</f>
        <v>151.101</v>
      </c>
      <c r="P4" s="381">
        <f>SUM(D4*2)</f>
        <v>103.5</v>
      </c>
      <c r="Q4" s="381">
        <f>SUM((P4+(R4+(P4*S4))*(1+F4)))</f>
        <v>185.04899999999998</v>
      </c>
      <c r="R4" s="49">
        <v>25.26</v>
      </c>
      <c r="S4" s="49">
        <v>0.16</v>
      </c>
    </row>
    <row r="5" spans="1:19" ht="60">
      <c r="A5" s="398" t="s">
        <v>47</v>
      </c>
      <c r="B5" s="398" t="s">
        <v>48</v>
      </c>
      <c r="C5" s="399" t="s">
        <v>112</v>
      </c>
      <c r="D5" s="400" t="s">
        <v>49</v>
      </c>
      <c r="E5" s="400" t="s">
        <v>50</v>
      </c>
      <c r="F5" s="472" t="s">
        <v>51</v>
      </c>
      <c r="G5" s="400" t="s">
        <v>69</v>
      </c>
      <c r="H5" s="473" t="s">
        <v>114</v>
      </c>
      <c r="I5" s="474" t="s">
        <v>113</v>
      </c>
      <c r="J5" s="400" t="s">
        <v>68</v>
      </c>
      <c r="K5" s="442" t="s">
        <v>70</v>
      </c>
      <c r="L5" s="400" t="s">
        <v>52</v>
      </c>
      <c r="M5" s="442" t="s">
        <v>53</v>
      </c>
      <c r="N5" s="442" t="s">
        <v>54</v>
      </c>
      <c r="O5" s="400" t="s">
        <v>55</v>
      </c>
      <c r="P5" s="400" t="s">
        <v>66</v>
      </c>
      <c r="Q5" s="442" t="s">
        <v>56</v>
      </c>
    </row>
    <row r="6" spans="1:19" ht="240">
      <c r="A6" s="475" t="s">
        <v>71</v>
      </c>
      <c r="B6" s="405" t="s">
        <v>836</v>
      </c>
      <c r="C6" s="406" t="s">
        <v>398</v>
      </c>
      <c r="D6" s="404">
        <v>56</v>
      </c>
      <c r="E6" s="404">
        <v>55.72</v>
      </c>
      <c r="F6" s="147"/>
      <c r="G6" s="404">
        <f>SUM(D6:E6)*(1+F6)</f>
        <v>111.72</v>
      </c>
      <c r="H6" s="151"/>
      <c r="I6" s="151"/>
      <c r="J6" s="476">
        <f t="shared" ref="J6:J15" si="0">SUM(D6*1.5)</f>
        <v>84</v>
      </c>
      <c r="K6" s="476">
        <f t="shared" ref="K6:K12" si="1">SUM((J6+R6)*(1+F6))</f>
        <v>143.22999999999999</v>
      </c>
      <c r="L6" s="476">
        <f t="shared" ref="L6:L26" si="2">SUM(D6*1.5)</f>
        <v>84</v>
      </c>
      <c r="M6" s="476">
        <f t="shared" ref="M6:M12" si="3">SUM((L6+R6)*(1+F6))</f>
        <v>143.22999999999999</v>
      </c>
      <c r="N6" s="476">
        <f t="shared" ref="N6:N26" si="4">SUM(D6*1.5)</f>
        <v>84</v>
      </c>
      <c r="O6" s="476">
        <f t="shared" ref="O6:O12" si="5">SUM(R6+N6)*(1+F6)</f>
        <v>143.22999999999999</v>
      </c>
      <c r="P6" s="476">
        <f t="shared" ref="P6:P12" si="6">SUM(D6*1.5)</f>
        <v>84</v>
      </c>
      <c r="Q6" s="476">
        <f t="shared" ref="Q6:Q12" si="7">SUM((P6+R6)*(1+F6))</f>
        <v>143.22999999999999</v>
      </c>
      <c r="R6" s="76">
        <v>59.23</v>
      </c>
    </row>
    <row r="7" spans="1:19" ht="180">
      <c r="A7" s="424" t="s">
        <v>669</v>
      </c>
      <c r="B7" s="405" t="s">
        <v>837</v>
      </c>
      <c r="C7" s="406" t="s">
        <v>398</v>
      </c>
      <c r="D7" s="404">
        <v>56</v>
      </c>
      <c r="E7" s="404">
        <v>55.72</v>
      </c>
      <c r="F7" s="147"/>
      <c r="G7" s="404">
        <f t="shared" ref="G7:G25" si="8">SUM(D7:E7)*(1+F7)</f>
        <v>111.72</v>
      </c>
      <c r="H7" s="151"/>
      <c r="I7" s="151"/>
      <c r="J7" s="476">
        <f t="shared" si="0"/>
        <v>84</v>
      </c>
      <c r="K7" s="476">
        <f t="shared" si="1"/>
        <v>143.22999999999999</v>
      </c>
      <c r="L7" s="476">
        <f t="shared" si="2"/>
        <v>84</v>
      </c>
      <c r="M7" s="476">
        <f t="shared" si="3"/>
        <v>143.22999999999999</v>
      </c>
      <c r="N7" s="476">
        <f t="shared" si="4"/>
        <v>84</v>
      </c>
      <c r="O7" s="476">
        <f t="shared" si="5"/>
        <v>143.22999999999999</v>
      </c>
      <c r="P7" s="476">
        <f t="shared" si="6"/>
        <v>84</v>
      </c>
      <c r="Q7" s="476">
        <f t="shared" si="7"/>
        <v>143.22999999999999</v>
      </c>
      <c r="R7" s="76">
        <v>59.23</v>
      </c>
    </row>
    <row r="8" spans="1:19" ht="150">
      <c r="A8" s="477" t="s">
        <v>492</v>
      </c>
      <c r="B8" s="405" t="s">
        <v>838</v>
      </c>
      <c r="C8" s="406" t="s">
        <v>398</v>
      </c>
      <c r="D8" s="404">
        <v>56</v>
      </c>
      <c r="E8" s="404">
        <v>55.72</v>
      </c>
      <c r="F8" s="147"/>
      <c r="G8" s="404">
        <f>SUM(D8:E8)*(1+F8)</f>
        <v>111.72</v>
      </c>
      <c r="H8" s="151"/>
      <c r="I8" s="151"/>
      <c r="J8" s="476">
        <f t="shared" si="0"/>
        <v>84</v>
      </c>
      <c r="K8" s="476">
        <f t="shared" si="1"/>
        <v>143.22999999999999</v>
      </c>
      <c r="L8" s="476">
        <f t="shared" si="2"/>
        <v>84</v>
      </c>
      <c r="M8" s="476">
        <f t="shared" si="3"/>
        <v>143.22999999999999</v>
      </c>
      <c r="N8" s="476">
        <f t="shared" si="4"/>
        <v>84</v>
      </c>
      <c r="O8" s="476">
        <f t="shared" si="5"/>
        <v>143.22999999999999</v>
      </c>
      <c r="P8" s="476">
        <f t="shared" si="6"/>
        <v>84</v>
      </c>
      <c r="Q8" s="476">
        <f t="shared" si="7"/>
        <v>143.22999999999999</v>
      </c>
      <c r="R8" s="76">
        <v>59.23</v>
      </c>
    </row>
    <row r="9" spans="1:19" ht="165">
      <c r="A9" s="478" t="s">
        <v>605</v>
      </c>
      <c r="B9" s="479" t="s">
        <v>839</v>
      </c>
      <c r="C9" s="406" t="s">
        <v>398</v>
      </c>
      <c r="D9" s="404">
        <v>56</v>
      </c>
      <c r="E9" s="404">
        <v>55.72</v>
      </c>
      <c r="F9" s="147"/>
      <c r="G9" s="404">
        <f t="shared" si="8"/>
        <v>111.72</v>
      </c>
      <c r="H9" s="151"/>
      <c r="I9" s="151"/>
      <c r="J9" s="476">
        <f t="shared" si="0"/>
        <v>84</v>
      </c>
      <c r="K9" s="476">
        <f t="shared" si="1"/>
        <v>143.22999999999999</v>
      </c>
      <c r="L9" s="476">
        <f t="shared" si="2"/>
        <v>84</v>
      </c>
      <c r="M9" s="476">
        <f t="shared" si="3"/>
        <v>143.22999999999999</v>
      </c>
      <c r="N9" s="476">
        <f t="shared" si="4"/>
        <v>84</v>
      </c>
      <c r="O9" s="476">
        <f t="shared" si="5"/>
        <v>143.22999999999999</v>
      </c>
      <c r="P9" s="476">
        <f t="shared" si="6"/>
        <v>84</v>
      </c>
      <c r="Q9" s="476">
        <f t="shared" si="7"/>
        <v>143.22999999999999</v>
      </c>
      <c r="R9" s="76">
        <v>59.23</v>
      </c>
    </row>
    <row r="10" spans="1:19" ht="150.75" customHeight="1">
      <c r="A10" s="478" t="s">
        <v>460</v>
      </c>
      <c r="B10" s="479" t="s">
        <v>840</v>
      </c>
      <c r="C10" s="406" t="s">
        <v>398</v>
      </c>
      <c r="D10" s="404">
        <v>56</v>
      </c>
      <c r="E10" s="404">
        <v>55.72</v>
      </c>
      <c r="F10" s="147"/>
      <c r="G10" s="404">
        <f>SUM(D10:E10)*(1+F10)</f>
        <v>111.72</v>
      </c>
      <c r="H10" s="151"/>
      <c r="I10" s="151"/>
      <c r="J10" s="476">
        <f t="shared" si="0"/>
        <v>84</v>
      </c>
      <c r="K10" s="476">
        <f t="shared" si="1"/>
        <v>143.22999999999999</v>
      </c>
      <c r="L10" s="476">
        <f t="shared" si="2"/>
        <v>84</v>
      </c>
      <c r="M10" s="476">
        <f t="shared" si="3"/>
        <v>143.22999999999999</v>
      </c>
      <c r="N10" s="476">
        <f t="shared" si="4"/>
        <v>84</v>
      </c>
      <c r="O10" s="476">
        <f t="shared" si="5"/>
        <v>143.22999999999999</v>
      </c>
      <c r="P10" s="476">
        <f t="shared" si="6"/>
        <v>84</v>
      </c>
      <c r="Q10" s="476">
        <f t="shared" si="7"/>
        <v>143.22999999999999</v>
      </c>
      <c r="R10" s="76">
        <v>59.23</v>
      </c>
    </row>
    <row r="11" spans="1:19" ht="135">
      <c r="A11" s="480" t="s">
        <v>664</v>
      </c>
      <c r="B11" s="405" t="s">
        <v>841</v>
      </c>
      <c r="C11" s="406" t="s">
        <v>398</v>
      </c>
      <c r="D11" s="404">
        <v>56</v>
      </c>
      <c r="E11" s="404">
        <v>55.72</v>
      </c>
      <c r="F11" s="147"/>
      <c r="G11" s="404">
        <f t="shared" si="8"/>
        <v>111.72</v>
      </c>
      <c r="H11" s="151"/>
      <c r="I11" s="151"/>
      <c r="J11" s="476">
        <f t="shared" si="0"/>
        <v>84</v>
      </c>
      <c r="K11" s="476">
        <f t="shared" si="1"/>
        <v>143.22999999999999</v>
      </c>
      <c r="L11" s="476">
        <f t="shared" si="2"/>
        <v>84</v>
      </c>
      <c r="M11" s="476">
        <f t="shared" si="3"/>
        <v>143.22999999999999</v>
      </c>
      <c r="N11" s="476">
        <f t="shared" si="4"/>
        <v>84</v>
      </c>
      <c r="O11" s="476">
        <f t="shared" si="5"/>
        <v>143.22999999999999</v>
      </c>
      <c r="P11" s="476">
        <f t="shared" si="6"/>
        <v>84</v>
      </c>
      <c r="Q11" s="476">
        <f t="shared" si="7"/>
        <v>143.22999999999999</v>
      </c>
      <c r="R11" s="76">
        <v>59.23</v>
      </c>
    </row>
    <row r="12" spans="1:19" ht="150">
      <c r="A12" s="424" t="s">
        <v>665</v>
      </c>
      <c r="B12" s="405" t="s">
        <v>842</v>
      </c>
      <c r="C12" s="406" t="s">
        <v>398</v>
      </c>
      <c r="D12" s="404">
        <v>56</v>
      </c>
      <c r="E12" s="404">
        <v>55.72</v>
      </c>
      <c r="F12" s="147"/>
      <c r="G12" s="404">
        <f t="shared" si="8"/>
        <v>111.72</v>
      </c>
      <c r="H12" s="151"/>
      <c r="I12" s="151"/>
      <c r="J12" s="476">
        <f t="shared" si="0"/>
        <v>84</v>
      </c>
      <c r="K12" s="476">
        <f t="shared" si="1"/>
        <v>143.22999999999999</v>
      </c>
      <c r="L12" s="476">
        <f t="shared" si="2"/>
        <v>84</v>
      </c>
      <c r="M12" s="476">
        <f t="shared" si="3"/>
        <v>143.22999999999999</v>
      </c>
      <c r="N12" s="476">
        <f t="shared" si="4"/>
        <v>84</v>
      </c>
      <c r="O12" s="476">
        <f t="shared" si="5"/>
        <v>143.22999999999999</v>
      </c>
      <c r="P12" s="476">
        <f t="shared" si="6"/>
        <v>84</v>
      </c>
      <c r="Q12" s="476">
        <f t="shared" si="7"/>
        <v>143.22999999999999</v>
      </c>
      <c r="R12" s="49">
        <v>59.23</v>
      </c>
    </row>
    <row r="13" spans="1:19" ht="135">
      <c r="A13" s="424" t="s">
        <v>663</v>
      </c>
      <c r="B13" s="405" t="s">
        <v>843</v>
      </c>
      <c r="C13" s="410" t="s">
        <v>463</v>
      </c>
      <c r="D13" s="404">
        <v>32.4</v>
      </c>
      <c r="E13" s="404">
        <v>16.100000000000001</v>
      </c>
      <c r="F13" s="147"/>
      <c r="G13" s="404">
        <f t="shared" si="8"/>
        <v>48.5</v>
      </c>
      <c r="H13" s="151"/>
      <c r="I13" s="151"/>
      <c r="J13" s="476">
        <f t="shared" si="0"/>
        <v>48.599999999999994</v>
      </c>
      <c r="K13" s="476">
        <f>SUM((J13+E13)*(1+F13))</f>
        <v>64.699999999999989</v>
      </c>
      <c r="L13" s="476">
        <f t="shared" si="2"/>
        <v>48.599999999999994</v>
      </c>
      <c r="M13" s="476">
        <f>SUM((L13+E13)*(1+F13))</f>
        <v>64.699999999999989</v>
      </c>
      <c r="N13" s="476">
        <f t="shared" si="4"/>
        <v>48.599999999999994</v>
      </c>
      <c r="O13" s="476">
        <f>SUM((N13+E13)*(1+F13))</f>
        <v>64.699999999999989</v>
      </c>
      <c r="P13" s="476">
        <f>SUM(D13*2)</f>
        <v>64.8</v>
      </c>
      <c r="Q13" s="476">
        <f>SUM((P13+E13)*(1+F13))</f>
        <v>80.900000000000006</v>
      </c>
      <c r="R13" s="76">
        <v>16.100000000000001</v>
      </c>
    </row>
    <row r="14" spans="1:19" ht="105">
      <c r="A14" s="424" t="s">
        <v>662</v>
      </c>
      <c r="B14" s="405" t="s">
        <v>845</v>
      </c>
      <c r="C14" s="406" t="s">
        <v>398</v>
      </c>
      <c r="D14" s="404">
        <v>56</v>
      </c>
      <c r="E14" s="404">
        <v>55.72</v>
      </c>
      <c r="F14" s="147"/>
      <c r="G14" s="404">
        <f t="shared" si="8"/>
        <v>111.72</v>
      </c>
      <c r="H14" s="151"/>
      <c r="I14" s="151"/>
      <c r="J14" s="476">
        <f t="shared" si="0"/>
        <v>84</v>
      </c>
      <c r="K14" s="476">
        <f>SUM((J14+R14)*(1+F14))</f>
        <v>143.22999999999999</v>
      </c>
      <c r="L14" s="476">
        <f t="shared" si="2"/>
        <v>84</v>
      </c>
      <c r="M14" s="476">
        <f>SUM((L14+R14)*(1+F14))</f>
        <v>143.22999999999999</v>
      </c>
      <c r="N14" s="476">
        <f t="shared" si="4"/>
        <v>84</v>
      </c>
      <c r="O14" s="476">
        <f>SUM(R14+N14)*(1+F14)</f>
        <v>143.22999999999999</v>
      </c>
      <c r="P14" s="476">
        <f>SUM(D14*1.5)</f>
        <v>84</v>
      </c>
      <c r="Q14" s="476">
        <f>SUM((P14+R14)*(1+F14))</f>
        <v>143.22999999999999</v>
      </c>
      <c r="R14" s="49">
        <v>59.23</v>
      </c>
    </row>
    <row r="15" spans="1:19" ht="105">
      <c r="A15" s="424" t="s">
        <v>661</v>
      </c>
      <c r="B15" s="405" t="s">
        <v>844</v>
      </c>
      <c r="C15" s="403" t="s">
        <v>110</v>
      </c>
      <c r="D15" s="404">
        <v>32.4</v>
      </c>
      <c r="E15" s="404">
        <v>16.100000000000001</v>
      </c>
      <c r="F15" s="147"/>
      <c r="G15" s="404">
        <f t="shared" si="8"/>
        <v>48.5</v>
      </c>
      <c r="H15" s="151"/>
      <c r="I15" s="151"/>
      <c r="J15" s="476">
        <f t="shared" si="0"/>
        <v>48.599999999999994</v>
      </c>
      <c r="K15" s="476">
        <f>SUM((J15+E15)*(1+F15))</f>
        <v>64.699999999999989</v>
      </c>
      <c r="L15" s="476">
        <f t="shared" si="2"/>
        <v>48.599999999999994</v>
      </c>
      <c r="M15" s="476">
        <f>SUM((L15+E15)*(1+F15))</f>
        <v>64.699999999999989</v>
      </c>
      <c r="N15" s="476">
        <f t="shared" si="4"/>
        <v>48.599999999999994</v>
      </c>
      <c r="O15" s="476">
        <f>SUM((N15+E15)*(1+F15))</f>
        <v>64.699999999999989</v>
      </c>
      <c r="P15" s="476">
        <f>SUM(D15*2)</f>
        <v>64.8</v>
      </c>
      <c r="Q15" s="476">
        <f>SUM((P15+E15)*(1+F15))</f>
        <v>80.900000000000006</v>
      </c>
      <c r="R15" s="76">
        <v>16.100000000000001</v>
      </c>
    </row>
    <row r="16" spans="1:19" ht="150">
      <c r="A16" s="424" t="s">
        <v>667</v>
      </c>
      <c r="B16" s="405" t="s">
        <v>846</v>
      </c>
      <c r="C16" s="406" t="s">
        <v>398</v>
      </c>
      <c r="D16" s="404">
        <v>56</v>
      </c>
      <c r="E16" s="404">
        <v>55.72</v>
      </c>
      <c r="F16" s="147"/>
      <c r="G16" s="404">
        <f>SUM(D16:E16)*(1+F16)</f>
        <v>111.72</v>
      </c>
      <c r="H16" s="151"/>
      <c r="I16" s="151"/>
      <c r="J16" s="476">
        <f t="shared" ref="J16:J22" si="9">SUM(D16*1.5)</f>
        <v>84</v>
      </c>
      <c r="K16" s="476">
        <f t="shared" ref="K16:K21" si="10">SUM((J16+R16)*(1+F16))</f>
        <v>143.22999999999999</v>
      </c>
      <c r="L16" s="476">
        <f t="shared" si="2"/>
        <v>84</v>
      </c>
      <c r="M16" s="476">
        <f t="shared" ref="M16:M21" si="11">SUM((L16+R16)*(1+F16))</f>
        <v>143.22999999999999</v>
      </c>
      <c r="N16" s="476">
        <f t="shared" si="4"/>
        <v>84</v>
      </c>
      <c r="O16" s="476">
        <f t="shared" ref="O16:O21" si="12">SUM(R16+N16)*(1+F16)</f>
        <v>143.22999999999999</v>
      </c>
      <c r="P16" s="476">
        <f t="shared" ref="P16:P22" si="13">SUM(D16*1.5)</f>
        <v>84</v>
      </c>
      <c r="Q16" s="476">
        <f t="shared" ref="Q16:Q21" si="14">SUM((P16+R16)*(1+F16))</f>
        <v>143.22999999999999</v>
      </c>
      <c r="R16" s="76">
        <v>59.23</v>
      </c>
    </row>
    <row r="17" spans="1:19" ht="135">
      <c r="A17" s="424" t="s">
        <v>666</v>
      </c>
      <c r="B17" s="405" t="s">
        <v>847</v>
      </c>
      <c r="C17" s="406" t="s">
        <v>398</v>
      </c>
      <c r="D17" s="404">
        <v>56</v>
      </c>
      <c r="E17" s="404">
        <v>55.72</v>
      </c>
      <c r="F17" s="147"/>
      <c r="G17" s="404">
        <f>SUM(D17:E17)*(1+F17)</f>
        <v>111.72</v>
      </c>
      <c r="H17" s="151"/>
      <c r="I17" s="151"/>
      <c r="J17" s="476">
        <f t="shared" si="9"/>
        <v>84</v>
      </c>
      <c r="K17" s="476">
        <f t="shared" si="10"/>
        <v>143.22999999999999</v>
      </c>
      <c r="L17" s="476">
        <f t="shared" si="2"/>
        <v>84</v>
      </c>
      <c r="M17" s="476">
        <f t="shared" si="11"/>
        <v>143.22999999999999</v>
      </c>
      <c r="N17" s="476">
        <f t="shared" si="4"/>
        <v>84</v>
      </c>
      <c r="O17" s="476">
        <f t="shared" si="12"/>
        <v>143.22999999999999</v>
      </c>
      <c r="P17" s="476">
        <f t="shared" si="13"/>
        <v>84</v>
      </c>
      <c r="Q17" s="476">
        <f t="shared" si="14"/>
        <v>143.22999999999999</v>
      </c>
      <c r="R17" s="76">
        <v>59.23</v>
      </c>
    </row>
    <row r="18" spans="1:19" ht="150">
      <c r="A18" s="424" t="s">
        <v>395</v>
      </c>
      <c r="B18" s="405" t="s">
        <v>848</v>
      </c>
      <c r="C18" s="406" t="s">
        <v>398</v>
      </c>
      <c r="D18" s="404">
        <v>56</v>
      </c>
      <c r="E18" s="404">
        <v>55.72</v>
      </c>
      <c r="F18" s="147"/>
      <c r="G18" s="404">
        <f>SUM(D18:E18)*(1+F18)</f>
        <v>111.72</v>
      </c>
      <c r="H18" s="151"/>
      <c r="I18" s="151"/>
      <c r="J18" s="476">
        <f t="shared" si="9"/>
        <v>84</v>
      </c>
      <c r="K18" s="476">
        <f t="shared" si="10"/>
        <v>143.22999999999999</v>
      </c>
      <c r="L18" s="476">
        <f t="shared" si="2"/>
        <v>84</v>
      </c>
      <c r="M18" s="476">
        <f t="shared" si="11"/>
        <v>143.22999999999999</v>
      </c>
      <c r="N18" s="476">
        <f t="shared" si="4"/>
        <v>84</v>
      </c>
      <c r="O18" s="476">
        <f t="shared" si="12"/>
        <v>143.22999999999999</v>
      </c>
      <c r="P18" s="476">
        <f t="shared" si="13"/>
        <v>84</v>
      </c>
      <c r="Q18" s="476">
        <f t="shared" si="14"/>
        <v>143.22999999999999</v>
      </c>
      <c r="R18" s="76">
        <v>59.23</v>
      </c>
    </row>
    <row r="19" spans="1:19" ht="135">
      <c r="A19" s="477" t="s">
        <v>668</v>
      </c>
      <c r="B19" s="405" t="s">
        <v>849</v>
      </c>
      <c r="C19" s="406" t="s">
        <v>398</v>
      </c>
      <c r="D19" s="404">
        <v>56</v>
      </c>
      <c r="E19" s="404">
        <v>55.72</v>
      </c>
      <c r="F19" s="147"/>
      <c r="G19" s="404">
        <f>SUM(D19:E19)*(1+F19)</f>
        <v>111.72</v>
      </c>
      <c r="H19" s="151"/>
      <c r="I19" s="151"/>
      <c r="J19" s="476">
        <f t="shared" si="9"/>
        <v>84</v>
      </c>
      <c r="K19" s="476">
        <f t="shared" si="10"/>
        <v>143.22999999999999</v>
      </c>
      <c r="L19" s="476">
        <f t="shared" si="2"/>
        <v>84</v>
      </c>
      <c r="M19" s="476">
        <f t="shared" si="11"/>
        <v>143.22999999999999</v>
      </c>
      <c r="N19" s="476">
        <f t="shared" si="4"/>
        <v>84</v>
      </c>
      <c r="O19" s="476">
        <f t="shared" si="12"/>
        <v>143.22999999999999</v>
      </c>
      <c r="P19" s="476">
        <f t="shared" si="13"/>
        <v>84</v>
      </c>
      <c r="Q19" s="476">
        <f t="shared" si="14"/>
        <v>143.22999999999999</v>
      </c>
      <c r="R19" s="76">
        <v>59.23</v>
      </c>
    </row>
    <row r="20" spans="1:19" ht="150">
      <c r="A20" s="481" t="s">
        <v>394</v>
      </c>
      <c r="B20" s="405" t="s">
        <v>821</v>
      </c>
      <c r="C20" s="406" t="s">
        <v>398</v>
      </c>
      <c r="D20" s="404">
        <v>56</v>
      </c>
      <c r="E20" s="404">
        <v>55.72</v>
      </c>
      <c r="F20" s="147"/>
      <c r="G20" s="404">
        <f t="shared" si="8"/>
        <v>111.72</v>
      </c>
      <c r="H20" s="151"/>
      <c r="I20" s="151"/>
      <c r="J20" s="476">
        <f t="shared" si="9"/>
        <v>84</v>
      </c>
      <c r="K20" s="476">
        <f t="shared" si="10"/>
        <v>143.22999999999999</v>
      </c>
      <c r="L20" s="476">
        <f t="shared" si="2"/>
        <v>84</v>
      </c>
      <c r="M20" s="476">
        <f t="shared" si="11"/>
        <v>143.22999999999999</v>
      </c>
      <c r="N20" s="476">
        <f t="shared" si="4"/>
        <v>84</v>
      </c>
      <c r="O20" s="476">
        <f t="shared" si="12"/>
        <v>143.22999999999999</v>
      </c>
      <c r="P20" s="476">
        <f t="shared" si="13"/>
        <v>84</v>
      </c>
      <c r="Q20" s="476">
        <f t="shared" si="14"/>
        <v>143.22999999999999</v>
      </c>
      <c r="R20" s="76">
        <v>59.23</v>
      </c>
    </row>
    <row r="21" spans="1:19" ht="135">
      <c r="A21" s="407" t="s">
        <v>403</v>
      </c>
      <c r="B21" s="405" t="s">
        <v>832</v>
      </c>
      <c r="C21" s="406" t="s">
        <v>398</v>
      </c>
      <c r="D21" s="404">
        <v>56</v>
      </c>
      <c r="E21" s="404">
        <v>55.72</v>
      </c>
      <c r="F21" s="147"/>
      <c r="G21" s="404">
        <f t="shared" si="8"/>
        <v>111.72</v>
      </c>
      <c r="H21" s="151"/>
      <c r="I21" s="151"/>
      <c r="J21" s="476">
        <f t="shared" si="9"/>
        <v>84</v>
      </c>
      <c r="K21" s="476">
        <f t="shared" si="10"/>
        <v>143.22999999999999</v>
      </c>
      <c r="L21" s="476">
        <f t="shared" si="2"/>
        <v>84</v>
      </c>
      <c r="M21" s="476">
        <f t="shared" si="11"/>
        <v>143.22999999999999</v>
      </c>
      <c r="N21" s="476">
        <f t="shared" si="4"/>
        <v>84</v>
      </c>
      <c r="O21" s="476">
        <f t="shared" si="12"/>
        <v>143.22999999999999</v>
      </c>
      <c r="P21" s="476">
        <f t="shared" si="13"/>
        <v>84</v>
      </c>
      <c r="Q21" s="476">
        <f t="shared" si="14"/>
        <v>143.22999999999999</v>
      </c>
      <c r="R21" s="76">
        <v>59.23</v>
      </c>
    </row>
    <row r="22" spans="1:19" ht="135">
      <c r="A22" s="406" t="s">
        <v>404</v>
      </c>
      <c r="B22" s="405" t="s">
        <v>832</v>
      </c>
      <c r="C22" s="406" t="s">
        <v>396</v>
      </c>
      <c r="D22" s="404">
        <v>57.41</v>
      </c>
      <c r="E22" s="404">
        <f>SUM(R22+(D22*S22))</f>
        <v>31.461199999999998</v>
      </c>
      <c r="F22" s="147"/>
      <c r="G22" s="404">
        <f t="shared" si="8"/>
        <v>88.871199999999988</v>
      </c>
      <c r="H22" s="151"/>
      <c r="I22" s="151"/>
      <c r="J22" s="476">
        <f t="shared" si="9"/>
        <v>86.114999999999995</v>
      </c>
      <c r="K22" s="476">
        <f>SUM((J22+(R22+(J22*S22)))*(1+F22))</f>
        <v>126.76179999999999</v>
      </c>
      <c r="L22" s="476">
        <f t="shared" si="2"/>
        <v>86.114999999999995</v>
      </c>
      <c r="M22" s="476">
        <f>SUM((L22+(R22+(L22*S22)))*(1+F22))</f>
        <v>126.76179999999999</v>
      </c>
      <c r="N22" s="476">
        <f t="shared" si="4"/>
        <v>86.114999999999995</v>
      </c>
      <c r="O22" s="476">
        <f>SUM((N22+(R22+(N22*S22)))*(1+F22))</f>
        <v>126.76179999999999</v>
      </c>
      <c r="P22" s="476">
        <f t="shared" si="13"/>
        <v>86.114999999999995</v>
      </c>
      <c r="Q22" s="476">
        <f>SUM((P22+(R22+(P22*S22)))*(1+F22))</f>
        <v>126.76179999999999</v>
      </c>
      <c r="R22" s="76">
        <v>13.09</v>
      </c>
      <c r="S22" s="49">
        <v>0.32</v>
      </c>
    </row>
    <row r="23" spans="1:19" ht="255.75" customHeight="1">
      <c r="A23" s="431" t="s">
        <v>72</v>
      </c>
      <c r="B23" s="479" t="s">
        <v>831</v>
      </c>
      <c r="C23" s="482" t="s">
        <v>134</v>
      </c>
      <c r="D23" s="404">
        <v>64.81</v>
      </c>
      <c r="E23" s="404">
        <v>49.18</v>
      </c>
      <c r="F23" s="147"/>
      <c r="G23" s="404">
        <f>SUM(D23:E23)*(1+F23)</f>
        <v>113.99000000000001</v>
      </c>
      <c r="H23" s="151"/>
      <c r="I23" s="151"/>
      <c r="J23" s="476">
        <f>SUM(D23*1.5)</f>
        <v>97.215000000000003</v>
      </c>
      <c r="K23" s="476">
        <f>SUM((J23+E23)*(1+F23))</f>
        <v>146.39500000000001</v>
      </c>
      <c r="L23" s="476">
        <f t="shared" si="2"/>
        <v>97.215000000000003</v>
      </c>
      <c r="M23" s="476">
        <f>SUM((L23+E23)*(1+F23))</f>
        <v>146.39500000000001</v>
      </c>
      <c r="N23" s="476">
        <f t="shared" si="4"/>
        <v>97.215000000000003</v>
      </c>
      <c r="O23" s="476">
        <f>SUM(E23+N23)*(1+F23)</f>
        <v>146.39500000000001</v>
      </c>
      <c r="P23" s="476">
        <f>SUM(D23*1.5)</f>
        <v>97.215000000000003</v>
      </c>
      <c r="Q23" s="476">
        <f>SUM((P23+E23)*(1+F23))</f>
        <v>146.39500000000001</v>
      </c>
    </row>
    <row r="24" spans="1:19" ht="274.5" customHeight="1">
      <c r="A24" s="432" t="s">
        <v>73</v>
      </c>
      <c r="B24" s="479" t="s">
        <v>833</v>
      </c>
      <c r="C24" s="483" t="s">
        <v>117</v>
      </c>
      <c r="D24" s="404">
        <v>41.5</v>
      </c>
      <c r="E24" s="404">
        <v>13.5</v>
      </c>
      <c r="F24" s="147"/>
      <c r="G24" s="404">
        <f t="shared" si="8"/>
        <v>55</v>
      </c>
      <c r="H24" s="151"/>
      <c r="I24" s="151"/>
      <c r="J24" s="476">
        <f>SUM(D24*1.5)</f>
        <v>62.25</v>
      </c>
      <c r="K24" s="476">
        <f>SUM((J24+E24)*(1+F24))</f>
        <v>75.75</v>
      </c>
      <c r="L24" s="476">
        <f t="shared" si="2"/>
        <v>62.25</v>
      </c>
      <c r="M24" s="476">
        <f>SUM((L24+E24)*(1+F24))</f>
        <v>75.75</v>
      </c>
      <c r="N24" s="476">
        <f t="shared" si="4"/>
        <v>62.25</v>
      </c>
      <c r="O24" s="476">
        <f>SUM(E24+N24)*(1+F24)</f>
        <v>75.75</v>
      </c>
      <c r="P24" s="476">
        <f>SUM(D24*1.5)</f>
        <v>62.25</v>
      </c>
      <c r="Q24" s="476">
        <f>SUM((P24+E24)*(1+F24))</f>
        <v>75.75</v>
      </c>
    </row>
    <row r="25" spans="1:19" ht="225">
      <c r="A25" s="431" t="s">
        <v>400</v>
      </c>
      <c r="B25" s="479" t="s">
        <v>834</v>
      </c>
      <c r="C25" s="484" t="s">
        <v>134</v>
      </c>
      <c r="D25" s="404">
        <v>64.81</v>
      </c>
      <c r="E25" s="404">
        <v>49.18</v>
      </c>
      <c r="F25" s="161"/>
      <c r="G25" s="391">
        <f t="shared" si="8"/>
        <v>113.99000000000001</v>
      </c>
      <c r="H25" s="151"/>
      <c r="I25" s="151"/>
      <c r="J25" s="476">
        <f>SUM(D25*1.5)</f>
        <v>97.215000000000003</v>
      </c>
      <c r="K25" s="476">
        <f>SUM((J25+E25)*(1+F25))</f>
        <v>146.39500000000001</v>
      </c>
      <c r="L25" s="476">
        <f t="shared" si="2"/>
        <v>97.215000000000003</v>
      </c>
      <c r="M25" s="476">
        <f>SUM((L25+E25)*(1+F25))</f>
        <v>146.39500000000001</v>
      </c>
      <c r="N25" s="476">
        <f t="shared" si="4"/>
        <v>97.215000000000003</v>
      </c>
      <c r="O25" s="476">
        <f>SUM(E25+N25)*(1+F25)</f>
        <v>146.39500000000001</v>
      </c>
      <c r="P25" s="476">
        <f>SUM(D25*1.5)</f>
        <v>97.215000000000003</v>
      </c>
      <c r="Q25" s="476">
        <f>SUM((P25+E25)*(1+F25))</f>
        <v>146.39500000000001</v>
      </c>
    </row>
    <row r="26" spans="1:19" ht="244.5" customHeight="1">
      <c r="A26" s="431" t="s">
        <v>401</v>
      </c>
      <c r="B26" s="479" t="s">
        <v>835</v>
      </c>
      <c r="C26" s="484" t="s">
        <v>134</v>
      </c>
      <c r="D26" s="404">
        <v>64.81</v>
      </c>
      <c r="E26" s="404">
        <v>49.18</v>
      </c>
      <c r="F26" s="161"/>
      <c r="G26" s="391">
        <f>SUM(D26:E26)*(1+F26)</f>
        <v>113.99000000000001</v>
      </c>
      <c r="H26" s="151"/>
      <c r="I26" s="151"/>
      <c r="J26" s="476">
        <f>SUM(D26*1.5)</f>
        <v>97.215000000000003</v>
      </c>
      <c r="K26" s="476">
        <f>SUM((J26+E26)*(1+F26))</f>
        <v>146.39500000000001</v>
      </c>
      <c r="L26" s="476">
        <f t="shared" si="2"/>
        <v>97.215000000000003</v>
      </c>
      <c r="M26" s="476">
        <f>SUM((L26+E26)*(1+F26))</f>
        <v>146.39500000000001</v>
      </c>
      <c r="N26" s="476">
        <f t="shared" si="4"/>
        <v>97.215000000000003</v>
      </c>
      <c r="O26" s="476">
        <f>SUM(E26+N26)*(1+F26)</f>
        <v>146.39500000000001</v>
      </c>
      <c r="P26" s="476">
        <f>SUM(D26*1.5)</f>
        <v>97.215000000000003</v>
      </c>
      <c r="Q26" s="476">
        <f>SUM((P26+E26)*(1+F26))</f>
        <v>146.39500000000001</v>
      </c>
    </row>
    <row r="27" spans="1:19" ht="64.5">
      <c r="A27" s="432" t="s">
        <v>65</v>
      </c>
      <c r="B27" s="402" t="s">
        <v>830</v>
      </c>
      <c r="C27" s="433"/>
      <c r="D27" s="433"/>
      <c r="E27" s="433"/>
      <c r="F27" s="452"/>
      <c r="G27" s="157"/>
      <c r="H27" s="151"/>
      <c r="I27" s="151"/>
      <c r="J27" s="433"/>
      <c r="K27" s="391">
        <f>SUM(G27*1.5)</f>
        <v>0</v>
      </c>
      <c r="L27" s="444"/>
      <c r="M27" s="391">
        <f>SUM(G27*1.5)</f>
        <v>0</v>
      </c>
      <c r="N27" s="444"/>
      <c r="O27" s="391">
        <f>SUM(G27*1.5)</f>
        <v>0</v>
      </c>
      <c r="P27" s="444"/>
      <c r="Q27" s="391">
        <f>SUM(G27*2)</f>
        <v>0</v>
      </c>
    </row>
    <row r="28" spans="1:19" ht="166.5">
      <c r="A28" s="434" t="s">
        <v>61</v>
      </c>
      <c r="B28" s="402" t="s">
        <v>828</v>
      </c>
      <c r="C28" s="433"/>
      <c r="D28" s="433"/>
      <c r="E28" s="433"/>
      <c r="F28" s="452"/>
      <c r="G28" s="157"/>
      <c r="H28" s="151"/>
      <c r="I28" s="151"/>
      <c r="J28" s="433"/>
      <c r="K28" s="391">
        <f t="shared" ref="K28:K35" si="15">SUM(G28*1.5)</f>
        <v>0</v>
      </c>
      <c r="L28" s="444"/>
      <c r="M28" s="391">
        <f t="shared" ref="M28:M35" si="16">SUM(G28*1.5)</f>
        <v>0</v>
      </c>
      <c r="N28" s="444"/>
      <c r="O28" s="391">
        <f t="shared" ref="O28:O35" si="17">SUM(G28*1.5)</f>
        <v>0</v>
      </c>
      <c r="P28" s="444"/>
      <c r="Q28" s="391">
        <f t="shared" ref="Q28:Q35" si="18">SUM(G28*2)</f>
        <v>0</v>
      </c>
    </row>
    <row r="29" spans="1:19" ht="64.5">
      <c r="A29" s="432" t="s">
        <v>62</v>
      </c>
      <c r="B29" s="402" t="s">
        <v>827</v>
      </c>
      <c r="C29" s="433"/>
      <c r="D29" s="433"/>
      <c r="E29" s="433"/>
      <c r="F29" s="452"/>
      <c r="G29" s="157"/>
      <c r="H29" s="151"/>
      <c r="I29" s="151"/>
      <c r="J29" s="433"/>
      <c r="K29" s="391">
        <f t="shared" si="15"/>
        <v>0</v>
      </c>
      <c r="L29" s="444"/>
      <c r="M29" s="391">
        <f t="shared" si="16"/>
        <v>0</v>
      </c>
      <c r="N29" s="444"/>
      <c r="O29" s="391">
        <f t="shared" si="17"/>
        <v>0</v>
      </c>
      <c r="P29" s="444"/>
      <c r="Q29" s="391">
        <f t="shared" si="18"/>
        <v>0</v>
      </c>
    </row>
    <row r="30" spans="1:19" ht="102.75">
      <c r="A30" s="485" t="s">
        <v>98</v>
      </c>
      <c r="B30" s="414" t="s">
        <v>826</v>
      </c>
      <c r="C30" s="433"/>
      <c r="D30" s="433"/>
      <c r="E30" s="433"/>
      <c r="F30" s="452"/>
      <c r="G30" s="157"/>
      <c r="H30" s="151"/>
      <c r="I30" s="151"/>
      <c r="J30" s="433"/>
      <c r="K30" s="391">
        <f t="shared" si="15"/>
        <v>0</v>
      </c>
      <c r="L30" s="444"/>
      <c r="M30" s="391">
        <f t="shared" si="16"/>
        <v>0</v>
      </c>
      <c r="N30" s="444"/>
      <c r="O30" s="391">
        <f t="shared" si="17"/>
        <v>0</v>
      </c>
      <c r="P30" s="444"/>
      <c r="Q30" s="391">
        <f t="shared" si="18"/>
        <v>0</v>
      </c>
    </row>
    <row r="31" spans="1:19" ht="129" thickBot="1">
      <c r="A31" s="486" t="s">
        <v>461</v>
      </c>
      <c r="B31" s="438" t="s">
        <v>825</v>
      </c>
      <c r="C31" s="433"/>
      <c r="D31" s="433"/>
      <c r="E31" s="433"/>
      <c r="F31" s="452"/>
      <c r="G31" s="157"/>
      <c r="H31" s="151"/>
      <c r="I31" s="151"/>
      <c r="J31" s="433"/>
      <c r="K31" s="391">
        <f t="shared" si="15"/>
        <v>0</v>
      </c>
      <c r="L31" s="444"/>
      <c r="M31" s="391">
        <f t="shared" si="16"/>
        <v>0</v>
      </c>
      <c r="N31" s="444"/>
      <c r="O31" s="391">
        <f t="shared" si="17"/>
        <v>0</v>
      </c>
      <c r="P31" s="444"/>
      <c r="Q31" s="391">
        <f t="shared" si="18"/>
        <v>0</v>
      </c>
    </row>
    <row r="32" spans="1:19" ht="90.75" thickTop="1">
      <c r="A32" s="485" t="s">
        <v>99</v>
      </c>
      <c r="B32" s="422" t="s">
        <v>698</v>
      </c>
      <c r="C32" s="433"/>
      <c r="D32" s="433"/>
      <c r="E32" s="433"/>
      <c r="F32" s="452"/>
      <c r="G32" s="157"/>
      <c r="H32" s="151"/>
      <c r="I32" s="151"/>
      <c r="J32" s="433"/>
      <c r="K32" s="391">
        <f t="shared" si="15"/>
        <v>0</v>
      </c>
      <c r="L32" s="444"/>
      <c r="M32" s="391">
        <f t="shared" si="16"/>
        <v>0</v>
      </c>
      <c r="N32" s="444"/>
      <c r="O32" s="391">
        <f t="shared" si="17"/>
        <v>0</v>
      </c>
      <c r="P32" s="444"/>
      <c r="Q32" s="391">
        <f t="shared" si="18"/>
        <v>0</v>
      </c>
    </row>
    <row r="33" spans="1:17">
      <c r="A33" s="432" t="s">
        <v>64</v>
      </c>
      <c r="B33" s="200"/>
      <c r="C33" s="433"/>
      <c r="D33" s="433"/>
      <c r="E33" s="433"/>
      <c r="F33" s="452"/>
      <c r="G33" s="444"/>
      <c r="H33" s="433"/>
      <c r="I33" s="433"/>
      <c r="J33" s="433"/>
      <c r="K33" s="444"/>
      <c r="L33" s="444"/>
      <c r="M33" s="444"/>
      <c r="N33" s="444"/>
      <c r="O33" s="444"/>
      <c r="P33" s="444"/>
      <c r="Q33" s="444"/>
    </row>
    <row r="34" spans="1:17" ht="15.75" thickBot="1">
      <c r="A34" s="432" t="s">
        <v>63</v>
      </c>
      <c r="B34" s="203"/>
      <c r="C34" s="433"/>
      <c r="D34" s="433"/>
      <c r="E34" s="433"/>
      <c r="F34" s="452"/>
      <c r="G34" s="444"/>
      <c r="H34" s="433"/>
      <c r="I34" s="433"/>
      <c r="J34" s="433"/>
      <c r="K34" s="444"/>
      <c r="L34" s="444"/>
      <c r="M34" s="444"/>
      <c r="N34" s="444"/>
      <c r="O34" s="444"/>
      <c r="P34" s="444"/>
      <c r="Q34" s="444"/>
    </row>
    <row r="35" spans="1:17" ht="90">
      <c r="A35" s="485" t="s">
        <v>100</v>
      </c>
      <c r="B35" s="422" t="s">
        <v>699</v>
      </c>
      <c r="C35" s="433"/>
      <c r="D35" s="433"/>
      <c r="E35" s="433"/>
      <c r="F35" s="452"/>
      <c r="G35" s="157"/>
      <c r="H35" s="151"/>
      <c r="I35" s="151"/>
      <c r="J35" s="433"/>
      <c r="K35" s="391">
        <f t="shared" si="15"/>
        <v>0</v>
      </c>
      <c r="L35" s="444"/>
      <c r="M35" s="391">
        <f t="shared" si="16"/>
        <v>0</v>
      </c>
      <c r="N35" s="444"/>
      <c r="O35" s="391">
        <f t="shared" si="17"/>
        <v>0</v>
      </c>
      <c r="P35" s="444"/>
      <c r="Q35" s="391">
        <f t="shared" si="18"/>
        <v>0</v>
      </c>
    </row>
    <row r="36" spans="1:17">
      <c r="A36" s="432" t="s">
        <v>64</v>
      </c>
      <c r="B36" s="488"/>
      <c r="C36" s="433"/>
      <c r="D36" s="433"/>
      <c r="E36" s="433"/>
      <c r="F36" s="452"/>
      <c r="G36" s="444"/>
      <c r="H36" s="433"/>
      <c r="I36" s="433"/>
      <c r="J36" s="433"/>
      <c r="K36" s="444"/>
      <c r="L36" s="444"/>
      <c r="M36" s="444"/>
      <c r="N36" s="444"/>
      <c r="O36" s="444"/>
      <c r="P36" s="444"/>
      <c r="Q36" s="444"/>
    </row>
    <row r="37" spans="1:17">
      <c r="A37" s="432" t="s">
        <v>63</v>
      </c>
      <c r="B37" s="488"/>
      <c r="C37" s="433"/>
      <c r="D37" s="433"/>
      <c r="E37" s="433"/>
      <c r="F37" s="452"/>
      <c r="G37" s="444"/>
      <c r="H37" s="433"/>
      <c r="I37" s="433"/>
      <c r="J37" s="433"/>
      <c r="K37" s="444"/>
      <c r="L37" s="444"/>
      <c r="M37" s="444"/>
      <c r="N37" s="444"/>
      <c r="O37" s="444"/>
      <c r="P37" s="444"/>
      <c r="Q37" s="444"/>
    </row>
  </sheetData>
  <sheetProtection algorithmName="SHA-512" hashValue="NFsBNJMg5UF4eOzW3NpPoN9H1EraTj5zibxiRuWG+n1JlE78/4GNJEJH/3awFpgwDKz48t0qs7z4izZPCTdiig==" saltValue="Ce9Hsx9BvilqK8+NUbrxMQ==" spinCount="100000" sheet="1" objects="1" scenarios="1"/>
  <mergeCells count="2">
    <mergeCell ref="A1:B1"/>
    <mergeCell ref="A3:Q3"/>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65"/>
  <sheetViews>
    <sheetView zoomScale="70" zoomScaleNormal="70" workbookViewId="0">
      <selection activeCell="D69" sqref="D69"/>
    </sheetView>
  </sheetViews>
  <sheetFormatPr defaultColWidth="9.28515625" defaultRowHeight="15"/>
  <cols>
    <col min="1" max="1" width="51.28515625" style="59" customWidth="1"/>
    <col min="2" max="2" width="53" style="59" customWidth="1"/>
    <col min="3" max="3" width="43.28515625" style="59" customWidth="1"/>
    <col min="4" max="4" width="18.42578125" style="59" customWidth="1"/>
    <col min="5" max="5" width="18.7109375" style="59" customWidth="1"/>
    <col min="6" max="6" width="14.28515625" style="63" customWidth="1"/>
    <col min="7" max="7" width="15.28515625" style="60" bestFit="1" customWidth="1"/>
    <col min="8" max="8" width="19.7109375" style="59" customWidth="1"/>
    <col min="9" max="9" width="14.42578125" style="59" customWidth="1"/>
    <col min="10" max="10" width="15.28515625" style="60" bestFit="1" customWidth="1"/>
    <col min="11" max="11" width="22.5703125" style="60" bestFit="1" customWidth="1"/>
    <col min="12" max="12" width="15.28515625" style="60" bestFit="1" customWidth="1"/>
    <col min="13" max="13" width="22.5703125" style="60" bestFit="1" customWidth="1"/>
    <col min="14" max="14" width="18.28515625" style="60" bestFit="1" customWidth="1"/>
    <col min="15" max="16" width="18.28515625" style="60" customWidth="1"/>
    <col min="17" max="17" width="19.7109375" style="60" customWidth="1"/>
    <col min="18" max="19" width="0" style="59" hidden="1" customWidth="1"/>
    <col min="20" max="16384" width="9.28515625" style="59"/>
  </cols>
  <sheetData>
    <row r="1" spans="1:19" ht="18.75">
      <c r="A1" s="489" t="s">
        <v>469</v>
      </c>
      <c r="B1" s="490"/>
      <c r="C1" s="350"/>
      <c r="D1" s="491"/>
      <c r="E1" s="491"/>
      <c r="F1" s="492"/>
      <c r="G1" s="493"/>
      <c r="H1" s="491"/>
      <c r="I1" s="491"/>
      <c r="J1" s="493"/>
      <c r="K1" s="493"/>
      <c r="L1" s="493"/>
      <c r="M1" s="493"/>
      <c r="N1" s="493"/>
      <c r="O1" s="493"/>
      <c r="P1" s="493"/>
      <c r="Q1" s="493"/>
    </row>
    <row r="2" spans="1:19" ht="18.75">
      <c r="A2" s="494"/>
      <c r="B2" s="468" t="s">
        <v>0</v>
      </c>
      <c r="C2" s="468" t="str">
        <f>'Cover Page'!C5:E5</f>
        <v>[Insert Bidder Name]</v>
      </c>
      <c r="D2" s="491"/>
      <c r="E2" s="491"/>
      <c r="F2" s="492"/>
      <c r="G2" s="493"/>
      <c r="H2" s="491"/>
      <c r="I2" s="491"/>
      <c r="J2" s="493"/>
      <c r="K2" s="493"/>
      <c r="L2" s="493"/>
      <c r="M2" s="493"/>
      <c r="N2" s="493"/>
      <c r="O2" s="493"/>
      <c r="P2" s="493"/>
      <c r="Q2" s="493"/>
    </row>
    <row r="3" spans="1:19" s="49" customFormat="1" ht="65.25" customHeight="1">
      <c r="A3" s="392" t="s">
        <v>464</v>
      </c>
      <c r="B3" s="393"/>
      <c r="C3" s="393"/>
      <c r="D3" s="393"/>
      <c r="E3" s="393"/>
      <c r="F3" s="393"/>
      <c r="G3" s="393"/>
      <c r="H3" s="393"/>
      <c r="I3" s="393"/>
      <c r="J3" s="393"/>
      <c r="K3" s="393"/>
      <c r="L3" s="393"/>
      <c r="M3" s="393"/>
      <c r="N3" s="393"/>
      <c r="O3" s="393"/>
      <c r="P3" s="393"/>
      <c r="Q3" s="394"/>
    </row>
    <row r="4" spans="1:19" s="49" customFormat="1" ht="82.5" customHeight="1">
      <c r="A4" s="495" t="s">
        <v>118</v>
      </c>
      <c r="B4" s="395" t="s">
        <v>82</v>
      </c>
      <c r="C4" s="396" t="s">
        <v>109</v>
      </c>
      <c r="D4" s="397">
        <v>52.75</v>
      </c>
      <c r="E4" s="397">
        <f>SUM((R4+(D4*S4)))</f>
        <v>33.700000000000003</v>
      </c>
      <c r="F4" s="470">
        <v>0.95</v>
      </c>
      <c r="G4" s="381">
        <f>SUM(D4:E4)*(1+F4)</f>
        <v>168.57750000000001</v>
      </c>
      <c r="H4" s="471" t="s">
        <v>120</v>
      </c>
      <c r="I4" s="383">
        <v>170.58</v>
      </c>
      <c r="J4" s="397">
        <f>SUM(D4*1.5)</f>
        <v>79.125</v>
      </c>
      <c r="K4" s="381">
        <f>SUM((J4+(R4+(J4*S4))*(1+F4)))</f>
        <v>153.06900000000002</v>
      </c>
      <c r="L4" s="381">
        <f>SUM(D4*1.5)</f>
        <v>79.125</v>
      </c>
      <c r="M4" s="381">
        <f>SUM((L4+(R4+(L4*S4))*(1+F4)))</f>
        <v>153.06900000000002</v>
      </c>
      <c r="N4" s="381">
        <f>SUM(D4*1.5)</f>
        <v>79.125</v>
      </c>
      <c r="O4" s="381">
        <f>SUM(N4+(R4+(N4*S4))*(1+F4))</f>
        <v>153.06900000000002</v>
      </c>
      <c r="P4" s="381">
        <f>SUM(D4*2)</f>
        <v>105.5</v>
      </c>
      <c r="Q4" s="381">
        <f>SUM((P4+(R4+(P4*S4))*(1+F4)))</f>
        <v>187.673</v>
      </c>
      <c r="R4" s="49">
        <v>25.26</v>
      </c>
      <c r="S4" s="49">
        <v>0.16</v>
      </c>
    </row>
    <row r="5" spans="1:19" ht="75">
      <c r="A5" s="398" t="s">
        <v>47</v>
      </c>
      <c r="B5" s="398" t="s">
        <v>48</v>
      </c>
      <c r="C5" s="399" t="s">
        <v>112</v>
      </c>
      <c r="D5" s="400" t="s">
        <v>49</v>
      </c>
      <c r="E5" s="400" t="s">
        <v>50</v>
      </c>
      <c r="F5" s="472" t="s">
        <v>51</v>
      </c>
      <c r="G5" s="400" t="s">
        <v>69</v>
      </c>
      <c r="H5" s="442" t="s">
        <v>76</v>
      </c>
      <c r="I5" s="474" t="s">
        <v>113</v>
      </c>
      <c r="J5" s="442" t="s">
        <v>68</v>
      </c>
      <c r="K5" s="442" t="s">
        <v>67</v>
      </c>
      <c r="L5" s="442" t="s">
        <v>52</v>
      </c>
      <c r="M5" s="442" t="s">
        <v>53</v>
      </c>
      <c r="N5" s="442" t="s">
        <v>54</v>
      </c>
      <c r="O5" s="442" t="s">
        <v>55</v>
      </c>
      <c r="P5" s="474" t="s">
        <v>66</v>
      </c>
      <c r="Q5" s="400" t="s">
        <v>56</v>
      </c>
    </row>
    <row r="6" spans="1:19" ht="240">
      <c r="A6" s="406" t="s">
        <v>405</v>
      </c>
      <c r="B6" s="405" t="s">
        <v>852</v>
      </c>
      <c r="C6" s="406" t="s">
        <v>406</v>
      </c>
      <c r="D6" s="404">
        <v>52.75</v>
      </c>
      <c r="E6" s="404">
        <v>50.55</v>
      </c>
      <c r="F6" s="147"/>
      <c r="G6" s="391">
        <f>SUM(D6+E6)*(1+F6)</f>
        <v>103.3</v>
      </c>
      <c r="H6" s="151"/>
      <c r="I6" s="151"/>
      <c r="J6" s="391">
        <f t="shared" ref="J6:J31" si="0">SUM(D6*1.5)</f>
        <v>79.125</v>
      </c>
      <c r="K6" s="391">
        <f>SUM((J6+E6)*(1+F6))</f>
        <v>129.67500000000001</v>
      </c>
      <c r="L6" s="391">
        <f t="shared" ref="L6:L54" si="1">SUM(D6*1.5)</f>
        <v>79.125</v>
      </c>
      <c r="M6" s="391">
        <f>SUM((L6+E6)*(1+F6))</f>
        <v>129.67500000000001</v>
      </c>
      <c r="N6" s="391">
        <f t="shared" ref="N6:N37" si="2">SUM(D6*1.5)</f>
        <v>79.125</v>
      </c>
      <c r="O6" s="391">
        <f>SUM(E6+N6)*(1+F6)</f>
        <v>129.67500000000001</v>
      </c>
      <c r="P6" s="391">
        <f t="shared" ref="P6:P37" si="3">SUM(D6*2)</f>
        <v>105.5</v>
      </c>
      <c r="Q6" s="391">
        <f>SUM((P6+E6)*(1+F6))</f>
        <v>156.05000000000001</v>
      </c>
    </row>
    <row r="7" spans="1:19" ht="240">
      <c r="A7" s="410" t="s">
        <v>465</v>
      </c>
      <c r="B7" s="405" t="s">
        <v>852</v>
      </c>
      <c r="C7" s="496" t="s">
        <v>252</v>
      </c>
      <c r="D7" s="404">
        <v>45</v>
      </c>
      <c r="E7" s="404">
        <f>SUM(R7+(D7*S7))</f>
        <v>32.369999999999997</v>
      </c>
      <c r="F7" s="147"/>
      <c r="G7" s="391">
        <f t="shared" ref="G7:G54" si="4">SUM(D7+E7)*(1+F7)</f>
        <v>77.37</v>
      </c>
      <c r="H7" s="151"/>
      <c r="I7" s="151"/>
      <c r="J7" s="391">
        <f t="shared" si="0"/>
        <v>67.5</v>
      </c>
      <c r="K7" s="391">
        <f>SUM((J7+E7)*(1+F7))</f>
        <v>99.87</v>
      </c>
      <c r="L7" s="391">
        <f t="shared" si="1"/>
        <v>67.5</v>
      </c>
      <c r="M7" s="391">
        <f>SUM((L7+E7)*(1+F7))</f>
        <v>99.87</v>
      </c>
      <c r="N7" s="391">
        <f t="shared" si="2"/>
        <v>67.5</v>
      </c>
      <c r="O7" s="391">
        <f>SUM(E7+N7)*(1+F7)</f>
        <v>99.87</v>
      </c>
      <c r="P7" s="391">
        <f t="shared" si="3"/>
        <v>90</v>
      </c>
      <c r="Q7" s="391">
        <f>SUM((P7+E7)*(1+F7))</f>
        <v>122.37</v>
      </c>
      <c r="R7" s="59">
        <v>31.02</v>
      </c>
      <c r="S7" s="59">
        <v>0.03</v>
      </c>
    </row>
    <row r="8" spans="1:19" ht="240">
      <c r="A8" s="410" t="s">
        <v>466</v>
      </c>
      <c r="B8" s="405" t="s">
        <v>852</v>
      </c>
      <c r="C8" s="496" t="s">
        <v>251</v>
      </c>
      <c r="D8" s="404">
        <v>45</v>
      </c>
      <c r="E8" s="404">
        <f>SUM(R8+(D8*S8))</f>
        <v>32.369999999999997</v>
      </c>
      <c r="F8" s="147"/>
      <c r="G8" s="391">
        <f t="shared" si="4"/>
        <v>77.37</v>
      </c>
      <c r="H8" s="151"/>
      <c r="I8" s="151"/>
      <c r="J8" s="391">
        <f t="shared" si="0"/>
        <v>67.5</v>
      </c>
      <c r="K8" s="391">
        <f>SUM((J8+E8)*(1+F8))</f>
        <v>99.87</v>
      </c>
      <c r="L8" s="391">
        <f>SUM(D8*1.5)</f>
        <v>67.5</v>
      </c>
      <c r="M8" s="391">
        <f>SUM((L8+E8)*(1+F8))</f>
        <v>99.87</v>
      </c>
      <c r="N8" s="391">
        <f t="shared" si="2"/>
        <v>67.5</v>
      </c>
      <c r="O8" s="391">
        <f>SUM(E8+N8)*(1+F8)</f>
        <v>99.87</v>
      </c>
      <c r="P8" s="391">
        <f t="shared" si="3"/>
        <v>90</v>
      </c>
      <c r="Q8" s="391">
        <f>SUM((P8+E8)*(1+F8))</f>
        <v>122.37</v>
      </c>
      <c r="R8" s="59">
        <v>31.02</v>
      </c>
      <c r="S8" s="59">
        <v>0.03</v>
      </c>
    </row>
    <row r="9" spans="1:19" ht="210">
      <c r="A9" s="497" t="s">
        <v>121</v>
      </c>
      <c r="B9" s="477" t="s">
        <v>693</v>
      </c>
      <c r="C9" s="406" t="s">
        <v>407</v>
      </c>
      <c r="D9" s="404">
        <v>54.81</v>
      </c>
      <c r="E9" s="404">
        <f>SUM(R9+(D9*S9))</f>
        <v>27.849674999999998</v>
      </c>
      <c r="F9" s="147"/>
      <c r="G9" s="391">
        <f t="shared" si="4"/>
        <v>82.659674999999993</v>
      </c>
      <c r="H9" s="151"/>
      <c r="I9" s="151"/>
      <c r="J9" s="391">
        <f t="shared" si="0"/>
        <v>82.215000000000003</v>
      </c>
      <c r="K9" s="391">
        <f>SUM((J9+(R9+(J9*S9))*(1+F9)))</f>
        <v>111.9145125</v>
      </c>
      <c r="L9" s="391">
        <f t="shared" si="1"/>
        <v>82.215000000000003</v>
      </c>
      <c r="M9" s="498">
        <f>SUM((L9+(R9+(L9*S9))*(1+F9)))</f>
        <v>111.9145125</v>
      </c>
      <c r="N9" s="498">
        <f t="shared" si="2"/>
        <v>82.215000000000003</v>
      </c>
      <c r="O9" s="498">
        <f>SUM(N9+(R9+(N9*S9))*(1+F9))</f>
        <v>111.9145125</v>
      </c>
      <c r="P9" s="498">
        <f t="shared" si="3"/>
        <v>109.62</v>
      </c>
      <c r="Q9" s="498">
        <f>SUM((P9+(R9+(P9*S9))*(1+F9)))</f>
        <v>141.16935000000001</v>
      </c>
      <c r="R9" s="51">
        <v>24.15</v>
      </c>
      <c r="S9" s="51">
        <v>6.7500000000000004E-2</v>
      </c>
    </row>
    <row r="10" spans="1:19" ht="210">
      <c r="A10" s="497" t="s">
        <v>122</v>
      </c>
      <c r="B10" s="405" t="s">
        <v>809</v>
      </c>
      <c r="C10" s="499" t="s">
        <v>259</v>
      </c>
      <c r="D10" s="404">
        <v>54.56</v>
      </c>
      <c r="E10" s="404">
        <f>SUM(R10+(D10*S10))</f>
        <v>27.832799999999999</v>
      </c>
      <c r="F10" s="147"/>
      <c r="G10" s="391">
        <f t="shared" si="4"/>
        <v>82.392799999999994</v>
      </c>
      <c r="H10" s="151"/>
      <c r="I10" s="151"/>
      <c r="J10" s="391">
        <f t="shared" si="0"/>
        <v>81.84</v>
      </c>
      <c r="K10" s="391">
        <f>SUM((J10+(R10+(J10*S10))*(1+F10)))</f>
        <v>111.5142</v>
      </c>
      <c r="L10" s="391">
        <f t="shared" si="1"/>
        <v>81.84</v>
      </c>
      <c r="M10" s="498">
        <f>SUM((L10+(R10+(L10*S10))*(1+F10)))</f>
        <v>111.5142</v>
      </c>
      <c r="N10" s="498">
        <f t="shared" si="2"/>
        <v>81.84</v>
      </c>
      <c r="O10" s="498">
        <f>SUM(N10+(R10+(N10*S10))*(1+F10))</f>
        <v>111.5142</v>
      </c>
      <c r="P10" s="498">
        <f t="shared" si="3"/>
        <v>109.12</v>
      </c>
      <c r="Q10" s="498">
        <f>SUM((P10+(R10+(P10*S10))*(1+F10)))</f>
        <v>140.63560000000001</v>
      </c>
      <c r="R10" s="51">
        <v>24.15</v>
      </c>
      <c r="S10" s="51">
        <v>6.7500000000000004E-2</v>
      </c>
    </row>
    <row r="11" spans="1:19" ht="120">
      <c r="A11" s="424" t="s">
        <v>674</v>
      </c>
      <c r="B11" s="405" t="s">
        <v>853</v>
      </c>
      <c r="C11" s="406" t="s">
        <v>406</v>
      </c>
      <c r="D11" s="404">
        <v>52.75</v>
      </c>
      <c r="E11" s="404">
        <v>50.55</v>
      </c>
      <c r="F11" s="147"/>
      <c r="G11" s="391">
        <f t="shared" si="4"/>
        <v>103.3</v>
      </c>
      <c r="H11" s="151"/>
      <c r="I11" s="151"/>
      <c r="J11" s="391">
        <f t="shared" si="0"/>
        <v>79.125</v>
      </c>
      <c r="K11" s="391">
        <f>SUM((J11+E11)*(1+F11))</f>
        <v>129.67500000000001</v>
      </c>
      <c r="L11" s="391">
        <f t="shared" si="1"/>
        <v>79.125</v>
      </c>
      <c r="M11" s="391">
        <f>SUM((L11+E11)*(1+F11))</f>
        <v>129.67500000000001</v>
      </c>
      <c r="N11" s="391">
        <f t="shared" si="2"/>
        <v>79.125</v>
      </c>
      <c r="O11" s="391">
        <f>SUM(E11+N11)*(1+F11)</f>
        <v>129.67500000000001</v>
      </c>
      <c r="P11" s="391">
        <f t="shared" si="3"/>
        <v>105.5</v>
      </c>
      <c r="Q11" s="391">
        <f>SUM((P11+E11)*(1+F11))</f>
        <v>156.05000000000001</v>
      </c>
    </row>
    <row r="12" spans="1:19" ht="120">
      <c r="A12" s="424" t="s">
        <v>673</v>
      </c>
      <c r="B12" s="477" t="s">
        <v>790</v>
      </c>
      <c r="C12" s="496" t="s">
        <v>252</v>
      </c>
      <c r="D12" s="404">
        <v>45</v>
      </c>
      <c r="E12" s="404">
        <f>SUM(R12+(D12*S12))</f>
        <v>32.369999999999997</v>
      </c>
      <c r="F12" s="147"/>
      <c r="G12" s="391">
        <f t="shared" si="4"/>
        <v>77.37</v>
      </c>
      <c r="H12" s="151"/>
      <c r="I12" s="151"/>
      <c r="J12" s="391">
        <f t="shared" si="0"/>
        <v>67.5</v>
      </c>
      <c r="K12" s="391">
        <f>SUM((J12+E12)*(1+F12))</f>
        <v>99.87</v>
      </c>
      <c r="L12" s="391">
        <f t="shared" si="1"/>
        <v>67.5</v>
      </c>
      <c r="M12" s="391">
        <f>SUM((L12+E12)*(1+F12))</f>
        <v>99.87</v>
      </c>
      <c r="N12" s="391">
        <f t="shared" si="2"/>
        <v>67.5</v>
      </c>
      <c r="O12" s="391">
        <f>SUM(E12+N12)*(1+F12)</f>
        <v>99.87</v>
      </c>
      <c r="P12" s="391">
        <f t="shared" si="3"/>
        <v>90</v>
      </c>
      <c r="Q12" s="391">
        <f>SUM((P12+E12)*(1+F12))</f>
        <v>122.37</v>
      </c>
      <c r="R12" s="59">
        <v>31.02</v>
      </c>
      <c r="S12" s="59">
        <v>0.03</v>
      </c>
    </row>
    <row r="13" spans="1:19" ht="240">
      <c r="A13" s="424" t="s">
        <v>672</v>
      </c>
      <c r="B13" s="405" t="s">
        <v>854</v>
      </c>
      <c r="C13" s="496" t="s">
        <v>251</v>
      </c>
      <c r="D13" s="404">
        <v>45</v>
      </c>
      <c r="E13" s="404">
        <f>SUM(R13+(D13*S13))</f>
        <v>32.369999999999997</v>
      </c>
      <c r="F13" s="147"/>
      <c r="G13" s="391">
        <f t="shared" si="4"/>
        <v>77.37</v>
      </c>
      <c r="H13" s="151"/>
      <c r="I13" s="151"/>
      <c r="J13" s="391">
        <f t="shared" si="0"/>
        <v>67.5</v>
      </c>
      <c r="K13" s="391">
        <f>SUM((J13+(R13+J13*S13)*(1+F13)))</f>
        <v>100.545</v>
      </c>
      <c r="L13" s="391">
        <f>SUM(D13*1.5)</f>
        <v>67.5</v>
      </c>
      <c r="M13" s="391">
        <f>SUM((L13+(R13+L13*S13)*(1+F13)))</f>
        <v>100.545</v>
      </c>
      <c r="N13" s="391">
        <f t="shared" si="2"/>
        <v>67.5</v>
      </c>
      <c r="O13" s="391">
        <f>SUM((R13+N13*S13)+N13)*(1+F13)</f>
        <v>100.545</v>
      </c>
      <c r="P13" s="391">
        <f t="shared" si="3"/>
        <v>90</v>
      </c>
      <c r="Q13" s="391">
        <f>SUM((P13+(R13+P13*S13)*(1+F13)))</f>
        <v>123.72</v>
      </c>
      <c r="R13" s="59">
        <v>31.02</v>
      </c>
      <c r="S13" s="51">
        <v>0.03</v>
      </c>
    </row>
    <row r="14" spans="1:19" ht="105">
      <c r="A14" s="477" t="s">
        <v>791</v>
      </c>
      <c r="B14" s="405" t="s">
        <v>855</v>
      </c>
      <c r="C14" s="406" t="s">
        <v>406</v>
      </c>
      <c r="D14" s="404">
        <v>52.75</v>
      </c>
      <c r="E14" s="404">
        <v>50.55</v>
      </c>
      <c r="F14" s="147"/>
      <c r="G14" s="391">
        <f t="shared" si="4"/>
        <v>103.3</v>
      </c>
      <c r="H14" s="151"/>
      <c r="I14" s="151"/>
      <c r="J14" s="391">
        <f t="shared" si="0"/>
        <v>79.125</v>
      </c>
      <c r="K14" s="391">
        <f>SUM((J14+E14)*(1+F14))</f>
        <v>129.67500000000001</v>
      </c>
      <c r="L14" s="391">
        <f>SUM(D14*1.5)</f>
        <v>79.125</v>
      </c>
      <c r="M14" s="391">
        <f>SUM((L14+E14)*(1+F14))</f>
        <v>129.67500000000001</v>
      </c>
      <c r="N14" s="391">
        <f t="shared" si="2"/>
        <v>79.125</v>
      </c>
      <c r="O14" s="391">
        <f>SUM(E14+N14)*(1+F14)</f>
        <v>129.67500000000001</v>
      </c>
      <c r="P14" s="391">
        <f t="shared" si="3"/>
        <v>105.5</v>
      </c>
      <c r="Q14" s="391">
        <f>SUM((P14+E14)*(1+F14))</f>
        <v>156.05000000000001</v>
      </c>
    </row>
    <row r="15" spans="1:19" ht="105">
      <c r="A15" s="477" t="s">
        <v>792</v>
      </c>
      <c r="B15" s="405" t="s">
        <v>856</v>
      </c>
      <c r="C15" s="496" t="s">
        <v>252</v>
      </c>
      <c r="D15" s="404">
        <v>45</v>
      </c>
      <c r="E15" s="404">
        <f>SUM(R15+(D15*S15))</f>
        <v>32.369999999999997</v>
      </c>
      <c r="F15" s="147"/>
      <c r="G15" s="391">
        <f t="shared" si="4"/>
        <v>77.37</v>
      </c>
      <c r="H15" s="151"/>
      <c r="I15" s="151"/>
      <c r="J15" s="391">
        <f t="shared" si="0"/>
        <v>67.5</v>
      </c>
      <c r="K15" s="391">
        <f>SUM((J15+E15)*(1+F15))</f>
        <v>99.87</v>
      </c>
      <c r="L15" s="391">
        <f>SUM(D15*1.5)</f>
        <v>67.5</v>
      </c>
      <c r="M15" s="391">
        <f>SUM((L15+E15)*(1+F15))</f>
        <v>99.87</v>
      </c>
      <c r="N15" s="391">
        <f t="shared" si="2"/>
        <v>67.5</v>
      </c>
      <c r="O15" s="391">
        <f>SUM(E15+N15)*(1+F15)</f>
        <v>99.87</v>
      </c>
      <c r="P15" s="391">
        <f t="shared" si="3"/>
        <v>90</v>
      </c>
      <c r="Q15" s="391">
        <f>SUM((P15+E15)*(1+F15))</f>
        <v>122.37</v>
      </c>
      <c r="R15" s="59">
        <v>31.02</v>
      </c>
      <c r="S15" s="59">
        <v>0.03</v>
      </c>
    </row>
    <row r="16" spans="1:19" ht="240">
      <c r="A16" s="407" t="s">
        <v>493</v>
      </c>
      <c r="B16" s="405" t="s">
        <v>857</v>
      </c>
      <c r="C16" s="496" t="s">
        <v>251</v>
      </c>
      <c r="D16" s="404">
        <v>45</v>
      </c>
      <c r="E16" s="404">
        <f>SUM(R16+(D16*S16))</f>
        <v>32.369999999999997</v>
      </c>
      <c r="F16" s="147"/>
      <c r="G16" s="391">
        <f t="shared" si="4"/>
        <v>77.37</v>
      </c>
      <c r="H16" s="151"/>
      <c r="I16" s="151"/>
      <c r="J16" s="391">
        <f t="shared" si="0"/>
        <v>67.5</v>
      </c>
      <c r="K16" s="391">
        <f>SUM((J16+(R16+J16*S16)*(1+F16)))</f>
        <v>100.545</v>
      </c>
      <c r="L16" s="391">
        <f>SUM(D16*1.5)</f>
        <v>67.5</v>
      </c>
      <c r="M16" s="391">
        <f>SUM((L16+(R16+L16*S16)*(1+F16)))</f>
        <v>100.545</v>
      </c>
      <c r="N16" s="391">
        <f t="shared" si="2"/>
        <v>67.5</v>
      </c>
      <c r="O16" s="391">
        <f>SUM((R16+N16*S16)+N16)*(1+F16)</f>
        <v>100.545</v>
      </c>
      <c r="P16" s="391">
        <f t="shared" si="3"/>
        <v>90</v>
      </c>
      <c r="Q16" s="391">
        <f>SUM((P16+(R16+P16*S16)*(1+F16)))</f>
        <v>123.72</v>
      </c>
      <c r="R16" s="59">
        <v>31.02</v>
      </c>
      <c r="S16" s="51">
        <v>0.03</v>
      </c>
    </row>
    <row r="17" spans="1:19" ht="135">
      <c r="A17" s="478" t="s">
        <v>670</v>
      </c>
      <c r="B17" s="479" t="s">
        <v>858</v>
      </c>
      <c r="C17" s="406" t="s">
        <v>406</v>
      </c>
      <c r="D17" s="404">
        <v>52.75</v>
      </c>
      <c r="E17" s="404">
        <v>50.55</v>
      </c>
      <c r="F17" s="147"/>
      <c r="G17" s="391">
        <f t="shared" si="4"/>
        <v>103.3</v>
      </c>
      <c r="H17" s="151"/>
      <c r="I17" s="151"/>
      <c r="J17" s="391">
        <f t="shared" si="0"/>
        <v>79.125</v>
      </c>
      <c r="K17" s="391">
        <f>SUM((J17+E17)*(1+F17))</f>
        <v>129.67500000000001</v>
      </c>
      <c r="L17" s="391">
        <f t="shared" si="1"/>
        <v>79.125</v>
      </c>
      <c r="M17" s="391">
        <f>SUM((L17+E17)*(1+F17))</f>
        <v>129.67500000000001</v>
      </c>
      <c r="N17" s="391">
        <f t="shared" si="2"/>
        <v>79.125</v>
      </c>
      <c r="O17" s="391">
        <f>SUM(E17+N17)*(1+F17)</f>
        <v>129.67500000000001</v>
      </c>
      <c r="P17" s="391">
        <f t="shared" si="3"/>
        <v>105.5</v>
      </c>
      <c r="Q17" s="391">
        <f>SUM((P17+E17)*(1+F17))</f>
        <v>156.05000000000001</v>
      </c>
    </row>
    <row r="18" spans="1:19" ht="135">
      <c r="A18" s="478" t="s">
        <v>671</v>
      </c>
      <c r="B18" s="479" t="s">
        <v>858</v>
      </c>
      <c r="C18" s="496" t="s">
        <v>252</v>
      </c>
      <c r="D18" s="404">
        <v>45</v>
      </c>
      <c r="E18" s="404">
        <f>SUM(R18+(D18*S18))</f>
        <v>32.369999999999997</v>
      </c>
      <c r="F18" s="147"/>
      <c r="G18" s="391">
        <f t="shared" si="4"/>
        <v>77.37</v>
      </c>
      <c r="H18" s="151"/>
      <c r="I18" s="151"/>
      <c r="J18" s="391">
        <f t="shared" si="0"/>
        <v>67.5</v>
      </c>
      <c r="K18" s="391">
        <f>SUM((J18+E18)*(1+F18))</f>
        <v>99.87</v>
      </c>
      <c r="L18" s="391">
        <f t="shared" si="1"/>
        <v>67.5</v>
      </c>
      <c r="M18" s="391">
        <f>SUM((L18+E18)*(1+F18))</f>
        <v>99.87</v>
      </c>
      <c r="N18" s="391">
        <f t="shared" si="2"/>
        <v>67.5</v>
      </c>
      <c r="O18" s="391">
        <f>SUM(E18+N18)*(1+F18)</f>
        <v>99.87</v>
      </c>
      <c r="P18" s="391">
        <f t="shared" si="3"/>
        <v>90</v>
      </c>
      <c r="Q18" s="391">
        <f>SUM((P18+E18)*(1+F18))</f>
        <v>122.37</v>
      </c>
      <c r="R18" s="59">
        <v>31.02</v>
      </c>
      <c r="S18" s="59">
        <v>0.03</v>
      </c>
    </row>
    <row r="19" spans="1:19" ht="240">
      <c r="A19" s="500" t="s">
        <v>606</v>
      </c>
      <c r="B19" s="479" t="s">
        <v>858</v>
      </c>
      <c r="C19" s="496" t="s">
        <v>251</v>
      </c>
      <c r="D19" s="404">
        <v>45</v>
      </c>
      <c r="E19" s="404">
        <f>SUM(R19+(D19*S19))</f>
        <v>32.369999999999997</v>
      </c>
      <c r="F19" s="147"/>
      <c r="G19" s="391">
        <f t="shared" si="4"/>
        <v>77.37</v>
      </c>
      <c r="H19" s="151"/>
      <c r="I19" s="151"/>
      <c r="J19" s="391">
        <f t="shared" si="0"/>
        <v>67.5</v>
      </c>
      <c r="K19" s="391">
        <f>SUM((J19+(R19+J19*S19)*(1+F19)))</f>
        <v>100.545</v>
      </c>
      <c r="L19" s="391">
        <f>SUM(D19*1.5)</f>
        <v>67.5</v>
      </c>
      <c r="M19" s="391">
        <f>SUM((L19+(R19+L19*S19)*(1+F19)))</f>
        <v>100.545</v>
      </c>
      <c r="N19" s="391">
        <f t="shared" si="2"/>
        <v>67.5</v>
      </c>
      <c r="O19" s="391">
        <f>SUM((R19+N19*S19)+N19)*(1+F19)</f>
        <v>100.545</v>
      </c>
      <c r="P19" s="391">
        <f t="shared" si="3"/>
        <v>90</v>
      </c>
      <c r="Q19" s="391">
        <f>SUM((P19+(R19+P19*S19)*(1+F19)))</f>
        <v>123.72</v>
      </c>
      <c r="R19" s="59">
        <v>31.02</v>
      </c>
      <c r="S19" s="51">
        <v>0.03</v>
      </c>
    </row>
    <row r="20" spans="1:19" ht="135">
      <c r="A20" s="484" t="s">
        <v>135</v>
      </c>
      <c r="B20" s="479" t="s">
        <v>859</v>
      </c>
      <c r="C20" s="406" t="s">
        <v>406</v>
      </c>
      <c r="D20" s="404">
        <v>52.75</v>
      </c>
      <c r="E20" s="404">
        <v>50.55</v>
      </c>
      <c r="F20" s="147"/>
      <c r="G20" s="391">
        <f t="shared" si="4"/>
        <v>103.3</v>
      </c>
      <c r="H20" s="151"/>
      <c r="I20" s="151"/>
      <c r="J20" s="391">
        <f t="shared" si="0"/>
        <v>79.125</v>
      </c>
      <c r="K20" s="391">
        <f>SUM((J20+E20)*(1+F20))</f>
        <v>129.67500000000001</v>
      </c>
      <c r="L20" s="391">
        <f t="shared" si="1"/>
        <v>79.125</v>
      </c>
      <c r="M20" s="391">
        <f>SUM((L20+E20)*(1+F20))</f>
        <v>129.67500000000001</v>
      </c>
      <c r="N20" s="391">
        <f t="shared" si="2"/>
        <v>79.125</v>
      </c>
      <c r="O20" s="391">
        <f>SUM(E20+N20)*(1+F20)</f>
        <v>129.67500000000001</v>
      </c>
      <c r="P20" s="391">
        <f t="shared" si="3"/>
        <v>105.5</v>
      </c>
      <c r="Q20" s="391">
        <f>SUM((P20+E20)*(1+F20))</f>
        <v>156.05000000000001</v>
      </c>
    </row>
    <row r="21" spans="1:19" ht="135">
      <c r="A21" s="486" t="s">
        <v>467</v>
      </c>
      <c r="B21" s="479" t="s">
        <v>860</v>
      </c>
      <c r="C21" s="496" t="s">
        <v>252</v>
      </c>
      <c r="D21" s="404">
        <v>45</v>
      </c>
      <c r="E21" s="404">
        <f>SUM(R21+(D21*S21))</f>
        <v>32.369999999999997</v>
      </c>
      <c r="F21" s="147"/>
      <c r="G21" s="391">
        <f t="shared" si="4"/>
        <v>77.37</v>
      </c>
      <c r="H21" s="151"/>
      <c r="I21" s="151"/>
      <c r="J21" s="391">
        <f t="shared" si="0"/>
        <v>67.5</v>
      </c>
      <c r="K21" s="391">
        <f>SUM((J21+E21)*(1+F21))</f>
        <v>99.87</v>
      </c>
      <c r="L21" s="391">
        <f>SUM(D21*1.5)</f>
        <v>67.5</v>
      </c>
      <c r="M21" s="391">
        <f>SUM((L21+E21)*(1+F21))</f>
        <v>99.87</v>
      </c>
      <c r="N21" s="391">
        <f t="shared" si="2"/>
        <v>67.5</v>
      </c>
      <c r="O21" s="391">
        <f>SUM(E21+N21)*(1+F21)</f>
        <v>99.87</v>
      </c>
      <c r="P21" s="391">
        <f t="shared" si="3"/>
        <v>90</v>
      </c>
      <c r="Q21" s="391">
        <f>SUM((P21+E21)*(1+F21))</f>
        <v>122.37</v>
      </c>
      <c r="R21" s="59">
        <v>31.02</v>
      </c>
      <c r="S21" s="59">
        <v>0.03</v>
      </c>
    </row>
    <row r="22" spans="1:19" ht="240">
      <c r="A22" s="501" t="s">
        <v>136</v>
      </c>
      <c r="B22" s="479" t="s">
        <v>861</v>
      </c>
      <c r="C22" s="496" t="s">
        <v>251</v>
      </c>
      <c r="D22" s="404">
        <v>45</v>
      </c>
      <c r="E22" s="404">
        <f>SUM(R22+(D22*S22))</f>
        <v>32.369999999999997</v>
      </c>
      <c r="F22" s="147"/>
      <c r="G22" s="391">
        <f t="shared" si="4"/>
        <v>77.37</v>
      </c>
      <c r="H22" s="151"/>
      <c r="I22" s="151"/>
      <c r="J22" s="391">
        <f t="shared" si="0"/>
        <v>67.5</v>
      </c>
      <c r="K22" s="391">
        <f>SUM((J22+(R22+J22*S22)*(1+F22)))</f>
        <v>100.545</v>
      </c>
      <c r="L22" s="391">
        <f>SUM(D22*1.5)</f>
        <v>67.5</v>
      </c>
      <c r="M22" s="391">
        <f>SUM((L22+(R22+L22*S22)*(1+F22)))</f>
        <v>100.545</v>
      </c>
      <c r="N22" s="391">
        <f t="shared" si="2"/>
        <v>67.5</v>
      </c>
      <c r="O22" s="391">
        <f>SUM((R22+N22*S22)+N22)*(1+F22)</f>
        <v>100.545</v>
      </c>
      <c r="P22" s="391">
        <f t="shared" si="3"/>
        <v>90</v>
      </c>
      <c r="Q22" s="391">
        <f>SUM((P22+(R22+P22*S22)*(1+F22)))</f>
        <v>123.72</v>
      </c>
      <c r="R22" s="59">
        <v>31.02</v>
      </c>
      <c r="S22" s="51">
        <v>0.03</v>
      </c>
    </row>
    <row r="23" spans="1:19" ht="120">
      <c r="A23" s="480" t="s">
        <v>793</v>
      </c>
      <c r="B23" s="405" t="s">
        <v>862</v>
      </c>
      <c r="C23" s="406" t="s">
        <v>406</v>
      </c>
      <c r="D23" s="404">
        <v>52.75</v>
      </c>
      <c r="E23" s="404">
        <v>50.55</v>
      </c>
      <c r="F23" s="147"/>
      <c r="G23" s="391">
        <f t="shared" si="4"/>
        <v>103.3</v>
      </c>
      <c r="H23" s="151"/>
      <c r="I23" s="151"/>
      <c r="J23" s="391">
        <f t="shared" si="0"/>
        <v>79.125</v>
      </c>
      <c r="K23" s="391">
        <f>SUM((J23+E23)*(1+F23))</f>
        <v>129.67500000000001</v>
      </c>
      <c r="L23" s="391">
        <f t="shared" si="1"/>
        <v>79.125</v>
      </c>
      <c r="M23" s="391">
        <f>SUM((L23+E23)*(1+F23))</f>
        <v>129.67500000000001</v>
      </c>
      <c r="N23" s="391">
        <f t="shared" si="2"/>
        <v>79.125</v>
      </c>
      <c r="O23" s="391">
        <f>SUM(E23+N23)*(1+F23)</f>
        <v>129.67500000000001</v>
      </c>
      <c r="P23" s="391">
        <f t="shared" si="3"/>
        <v>105.5</v>
      </c>
      <c r="Q23" s="391">
        <f>SUM((P23+E23)*(1+F23))</f>
        <v>156.05000000000001</v>
      </c>
    </row>
    <row r="24" spans="1:19" ht="120">
      <c r="A24" s="411" t="s">
        <v>495</v>
      </c>
      <c r="B24" s="405" t="s">
        <v>863</v>
      </c>
      <c r="C24" s="496" t="s">
        <v>252</v>
      </c>
      <c r="D24" s="404">
        <v>45</v>
      </c>
      <c r="E24" s="404">
        <f>SUM(R24+(D24*S24))</f>
        <v>32.369999999999997</v>
      </c>
      <c r="F24" s="147"/>
      <c r="G24" s="391">
        <f t="shared" si="4"/>
        <v>77.37</v>
      </c>
      <c r="H24" s="151"/>
      <c r="I24" s="151"/>
      <c r="J24" s="391">
        <f t="shared" si="0"/>
        <v>67.5</v>
      </c>
      <c r="K24" s="391">
        <f>SUM((J24+E24)*(1+F24))</f>
        <v>99.87</v>
      </c>
      <c r="L24" s="391">
        <f t="shared" si="1"/>
        <v>67.5</v>
      </c>
      <c r="M24" s="391">
        <f>SUM((L24+E24)*(1+F24))</f>
        <v>99.87</v>
      </c>
      <c r="N24" s="391">
        <f t="shared" si="2"/>
        <v>67.5</v>
      </c>
      <c r="O24" s="391">
        <f>SUM(E24+N24)*(1+F24)</f>
        <v>99.87</v>
      </c>
      <c r="P24" s="391">
        <f t="shared" si="3"/>
        <v>90</v>
      </c>
      <c r="Q24" s="391">
        <f>SUM((P24+E24)*(1+F24))</f>
        <v>122.37</v>
      </c>
      <c r="R24" s="59">
        <v>31.02</v>
      </c>
      <c r="S24" s="59">
        <v>0.03</v>
      </c>
    </row>
    <row r="25" spans="1:19" ht="240">
      <c r="A25" s="407" t="s">
        <v>494</v>
      </c>
      <c r="B25" s="405" t="s">
        <v>863</v>
      </c>
      <c r="C25" s="496" t="s">
        <v>251</v>
      </c>
      <c r="D25" s="404">
        <v>45</v>
      </c>
      <c r="E25" s="404">
        <f>SUM(R25+(D25*S25))</f>
        <v>32.369999999999997</v>
      </c>
      <c r="F25" s="147"/>
      <c r="G25" s="391">
        <f t="shared" si="4"/>
        <v>77.37</v>
      </c>
      <c r="H25" s="151"/>
      <c r="I25" s="151"/>
      <c r="J25" s="391">
        <f t="shared" si="0"/>
        <v>67.5</v>
      </c>
      <c r="K25" s="391">
        <f>SUM((J25+(R25+J25*S25)*(1+F25)))</f>
        <v>100.545</v>
      </c>
      <c r="L25" s="391">
        <f>SUM(D25*1.5)</f>
        <v>67.5</v>
      </c>
      <c r="M25" s="391">
        <f>SUM((L25+(R25+L25*S25)*(1+F25)))</f>
        <v>100.545</v>
      </c>
      <c r="N25" s="391">
        <f t="shared" si="2"/>
        <v>67.5</v>
      </c>
      <c r="O25" s="391">
        <f>SUM((R25+N25*S25)+N25)*(1+F25)</f>
        <v>100.545</v>
      </c>
      <c r="P25" s="391">
        <f t="shared" si="3"/>
        <v>90</v>
      </c>
      <c r="Q25" s="391">
        <f>SUM((P25+(R25+P25*S25)*(1+F25)))</f>
        <v>123.72</v>
      </c>
      <c r="R25" s="59">
        <v>31.02</v>
      </c>
      <c r="S25" s="51">
        <v>0.03</v>
      </c>
    </row>
    <row r="26" spans="1:19" ht="123" customHeight="1">
      <c r="A26" s="477" t="s">
        <v>797</v>
      </c>
      <c r="B26" s="405" t="s">
        <v>864</v>
      </c>
      <c r="C26" s="406" t="s">
        <v>406</v>
      </c>
      <c r="D26" s="404">
        <v>52.75</v>
      </c>
      <c r="E26" s="404">
        <v>50.55</v>
      </c>
      <c r="F26" s="147"/>
      <c r="G26" s="391">
        <f t="shared" si="4"/>
        <v>103.3</v>
      </c>
      <c r="H26" s="151"/>
      <c r="I26" s="151"/>
      <c r="J26" s="391">
        <f t="shared" si="0"/>
        <v>79.125</v>
      </c>
      <c r="K26" s="391">
        <f>SUM((J26+E26)*(1+F26))</f>
        <v>129.67500000000001</v>
      </c>
      <c r="L26" s="391">
        <f t="shared" si="1"/>
        <v>79.125</v>
      </c>
      <c r="M26" s="391">
        <f>SUM((L26+E26)*(1+F26))</f>
        <v>129.67500000000001</v>
      </c>
      <c r="N26" s="391">
        <f t="shared" si="2"/>
        <v>79.125</v>
      </c>
      <c r="O26" s="391">
        <f>SUM(E26+N26)*(1+F26)</f>
        <v>129.67500000000001</v>
      </c>
      <c r="P26" s="391">
        <f t="shared" si="3"/>
        <v>105.5</v>
      </c>
      <c r="Q26" s="391">
        <f>SUM((P26+E26)*(1+F26))</f>
        <v>156.05000000000001</v>
      </c>
    </row>
    <row r="27" spans="1:19" ht="90">
      <c r="A27" s="424" t="s">
        <v>692</v>
      </c>
      <c r="B27" s="405" t="s">
        <v>865</v>
      </c>
      <c r="C27" s="499" t="s">
        <v>408</v>
      </c>
      <c r="D27" s="404">
        <v>32.4</v>
      </c>
      <c r="E27" s="404">
        <v>16.100000000000001</v>
      </c>
      <c r="F27" s="147"/>
      <c r="G27" s="391">
        <f t="shared" si="4"/>
        <v>48.5</v>
      </c>
      <c r="H27" s="151"/>
      <c r="I27" s="151"/>
      <c r="J27" s="391">
        <f t="shared" si="0"/>
        <v>48.599999999999994</v>
      </c>
      <c r="K27" s="391">
        <f>SUM((J27+E27)*(1+F27))</f>
        <v>64.699999999999989</v>
      </c>
      <c r="L27" s="391">
        <f>SUM(D27*1.5)</f>
        <v>48.599999999999994</v>
      </c>
      <c r="M27" s="391">
        <f>SUM((L27+E27)*(1+F27))</f>
        <v>64.699999999999989</v>
      </c>
      <c r="N27" s="391">
        <f t="shared" si="2"/>
        <v>48.599999999999994</v>
      </c>
      <c r="O27" s="391">
        <f>SUM(E27+N27)*(1+F27)</f>
        <v>64.699999999999989</v>
      </c>
      <c r="P27" s="391">
        <f t="shared" si="3"/>
        <v>64.8</v>
      </c>
      <c r="Q27" s="391">
        <f>SUM((P27+E27)*(1+F27))</f>
        <v>80.900000000000006</v>
      </c>
    </row>
    <row r="28" spans="1:19" ht="120">
      <c r="A28" s="424" t="s">
        <v>691</v>
      </c>
      <c r="B28" s="405" t="s">
        <v>871</v>
      </c>
      <c r="C28" s="496" t="s">
        <v>252</v>
      </c>
      <c r="D28" s="404">
        <v>45</v>
      </c>
      <c r="E28" s="404">
        <f>SUM(R28+(D28*S28))</f>
        <v>32.369999999999997</v>
      </c>
      <c r="F28" s="147"/>
      <c r="G28" s="391">
        <f t="shared" si="4"/>
        <v>77.37</v>
      </c>
      <c r="H28" s="151"/>
      <c r="I28" s="151"/>
      <c r="J28" s="391">
        <f t="shared" si="0"/>
        <v>67.5</v>
      </c>
      <c r="K28" s="391">
        <f>SUM((J28+E28)*(1+F28))</f>
        <v>99.87</v>
      </c>
      <c r="L28" s="391">
        <f t="shared" si="1"/>
        <v>67.5</v>
      </c>
      <c r="M28" s="391">
        <f>SUM((L28+E28)*(1+F28))</f>
        <v>99.87</v>
      </c>
      <c r="N28" s="391">
        <f t="shared" si="2"/>
        <v>67.5</v>
      </c>
      <c r="O28" s="391">
        <f>SUM(E28+N28)*(1+F28)</f>
        <v>99.87</v>
      </c>
      <c r="P28" s="391">
        <f t="shared" si="3"/>
        <v>90</v>
      </c>
      <c r="Q28" s="391">
        <f>SUM((P28+E28)*(1+F28))</f>
        <v>122.37</v>
      </c>
      <c r="R28" s="59">
        <v>31.02</v>
      </c>
      <c r="S28" s="59">
        <v>0.03</v>
      </c>
    </row>
    <row r="29" spans="1:19" ht="240">
      <c r="A29" s="424" t="s">
        <v>690</v>
      </c>
      <c r="B29" s="405" t="s">
        <v>870</v>
      </c>
      <c r="C29" s="496" t="s">
        <v>251</v>
      </c>
      <c r="D29" s="404">
        <v>45</v>
      </c>
      <c r="E29" s="404">
        <f>SUM(R29+(D29*S29))</f>
        <v>32.369999999999997</v>
      </c>
      <c r="F29" s="147"/>
      <c r="G29" s="391">
        <f t="shared" si="4"/>
        <v>77.37</v>
      </c>
      <c r="H29" s="151"/>
      <c r="I29" s="151"/>
      <c r="J29" s="391">
        <f t="shared" si="0"/>
        <v>67.5</v>
      </c>
      <c r="K29" s="391">
        <f>SUM((J29+(R29+J29*S29)*(1+F29)))</f>
        <v>100.545</v>
      </c>
      <c r="L29" s="391">
        <f>SUM(D29*1.5)</f>
        <v>67.5</v>
      </c>
      <c r="M29" s="391">
        <f>SUM((L29+(R29+L29*S29)*(1+F29)))</f>
        <v>100.545</v>
      </c>
      <c r="N29" s="391">
        <f t="shared" si="2"/>
        <v>67.5</v>
      </c>
      <c r="O29" s="391">
        <f>SUM((R29+N29*S29)+N29)*(1+F29)</f>
        <v>100.545</v>
      </c>
      <c r="P29" s="391">
        <f t="shared" si="3"/>
        <v>90</v>
      </c>
      <c r="Q29" s="391">
        <f>SUM((P29+(R29+P29*S29)*(1+F29)))</f>
        <v>123.72</v>
      </c>
      <c r="R29" s="59">
        <v>31.02</v>
      </c>
      <c r="S29" s="51">
        <v>0.03</v>
      </c>
    </row>
    <row r="30" spans="1:19" ht="90">
      <c r="A30" s="424" t="s">
        <v>684</v>
      </c>
      <c r="B30" s="405" t="s">
        <v>845</v>
      </c>
      <c r="C30" s="406" t="s">
        <v>406</v>
      </c>
      <c r="D30" s="404">
        <v>52.75</v>
      </c>
      <c r="E30" s="404">
        <v>50.55</v>
      </c>
      <c r="F30" s="147"/>
      <c r="G30" s="391">
        <f t="shared" si="4"/>
        <v>103.3</v>
      </c>
      <c r="H30" s="151"/>
      <c r="I30" s="151"/>
      <c r="J30" s="391">
        <f t="shared" si="0"/>
        <v>79.125</v>
      </c>
      <c r="K30" s="391">
        <f>SUM((J30+E30)*(1+F30))</f>
        <v>129.67500000000001</v>
      </c>
      <c r="L30" s="391">
        <f t="shared" si="1"/>
        <v>79.125</v>
      </c>
      <c r="M30" s="391">
        <f>SUM((L30+E30)*(1+F30))</f>
        <v>129.67500000000001</v>
      </c>
      <c r="N30" s="391">
        <f t="shared" si="2"/>
        <v>79.125</v>
      </c>
      <c r="O30" s="391">
        <f>SUM(E30+N30)*(1+F30)</f>
        <v>129.67500000000001</v>
      </c>
      <c r="P30" s="391">
        <f t="shared" si="3"/>
        <v>105.5</v>
      </c>
      <c r="Q30" s="391">
        <f>SUM((P30+E30)*(1+F30))</f>
        <v>156.05000000000001</v>
      </c>
    </row>
    <row r="31" spans="1:19" ht="90">
      <c r="A31" s="424" t="s">
        <v>685</v>
      </c>
      <c r="B31" s="477" t="s">
        <v>794</v>
      </c>
      <c r="C31" s="499" t="s">
        <v>408</v>
      </c>
      <c r="D31" s="404">
        <v>32.4</v>
      </c>
      <c r="E31" s="404">
        <v>16.100000000000001</v>
      </c>
      <c r="F31" s="147"/>
      <c r="G31" s="391">
        <f t="shared" si="4"/>
        <v>48.5</v>
      </c>
      <c r="H31" s="151"/>
      <c r="I31" s="151"/>
      <c r="J31" s="391">
        <f t="shared" si="0"/>
        <v>48.599999999999994</v>
      </c>
      <c r="K31" s="391">
        <f>SUM((J31+E31)*(1+F31))</f>
        <v>64.699999999999989</v>
      </c>
      <c r="L31" s="391">
        <f t="shared" si="1"/>
        <v>48.599999999999994</v>
      </c>
      <c r="M31" s="391">
        <f>SUM((L31+E31)*(1+F31))</f>
        <v>64.699999999999989</v>
      </c>
      <c r="N31" s="391">
        <f t="shared" si="2"/>
        <v>48.599999999999994</v>
      </c>
      <c r="O31" s="391">
        <f>SUM(E31+N31)*(1+F31)</f>
        <v>64.699999999999989</v>
      </c>
      <c r="P31" s="391">
        <f t="shared" si="3"/>
        <v>64.8</v>
      </c>
      <c r="Q31" s="391">
        <f>SUM((P31+E31)*(1+F31))</f>
        <v>80.900000000000006</v>
      </c>
    </row>
    <row r="32" spans="1:19" ht="105">
      <c r="A32" s="424" t="s">
        <v>686</v>
      </c>
      <c r="B32" s="477" t="s">
        <v>695</v>
      </c>
      <c r="C32" s="496" t="s">
        <v>252</v>
      </c>
      <c r="D32" s="404">
        <v>45</v>
      </c>
      <c r="E32" s="404">
        <f>SUM(R32+(D32*S32))</f>
        <v>32.369999999999997</v>
      </c>
      <c r="F32" s="147"/>
      <c r="G32" s="391">
        <f t="shared" si="4"/>
        <v>77.37</v>
      </c>
      <c r="H32" s="151"/>
      <c r="I32" s="151"/>
      <c r="J32" s="391">
        <f t="shared" ref="J32:J41" si="5">SUM(D32*1.5)</f>
        <v>67.5</v>
      </c>
      <c r="K32" s="391">
        <f t="shared" ref="K32:K41" si="6">SUM((J32+E32)*(1+F32))</f>
        <v>99.87</v>
      </c>
      <c r="L32" s="391">
        <f t="shared" si="1"/>
        <v>67.5</v>
      </c>
      <c r="M32" s="391">
        <f>SUM((L32+E32)*(1+F32))</f>
        <v>99.87</v>
      </c>
      <c r="N32" s="391">
        <f t="shared" si="2"/>
        <v>67.5</v>
      </c>
      <c r="O32" s="391">
        <f>SUM(E32+N32)*(1+F32)</f>
        <v>99.87</v>
      </c>
      <c r="P32" s="391">
        <f t="shared" si="3"/>
        <v>90</v>
      </c>
      <c r="Q32" s="391">
        <f t="shared" ref="Q32:Q44" si="7">SUM((P32+E32)*(1+F32))</f>
        <v>122.37</v>
      </c>
      <c r="R32" s="59">
        <v>31.02</v>
      </c>
      <c r="S32" s="59">
        <v>0.03</v>
      </c>
    </row>
    <row r="33" spans="1:19" ht="240">
      <c r="A33" s="424" t="s">
        <v>687</v>
      </c>
      <c r="B33" s="477" t="s">
        <v>695</v>
      </c>
      <c r="C33" s="496" t="s">
        <v>251</v>
      </c>
      <c r="D33" s="404">
        <v>45</v>
      </c>
      <c r="E33" s="404">
        <f>SUM(R33+(D33*S33))</f>
        <v>32.369999999999997</v>
      </c>
      <c r="F33" s="147"/>
      <c r="G33" s="391">
        <f t="shared" si="4"/>
        <v>77.37</v>
      </c>
      <c r="H33" s="151"/>
      <c r="I33" s="151"/>
      <c r="J33" s="391">
        <f>SUM(D33*1.5)</f>
        <v>67.5</v>
      </c>
      <c r="K33" s="391">
        <f>SUM((J33+(R33+J33*S33)*(1+F33)))</f>
        <v>100.545</v>
      </c>
      <c r="L33" s="391">
        <f>SUM(D33*1.5)</f>
        <v>67.5</v>
      </c>
      <c r="M33" s="391">
        <f>SUM((L33+(R33+L33*S33)*(1+F33)))</f>
        <v>100.545</v>
      </c>
      <c r="N33" s="391">
        <f t="shared" si="2"/>
        <v>67.5</v>
      </c>
      <c r="O33" s="391">
        <f>SUM((R33+N33*S33)+N33)*(1+F33)</f>
        <v>100.545</v>
      </c>
      <c r="P33" s="391">
        <f t="shared" si="3"/>
        <v>90</v>
      </c>
      <c r="Q33" s="391">
        <f>SUM((P33+(R33+P33*S33)*(1+F33)))</f>
        <v>123.72</v>
      </c>
      <c r="R33" s="59">
        <v>31.02</v>
      </c>
      <c r="S33" s="51">
        <v>0.03</v>
      </c>
    </row>
    <row r="34" spans="1:19" ht="120.75" customHeight="1">
      <c r="A34" s="477" t="s">
        <v>798</v>
      </c>
      <c r="B34" s="405" t="s">
        <v>869</v>
      </c>
      <c r="C34" s="406" t="s">
        <v>406</v>
      </c>
      <c r="D34" s="404">
        <v>52.75</v>
      </c>
      <c r="E34" s="404">
        <v>50.55</v>
      </c>
      <c r="F34" s="147"/>
      <c r="G34" s="391">
        <f t="shared" si="4"/>
        <v>103.3</v>
      </c>
      <c r="H34" s="151"/>
      <c r="I34" s="151"/>
      <c r="J34" s="391">
        <f>SUM(D34*1.5)</f>
        <v>79.125</v>
      </c>
      <c r="K34" s="391">
        <f t="shared" si="6"/>
        <v>129.67500000000001</v>
      </c>
      <c r="L34" s="391">
        <f>SUM(D34*1.5)</f>
        <v>79.125</v>
      </c>
      <c r="M34" s="391">
        <f>SUM((L34+E34)*(1+F34))</f>
        <v>129.67500000000001</v>
      </c>
      <c r="N34" s="391">
        <f t="shared" si="2"/>
        <v>79.125</v>
      </c>
      <c r="O34" s="391">
        <f>SUM(E34+N34)*(1+F34)</f>
        <v>129.67500000000001</v>
      </c>
      <c r="P34" s="391">
        <f t="shared" si="3"/>
        <v>105.5</v>
      </c>
      <c r="Q34" s="391">
        <f t="shared" si="7"/>
        <v>156.05000000000001</v>
      </c>
    </row>
    <row r="35" spans="1:19" ht="120">
      <c r="A35" s="424" t="s">
        <v>688</v>
      </c>
      <c r="B35" s="405" t="s">
        <v>868</v>
      </c>
      <c r="C35" s="496" t="s">
        <v>252</v>
      </c>
      <c r="D35" s="404">
        <v>45</v>
      </c>
      <c r="E35" s="404">
        <f>SUM(R35+(D35*S35))</f>
        <v>32.369999999999997</v>
      </c>
      <c r="F35" s="147"/>
      <c r="G35" s="391">
        <f t="shared" si="4"/>
        <v>77.37</v>
      </c>
      <c r="H35" s="151"/>
      <c r="I35" s="151"/>
      <c r="J35" s="391">
        <f>SUM(D35*1.5)</f>
        <v>67.5</v>
      </c>
      <c r="K35" s="391">
        <f>SUM((J35+E35)*(1+F35))</f>
        <v>99.87</v>
      </c>
      <c r="L35" s="391">
        <f>SUM(D35*1.5)</f>
        <v>67.5</v>
      </c>
      <c r="M35" s="391">
        <f>SUM((L35+E35)*(1+F35))</f>
        <v>99.87</v>
      </c>
      <c r="N35" s="391">
        <f t="shared" si="2"/>
        <v>67.5</v>
      </c>
      <c r="O35" s="391">
        <f>SUM(E35+N35)*(1+F35)</f>
        <v>99.87</v>
      </c>
      <c r="P35" s="391">
        <f t="shared" si="3"/>
        <v>90</v>
      </c>
      <c r="Q35" s="391">
        <f>SUM((P35+E35)*(1+F35))</f>
        <v>122.37</v>
      </c>
      <c r="R35" s="59">
        <v>31.02</v>
      </c>
      <c r="S35" s="59">
        <v>0.03</v>
      </c>
    </row>
    <row r="36" spans="1:19" ht="240">
      <c r="A36" s="424" t="s">
        <v>689</v>
      </c>
      <c r="B36" s="405" t="s">
        <v>868</v>
      </c>
      <c r="C36" s="496" t="s">
        <v>251</v>
      </c>
      <c r="D36" s="404">
        <v>45</v>
      </c>
      <c r="E36" s="404">
        <f>SUM(R36+(D36*S36))</f>
        <v>32.369999999999997</v>
      </c>
      <c r="F36" s="147"/>
      <c r="G36" s="391">
        <f t="shared" si="4"/>
        <v>77.37</v>
      </c>
      <c r="H36" s="151"/>
      <c r="I36" s="151"/>
      <c r="J36" s="391">
        <f>SUM(D36*1.5)</f>
        <v>67.5</v>
      </c>
      <c r="K36" s="391">
        <f>SUM((J36+(R36+J36*S36)*(1+F36)))</f>
        <v>100.545</v>
      </c>
      <c r="L36" s="391">
        <f>SUM(D36*1.5)</f>
        <v>67.5</v>
      </c>
      <c r="M36" s="391">
        <f>SUM((L36+(R36+L36*S36)*(1+F36)))</f>
        <v>100.545</v>
      </c>
      <c r="N36" s="391">
        <f t="shared" si="2"/>
        <v>67.5</v>
      </c>
      <c r="O36" s="391">
        <f>SUM((R36+N36*S36)+N36)*(1+F36)</f>
        <v>100.545</v>
      </c>
      <c r="P36" s="391">
        <f t="shared" si="3"/>
        <v>90</v>
      </c>
      <c r="Q36" s="391">
        <f>SUM((P36+(R36+P36*S36)*(1+F36)))</f>
        <v>123.72</v>
      </c>
      <c r="R36" s="59">
        <v>31.02</v>
      </c>
      <c r="S36" s="51">
        <v>0.03</v>
      </c>
    </row>
    <row r="37" spans="1:19" ht="120">
      <c r="A37" s="477" t="s">
        <v>799</v>
      </c>
      <c r="B37" s="405" t="s">
        <v>867</v>
      </c>
      <c r="C37" s="406" t="s">
        <v>406</v>
      </c>
      <c r="D37" s="404">
        <v>52.75</v>
      </c>
      <c r="E37" s="404">
        <v>50.55</v>
      </c>
      <c r="F37" s="147"/>
      <c r="G37" s="391">
        <f t="shared" si="4"/>
        <v>103.3</v>
      </c>
      <c r="H37" s="151"/>
      <c r="I37" s="151"/>
      <c r="J37" s="391">
        <f t="shared" si="5"/>
        <v>79.125</v>
      </c>
      <c r="K37" s="391">
        <f t="shared" si="6"/>
        <v>129.67500000000001</v>
      </c>
      <c r="L37" s="391">
        <f t="shared" si="1"/>
        <v>79.125</v>
      </c>
      <c r="M37" s="391">
        <f>SUM((L37+E37)*(1+F37))</f>
        <v>129.67500000000001</v>
      </c>
      <c r="N37" s="391">
        <f t="shared" si="2"/>
        <v>79.125</v>
      </c>
      <c r="O37" s="391">
        <f>SUM(E37+N37)*(1+F37)</f>
        <v>129.67500000000001</v>
      </c>
      <c r="P37" s="391">
        <f t="shared" si="3"/>
        <v>105.5</v>
      </c>
      <c r="Q37" s="391">
        <f t="shared" si="7"/>
        <v>156.05000000000001</v>
      </c>
    </row>
    <row r="38" spans="1:19" ht="120">
      <c r="A38" s="424" t="s">
        <v>683</v>
      </c>
      <c r="B38" s="405" t="s">
        <v>819</v>
      </c>
      <c r="C38" s="496" t="s">
        <v>252</v>
      </c>
      <c r="D38" s="404">
        <v>45</v>
      </c>
      <c r="E38" s="404">
        <f>SUM(R38+(D38*S38))</f>
        <v>32.369999999999997</v>
      </c>
      <c r="F38" s="147"/>
      <c r="G38" s="391">
        <f t="shared" si="4"/>
        <v>77.37</v>
      </c>
      <c r="H38" s="151"/>
      <c r="I38" s="151"/>
      <c r="J38" s="391">
        <f t="shared" si="5"/>
        <v>67.5</v>
      </c>
      <c r="K38" s="391">
        <f t="shared" si="6"/>
        <v>99.87</v>
      </c>
      <c r="L38" s="391">
        <f t="shared" si="1"/>
        <v>67.5</v>
      </c>
      <c r="M38" s="391">
        <f>SUM((L38+E38)*(1+F38))</f>
        <v>99.87</v>
      </c>
      <c r="N38" s="391">
        <f t="shared" ref="N38:N54" si="8">SUM(D38*1.5)</f>
        <v>67.5</v>
      </c>
      <c r="O38" s="391">
        <f>SUM(E38+N38)*(1+F38)</f>
        <v>99.87</v>
      </c>
      <c r="P38" s="391">
        <f t="shared" ref="P38:P54" si="9">SUM(D38*2)</f>
        <v>90</v>
      </c>
      <c r="Q38" s="391">
        <f t="shared" si="7"/>
        <v>122.37</v>
      </c>
      <c r="R38" s="59">
        <v>31.02</v>
      </c>
      <c r="S38" s="59">
        <v>0.03</v>
      </c>
    </row>
    <row r="39" spans="1:19" ht="240">
      <c r="A39" s="424" t="s">
        <v>682</v>
      </c>
      <c r="B39" s="405" t="s">
        <v>819</v>
      </c>
      <c r="C39" s="496" t="s">
        <v>251</v>
      </c>
      <c r="D39" s="404">
        <v>45</v>
      </c>
      <c r="E39" s="404">
        <f>SUM(R39+(D39*S39))</f>
        <v>32.369999999999997</v>
      </c>
      <c r="F39" s="147"/>
      <c r="G39" s="391">
        <f t="shared" si="4"/>
        <v>77.37</v>
      </c>
      <c r="H39" s="151"/>
      <c r="I39" s="151"/>
      <c r="J39" s="391">
        <f>SUM(D39*1.5)</f>
        <v>67.5</v>
      </c>
      <c r="K39" s="391">
        <f>SUM((J39+(R39+J39*S39)*(1+F39)))</f>
        <v>100.545</v>
      </c>
      <c r="L39" s="391">
        <f>SUM(D39*1.5)</f>
        <v>67.5</v>
      </c>
      <c r="M39" s="391">
        <f>SUM((L39+(R39+L39*S39)*(1+F39)))</f>
        <v>100.545</v>
      </c>
      <c r="N39" s="391">
        <f t="shared" si="8"/>
        <v>67.5</v>
      </c>
      <c r="O39" s="391">
        <f>SUM((R39+N39*S39)+N39)*(1+F39)</f>
        <v>100.545</v>
      </c>
      <c r="P39" s="391">
        <f t="shared" si="9"/>
        <v>90</v>
      </c>
      <c r="Q39" s="391">
        <f>SUM((P39+(R39+P39*S39)*(1+F39)))</f>
        <v>123.72</v>
      </c>
      <c r="R39" s="59">
        <v>31.02</v>
      </c>
      <c r="S39" s="51">
        <v>0.03</v>
      </c>
    </row>
    <row r="40" spans="1:19" ht="120">
      <c r="A40" s="478" t="s">
        <v>681</v>
      </c>
      <c r="B40" s="405" t="s">
        <v>866</v>
      </c>
      <c r="C40" s="406" t="s">
        <v>406</v>
      </c>
      <c r="D40" s="404">
        <v>52.75</v>
      </c>
      <c r="E40" s="404">
        <v>50.55</v>
      </c>
      <c r="F40" s="147"/>
      <c r="G40" s="391">
        <f t="shared" si="4"/>
        <v>103.3</v>
      </c>
      <c r="H40" s="151"/>
      <c r="I40" s="151"/>
      <c r="J40" s="391">
        <f t="shared" si="5"/>
        <v>79.125</v>
      </c>
      <c r="K40" s="391">
        <f t="shared" si="6"/>
        <v>129.67500000000001</v>
      </c>
      <c r="L40" s="391">
        <f t="shared" si="1"/>
        <v>79.125</v>
      </c>
      <c r="M40" s="391">
        <f>SUM((L40+E40)*(1+F40))</f>
        <v>129.67500000000001</v>
      </c>
      <c r="N40" s="391">
        <f t="shared" si="8"/>
        <v>79.125</v>
      </c>
      <c r="O40" s="391">
        <f>SUM(E40+N40)*(1+F40)</f>
        <v>129.67500000000001</v>
      </c>
      <c r="P40" s="391">
        <f t="shared" si="9"/>
        <v>105.5</v>
      </c>
      <c r="Q40" s="391">
        <f t="shared" si="7"/>
        <v>156.05000000000001</v>
      </c>
    </row>
    <row r="41" spans="1:19" ht="120">
      <c r="A41" s="478" t="s">
        <v>680</v>
      </c>
      <c r="B41" s="405" t="s">
        <v>866</v>
      </c>
      <c r="C41" s="496" t="s">
        <v>252</v>
      </c>
      <c r="D41" s="404">
        <v>45</v>
      </c>
      <c r="E41" s="404">
        <f>SUM(R41+(D41*S41))</f>
        <v>32.369999999999997</v>
      </c>
      <c r="F41" s="147"/>
      <c r="G41" s="391">
        <f t="shared" si="4"/>
        <v>77.37</v>
      </c>
      <c r="H41" s="151"/>
      <c r="I41" s="151"/>
      <c r="J41" s="391">
        <f t="shared" si="5"/>
        <v>67.5</v>
      </c>
      <c r="K41" s="391">
        <f t="shared" si="6"/>
        <v>99.87</v>
      </c>
      <c r="L41" s="391">
        <f t="shared" si="1"/>
        <v>67.5</v>
      </c>
      <c r="M41" s="391">
        <f>SUM((L41+E41)*(1+F41))</f>
        <v>99.87</v>
      </c>
      <c r="N41" s="391">
        <f t="shared" si="8"/>
        <v>67.5</v>
      </c>
      <c r="O41" s="391">
        <f>SUM(E41+N41)*(1+F41)</f>
        <v>99.87</v>
      </c>
      <c r="P41" s="391">
        <f t="shared" si="9"/>
        <v>90</v>
      </c>
      <c r="Q41" s="391">
        <f t="shared" si="7"/>
        <v>122.37</v>
      </c>
      <c r="R41" s="59">
        <v>31.02</v>
      </c>
      <c r="S41" s="59">
        <v>0.03</v>
      </c>
    </row>
    <row r="42" spans="1:19" ht="240">
      <c r="A42" s="424" t="s">
        <v>679</v>
      </c>
      <c r="B42" s="405" t="s">
        <v>866</v>
      </c>
      <c r="C42" s="496" t="s">
        <v>251</v>
      </c>
      <c r="D42" s="404">
        <v>45</v>
      </c>
      <c r="E42" s="404">
        <f>SUM(R42+(D42*S42))</f>
        <v>32.369999999999997</v>
      </c>
      <c r="F42" s="147"/>
      <c r="G42" s="391">
        <f t="shared" si="4"/>
        <v>77.37</v>
      </c>
      <c r="H42" s="151"/>
      <c r="I42" s="151"/>
      <c r="J42" s="391">
        <f t="shared" ref="J42:J54" si="10">SUM(D42*1.5)</f>
        <v>67.5</v>
      </c>
      <c r="K42" s="391">
        <f>SUM((J42+(R42+J42*S42)*(1+F42)))</f>
        <v>100.545</v>
      </c>
      <c r="L42" s="391">
        <f>SUM(D42*1.5)</f>
        <v>67.5</v>
      </c>
      <c r="M42" s="391">
        <f>SUM((L42+(R42+L42*S42)*(1+F42)))</f>
        <v>100.545</v>
      </c>
      <c r="N42" s="391">
        <f t="shared" si="8"/>
        <v>67.5</v>
      </c>
      <c r="O42" s="391">
        <f>SUM((R42+N42*S42)+N42)*(1+F42)</f>
        <v>100.545</v>
      </c>
      <c r="P42" s="391">
        <f t="shared" si="9"/>
        <v>90</v>
      </c>
      <c r="Q42" s="391">
        <f>SUM((P42+(R42+P42*S42)*(1+F42)))</f>
        <v>123.72</v>
      </c>
      <c r="R42" s="59">
        <v>31.02</v>
      </c>
      <c r="S42" s="51">
        <v>0.03</v>
      </c>
    </row>
    <row r="43" spans="1:19" ht="120">
      <c r="A43" s="477" t="s">
        <v>796</v>
      </c>
      <c r="B43" s="405" t="s">
        <v>849</v>
      </c>
      <c r="C43" s="406" t="s">
        <v>406</v>
      </c>
      <c r="D43" s="404">
        <v>52.75</v>
      </c>
      <c r="E43" s="404">
        <v>50.55</v>
      </c>
      <c r="F43" s="147"/>
      <c r="G43" s="391">
        <f t="shared" si="4"/>
        <v>103.3</v>
      </c>
      <c r="H43" s="151"/>
      <c r="I43" s="151"/>
      <c r="J43" s="391">
        <f t="shared" si="10"/>
        <v>79.125</v>
      </c>
      <c r="K43" s="391">
        <f>SUM((J43+E43)*(1+F43))</f>
        <v>129.67500000000001</v>
      </c>
      <c r="L43" s="391">
        <f t="shared" si="1"/>
        <v>79.125</v>
      </c>
      <c r="M43" s="391">
        <f>SUM((L43+E43)*(1+F43))</f>
        <v>129.67500000000001</v>
      </c>
      <c r="N43" s="391">
        <f t="shared" si="8"/>
        <v>79.125</v>
      </c>
      <c r="O43" s="391">
        <f>SUM(E43+N43)*(1+F43)</f>
        <v>129.67500000000001</v>
      </c>
      <c r="P43" s="391">
        <f t="shared" si="9"/>
        <v>105.5</v>
      </c>
      <c r="Q43" s="391">
        <f t="shared" si="7"/>
        <v>156.05000000000001</v>
      </c>
    </row>
    <row r="44" spans="1:19" ht="120">
      <c r="A44" s="424" t="s">
        <v>678</v>
      </c>
      <c r="B44" s="405" t="s">
        <v>849</v>
      </c>
      <c r="C44" s="496" t="s">
        <v>252</v>
      </c>
      <c r="D44" s="404">
        <v>45</v>
      </c>
      <c r="E44" s="404">
        <f>SUM(R44+(D44*S44))</f>
        <v>32.369999999999997</v>
      </c>
      <c r="F44" s="147"/>
      <c r="G44" s="391">
        <f t="shared" si="4"/>
        <v>77.37</v>
      </c>
      <c r="H44" s="151"/>
      <c r="I44" s="151"/>
      <c r="J44" s="391">
        <f t="shared" si="10"/>
        <v>67.5</v>
      </c>
      <c r="K44" s="391">
        <f>SUM((J44+E44)*(1+F44))</f>
        <v>99.87</v>
      </c>
      <c r="L44" s="391">
        <f t="shared" si="1"/>
        <v>67.5</v>
      </c>
      <c r="M44" s="391">
        <f>SUM((L44+E44)*(1+F44))</f>
        <v>99.87</v>
      </c>
      <c r="N44" s="391">
        <f t="shared" si="8"/>
        <v>67.5</v>
      </c>
      <c r="O44" s="391">
        <f>SUM(E44+N44)*(1+F44)</f>
        <v>99.87</v>
      </c>
      <c r="P44" s="391">
        <f t="shared" si="9"/>
        <v>90</v>
      </c>
      <c r="Q44" s="391">
        <f t="shared" si="7"/>
        <v>122.37</v>
      </c>
      <c r="R44" s="59">
        <v>31.02</v>
      </c>
      <c r="S44" s="59">
        <v>0.03</v>
      </c>
    </row>
    <row r="45" spans="1:19" ht="240">
      <c r="A45" s="424" t="s">
        <v>677</v>
      </c>
      <c r="B45" s="405" t="s">
        <v>849</v>
      </c>
      <c r="C45" s="496" t="s">
        <v>251</v>
      </c>
      <c r="D45" s="404">
        <v>45</v>
      </c>
      <c r="E45" s="404">
        <f>SUM(R45+(D45*S45))</f>
        <v>32.369999999999997</v>
      </c>
      <c r="F45" s="147"/>
      <c r="G45" s="391">
        <f t="shared" si="4"/>
        <v>77.37</v>
      </c>
      <c r="H45" s="151"/>
      <c r="I45" s="151"/>
      <c r="J45" s="391">
        <f t="shared" si="10"/>
        <v>67.5</v>
      </c>
      <c r="K45" s="391">
        <f>SUM((J45+(R45+J45*S45)*(1+F45)))</f>
        <v>100.545</v>
      </c>
      <c r="L45" s="391">
        <f>SUM(D45*1.5)</f>
        <v>67.5</v>
      </c>
      <c r="M45" s="391">
        <f>SUM((L45+(R45+L45*S45)*(1+F45)))</f>
        <v>100.545</v>
      </c>
      <c r="N45" s="391">
        <f t="shared" si="8"/>
        <v>67.5</v>
      </c>
      <c r="O45" s="391">
        <f>SUM((R45+N45*S45)+N45)*(1+F45)</f>
        <v>100.545</v>
      </c>
      <c r="P45" s="391">
        <f t="shared" si="9"/>
        <v>90</v>
      </c>
      <c r="Q45" s="391">
        <f>SUM((P45+(R45+P45*S45)*(1+F45)))</f>
        <v>123.72</v>
      </c>
      <c r="R45" s="59">
        <v>31.02</v>
      </c>
      <c r="S45" s="51">
        <v>0.03</v>
      </c>
    </row>
    <row r="46" spans="1:19" ht="120">
      <c r="A46" s="477" t="s">
        <v>795</v>
      </c>
      <c r="B46" s="405" t="s">
        <v>821</v>
      </c>
      <c r="C46" s="403" t="s">
        <v>111</v>
      </c>
      <c r="D46" s="404">
        <v>52.75</v>
      </c>
      <c r="E46" s="404">
        <v>50.55</v>
      </c>
      <c r="F46" s="147"/>
      <c r="G46" s="391">
        <f t="shared" si="4"/>
        <v>103.3</v>
      </c>
      <c r="H46" s="151"/>
      <c r="I46" s="151"/>
      <c r="J46" s="391">
        <f t="shared" si="10"/>
        <v>79.125</v>
      </c>
      <c r="K46" s="391">
        <f>SUM((J46+E46)*(1+F46))</f>
        <v>129.67500000000001</v>
      </c>
      <c r="L46" s="391">
        <f t="shared" si="1"/>
        <v>79.125</v>
      </c>
      <c r="M46" s="391">
        <f>SUM((L46+E46)*(1+F46))</f>
        <v>129.67500000000001</v>
      </c>
      <c r="N46" s="391">
        <f t="shared" si="8"/>
        <v>79.125</v>
      </c>
      <c r="O46" s="391">
        <f>SUM(E46+N46)*(1+F46)</f>
        <v>129.67500000000001</v>
      </c>
      <c r="P46" s="391">
        <f t="shared" si="9"/>
        <v>105.5</v>
      </c>
      <c r="Q46" s="391">
        <f>SUM((P46+E46)*(1+F46))</f>
        <v>156.05000000000001</v>
      </c>
    </row>
    <row r="47" spans="1:19" ht="120">
      <c r="A47" s="424" t="s">
        <v>676</v>
      </c>
      <c r="B47" s="405" t="s">
        <v>821</v>
      </c>
      <c r="C47" s="496" t="s">
        <v>252</v>
      </c>
      <c r="D47" s="404">
        <v>45</v>
      </c>
      <c r="E47" s="404">
        <f>SUM(R47+(D47*S47))</f>
        <v>32.369999999999997</v>
      </c>
      <c r="F47" s="147"/>
      <c r="G47" s="391">
        <f t="shared" si="4"/>
        <v>77.37</v>
      </c>
      <c r="H47" s="151"/>
      <c r="I47" s="151"/>
      <c r="J47" s="391">
        <f t="shared" si="10"/>
        <v>67.5</v>
      </c>
      <c r="K47" s="391">
        <f>SUM((J47+E47)*(1+F47))</f>
        <v>99.87</v>
      </c>
      <c r="L47" s="391">
        <f t="shared" si="1"/>
        <v>67.5</v>
      </c>
      <c r="M47" s="391">
        <f>SUM((L47+E47)*(1+F47))</f>
        <v>99.87</v>
      </c>
      <c r="N47" s="391">
        <f t="shared" si="8"/>
        <v>67.5</v>
      </c>
      <c r="O47" s="391">
        <f>SUM(E47+N47)*(1+F47)</f>
        <v>99.87</v>
      </c>
      <c r="P47" s="391">
        <f t="shared" si="9"/>
        <v>90</v>
      </c>
      <c r="Q47" s="391">
        <f>SUM((P47+E47)*(1+F47))</f>
        <v>122.37</v>
      </c>
      <c r="R47" s="59">
        <v>31.02</v>
      </c>
      <c r="S47" s="59">
        <v>0.03</v>
      </c>
    </row>
    <row r="48" spans="1:19" ht="240">
      <c r="A48" s="424" t="s">
        <v>675</v>
      </c>
      <c r="B48" s="405" t="s">
        <v>821</v>
      </c>
      <c r="C48" s="496" t="s">
        <v>251</v>
      </c>
      <c r="D48" s="404">
        <v>45</v>
      </c>
      <c r="E48" s="404">
        <f>SUM(R48+(D48*S48))</f>
        <v>32.369999999999997</v>
      </c>
      <c r="F48" s="147"/>
      <c r="G48" s="391">
        <f t="shared" si="4"/>
        <v>77.37</v>
      </c>
      <c r="H48" s="151"/>
      <c r="I48" s="151"/>
      <c r="J48" s="391">
        <f t="shared" si="10"/>
        <v>67.5</v>
      </c>
      <c r="K48" s="391">
        <f>SUM((J48+(R48+J48*S48)*(1+F48)))</f>
        <v>100.545</v>
      </c>
      <c r="L48" s="391">
        <f>SUM(D48*1.5)</f>
        <v>67.5</v>
      </c>
      <c r="M48" s="391">
        <f>SUM((L48+(R48+L48*S48)*(1+F48)))</f>
        <v>100.545</v>
      </c>
      <c r="N48" s="391">
        <f t="shared" si="8"/>
        <v>67.5</v>
      </c>
      <c r="O48" s="391">
        <f>SUM((R48+N48*S48)+N48)*(1+F48)</f>
        <v>100.545</v>
      </c>
      <c r="P48" s="391">
        <f t="shared" si="9"/>
        <v>90</v>
      </c>
      <c r="Q48" s="391">
        <f>SUM((P48+(R48+P48*S48)*(1+F48)))</f>
        <v>123.72</v>
      </c>
      <c r="R48" s="59">
        <v>31.02</v>
      </c>
      <c r="S48" s="51">
        <v>0.03</v>
      </c>
    </row>
    <row r="49" spans="1:21" ht="105">
      <c r="A49" s="502" t="s">
        <v>383</v>
      </c>
      <c r="B49" s="479" t="s">
        <v>872</v>
      </c>
      <c r="C49" s="406" t="s">
        <v>407</v>
      </c>
      <c r="D49" s="404">
        <v>54.81</v>
      </c>
      <c r="E49" s="404">
        <f>SUM(R49+(D49*S49))</f>
        <v>27.849674999999998</v>
      </c>
      <c r="F49" s="147"/>
      <c r="G49" s="391">
        <f t="shared" si="4"/>
        <v>82.659674999999993</v>
      </c>
      <c r="H49" s="151"/>
      <c r="I49" s="151"/>
      <c r="J49" s="391">
        <f t="shared" si="10"/>
        <v>82.215000000000003</v>
      </c>
      <c r="K49" s="391">
        <f>SUM((J49+(R49+(J49*S49))*(1+F49)))</f>
        <v>111.9145125</v>
      </c>
      <c r="L49" s="391">
        <f t="shared" si="1"/>
        <v>82.215000000000003</v>
      </c>
      <c r="M49" s="498">
        <f>SUM((L49+(R49+(L49*S49))*(1+F49)))</f>
        <v>111.9145125</v>
      </c>
      <c r="N49" s="498">
        <f t="shared" si="8"/>
        <v>82.215000000000003</v>
      </c>
      <c r="O49" s="498">
        <f>SUM(N49+(R49+(N49*S49))*(1+F49))</f>
        <v>111.9145125</v>
      </c>
      <c r="P49" s="498">
        <f t="shared" si="9"/>
        <v>109.62</v>
      </c>
      <c r="Q49" s="498">
        <f>SUM((P49+(R49+(P49*S49))*(1+F49)))</f>
        <v>141.16935000000001</v>
      </c>
      <c r="R49" s="51">
        <v>24.15</v>
      </c>
      <c r="S49" s="51">
        <v>6.7500000000000004E-2</v>
      </c>
    </row>
    <row r="50" spans="1:21" ht="210">
      <c r="A50" s="502" t="s">
        <v>384</v>
      </c>
      <c r="B50" s="479" t="s">
        <v>873</v>
      </c>
      <c r="C50" s="499" t="s">
        <v>259</v>
      </c>
      <c r="D50" s="404">
        <v>54.56</v>
      </c>
      <c r="E50" s="404">
        <f>SUM(R50+(D50*S50))</f>
        <v>27.832799999999999</v>
      </c>
      <c r="F50" s="147"/>
      <c r="G50" s="391">
        <f t="shared" si="4"/>
        <v>82.392799999999994</v>
      </c>
      <c r="H50" s="151"/>
      <c r="I50" s="151"/>
      <c r="J50" s="391">
        <f t="shared" si="10"/>
        <v>81.84</v>
      </c>
      <c r="K50" s="391">
        <f>SUM((J50+E50)*(1+F50))</f>
        <v>109.6728</v>
      </c>
      <c r="L50" s="391">
        <f t="shared" si="1"/>
        <v>81.84</v>
      </c>
      <c r="M50" s="498">
        <f>SUM((L50+E50)*(1+F50))</f>
        <v>109.6728</v>
      </c>
      <c r="N50" s="498">
        <f t="shared" si="8"/>
        <v>81.84</v>
      </c>
      <c r="O50" s="498">
        <f>SUM(E50+N50)*(1+F50)</f>
        <v>109.6728</v>
      </c>
      <c r="P50" s="498">
        <f t="shared" si="9"/>
        <v>109.12</v>
      </c>
      <c r="Q50" s="498">
        <f>SUM((P50+E50)*(1+F50))</f>
        <v>136.9528</v>
      </c>
      <c r="R50" s="51">
        <v>24.15</v>
      </c>
      <c r="S50" s="51">
        <v>6.7500000000000004E-2</v>
      </c>
    </row>
    <row r="51" spans="1:21" ht="210">
      <c r="A51" s="501" t="s">
        <v>137</v>
      </c>
      <c r="B51" s="479" t="s">
        <v>831</v>
      </c>
      <c r="C51" s="484" t="s">
        <v>141</v>
      </c>
      <c r="D51" s="404">
        <v>56.66</v>
      </c>
      <c r="E51" s="404">
        <v>34.11</v>
      </c>
      <c r="F51" s="147"/>
      <c r="G51" s="391">
        <f t="shared" si="4"/>
        <v>90.77</v>
      </c>
      <c r="H51" s="151"/>
      <c r="I51" s="151"/>
      <c r="J51" s="391">
        <f t="shared" si="10"/>
        <v>84.99</v>
      </c>
      <c r="K51" s="391">
        <f>SUM((J51+E51)*(1+F51))</f>
        <v>119.1</v>
      </c>
      <c r="L51" s="391">
        <f t="shared" si="1"/>
        <v>84.99</v>
      </c>
      <c r="M51" s="391">
        <f>SUM((L51+E51)*(1+F51))</f>
        <v>119.1</v>
      </c>
      <c r="N51" s="391">
        <f t="shared" si="8"/>
        <v>84.99</v>
      </c>
      <c r="O51" s="391">
        <f>SUM(E51+N51)*(1+F51)</f>
        <v>119.1</v>
      </c>
      <c r="P51" s="391">
        <f t="shared" si="9"/>
        <v>113.32</v>
      </c>
      <c r="Q51" s="391">
        <f>SUM((P51+E51)*(1+F51))</f>
        <v>147.43</v>
      </c>
    </row>
    <row r="52" spans="1:21" ht="210">
      <c r="A52" s="484" t="s">
        <v>138</v>
      </c>
      <c r="B52" s="479" t="s">
        <v>831</v>
      </c>
      <c r="C52" s="484" t="s">
        <v>143</v>
      </c>
      <c r="D52" s="404">
        <v>50.84</v>
      </c>
      <c r="E52" s="404">
        <v>34.520000000000003</v>
      </c>
      <c r="F52" s="147"/>
      <c r="G52" s="391">
        <f t="shared" si="4"/>
        <v>85.360000000000014</v>
      </c>
      <c r="H52" s="151"/>
      <c r="I52" s="151"/>
      <c r="J52" s="391">
        <f t="shared" si="10"/>
        <v>76.260000000000005</v>
      </c>
      <c r="K52" s="391">
        <f>SUM((J52+E52)*(1+F52))</f>
        <v>110.78</v>
      </c>
      <c r="L52" s="391">
        <f>SUM(D52*1.5)</f>
        <v>76.260000000000005</v>
      </c>
      <c r="M52" s="391">
        <f>SUM((L52+E52)*(1+F52))</f>
        <v>110.78</v>
      </c>
      <c r="N52" s="391">
        <f t="shared" si="8"/>
        <v>76.260000000000005</v>
      </c>
      <c r="O52" s="391">
        <f>SUM(E52+N52)*(1+F52)</f>
        <v>110.78</v>
      </c>
      <c r="P52" s="391">
        <f t="shared" si="9"/>
        <v>101.68</v>
      </c>
      <c r="Q52" s="498">
        <f>SUM((P52+E52)*(1+F52))</f>
        <v>136.20000000000002</v>
      </c>
    </row>
    <row r="53" spans="1:21" ht="210">
      <c r="A53" s="484" t="s">
        <v>139</v>
      </c>
      <c r="B53" s="479" t="s">
        <v>875</v>
      </c>
      <c r="C53" s="486" t="s">
        <v>468</v>
      </c>
      <c r="D53" s="404">
        <v>42.5</v>
      </c>
      <c r="E53" s="404">
        <v>22.44</v>
      </c>
      <c r="F53" s="147"/>
      <c r="G53" s="391">
        <f t="shared" si="4"/>
        <v>64.94</v>
      </c>
      <c r="H53" s="151"/>
      <c r="I53" s="151"/>
      <c r="J53" s="404">
        <f t="shared" si="10"/>
        <v>63.75</v>
      </c>
      <c r="K53" s="487">
        <f>SUM((J53+E53)*(1+F53))</f>
        <v>86.19</v>
      </c>
      <c r="L53" s="391">
        <f>SUM(D53*1.5)</f>
        <v>63.75</v>
      </c>
      <c r="M53" s="391">
        <f>SUM((L53+E53)*(1+F53))</f>
        <v>86.19</v>
      </c>
      <c r="N53" s="391">
        <f t="shared" si="8"/>
        <v>63.75</v>
      </c>
      <c r="O53" s="391">
        <f>SUM(E53+N53)*(1+F53)</f>
        <v>86.19</v>
      </c>
      <c r="P53" s="391">
        <f t="shared" si="9"/>
        <v>85</v>
      </c>
      <c r="Q53" s="391">
        <f>SUM((P53+E53)*(1+F53))</f>
        <v>107.44</v>
      </c>
      <c r="R53" s="51"/>
      <c r="S53" s="51"/>
      <c r="T53" s="51"/>
      <c r="U53" s="51"/>
    </row>
    <row r="54" spans="1:21" ht="225">
      <c r="A54" s="484" t="s">
        <v>140</v>
      </c>
      <c r="B54" s="479" t="s">
        <v>874</v>
      </c>
      <c r="C54" s="484" t="s">
        <v>142</v>
      </c>
      <c r="D54" s="404">
        <v>45.42</v>
      </c>
      <c r="E54" s="404">
        <v>23.97</v>
      </c>
      <c r="F54" s="147"/>
      <c r="G54" s="391">
        <f t="shared" si="4"/>
        <v>69.39</v>
      </c>
      <c r="H54" s="151"/>
      <c r="I54" s="151"/>
      <c r="J54" s="391">
        <f t="shared" si="10"/>
        <v>68.13</v>
      </c>
      <c r="K54" s="391">
        <f>SUM((J54+E54)*(1+F54))</f>
        <v>92.1</v>
      </c>
      <c r="L54" s="391">
        <f t="shared" si="1"/>
        <v>68.13</v>
      </c>
      <c r="M54" s="391">
        <f>SUM((L54+E54)*(1+F54))</f>
        <v>92.1</v>
      </c>
      <c r="N54" s="391">
        <f t="shared" si="8"/>
        <v>68.13</v>
      </c>
      <c r="O54" s="391">
        <f>SUM(E54+N54)*(1+F54)</f>
        <v>92.1</v>
      </c>
      <c r="P54" s="391">
        <f t="shared" si="9"/>
        <v>90.84</v>
      </c>
      <c r="Q54" s="391">
        <f>SUM((P54+E54)*(1+F54))</f>
        <v>114.81</v>
      </c>
    </row>
    <row r="55" spans="1:21" s="49" customFormat="1" ht="64.5">
      <c r="A55" s="432" t="s">
        <v>65</v>
      </c>
      <c r="B55" s="402" t="s">
        <v>830</v>
      </c>
      <c r="C55" s="433"/>
      <c r="D55" s="433"/>
      <c r="E55" s="433"/>
      <c r="F55" s="452"/>
      <c r="G55" s="157"/>
      <c r="H55" s="151"/>
      <c r="I55" s="151"/>
      <c r="J55" s="433"/>
      <c r="K55" s="391">
        <f>SUM(G55*1.5)</f>
        <v>0</v>
      </c>
      <c r="L55" s="444"/>
      <c r="M55" s="391">
        <f>SUM(G55*1.5)</f>
        <v>0</v>
      </c>
      <c r="N55" s="444"/>
      <c r="O55" s="391">
        <f>SUM(G55*1.5)</f>
        <v>0</v>
      </c>
      <c r="P55" s="444"/>
      <c r="Q55" s="391">
        <f>SUM(G55*2)</f>
        <v>0</v>
      </c>
    </row>
    <row r="56" spans="1:21" s="49" customFormat="1" ht="153.75">
      <c r="A56" s="434" t="s">
        <v>61</v>
      </c>
      <c r="B56" s="402" t="s">
        <v>828</v>
      </c>
      <c r="C56" s="433"/>
      <c r="D56" s="433"/>
      <c r="E56" s="433"/>
      <c r="F56" s="452"/>
      <c r="G56" s="157"/>
      <c r="H56" s="151"/>
      <c r="I56" s="151"/>
      <c r="J56" s="433"/>
      <c r="K56" s="391">
        <f t="shared" ref="K56:K63" si="11">SUM(G56*1.5)</f>
        <v>0</v>
      </c>
      <c r="L56" s="444"/>
      <c r="M56" s="391">
        <f t="shared" ref="M56:M63" si="12">SUM(G56*1.5)</f>
        <v>0</v>
      </c>
      <c r="N56" s="444"/>
      <c r="O56" s="391">
        <f t="shared" ref="O56:O63" si="13">SUM(G56*1.5)</f>
        <v>0</v>
      </c>
      <c r="P56" s="444"/>
      <c r="Q56" s="391">
        <f t="shared" ref="Q56:Q63" si="14">SUM(G56*2)</f>
        <v>0</v>
      </c>
    </row>
    <row r="57" spans="1:21" s="49" customFormat="1" ht="64.5">
      <c r="A57" s="432" t="s">
        <v>62</v>
      </c>
      <c r="B57" s="402" t="s">
        <v>827</v>
      </c>
      <c r="C57" s="433"/>
      <c r="D57" s="433"/>
      <c r="E57" s="433"/>
      <c r="F57" s="452"/>
      <c r="G57" s="157"/>
      <c r="H57" s="151"/>
      <c r="I57" s="151"/>
      <c r="J57" s="433"/>
      <c r="K57" s="391">
        <f t="shared" si="11"/>
        <v>0</v>
      </c>
      <c r="L57" s="444"/>
      <c r="M57" s="391">
        <f t="shared" si="12"/>
        <v>0</v>
      </c>
      <c r="N57" s="444"/>
      <c r="O57" s="391">
        <f t="shared" si="13"/>
        <v>0</v>
      </c>
      <c r="P57" s="444"/>
      <c r="Q57" s="391">
        <f t="shared" si="14"/>
        <v>0</v>
      </c>
    </row>
    <row r="58" spans="1:21" s="49" customFormat="1" ht="102.75">
      <c r="A58" s="485" t="s">
        <v>98</v>
      </c>
      <c r="B58" s="414" t="s">
        <v>826</v>
      </c>
      <c r="C58" s="433"/>
      <c r="D58" s="433"/>
      <c r="E58" s="433"/>
      <c r="F58" s="452"/>
      <c r="G58" s="157"/>
      <c r="H58" s="151"/>
      <c r="I58" s="151"/>
      <c r="J58" s="433"/>
      <c r="K58" s="391">
        <f t="shared" si="11"/>
        <v>0</v>
      </c>
      <c r="L58" s="444"/>
      <c r="M58" s="391">
        <f t="shared" si="12"/>
        <v>0</v>
      </c>
      <c r="N58" s="444"/>
      <c r="O58" s="391">
        <f t="shared" si="13"/>
        <v>0</v>
      </c>
      <c r="P58" s="444"/>
      <c r="Q58" s="391">
        <f t="shared" si="14"/>
        <v>0</v>
      </c>
    </row>
    <row r="59" spans="1:21" s="49" customFormat="1" ht="116.25" thickBot="1">
      <c r="A59" s="486" t="s">
        <v>461</v>
      </c>
      <c r="B59" s="438" t="s">
        <v>825</v>
      </c>
      <c r="C59" s="433"/>
      <c r="D59" s="433"/>
      <c r="E59" s="433"/>
      <c r="F59" s="452"/>
      <c r="G59" s="157"/>
      <c r="H59" s="151"/>
      <c r="I59" s="151"/>
      <c r="J59" s="433"/>
      <c r="K59" s="391">
        <f t="shared" si="11"/>
        <v>0</v>
      </c>
      <c r="L59" s="444"/>
      <c r="M59" s="391">
        <f t="shared" si="12"/>
        <v>0</v>
      </c>
      <c r="N59" s="444"/>
      <c r="O59" s="391">
        <f t="shared" si="13"/>
        <v>0</v>
      </c>
      <c r="P59" s="444"/>
      <c r="Q59" s="391">
        <f t="shared" si="14"/>
        <v>0</v>
      </c>
    </row>
    <row r="60" spans="1:21" s="49" customFormat="1" ht="78" thickTop="1">
      <c r="A60" s="485" t="s">
        <v>99</v>
      </c>
      <c r="B60" s="422" t="s">
        <v>824</v>
      </c>
      <c r="C60" s="433"/>
      <c r="D60" s="433"/>
      <c r="E60" s="433"/>
      <c r="F60" s="452"/>
      <c r="G60" s="157"/>
      <c r="H60" s="151"/>
      <c r="I60" s="151"/>
      <c r="J60" s="433"/>
      <c r="K60" s="391">
        <f t="shared" si="11"/>
        <v>0</v>
      </c>
      <c r="L60" s="444"/>
      <c r="M60" s="391">
        <f t="shared" si="12"/>
        <v>0</v>
      </c>
      <c r="N60" s="444"/>
      <c r="O60" s="391">
        <f t="shared" si="13"/>
        <v>0</v>
      </c>
      <c r="P60" s="444"/>
      <c r="Q60" s="391">
        <f t="shared" si="14"/>
        <v>0</v>
      </c>
    </row>
    <row r="61" spans="1:21" s="49" customFormat="1">
      <c r="A61" s="432" t="s">
        <v>64</v>
      </c>
      <c r="B61" s="200"/>
      <c r="C61" s="433"/>
      <c r="D61" s="433"/>
      <c r="E61" s="433"/>
      <c r="F61" s="452"/>
      <c r="G61" s="444"/>
      <c r="H61" s="433"/>
      <c r="I61" s="433"/>
      <c r="J61" s="433"/>
      <c r="K61" s="444"/>
      <c r="L61" s="444"/>
      <c r="M61" s="444"/>
      <c r="N61" s="444"/>
      <c r="O61" s="444"/>
      <c r="P61" s="444"/>
      <c r="Q61" s="444"/>
    </row>
    <row r="62" spans="1:21" s="49" customFormat="1" ht="15.75" thickBot="1">
      <c r="A62" s="432" t="s">
        <v>63</v>
      </c>
      <c r="B62" s="203"/>
      <c r="C62" s="433"/>
      <c r="D62" s="433"/>
      <c r="E62" s="433"/>
      <c r="F62" s="452"/>
      <c r="G62" s="444"/>
      <c r="H62" s="433"/>
      <c r="I62" s="433"/>
      <c r="J62" s="433"/>
      <c r="K62" s="444"/>
      <c r="L62" s="444"/>
      <c r="M62" s="444"/>
      <c r="N62" s="444"/>
      <c r="O62" s="444"/>
      <c r="P62" s="444"/>
      <c r="Q62" s="444"/>
    </row>
    <row r="63" spans="1:21" s="49" customFormat="1" ht="77.25">
      <c r="A63" s="485" t="s">
        <v>100</v>
      </c>
      <c r="B63" s="422" t="s">
        <v>823</v>
      </c>
      <c r="C63" s="433"/>
      <c r="D63" s="433"/>
      <c r="E63" s="433"/>
      <c r="F63" s="452"/>
      <c r="G63" s="157"/>
      <c r="H63" s="151"/>
      <c r="I63" s="151"/>
      <c r="J63" s="433"/>
      <c r="K63" s="391">
        <f t="shared" si="11"/>
        <v>0</v>
      </c>
      <c r="L63" s="444"/>
      <c r="M63" s="391">
        <f t="shared" si="12"/>
        <v>0</v>
      </c>
      <c r="N63" s="444"/>
      <c r="O63" s="391">
        <f t="shared" si="13"/>
        <v>0</v>
      </c>
      <c r="P63" s="444"/>
      <c r="Q63" s="391">
        <f t="shared" si="14"/>
        <v>0</v>
      </c>
    </row>
    <row r="64" spans="1:21" s="49" customFormat="1">
      <c r="A64" s="432" t="s">
        <v>64</v>
      </c>
      <c r="B64" s="488"/>
      <c r="C64" s="433"/>
      <c r="D64" s="433"/>
      <c r="E64" s="433"/>
      <c r="F64" s="452"/>
      <c r="G64" s="444"/>
      <c r="H64" s="433"/>
      <c r="I64" s="433"/>
      <c r="J64" s="433"/>
      <c r="K64" s="444"/>
      <c r="L64" s="444"/>
      <c r="M64" s="444"/>
      <c r="N64" s="444"/>
      <c r="O64" s="444"/>
      <c r="P64" s="444"/>
      <c r="Q64" s="444"/>
    </row>
    <row r="65" spans="1:17" s="49" customFormat="1">
      <c r="A65" s="432" t="s">
        <v>63</v>
      </c>
      <c r="B65" s="488"/>
      <c r="C65" s="433"/>
      <c r="D65" s="433"/>
      <c r="E65" s="433"/>
      <c r="F65" s="452"/>
      <c r="G65" s="444"/>
      <c r="H65" s="433"/>
      <c r="I65" s="433"/>
      <c r="J65" s="433"/>
      <c r="K65" s="444"/>
      <c r="L65" s="444"/>
      <c r="M65" s="444"/>
      <c r="N65" s="444"/>
      <c r="O65" s="444"/>
      <c r="P65" s="444"/>
      <c r="Q65" s="444"/>
    </row>
  </sheetData>
  <sheetProtection algorithmName="SHA-512" hashValue="++GTC36Exgr3VemtLuBLP1e9dTk2RhmHb4TRDjrRM7HMQW0ejjQW6g1F7bLOtwcCDCDsFg1wYibIZMujdbdMpA==" saltValue="jYS/Eb90F6Tl66Sm2EQf8A==" spinCount="100000" sheet="1" objects="1" scenarios="1"/>
  <mergeCells count="2">
    <mergeCell ref="A1:B1"/>
    <mergeCell ref="A3:Q3"/>
  </mergeCells>
  <pageMargins left="0.25" right="0.25" top="0.75" bottom="0.75" header="0.3" footer="0.3"/>
  <pageSetup scale="32" fitToHeight="0" orientation="landscape" horizontalDpi="4294967293" verticalDpi="4294967293"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49"/>
  <sheetViews>
    <sheetView topLeftCell="A44" zoomScale="70" zoomScaleNormal="70" workbookViewId="0">
      <selection activeCell="Q49" sqref="Q49"/>
    </sheetView>
  </sheetViews>
  <sheetFormatPr defaultColWidth="9.28515625" defaultRowHeight="15"/>
  <cols>
    <col min="1" max="1" width="49.28515625" style="59" customWidth="1"/>
    <col min="2" max="3" width="43.28515625" style="59" customWidth="1"/>
    <col min="4" max="4" width="18.42578125" style="59" customWidth="1"/>
    <col min="5" max="5" width="18.7109375" style="59" customWidth="1"/>
    <col min="6" max="6" width="14.28515625" style="63" customWidth="1"/>
    <col min="7" max="7" width="15.28515625" style="59" bestFit="1" customWidth="1"/>
    <col min="8" max="8" width="19.7109375" style="59" customWidth="1"/>
    <col min="9" max="9" width="15.28515625" style="59" customWidth="1"/>
    <col min="10" max="10" width="15.28515625" style="59" bestFit="1" customWidth="1"/>
    <col min="11" max="11" width="16.28515625" style="59" customWidth="1"/>
    <col min="12" max="12" width="15.28515625" style="59" bestFit="1" customWidth="1"/>
    <col min="13" max="13" width="18.28515625" style="59" customWidth="1"/>
    <col min="14" max="14" width="18.28515625" style="59" bestFit="1" customWidth="1"/>
    <col min="15" max="15" width="14.85546875" style="59" customWidth="1"/>
    <col min="16" max="16" width="18.28515625" style="59" customWidth="1"/>
    <col min="17" max="17" width="19.7109375" style="59" customWidth="1"/>
    <col min="18" max="18" width="12.42578125" style="59" hidden="1" customWidth="1"/>
    <col min="19" max="21" width="9.28515625" style="59" hidden="1" customWidth="1"/>
    <col min="22" max="16384" width="9.28515625" style="59"/>
  </cols>
  <sheetData>
    <row r="1" spans="1:22" ht="18.75">
      <c r="A1" s="489" t="s">
        <v>88</v>
      </c>
      <c r="B1" s="490"/>
      <c r="C1" s="350"/>
      <c r="D1" s="491"/>
      <c r="E1" s="491"/>
      <c r="F1" s="492"/>
      <c r="G1" s="491"/>
      <c r="H1" s="491"/>
      <c r="I1" s="491"/>
      <c r="J1" s="491"/>
      <c r="K1" s="491"/>
      <c r="L1" s="491"/>
      <c r="M1" s="491"/>
      <c r="N1" s="491"/>
      <c r="O1" s="491"/>
      <c r="P1" s="491"/>
      <c r="Q1" s="491"/>
    </row>
    <row r="2" spans="1:22" ht="18.75">
      <c r="A2" s="494"/>
      <c r="B2" s="468" t="s">
        <v>0</v>
      </c>
      <c r="C2" s="468" t="str">
        <f>'Cover Page'!C5:E5</f>
        <v>[Insert Bidder Name]</v>
      </c>
      <c r="D2" s="491"/>
      <c r="E2" s="491"/>
      <c r="F2" s="492"/>
      <c r="G2" s="491"/>
      <c r="H2" s="491"/>
      <c r="I2" s="491"/>
      <c r="J2" s="491"/>
      <c r="K2" s="491"/>
      <c r="L2" s="491"/>
      <c r="M2" s="491"/>
      <c r="N2" s="491"/>
      <c r="O2" s="491"/>
      <c r="P2" s="491"/>
      <c r="Q2" s="491"/>
    </row>
    <row r="3" spans="1:22" s="49" customFormat="1" ht="65.25" customHeight="1">
      <c r="A3" s="392" t="s">
        <v>464</v>
      </c>
      <c r="B3" s="393"/>
      <c r="C3" s="393"/>
      <c r="D3" s="393"/>
      <c r="E3" s="393"/>
      <c r="F3" s="393"/>
      <c r="G3" s="393"/>
      <c r="H3" s="393"/>
      <c r="I3" s="393"/>
      <c r="J3" s="393"/>
      <c r="K3" s="393"/>
      <c r="L3" s="393"/>
      <c r="M3" s="393"/>
      <c r="N3" s="393"/>
      <c r="O3" s="393"/>
      <c r="P3" s="393"/>
      <c r="Q3" s="394"/>
    </row>
    <row r="4" spans="1:22" s="49" customFormat="1" ht="82.5" customHeight="1">
      <c r="A4" s="495" t="s">
        <v>118</v>
      </c>
      <c r="B4" s="395" t="s">
        <v>82</v>
      </c>
      <c r="C4" s="396" t="s">
        <v>109</v>
      </c>
      <c r="D4" s="397">
        <v>51.75</v>
      </c>
      <c r="E4" s="397">
        <f>SUM((R4+(D4*S4)))</f>
        <v>33.54</v>
      </c>
      <c r="F4" s="470">
        <v>0.95</v>
      </c>
      <c r="G4" s="381">
        <f>SUM(D4:E4)*(1+F4)</f>
        <v>166.31549999999999</v>
      </c>
      <c r="H4" s="471" t="s">
        <v>120</v>
      </c>
      <c r="I4" s="383">
        <v>170.58</v>
      </c>
      <c r="J4" s="397">
        <f>SUM(D4*1.5)</f>
        <v>77.625</v>
      </c>
      <c r="K4" s="381">
        <f>SUM((J4+(R4+(J4*S4))*(1+F4)))</f>
        <v>151.101</v>
      </c>
      <c r="L4" s="381">
        <f>SUM(D4*1.5)</f>
        <v>77.625</v>
      </c>
      <c r="M4" s="381">
        <f>SUM((L4+(R4+(L4*S4))*(1+F4)))</f>
        <v>151.101</v>
      </c>
      <c r="N4" s="381">
        <f>SUM(D4*1.5)</f>
        <v>77.625</v>
      </c>
      <c r="O4" s="381">
        <f>SUM(N4+(R4+(N4*S4))*(1+F4))</f>
        <v>151.101</v>
      </c>
      <c r="P4" s="381">
        <f>SUM(D4*2)</f>
        <v>103.5</v>
      </c>
      <c r="Q4" s="381">
        <f>SUM((P4+(R4+(P4*S4))*(1+F4)))</f>
        <v>185.04899999999998</v>
      </c>
      <c r="R4" s="49">
        <v>25.26</v>
      </c>
      <c r="S4" s="49">
        <v>0.16</v>
      </c>
    </row>
    <row r="5" spans="1:22" ht="60">
      <c r="A5" s="398" t="s">
        <v>47</v>
      </c>
      <c r="B5" s="398" t="s">
        <v>48</v>
      </c>
      <c r="C5" s="399" t="s">
        <v>112</v>
      </c>
      <c r="D5" s="400" t="s">
        <v>49</v>
      </c>
      <c r="E5" s="400" t="s">
        <v>50</v>
      </c>
      <c r="F5" s="472" t="s">
        <v>51</v>
      </c>
      <c r="G5" s="400" t="s">
        <v>69</v>
      </c>
      <c r="H5" s="442" t="s">
        <v>76</v>
      </c>
      <c r="I5" s="474" t="s">
        <v>113</v>
      </c>
      <c r="J5" s="400" t="s">
        <v>68</v>
      </c>
      <c r="K5" s="400" t="s">
        <v>67</v>
      </c>
      <c r="L5" s="400" t="s">
        <v>52</v>
      </c>
      <c r="M5" s="400" t="s">
        <v>53</v>
      </c>
      <c r="N5" s="400" t="s">
        <v>54</v>
      </c>
      <c r="O5" s="400" t="s">
        <v>55</v>
      </c>
      <c r="P5" s="503" t="s">
        <v>66</v>
      </c>
      <c r="Q5" s="400" t="s">
        <v>56</v>
      </c>
      <c r="R5" s="51"/>
      <c r="S5" s="51"/>
      <c r="T5" s="51"/>
      <c r="U5" s="51"/>
    </row>
    <row r="6" spans="1:22" ht="300">
      <c r="A6" s="501" t="s">
        <v>144</v>
      </c>
      <c r="B6" s="405" t="s">
        <v>903</v>
      </c>
      <c r="C6" s="499" t="s">
        <v>252</v>
      </c>
      <c r="D6" s="404">
        <v>45</v>
      </c>
      <c r="E6" s="404">
        <f>SUM(R6+(D6*S6))</f>
        <v>32.369999999999997</v>
      </c>
      <c r="F6" s="147"/>
      <c r="G6" s="391">
        <f t="shared" ref="G6:G29" si="0">SUM(D6:E6)*(1+F6)</f>
        <v>77.37</v>
      </c>
      <c r="H6" s="151"/>
      <c r="I6" s="151"/>
      <c r="J6" s="391">
        <f t="shared" ref="J6:J29" si="1">SUM(D6*1.5)</f>
        <v>67.5</v>
      </c>
      <c r="K6" s="391">
        <f>SUM((J6+(R6+J6*S6)*(1+F6)))</f>
        <v>100.545</v>
      </c>
      <c r="L6" s="391">
        <f t="shared" ref="L6:L29" si="2">SUM(D6*1.5)</f>
        <v>67.5</v>
      </c>
      <c r="M6" s="391">
        <f>SUM((L6+(R6+L6*S6)*(1+F6)))</f>
        <v>100.545</v>
      </c>
      <c r="N6" s="391">
        <f t="shared" ref="N6:N29" si="3">SUM(D6*1.5)</f>
        <v>67.5</v>
      </c>
      <c r="O6" s="391">
        <f>SUM((R6+N6*S6)+N6)*(1+F6)</f>
        <v>100.545</v>
      </c>
      <c r="P6" s="391">
        <f t="shared" ref="P6:P29" si="4">SUM(D6*2)</f>
        <v>90</v>
      </c>
      <c r="Q6" s="391">
        <f>SUM((P6+(R6+P6*S6)*(1+F6)))</f>
        <v>123.72</v>
      </c>
      <c r="R6" s="59">
        <v>31.02</v>
      </c>
      <c r="S6" s="51">
        <v>0.03</v>
      </c>
      <c r="T6" s="51"/>
      <c r="U6" s="55"/>
      <c r="V6" s="66"/>
    </row>
    <row r="7" spans="1:22" ht="300">
      <c r="A7" s="501" t="s">
        <v>145</v>
      </c>
      <c r="B7" s="405" t="s">
        <v>903</v>
      </c>
      <c r="C7" s="410" t="s">
        <v>470</v>
      </c>
      <c r="D7" s="404">
        <v>45</v>
      </c>
      <c r="E7" s="404">
        <f t="shared" ref="E6:E33" si="5">SUM(R7+(D7*S7))</f>
        <v>32.369999999999997</v>
      </c>
      <c r="F7" s="147"/>
      <c r="G7" s="391">
        <f t="shared" si="0"/>
        <v>77.37</v>
      </c>
      <c r="H7" s="151"/>
      <c r="I7" s="151"/>
      <c r="J7" s="391">
        <f t="shared" si="1"/>
        <v>67.5</v>
      </c>
      <c r="K7" s="391">
        <f>SUM((J7+(R7+J7*S7)*(1+F7)))</f>
        <v>100.545</v>
      </c>
      <c r="L7" s="391">
        <f t="shared" si="2"/>
        <v>67.5</v>
      </c>
      <c r="M7" s="391">
        <f>SUM((L7+(R7+L7*S7)*(1+F7)))</f>
        <v>100.545</v>
      </c>
      <c r="N7" s="391">
        <f t="shared" si="3"/>
        <v>67.5</v>
      </c>
      <c r="O7" s="391">
        <f>SUM((R7+N7*S7)+N7)*(1+F7)</f>
        <v>100.545</v>
      </c>
      <c r="P7" s="391">
        <f t="shared" si="4"/>
        <v>90</v>
      </c>
      <c r="Q7" s="391">
        <f>SUM((P7+(R7+P7*S7)*(1+F7)))</f>
        <v>123.72</v>
      </c>
      <c r="R7" s="59">
        <v>31.02</v>
      </c>
      <c r="S7" s="51">
        <v>0.03</v>
      </c>
      <c r="T7" s="51"/>
      <c r="U7" s="55"/>
      <c r="V7" s="66"/>
    </row>
    <row r="8" spans="1:22" ht="255">
      <c r="A8" s="501" t="s">
        <v>146</v>
      </c>
      <c r="B8" s="477" t="s">
        <v>800</v>
      </c>
      <c r="C8" s="504" t="s">
        <v>259</v>
      </c>
      <c r="D8" s="404">
        <v>54.56</v>
      </c>
      <c r="E8" s="404">
        <f t="shared" si="5"/>
        <v>27.832799999999999</v>
      </c>
      <c r="F8" s="147"/>
      <c r="G8" s="391">
        <f t="shared" si="0"/>
        <v>82.392799999999994</v>
      </c>
      <c r="H8" s="151"/>
      <c r="I8" s="151"/>
      <c r="J8" s="391">
        <f t="shared" si="1"/>
        <v>81.84</v>
      </c>
      <c r="K8" s="391">
        <f>SUM((J8+(R8+(J8*S8))*(1+F8)))</f>
        <v>111.5142</v>
      </c>
      <c r="L8" s="391">
        <f t="shared" si="2"/>
        <v>81.84</v>
      </c>
      <c r="M8" s="498">
        <f>SUM((L8+(R8+(L8*S8))*(1+F8)))</f>
        <v>111.5142</v>
      </c>
      <c r="N8" s="498">
        <f t="shared" si="3"/>
        <v>81.84</v>
      </c>
      <c r="O8" s="498">
        <f>SUM(N8+(R8+(N8*S8))*(1+F8))</f>
        <v>111.5142</v>
      </c>
      <c r="P8" s="498">
        <f t="shared" si="4"/>
        <v>109.12</v>
      </c>
      <c r="Q8" s="498">
        <f>SUM((P8+(R8+(P8*S8))*(1+F8)))</f>
        <v>140.63560000000001</v>
      </c>
      <c r="R8" s="51">
        <v>24.15</v>
      </c>
      <c r="S8" s="51">
        <v>6.7500000000000004E-2</v>
      </c>
      <c r="T8" s="51"/>
      <c r="U8" s="51"/>
    </row>
    <row r="9" spans="1:22" ht="165">
      <c r="A9" s="407" t="s">
        <v>496</v>
      </c>
      <c r="B9" s="405" t="s">
        <v>904</v>
      </c>
      <c r="C9" s="499" t="s">
        <v>252</v>
      </c>
      <c r="D9" s="404">
        <v>45</v>
      </c>
      <c r="E9" s="404">
        <f t="shared" si="5"/>
        <v>32.369999999999997</v>
      </c>
      <c r="F9" s="147"/>
      <c r="G9" s="391">
        <f t="shared" si="0"/>
        <v>77.37</v>
      </c>
      <c r="H9" s="151"/>
      <c r="I9" s="151"/>
      <c r="J9" s="391">
        <f t="shared" si="1"/>
        <v>67.5</v>
      </c>
      <c r="K9" s="391">
        <f t="shared" ref="K9:K32" si="6">SUM((J9+(R9+J9*S9)*(1+F9)))</f>
        <v>100.545</v>
      </c>
      <c r="L9" s="391">
        <f t="shared" si="2"/>
        <v>67.5</v>
      </c>
      <c r="M9" s="391">
        <f t="shared" ref="M9:M32" si="7">SUM((L9+(R9+L9*S9)*(1+F9)))</f>
        <v>100.545</v>
      </c>
      <c r="N9" s="391">
        <f t="shared" si="3"/>
        <v>67.5</v>
      </c>
      <c r="O9" s="391">
        <f t="shared" ref="O9:O32" si="8">SUM((R9+N9*S9)+N9)*(1+F9)</f>
        <v>100.545</v>
      </c>
      <c r="P9" s="391">
        <f t="shared" si="4"/>
        <v>90</v>
      </c>
      <c r="Q9" s="391">
        <f t="shared" ref="Q9:Q32" si="9">SUM((P9+(R9+P9*S9)*(1+F9)))</f>
        <v>123.72</v>
      </c>
      <c r="R9" s="59">
        <v>31.02</v>
      </c>
      <c r="S9" s="51">
        <v>0.03</v>
      </c>
      <c r="T9" s="51"/>
      <c r="U9" s="51"/>
    </row>
    <row r="10" spans="1:22" ht="240">
      <c r="A10" s="407" t="s">
        <v>497</v>
      </c>
      <c r="B10" s="405" t="s">
        <v>904</v>
      </c>
      <c r="C10" s="410" t="s">
        <v>470</v>
      </c>
      <c r="D10" s="404">
        <v>45</v>
      </c>
      <c r="E10" s="404">
        <f t="shared" si="5"/>
        <v>32.369999999999997</v>
      </c>
      <c r="F10" s="147"/>
      <c r="G10" s="391">
        <f t="shared" si="0"/>
        <v>77.37</v>
      </c>
      <c r="H10" s="151"/>
      <c r="I10" s="151"/>
      <c r="J10" s="391">
        <f t="shared" si="1"/>
        <v>67.5</v>
      </c>
      <c r="K10" s="391">
        <f t="shared" si="6"/>
        <v>100.545</v>
      </c>
      <c r="L10" s="391">
        <f t="shared" si="2"/>
        <v>67.5</v>
      </c>
      <c r="M10" s="391">
        <f t="shared" si="7"/>
        <v>100.545</v>
      </c>
      <c r="N10" s="391">
        <f t="shared" si="3"/>
        <v>67.5</v>
      </c>
      <c r="O10" s="391">
        <f t="shared" si="8"/>
        <v>100.545</v>
      </c>
      <c r="P10" s="391">
        <f t="shared" si="4"/>
        <v>90</v>
      </c>
      <c r="Q10" s="391">
        <f t="shared" si="9"/>
        <v>123.72</v>
      </c>
      <c r="R10" s="59">
        <v>31.02</v>
      </c>
      <c r="S10" s="51">
        <v>0.03</v>
      </c>
      <c r="T10" s="51"/>
      <c r="U10" s="51"/>
    </row>
    <row r="11" spans="1:22" ht="150">
      <c r="A11" s="407" t="s">
        <v>498</v>
      </c>
      <c r="B11" s="405" t="s">
        <v>905</v>
      </c>
      <c r="C11" s="499" t="s">
        <v>252</v>
      </c>
      <c r="D11" s="404">
        <v>45</v>
      </c>
      <c r="E11" s="404">
        <f t="shared" si="5"/>
        <v>32.369999999999997</v>
      </c>
      <c r="F11" s="147"/>
      <c r="G11" s="391">
        <f t="shared" si="0"/>
        <v>77.37</v>
      </c>
      <c r="H11" s="151"/>
      <c r="I11" s="151"/>
      <c r="J11" s="391">
        <f t="shared" si="1"/>
        <v>67.5</v>
      </c>
      <c r="K11" s="391">
        <f t="shared" si="6"/>
        <v>100.545</v>
      </c>
      <c r="L11" s="391">
        <f t="shared" si="2"/>
        <v>67.5</v>
      </c>
      <c r="M11" s="391">
        <f t="shared" si="7"/>
        <v>100.545</v>
      </c>
      <c r="N11" s="391">
        <f t="shared" si="3"/>
        <v>67.5</v>
      </c>
      <c r="O11" s="391">
        <f t="shared" si="8"/>
        <v>100.545</v>
      </c>
      <c r="P11" s="391">
        <f t="shared" si="4"/>
        <v>90</v>
      </c>
      <c r="Q11" s="391">
        <f t="shared" si="9"/>
        <v>123.72</v>
      </c>
      <c r="R11" s="59">
        <v>31.02</v>
      </c>
      <c r="S11" s="51">
        <v>0.03</v>
      </c>
      <c r="T11" s="51"/>
      <c r="U11" s="51"/>
    </row>
    <row r="12" spans="1:22" ht="240">
      <c r="A12" s="500" t="s">
        <v>609</v>
      </c>
      <c r="B12" s="405" t="s">
        <v>906</v>
      </c>
      <c r="C12" s="410" t="s">
        <v>470</v>
      </c>
      <c r="D12" s="404">
        <v>45</v>
      </c>
      <c r="E12" s="404">
        <f t="shared" si="5"/>
        <v>32.369999999999997</v>
      </c>
      <c r="F12" s="147"/>
      <c r="G12" s="391">
        <f t="shared" si="0"/>
        <v>77.37</v>
      </c>
      <c r="H12" s="151"/>
      <c r="I12" s="151"/>
      <c r="J12" s="391">
        <f t="shared" si="1"/>
        <v>67.5</v>
      </c>
      <c r="K12" s="391">
        <f t="shared" si="6"/>
        <v>100.545</v>
      </c>
      <c r="L12" s="391">
        <f t="shared" si="2"/>
        <v>67.5</v>
      </c>
      <c r="M12" s="391">
        <f t="shared" si="7"/>
        <v>100.545</v>
      </c>
      <c r="N12" s="391">
        <f t="shared" si="3"/>
        <v>67.5</v>
      </c>
      <c r="O12" s="391">
        <f t="shared" si="8"/>
        <v>100.545</v>
      </c>
      <c r="P12" s="391">
        <f t="shared" si="4"/>
        <v>90</v>
      </c>
      <c r="Q12" s="391">
        <f t="shared" si="9"/>
        <v>123.72</v>
      </c>
      <c r="R12" s="59">
        <v>31.02</v>
      </c>
      <c r="S12" s="51">
        <v>0.03</v>
      </c>
      <c r="T12" s="51"/>
      <c r="U12" s="51"/>
    </row>
    <row r="13" spans="1:22" ht="150">
      <c r="A13" s="505" t="s">
        <v>608</v>
      </c>
      <c r="B13" s="479" t="s">
        <v>858</v>
      </c>
      <c r="C13" s="499" t="s">
        <v>252</v>
      </c>
      <c r="D13" s="404">
        <v>45</v>
      </c>
      <c r="E13" s="404">
        <f t="shared" si="5"/>
        <v>32.369999999999997</v>
      </c>
      <c r="F13" s="147"/>
      <c r="G13" s="391">
        <f t="shared" si="0"/>
        <v>77.37</v>
      </c>
      <c r="H13" s="151"/>
      <c r="I13" s="151"/>
      <c r="J13" s="391">
        <f t="shared" si="1"/>
        <v>67.5</v>
      </c>
      <c r="K13" s="391">
        <f t="shared" si="6"/>
        <v>100.545</v>
      </c>
      <c r="L13" s="391">
        <f t="shared" si="2"/>
        <v>67.5</v>
      </c>
      <c r="M13" s="391">
        <f t="shared" si="7"/>
        <v>100.545</v>
      </c>
      <c r="N13" s="391">
        <f t="shared" si="3"/>
        <v>67.5</v>
      </c>
      <c r="O13" s="391">
        <f t="shared" si="8"/>
        <v>100.545</v>
      </c>
      <c r="P13" s="391">
        <f t="shared" si="4"/>
        <v>90</v>
      </c>
      <c r="Q13" s="391">
        <f t="shared" si="9"/>
        <v>123.72</v>
      </c>
      <c r="R13" s="59">
        <v>31.02</v>
      </c>
      <c r="S13" s="51">
        <v>0.03</v>
      </c>
      <c r="T13" s="51"/>
      <c r="U13" s="51"/>
    </row>
    <row r="14" spans="1:22" ht="240">
      <c r="A14" s="505" t="s">
        <v>607</v>
      </c>
      <c r="B14" s="479" t="s">
        <v>858</v>
      </c>
      <c r="C14" s="410" t="s">
        <v>470</v>
      </c>
      <c r="D14" s="404">
        <v>45</v>
      </c>
      <c r="E14" s="404">
        <f t="shared" si="5"/>
        <v>32.369999999999997</v>
      </c>
      <c r="F14" s="147"/>
      <c r="G14" s="391">
        <f t="shared" si="0"/>
        <v>77.37</v>
      </c>
      <c r="H14" s="151"/>
      <c r="I14" s="151"/>
      <c r="J14" s="391">
        <f t="shared" si="1"/>
        <v>67.5</v>
      </c>
      <c r="K14" s="391">
        <f t="shared" si="6"/>
        <v>100.545</v>
      </c>
      <c r="L14" s="391">
        <f t="shared" si="2"/>
        <v>67.5</v>
      </c>
      <c r="M14" s="391">
        <f t="shared" si="7"/>
        <v>100.545</v>
      </c>
      <c r="N14" s="391">
        <f t="shared" si="3"/>
        <v>67.5</v>
      </c>
      <c r="O14" s="391">
        <f t="shared" si="8"/>
        <v>100.545</v>
      </c>
      <c r="P14" s="391">
        <f t="shared" si="4"/>
        <v>90</v>
      </c>
      <c r="Q14" s="391">
        <f t="shared" si="9"/>
        <v>123.72</v>
      </c>
      <c r="R14" s="59">
        <v>31.02</v>
      </c>
      <c r="S14" s="51">
        <v>0.03</v>
      </c>
      <c r="T14" s="51"/>
      <c r="U14" s="51"/>
    </row>
    <row r="15" spans="1:22" ht="150">
      <c r="A15" s="484" t="s">
        <v>147</v>
      </c>
      <c r="B15" s="479" t="s">
        <v>897</v>
      </c>
      <c r="C15" s="499" t="s">
        <v>252</v>
      </c>
      <c r="D15" s="404">
        <v>45</v>
      </c>
      <c r="E15" s="404">
        <f t="shared" si="5"/>
        <v>32.369999999999997</v>
      </c>
      <c r="F15" s="147"/>
      <c r="G15" s="391">
        <f t="shared" si="0"/>
        <v>77.37</v>
      </c>
      <c r="H15" s="151"/>
      <c r="I15" s="151"/>
      <c r="J15" s="391">
        <f t="shared" si="1"/>
        <v>67.5</v>
      </c>
      <c r="K15" s="391">
        <f t="shared" si="6"/>
        <v>100.545</v>
      </c>
      <c r="L15" s="391">
        <f t="shared" si="2"/>
        <v>67.5</v>
      </c>
      <c r="M15" s="391">
        <f t="shared" si="7"/>
        <v>100.545</v>
      </c>
      <c r="N15" s="391">
        <f t="shared" si="3"/>
        <v>67.5</v>
      </c>
      <c r="O15" s="391">
        <f t="shared" si="8"/>
        <v>100.545</v>
      </c>
      <c r="P15" s="391">
        <f t="shared" si="4"/>
        <v>90</v>
      </c>
      <c r="Q15" s="391">
        <f t="shared" si="9"/>
        <v>123.72</v>
      </c>
      <c r="R15" s="59">
        <v>31.02</v>
      </c>
      <c r="S15" s="51">
        <v>0.03</v>
      </c>
      <c r="T15" s="51"/>
      <c r="U15" s="51"/>
    </row>
    <row r="16" spans="1:22" ht="240">
      <c r="A16" s="484" t="s">
        <v>148</v>
      </c>
      <c r="B16" s="479" t="s">
        <v>897</v>
      </c>
      <c r="C16" s="410" t="s">
        <v>470</v>
      </c>
      <c r="D16" s="404">
        <v>45</v>
      </c>
      <c r="E16" s="404">
        <f t="shared" si="5"/>
        <v>32.369999999999997</v>
      </c>
      <c r="F16" s="147"/>
      <c r="G16" s="391">
        <f t="shared" si="0"/>
        <v>77.37</v>
      </c>
      <c r="H16" s="151"/>
      <c r="I16" s="151"/>
      <c r="J16" s="391">
        <f t="shared" si="1"/>
        <v>67.5</v>
      </c>
      <c r="K16" s="391">
        <f t="shared" si="6"/>
        <v>100.545</v>
      </c>
      <c r="L16" s="391">
        <f t="shared" si="2"/>
        <v>67.5</v>
      </c>
      <c r="M16" s="391">
        <f t="shared" si="7"/>
        <v>100.545</v>
      </c>
      <c r="N16" s="391">
        <f t="shared" si="3"/>
        <v>67.5</v>
      </c>
      <c r="O16" s="391">
        <f t="shared" si="8"/>
        <v>100.545</v>
      </c>
      <c r="P16" s="391">
        <f t="shared" si="4"/>
        <v>90</v>
      </c>
      <c r="Q16" s="391">
        <f t="shared" si="9"/>
        <v>123.72</v>
      </c>
      <c r="R16" s="59">
        <v>31.02</v>
      </c>
      <c r="S16" s="51">
        <v>0.03</v>
      </c>
      <c r="T16" s="51"/>
      <c r="U16" s="51"/>
    </row>
    <row r="17" spans="1:21" ht="135">
      <c r="A17" s="411" t="s">
        <v>499</v>
      </c>
      <c r="B17" s="405" t="s">
        <v>898</v>
      </c>
      <c r="C17" s="499" t="s">
        <v>252</v>
      </c>
      <c r="D17" s="404">
        <v>45</v>
      </c>
      <c r="E17" s="404">
        <f t="shared" si="5"/>
        <v>32.369999999999997</v>
      </c>
      <c r="F17" s="147"/>
      <c r="G17" s="391">
        <f t="shared" si="0"/>
        <v>77.37</v>
      </c>
      <c r="H17" s="151"/>
      <c r="I17" s="151"/>
      <c r="J17" s="391">
        <f t="shared" si="1"/>
        <v>67.5</v>
      </c>
      <c r="K17" s="391">
        <f t="shared" si="6"/>
        <v>100.545</v>
      </c>
      <c r="L17" s="391">
        <f t="shared" si="2"/>
        <v>67.5</v>
      </c>
      <c r="M17" s="391">
        <f t="shared" si="7"/>
        <v>100.545</v>
      </c>
      <c r="N17" s="391">
        <f t="shared" si="3"/>
        <v>67.5</v>
      </c>
      <c r="O17" s="391">
        <f t="shared" si="8"/>
        <v>100.545</v>
      </c>
      <c r="P17" s="391">
        <f t="shared" si="4"/>
        <v>90</v>
      </c>
      <c r="Q17" s="391">
        <f t="shared" si="9"/>
        <v>123.72</v>
      </c>
      <c r="R17" s="59">
        <v>31.02</v>
      </c>
      <c r="S17" s="51">
        <v>0.03</v>
      </c>
      <c r="T17" s="51"/>
      <c r="U17" s="51"/>
    </row>
    <row r="18" spans="1:21" ht="240">
      <c r="A18" s="411" t="s">
        <v>500</v>
      </c>
      <c r="B18" s="405" t="s">
        <v>898</v>
      </c>
      <c r="C18" s="410" t="s">
        <v>470</v>
      </c>
      <c r="D18" s="404">
        <v>45</v>
      </c>
      <c r="E18" s="404">
        <f t="shared" si="5"/>
        <v>32.369999999999997</v>
      </c>
      <c r="F18" s="147"/>
      <c r="G18" s="391">
        <f t="shared" si="0"/>
        <v>77.37</v>
      </c>
      <c r="H18" s="151"/>
      <c r="I18" s="151"/>
      <c r="J18" s="391">
        <f t="shared" si="1"/>
        <v>67.5</v>
      </c>
      <c r="K18" s="391">
        <f t="shared" si="6"/>
        <v>100.545</v>
      </c>
      <c r="L18" s="391">
        <f t="shared" si="2"/>
        <v>67.5</v>
      </c>
      <c r="M18" s="391">
        <f t="shared" si="7"/>
        <v>100.545</v>
      </c>
      <c r="N18" s="391">
        <f t="shared" si="3"/>
        <v>67.5</v>
      </c>
      <c r="O18" s="391">
        <f t="shared" si="8"/>
        <v>100.545</v>
      </c>
      <c r="P18" s="391">
        <f t="shared" si="4"/>
        <v>90</v>
      </c>
      <c r="Q18" s="391">
        <f t="shared" si="9"/>
        <v>123.72</v>
      </c>
      <c r="R18" s="59">
        <v>31.02</v>
      </c>
      <c r="S18" s="51">
        <v>0.03</v>
      </c>
      <c r="T18" s="51"/>
      <c r="U18" s="51"/>
    </row>
    <row r="19" spans="1:21" ht="165">
      <c r="A19" s="407" t="s">
        <v>501</v>
      </c>
      <c r="B19" s="405" t="s">
        <v>907</v>
      </c>
      <c r="C19" s="499" t="s">
        <v>252</v>
      </c>
      <c r="D19" s="404">
        <v>45</v>
      </c>
      <c r="E19" s="404">
        <f t="shared" si="5"/>
        <v>32.369999999999997</v>
      </c>
      <c r="F19" s="147"/>
      <c r="G19" s="391">
        <f t="shared" si="0"/>
        <v>77.37</v>
      </c>
      <c r="H19" s="151"/>
      <c r="I19" s="151"/>
      <c r="J19" s="391">
        <f t="shared" si="1"/>
        <v>67.5</v>
      </c>
      <c r="K19" s="391">
        <f t="shared" si="6"/>
        <v>100.545</v>
      </c>
      <c r="L19" s="391">
        <f t="shared" si="2"/>
        <v>67.5</v>
      </c>
      <c r="M19" s="391">
        <f t="shared" si="7"/>
        <v>100.545</v>
      </c>
      <c r="N19" s="391">
        <f t="shared" si="3"/>
        <v>67.5</v>
      </c>
      <c r="O19" s="391">
        <f t="shared" si="8"/>
        <v>100.545</v>
      </c>
      <c r="P19" s="391">
        <f t="shared" si="4"/>
        <v>90</v>
      </c>
      <c r="Q19" s="391">
        <f t="shared" si="9"/>
        <v>123.72</v>
      </c>
      <c r="R19" s="59">
        <v>31.02</v>
      </c>
      <c r="S19" s="51">
        <v>0.03</v>
      </c>
      <c r="T19" s="51"/>
      <c r="U19" s="51"/>
    </row>
    <row r="20" spans="1:21" ht="240">
      <c r="A20" s="407" t="s">
        <v>502</v>
      </c>
      <c r="B20" s="405" t="s">
        <v>870</v>
      </c>
      <c r="C20" s="410" t="s">
        <v>470</v>
      </c>
      <c r="D20" s="404">
        <v>45</v>
      </c>
      <c r="E20" s="404">
        <f t="shared" si="5"/>
        <v>32.369999999999997</v>
      </c>
      <c r="F20" s="147"/>
      <c r="G20" s="391">
        <f t="shared" si="0"/>
        <v>77.37</v>
      </c>
      <c r="H20" s="151"/>
      <c r="I20" s="151"/>
      <c r="J20" s="391">
        <f t="shared" si="1"/>
        <v>67.5</v>
      </c>
      <c r="K20" s="391">
        <f t="shared" si="6"/>
        <v>100.545</v>
      </c>
      <c r="L20" s="391">
        <f t="shared" si="2"/>
        <v>67.5</v>
      </c>
      <c r="M20" s="391">
        <f t="shared" si="7"/>
        <v>100.545</v>
      </c>
      <c r="N20" s="391">
        <f t="shared" si="3"/>
        <v>67.5</v>
      </c>
      <c r="O20" s="391">
        <f t="shared" si="8"/>
        <v>100.545</v>
      </c>
      <c r="P20" s="391">
        <f t="shared" si="4"/>
        <v>90</v>
      </c>
      <c r="Q20" s="391">
        <f t="shared" si="9"/>
        <v>123.72</v>
      </c>
      <c r="R20" s="59">
        <v>31.02</v>
      </c>
      <c r="S20" s="51">
        <v>0.03</v>
      </c>
      <c r="T20" s="51"/>
      <c r="U20" s="51"/>
    </row>
    <row r="21" spans="1:21" ht="165">
      <c r="A21" s="501" t="s">
        <v>149</v>
      </c>
      <c r="B21" s="405" t="s">
        <v>870</v>
      </c>
      <c r="C21" s="499" t="s">
        <v>252</v>
      </c>
      <c r="D21" s="404">
        <v>45</v>
      </c>
      <c r="E21" s="404">
        <f t="shared" si="5"/>
        <v>32.369999999999997</v>
      </c>
      <c r="F21" s="147"/>
      <c r="G21" s="391">
        <f t="shared" si="0"/>
        <v>77.37</v>
      </c>
      <c r="H21" s="151"/>
      <c r="I21" s="151"/>
      <c r="J21" s="391">
        <f t="shared" si="1"/>
        <v>67.5</v>
      </c>
      <c r="K21" s="391">
        <f t="shared" si="6"/>
        <v>100.545</v>
      </c>
      <c r="L21" s="391">
        <f t="shared" si="2"/>
        <v>67.5</v>
      </c>
      <c r="M21" s="391">
        <f t="shared" si="7"/>
        <v>100.545</v>
      </c>
      <c r="N21" s="391">
        <f t="shared" si="3"/>
        <v>67.5</v>
      </c>
      <c r="O21" s="391">
        <f t="shared" si="8"/>
        <v>100.545</v>
      </c>
      <c r="P21" s="391">
        <f t="shared" si="4"/>
        <v>90</v>
      </c>
      <c r="Q21" s="391">
        <f t="shared" si="9"/>
        <v>123.72</v>
      </c>
      <c r="R21" s="59">
        <v>31.02</v>
      </c>
      <c r="S21" s="51">
        <v>0.03</v>
      </c>
      <c r="T21" s="51"/>
      <c r="U21" s="51"/>
    </row>
    <row r="22" spans="1:21" ht="240">
      <c r="A22" s="501" t="s">
        <v>150</v>
      </c>
      <c r="B22" s="405" t="s">
        <v>817</v>
      </c>
      <c r="C22" s="410" t="s">
        <v>470</v>
      </c>
      <c r="D22" s="404">
        <v>45</v>
      </c>
      <c r="E22" s="404">
        <f t="shared" si="5"/>
        <v>32.369999999999997</v>
      </c>
      <c r="F22" s="147"/>
      <c r="G22" s="391">
        <f t="shared" si="0"/>
        <v>77.37</v>
      </c>
      <c r="H22" s="151"/>
      <c r="I22" s="151"/>
      <c r="J22" s="391">
        <f t="shared" si="1"/>
        <v>67.5</v>
      </c>
      <c r="K22" s="391">
        <f t="shared" si="6"/>
        <v>100.545</v>
      </c>
      <c r="L22" s="391">
        <f t="shared" si="2"/>
        <v>67.5</v>
      </c>
      <c r="M22" s="391">
        <f t="shared" si="7"/>
        <v>100.545</v>
      </c>
      <c r="N22" s="391">
        <f t="shared" si="3"/>
        <v>67.5</v>
      </c>
      <c r="O22" s="391">
        <f t="shared" si="8"/>
        <v>100.545</v>
      </c>
      <c r="P22" s="391">
        <f t="shared" si="4"/>
        <v>90</v>
      </c>
      <c r="Q22" s="391">
        <f t="shared" si="9"/>
        <v>123.72</v>
      </c>
      <c r="R22" s="59">
        <v>31.02</v>
      </c>
      <c r="S22" s="51">
        <v>0.03</v>
      </c>
      <c r="T22" s="51"/>
      <c r="U22" s="51"/>
    </row>
    <row r="23" spans="1:21" ht="150">
      <c r="A23" s="501" t="s">
        <v>151</v>
      </c>
      <c r="B23" s="477" t="s">
        <v>801</v>
      </c>
      <c r="C23" s="499" t="s">
        <v>252</v>
      </c>
      <c r="D23" s="404">
        <v>45</v>
      </c>
      <c r="E23" s="404">
        <f t="shared" si="5"/>
        <v>32.369999999999997</v>
      </c>
      <c r="F23" s="147"/>
      <c r="G23" s="391">
        <f t="shared" si="0"/>
        <v>77.37</v>
      </c>
      <c r="H23" s="151"/>
      <c r="I23" s="151"/>
      <c r="J23" s="391">
        <f t="shared" si="1"/>
        <v>67.5</v>
      </c>
      <c r="K23" s="391">
        <f t="shared" si="6"/>
        <v>100.545</v>
      </c>
      <c r="L23" s="391">
        <f t="shared" si="2"/>
        <v>67.5</v>
      </c>
      <c r="M23" s="391">
        <f t="shared" si="7"/>
        <v>100.545</v>
      </c>
      <c r="N23" s="391">
        <f t="shared" si="3"/>
        <v>67.5</v>
      </c>
      <c r="O23" s="391">
        <f t="shared" si="8"/>
        <v>100.545</v>
      </c>
      <c r="P23" s="391">
        <f t="shared" si="4"/>
        <v>90</v>
      </c>
      <c r="Q23" s="391">
        <f t="shared" si="9"/>
        <v>123.72</v>
      </c>
      <c r="R23" s="59">
        <v>31.02</v>
      </c>
      <c r="S23" s="51">
        <v>0.03</v>
      </c>
      <c r="T23" s="51"/>
      <c r="U23" s="51"/>
    </row>
    <row r="24" spans="1:21" ht="240">
      <c r="A24" s="501" t="s">
        <v>152</v>
      </c>
      <c r="B24" s="477" t="s">
        <v>801</v>
      </c>
      <c r="C24" s="410" t="s">
        <v>470</v>
      </c>
      <c r="D24" s="404">
        <v>45</v>
      </c>
      <c r="E24" s="404">
        <f t="shared" si="5"/>
        <v>32.369999999999997</v>
      </c>
      <c r="F24" s="147"/>
      <c r="G24" s="391">
        <f t="shared" si="0"/>
        <v>77.37</v>
      </c>
      <c r="H24" s="151"/>
      <c r="I24" s="151"/>
      <c r="J24" s="391">
        <f t="shared" si="1"/>
        <v>67.5</v>
      </c>
      <c r="K24" s="391">
        <f t="shared" si="6"/>
        <v>100.545</v>
      </c>
      <c r="L24" s="391">
        <f t="shared" si="2"/>
        <v>67.5</v>
      </c>
      <c r="M24" s="391">
        <f t="shared" si="7"/>
        <v>100.545</v>
      </c>
      <c r="N24" s="391">
        <f t="shared" si="3"/>
        <v>67.5</v>
      </c>
      <c r="O24" s="391">
        <f t="shared" si="8"/>
        <v>100.545</v>
      </c>
      <c r="P24" s="391">
        <f t="shared" si="4"/>
        <v>90</v>
      </c>
      <c r="Q24" s="391">
        <f t="shared" si="9"/>
        <v>123.72</v>
      </c>
      <c r="R24" s="59">
        <v>31.02</v>
      </c>
      <c r="S24" s="51">
        <v>0.03</v>
      </c>
      <c r="T24" s="51"/>
      <c r="U24" s="51"/>
    </row>
    <row r="25" spans="1:21" ht="150">
      <c r="A25" s="501" t="s">
        <v>153</v>
      </c>
      <c r="B25" s="405" t="s">
        <v>819</v>
      </c>
      <c r="C25" s="499" t="s">
        <v>252</v>
      </c>
      <c r="D25" s="404">
        <v>45</v>
      </c>
      <c r="E25" s="404">
        <f t="shared" si="5"/>
        <v>32.369999999999997</v>
      </c>
      <c r="F25" s="147"/>
      <c r="G25" s="391">
        <f t="shared" si="0"/>
        <v>77.37</v>
      </c>
      <c r="H25" s="151"/>
      <c r="I25" s="151"/>
      <c r="J25" s="391">
        <f t="shared" si="1"/>
        <v>67.5</v>
      </c>
      <c r="K25" s="391">
        <f t="shared" si="6"/>
        <v>100.545</v>
      </c>
      <c r="L25" s="391">
        <f t="shared" si="2"/>
        <v>67.5</v>
      </c>
      <c r="M25" s="391">
        <f t="shared" si="7"/>
        <v>100.545</v>
      </c>
      <c r="N25" s="391">
        <f t="shared" si="3"/>
        <v>67.5</v>
      </c>
      <c r="O25" s="391">
        <f t="shared" si="8"/>
        <v>100.545</v>
      </c>
      <c r="P25" s="391">
        <f t="shared" si="4"/>
        <v>90</v>
      </c>
      <c r="Q25" s="391">
        <f t="shared" si="9"/>
        <v>123.72</v>
      </c>
      <c r="R25" s="59">
        <v>31.02</v>
      </c>
      <c r="S25" s="51">
        <v>0.03</v>
      </c>
      <c r="T25" s="51"/>
      <c r="U25" s="51"/>
    </row>
    <row r="26" spans="1:21" ht="240">
      <c r="A26" s="501" t="s">
        <v>154</v>
      </c>
      <c r="B26" s="405" t="s">
        <v>819</v>
      </c>
      <c r="C26" s="410" t="s">
        <v>470</v>
      </c>
      <c r="D26" s="404">
        <v>45</v>
      </c>
      <c r="E26" s="404">
        <f t="shared" si="5"/>
        <v>32.369999999999997</v>
      </c>
      <c r="F26" s="147"/>
      <c r="G26" s="391">
        <f t="shared" si="0"/>
        <v>77.37</v>
      </c>
      <c r="H26" s="151"/>
      <c r="I26" s="151"/>
      <c r="J26" s="391">
        <f t="shared" si="1"/>
        <v>67.5</v>
      </c>
      <c r="K26" s="391">
        <f t="shared" si="6"/>
        <v>100.545</v>
      </c>
      <c r="L26" s="391">
        <f t="shared" si="2"/>
        <v>67.5</v>
      </c>
      <c r="M26" s="391">
        <f t="shared" si="7"/>
        <v>100.545</v>
      </c>
      <c r="N26" s="391">
        <f t="shared" si="3"/>
        <v>67.5</v>
      </c>
      <c r="O26" s="391">
        <f t="shared" si="8"/>
        <v>100.545</v>
      </c>
      <c r="P26" s="391">
        <f t="shared" si="4"/>
        <v>90</v>
      </c>
      <c r="Q26" s="391">
        <f t="shared" si="9"/>
        <v>123.72</v>
      </c>
      <c r="R26" s="59">
        <v>31.02</v>
      </c>
      <c r="S26" s="51">
        <v>0.03</v>
      </c>
      <c r="T26" s="51"/>
      <c r="U26" s="51"/>
    </row>
    <row r="27" spans="1:21" ht="165">
      <c r="A27" s="501" t="s">
        <v>155</v>
      </c>
      <c r="B27" s="405" t="s">
        <v>908</v>
      </c>
      <c r="C27" s="499" t="s">
        <v>252</v>
      </c>
      <c r="D27" s="404">
        <v>45</v>
      </c>
      <c r="E27" s="404">
        <f t="shared" si="5"/>
        <v>32.369999999999997</v>
      </c>
      <c r="F27" s="147"/>
      <c r="G27" s="391">
        <f t="shared" si="0"/>
        <v>77.37</v>
      </c>
      <c r="H27" s="151"/>
      <c r="I27" s="151"/>
      <c r="J27" s="391">
        <f t="shared" si="1"/>
        <v>67.5</v>
      </c>
      <c r="K27" s="391">
        <f t="shared" si="6"/>
        <v>100.545</v>
      </c>
      <c r="L27" s="391">
        <f t="shared" si="2"/>
        <v>67.5</v>
      </c>
      <c r="M27" s="391">
        <f t="shared" si="7"/>
        <v>100.545</v>
      </c>
      <c r="N27" s="391">
        <f t="shared" si="3"/>
        <v>67.5</v>
      </c>
      <c r="O27" s="391">
        <f t="shared" si="8"/>
        <v>100.545</v>
      </c>
      <c r="P27" s="391">
        <f t="shared" si="4"/>
        <v>90</v>
      </c>
      <c r="Q27" s="391">
        <f t="shared" si="9"/>
        <v>123.72</v>
      </c>
      <c r="R27" s="59">
        <v>31.02</v>
      </c>
      <c r="S27" s="51">
        <v>0.03</v>
      </c>
      <c r="T27" s="51"/>
      <c r="U27" s="51"/>
    </row>
    <row r="28" spans="1:21" ht="240">
      <c r="A28" s="501" t="s">
        <v>156</v>
      </c>
      <c r="B28" s="405" t="s">
        <v>908</v>
      </c>
      <c r="C28" s="410" t="s">
        <v>470</v>
      </c>
      <c r="D28" s="404">
        <v>45</v>
      </c>
      <c r="E28" s="404">
        <f t="shared" si="5"/>
        <v>32.369999999999997</v>
      </c>
      <c r="F28" s="147"/>
      <c r="G28" s="391">
        <f t="shared" si="0"/>
        <v>77.37</v>
      </c>
      <c r="H28" s="151"/>
      <c r="I28" s="151"/>
      <c r="J28" s="391">
        <f t="shared" si="1"/>
        <v>67.5</v>
      </c>
      <c r="K28" s="391">
        <f t="shared" si="6"/>
        <v>100.545</v>
      </c>
      <c r="L28" s="391">
        <f t="shared" si="2"/>
        <v>67.5</v>
      </c>
      <c r="M28" s="391">
        <f t="shared" si="7"/>
        <v>100.545</v>
      </c>
      <c r="N28" s="391">
        <f t="shared" si="3"/>
        <v>67.5</v>
      </c>
      <c r="O28" s="391">
        <f t="shared" si="8"/>
        <v>100.545</v>
      </c>
      <c r="P28" s="391">
        <f t="shared" si="4"/>
        <v>90</v>
      </c>
      <c r="Q28" s="391">
        <f t="shared" si="9"/>
        <v>123.72</v>
      </c>
      <c r="R28" s="59">
        <v>31.02</v>
      </c>
      <c r="S28" s="51">
        <v>0.03</v>
      </c>
      <c r="T28" s="51"/>
      <c r="U28" s="51"/>
    </row>
    <row r="29" spans="1:21" ht="150">
      <c r="A29" s="477" t="s">
        <v>802</v>
      </c>
      <c r="B29" s="405" t="s">
        <v>909</v>
      </c>
      <c r="C29" s="499" t="s">
        <v>252</v>
      </c>
      <c r="D29" s="404">
        <v>45</v>
      </c>
      <c r="E29" s="404">
        <f t="shared" si="5"/>
        <v>32.369999999999997</v>
      </c>
      <c r="F29" s="147"/>
      <c r="G29" s="391">
        <f t="shared" si="0"/>
        <v>77.37</v>
      </c>
      <c r="H29" s="151"/>
      <c r="I29" s="151"/>
      <c r="J29" s="391">
        <f t="shared" si="1"/>
        <v>67.5</v>
      </c>
      <c r="K29" s="391">
        <f t="shared" si="6"/>
        <v>100.545</v>
      </c>
      <c r="L29" s="391">
        <f t="shared" si="2"/>
        <v>67.5</v>
      </c>
      <c r="M29" s="391">
        <f t="shared" si="7"/>
        <v>100.545</v>
      </c>
      <c r="N29" s="391">
        <f t="shared" si="3"/>
        <v>67.5</v>
      </c>
      <c r="O29" s="391">
        <f t="shared" si="8"/>
        <v>100.545</v>
      </c>
      <c r="P29" s="391">
        <f t="shared" si="4"/>
        <v>90</v>
      </c>
      <c r="Q29" s="391">
        <f t="shared" si="9"/>
        <v>123.72</v>
      </c>
      <c r="R29" s="59">
        <v>31.02</v>
      </c>
      <c r="S29" s="51">
        <v>0.03</v>
      </c>
      <c r="T29" s="51"/>
      <c r="U29" s="51"/>
    </row>
    <row r="30" spans="1:21" ht="240">
      <c r="A30" s="477" t="s">
        <v>803</v>
      </c>
      <c r="B30" s="405" t="s">
        <v>909</v>
      </c>
      <c r="C30" s="410" t="s">
        <v>470</v>
      </c>
      <c r="D30" s="404">
        <v>45</v>
      </c>
      <c r="E30" s="404">
        <f t="shared" si="5"/>
        <v>32.369999999999997</v>
      </c>
      <c r="F30" s="147"/>
      <c r="G30" s="391">
        <f t="shared" ref="G30:G38" si="10">SUM(D30:E30)*(1+F30)</f>
        <v>77.37</v>
      </c>
      <c r="H30" s="151"/>
      <c r="I30" s="151"/>
      <c r="J30" s="391">
        <f t="shared" ref="J30:J38" si="11">SUM(D30*1.5)</f>
        <v>67.5</v>
      </c>
      <c r="K30" s="391">
        <f t="shared" si="6"/>
        <v>100.545</v>
      </c>
      <c r="L30" s="391">
        <f t="shared" ref="L30:L38" si="12">SUM(D30*1.5)</f>
        <v>67.5</v>
      </c>
      <c r="M30" s="391">
        <f t="shared" si="7"/>
        <v>100.545</v>
      </c>
      <c r="N30" s="391">
        <f t="shared" ref="N30:N38" si="13">SUM(D30*1.5)</f>
        <v>67.5</v>
      </c>
      <c r="O30" s="391">
        <f t="shared" si="8"/>
        <v>100.545</v>
      </c>
      <c r="P30" s="391">
        <f t="shared" ref="P30:P38" si="14">SUM(D30*2)</f>
        <v>90</v>
      </c>
      <c r="Q30" s="391">
        <f t="shared" si="9"/>
        <v>123.72</v>
      </c>
      <c r="R30" s="59">
        <v>31.02</v>
      </c>
      <c r="S30" s="51">
        <v>0.03</v>
      </c>
      <c r="T30" s="51"/>
      <c r="U30" s="51"/>
    </row>
    <row r="31" spans="1:21" ht="150">
      <c r="A31" s="501" t="s">
        <v>157</v>
      </c>
      <c r="B31" s="405" t="s">
        <v>821</v>
      </c>
      <c r="C31" s="499" t="s">
        <v>252</v>
      </c>
      <c r="D31" s="404">
        <v>45</v>
      </c>
      <c r="E31" s="404">
        <f t="shared" si="5"/>
        <v>32.369999999999997</v>
      </c>
      <c r="F31" s="147"/>
      <c r="G31" s="391">
        <f t="shared" si="10"/>
        <v>77.37</v>
      </c>
      <c r="H31" s="151"/>
      <c r="I31" s="151"/>
      <c r="J31" s="391">
        <f t="shared" si="11"/>
        <v>67.5</v>
      </c>
      <c r="K31" s="391">
        <f t="shared" si="6"/>
        <v>100.545</v>
      </c>
      <c r="L31" s="391">
        <f t="shared" si="12"/>
        <v>67.5</v>
      </c>
      <c r="M31" s="391">
        <f t="shared" si="7"/>
        <v>100.545</v>
      </c>
      <c r="N31" s="391">
        <f t="shared" si="13"/>
        <v>67.5</v>
      </c>
      <c r="O31" s="391">
        <f t="shared" si="8"/>
        <v>100.545</v>
      </c>
      <c r="P31" s="391">
        <f t="shared" si="14"/>
        <v>90</v>
      </c>
      <c r="Q31" s="391">
        <f t="shared" si="9"/>
        <v>123.72</v>
      </c>
      <c r="R31" s="59">
        <v>31.02</v>
      </c>
      <c r="S31" s="51">
        <v>0.03</v>
      </c>
      <c r="T31" s="51"/>
      <c r="U31" s="51"/>
    </row>
    <row r="32" spans="1:21" ht="240">
      <c r="A32" s="501" t="s">
        <v>158</v>
      </c>
      <c r="B32" s="405" t="s">
        <v>821</v>
      </c>
      <c r="C32" s="410" t="s">
        <v>470</v>
      </c>
      <c r="D32" s="404">
        <v>45</v>
      </c>
      <c r="E32" s="404">
        <f t="shared" si="5"/>
        <v>32.369999999999997</v>
      </c>
      <c r="F32" s="147"/>
      <c r="G32" s="391">
        <f t="shared" si="10"/>
        <v>77.37</v>
      </c>
      <c r="H32" s="151"/>
      <c r="I32" s="151"/>
      <c r="J32" s="391">
        <f t="shared" si="11"/>
        <v>67.5</v>
      </c>
      <c r="K32" s="391">
        <f t="shared" si="6"/>
        <v>100.545</v>
      </c>
      <c r="L32" s="391">
        <f t="shared" si="12"/>
        <v>67.5</v>
      </c>
      <c r="M32" s="391">
        <f t="shared" si="7"/>
        <v>100.545</v>
      </c>
      <c r="N32" s="391">
        <f t="shared" si="13"/>
        <v>67.5</v>
      </c>
      <c r="O32" s="391">
        <f t="shared" si="8"/>
        <v>100.545</v>
      </c>
      <c r="P32" s="391">
        <f t="shared" si="14"/>
        <v>90</v>
      </c>
      <c r="Q32" s="391">
        <f t="shared" si="9"/>
        <v>123.72</v>
      </c>
      <c r="R32" s="59">
        <v>31.02</v>
      </c>
      <c r="S32" s="51">
        <v>0.03</v>
      </c>
      <c r="T32" s="51"/>
      <c r="U32" s="51"/>
    </row>
    <row r="33" spans="1:21" ht="210">
      <c r="A33" s="502" t="s">
        <v>385</v>
      </c>
      <c r="B33" s="479" t="s">
        <v>822</v>
      </c>
      <c r="C33" s="499" t="s">
        <v>259</v>
      </c>
      <c r="D33" s="404">
        <v>54.56</v>
      </c>
      <c r="E33" s="404">
        <f t="shared" si="5"/>
        <v>27.832799999999999</v>
      </c>
      <c r="F33" s="147"/>
      <c r="G33" s="391">
        <f t="shared" si="10"/>
        <v>82.392799999999994</v>
      </c>
      <c r="H33" s="151"/>
      <c r="I33" s="151"/>
      <c r="J33" s="391">
        <f t="shared" si="11"/>
        <v>81.84</v>
      </c>
      <c r="K33" s="391">
        <f>SUM((J33+(R33+(J33*S33))*(1+F33)))</f>
        <v>111.5142</v>
      </c>
      <c r="L33" s="391">
        <f t="shared" si="12"/>
        <v>81.84</v>
      </c>
      <c r="M33" s="498">
        <f>SUM((L33+(R33+(L33*S33))*(1+F33)))</f>
        <v>111.5142</v>
      </c>
      <c r="N33" s="498">
        <f t="shared" si="13"/>
        <v>81.84</v>
      </c>
      <c r="O33" s="498">
        <f>SUM(N33+(R33+(N33*S33))*(1+F33))</f>
        <v>111.5142</v>
      </c>
      <c r="P33" s="498">
        <f t="shared" si="14"/>
        <v>109.12</v>
      </c>
      <c r="Q33" s="498">
        <f>SUM((P33+(R33+(P33*S33))*(1+F33)))</f>
        <v>140.63560000000001</v>
      </c>
      <c r="R33" s="51">
        <v>24.15</v>
      </c>
      <c r="S33" s="51">
        <v>6.7500000000000004E-2</v>
      </c>
      <c r="T33" s="51"/>
      <c r="U33" s="51"/>
    </row>
    <row r="34" spans="1:21" ht="255">
      <c r="A34" s="501" t="s">
        <v>159</v>
      </c>
      <c r="B34" s="479" t="s">
        <v>914</v>
      </c>
      <c r="C34" s="484" t="s">
        <v>163</v>
      </c>
      <c r="D34" s="404">
        <v>44.8</v>
      </c>
      <c r="E34" s="404">
        <f>SUM(R34+S34)</f>
        <v>39.840000000000003</v>
      </c>
      <c r="F34" s="147"/>
      <c r="G34" s="391">
        <f t="shared" si="10"/>
        <v>84.64</v>
      </c>
      <c r="H34" s="151"/>
      <c r="I34" s="151"/>
      <c r="J34" s="391">
        <f t="shared" si="11"/>
        <v>67.199999999999989</v>
      </c>
      <c r="K34" s="391">
        <f>SUM((J34+(R34*1.5)+S34)*(1+F34))</f>
        <v>126.90999999999998</v>
      </c>
      <c r="L34" s="391">
        <f t="shared" si="12"/>
        <v>67.199999999999989</v>
      </c>
      <c r="M34" s="391">
        <f>SUM((L34+(R34*1.5)+S34)*(1+F34))</f>
        <v>126.90999999999998</v>
      </c>
      <c r="N34" s="391">
        <f t="shared" si="13"/>
        <v>67.199999999999989</v>
      </c>
      <c r="O34" s="391">
        <f>SUM(N34+(R34*1.5)+S34)*(1+F34)</f>
        <v>126.90999999999998</v>
      </c>
      <c r="P34" s="391">
        <f t="shared" si="14"/>
        <v>89.6</v>
      </c>
      <c r="Q34" s="498">
        <f>SUM((P34+(R34*2)+S34)*(1+F34))</f>
        <v>169.17999999999998</v>
      </c>
      <c r="R34" s="55">
        <v>39.74</v>
      </c>
      <c r="S34" s="55">
        <v>0.1</v>
      </c>
      <c r="U34" s="51"/>
    </row>
    <row r="35" spans="1:21" ht="255">
      <c r="A35" s="484" t="s">
        <v>161</v>
      </c>
      <c r="B35" s="479" t="s">
        <v>912</v>
      </c>
      <c r="C35" s="484" t="s">
        <v>164</v>
      </c>
      <c r="D35" s="404">
        <v>50.84</v>
      </c>
      <c r="E35" s="404">
        <v>34.520000000000003</v>
      </c>
      <c r="F35" s="147"/>
      <c r="G35" s="391">
        <f t="shared" si="10"/>
        <v>85.360000000000014</v>
      </c>
      <c r="H35" s="151"/>
      <c r="I35" s="151"/>
      <c r="J35" s="391">
        <f t="shared" si="11"/>
        <v>76.260000000000005</v>
      </c>
      <c r="K35" s="391">
        <f>SUM((J35+E35)*(1+F35))</f>
        <v>110.78</v>
      </c>
      <c r="L35" s="391">
        <f t="shared" si="12"/>
        <v>76.260000000000005</v>
      </c>
      <c r="M35" s="391">
        <f>SUM((L35+E35)*(1+F35))</f>
        <v>110.78</v>
      </c>
      <c r="N35" s="391">
        <f t="shared" si="13"/>
        <v>76.260000000000005</v>
      </c>
      <c r="O35" s="391">
        <f>SUM(E35+N35)*(1+F35)</f>
        <v>110.78</v>
      </c>
      <c r="P35" s="391">
        <f t="shared" si="14"/>
        <v>101.68</v>
      </c>
      <c r="Q35" s="498">
        <f>SUM((P35+E35)*(1+F35))</f>
        <v>136.20000000000002</v>
      </c>
      <c r="R35" s="51"/>
      <c r="S35" s="51"/>
      <c r="T35" s="51"/>
      <c r="U35" s="51"/>
    </row>
    <row r="36" spans="1:21" ht="270">
      <c r="A36" s="501" t="s">
        <v>160</v>
      </c>
      <c r="B36" s="479" t="s">
        <v>913</v>
      </c>
      <c r="C36" s="484" t="s">
        <v>163</v>
      </c>
      <c r="D36" s="404">
        <v>44.8</v>
      </c>
      <c r="E36" s="404">
        <f>SUM(R36+S36)</f>
        <v>39.840000000000003</v>
      </c>
      <c r="F36" s="147"/>
      <c r="G36" s="391">
        <f>SUM(D36:E36)*(1+F36)</f>
        <v>84.64</v>
      </c>
      <c r="H36" s="151"/>
      <c r="I36" s="151"/>
      <c r="J36" s="391">
        <f>SUM(D36*1.5)</f>
        <v>67.199999999999989</v>
      </c>
      <c r="K36" s="391">
        <f>SUM((J36+(R36*1.5)+S36)*(1+F36))</f>
        <v>126.90999999999998</v>
      </c>
      <c r="L36" s="391">
        <f>SUM(D36*1.5)</f>
        <v>67.199999999999989</v>
      </c>
      <c r="M36" s="391">
        <f>SUM((L36+(R36*1.5)+S36)*(1+F36))</f>
        <v>126.90999999999998</v>
      </c>
      <c r="N36" s="391">
        <f>SUM(D36*1.5)</f>
        <v>67.199999999999989</v>
      </c>
      <c r="O36" s="391">
        <f>SUM(N36+(R36*1.5)+S36)*(1+F36)</f>
        <v>126.90999999999998</v>
      </c>
      <c r="P36" s="391">
        <f>SUM(D36*2)</f>
        <v>89.6</v>
      </c>
      <c r="Q36" s="498">
        <f>SUM((P36+(R36*2)+S36)*(1+F36))</f>
        <v>169.17999999999998</v>
      </c>
      <c r="R36" s="55">
        <v>39.74</v>
      </c>
      <c r="S36" s="55">
        <v>0.1</v>
      </c>
      <c r="U36" s="51"/>
    </row>
    <row r="37" spans="1:21" ht="390">
      <c r="A37" s="501" t="s">
        <v>166</v>
      </c>
      <c r="B37" s="479" t="s">
        <v>911</v>
      </c>
      <c r="C37" s="484" t="s">
        <v>164</v>
      </c>
      <c r="D37" s="404">
        <v>50.84</v>
      </c>
      <c r="E37" s="404">
        <v>34.520000000000003</v>
      </c>
      <c r="F37" s="147"/>
      <c r="G37" s="391">
        <f>SUM(D37:E37)*(1+F37)</f>
        <v>85.360000000000014</v>
      </c>
      <c r="H37" s="151"/>
      <c r="I37" s="151"/>
      <c r="J37" s="391">
        <f>SUM(D37*1.5)</f>
        <v>76.260000000000005</v>
      </c>
      <c r="K37" s="391">
        <f>SUM((J37+E37)*(1+F37))</f>
        <v>110.78</v>
      </c>
      <c r="L37" s="391">
        <f>SUM(D37*1.5)</f>
        <v>76.260000000000005</v>
      </c>
      <c r="M37" s="391">
        <f>SUM((L37+E37)*(1+F37))</f>
        <v>110.78</v>
      </c>
      <c r="N37" s="391">
        <f>SUM(D37*1.5)</f>
        <v>76.260000000000005</v>
      </c>
      <c r="O37" s="391">
        <f>SUM(E37+N37)*(1+F37)</f>
        <v>110.78</v>
      </c>
      <c r="P37" s="391">
        <f>SUM(D37*2)</f>
        <v>101.68</v>
      </c>
      <c r="Q37" s="498">
        <f>SUM((P37+E37)*(1+F37))</f>
        <v>136.20000000000002</v>
      </c>
      <c r="R37" s="51"/>
      <c r="S37" s="51"/>
      <c r="T37" s="51"/>
      <c r="U37" s="51"/>
    </row>
    <row r="38" spans="1:21" ht="270">
      <c r="A38" s="484" t="s">
        <v>162</v>
      </c>
      <c r="B38" s="479" t="s">
        <v>910</v>
      </c>
      <c r="C38" s="484" t="s">
        <v>165</v>
      </c>
      <c r="D38" s="404">
        <v>45.42</v>
      </c>
      <c r="E38" s="404">
        <v>23.97</v>
      </c>
      <c r="F38" s="147"/>
      <c r="G38" s="391">
        <f t="shared" si="10"/>
        <v>69.39</v>
      </c>
      <c r="H38" s="151"/>
      <c r="I38" s="151"/>
      <c r="J38" s="391">
        <f t="shared" si="11"/>
        <v>68.13</v>
      </c>
      <c r="K38" s="391">
        <f>SUM((J38+E38)*(1+F38))</f>
        <v>92.1</v>
      </c>
      <c r="L38" s="391">
        <f t="shared" si="12"/>
        <v>68.13</v>
      </c>
      <c r="M38" s="391">
        <f>SUM((L38+E38)*(1+F38))</f>
        <v>92.1</v>
      </c>
      <c r="N38" s="391">
        <f t="shared" si="13"/>
        <v>68.13</v>
      </c>
      <c r="O38" s="391">
        <f>SUM(E38+N38)*(1+F38)</f>
        <v>92.1</v>
      </c>
      <c r="P38" s="391">
        <f t="shared" si="14"/>
        <v>90.84</v>
      </c>
      <c r="Q38" s="391">
        <f>SUM((P38+E38)*(1+F38))</f>
        <v>114.81</v>
      </c>
      <c r="R38" s="51"/>
      <c r="S38" s="51"/>
      <c r="T38" s="51"/>
      <c r="U38" s="51"/>
    </row>
    <row r="39" spans="1:21" s="49" customFormat="1" ht="64.5">
      <c r="A39" s="432" t="s">
        <v>65</v>
      </c>
      <c r="B39" s="402" t="s">
        <v>830</v>
      </c>
      <c r="C39" s="433"/>
      <c r="D39" s="433"/>
      <c r="E39" s="433"/>
      <c r="F39" s="452"/>
      <c r="G39" s="157"/>
      <c r="H39" s="151"/>
      <c r="I39" s="151"/>
      <c r="J39" s="433"/>
      <c r="K39" s="391">
        <f>SUM(G39*1.5)</f>
        <v>0</v>
      </c>
      <c r="L39" s="444"/>
      <c r="M39" s="391">
        <f>SUM(G39*1.5)</f>
        <v>0</v>
      </c>
      <c r="N39" s="444"/>
      <c r="O39" s="391">
        <f>SUM(G39*1.5)</f>
        <v>0</v>
      </c>
      <c r="P39" s="444"/>
      <c r="Q39" s="391">
        <f>SUM(G39*2)</f>
        <v>0</v>
      </c>
    </row>
    <row r="40" spans="1:21" s="49" customFormat="1" ht="179.25">
      <c r="A40" s="434" t="s">
        <v>61</v>
      </c>
      <c r="B40" s="402" t="s">
        <v>828</v>
      </c>
      <c r="C40" s="433"/>
      <c r="D40" s="433"/>
      <c r="E40" s="433"/>
      <c r="F40" s="452"/>
      <c r="G40" s="157"/>
      <c r="H40" s="151"/>
      <c r="I40" s="151"/>
      <c r="J40" s="433"/>
      <c r="K40" s="391">
        <f t="shared" ref="K40:K47" si="15">SUM(G40*1.5)</f>
        <v>0</v>
      </c>
      <c r="L40" s="444"/>
      <c r="M40" s="391">
        <f t="shared" ref="M40:M47" si="16">SUM(G40*1.5)</f>
        <v>0</v>
      </c>
      <c r="N40" s="444"/>
      <c r="O40" s="391">
        <f t="shared" ref="O40:O47" si="17">SUM(G40*1.5)</f>
        <v>0</v>
      </c>
      <c r="P40" s="444"/>
      <c r="Q40" s="391">
        <f t="shared" ref="Q40:Q47" si="18">SUM(G40*2)</f>
        <v>0</v>
      </c>
    </row>
    <row r="41" spans="1:21" s="49" customFormat="1" ht="77.25">
      <c r="A41" s="432" t="s">
        <v>62</v>
      </c>
      <c r="B41" s="402" t="s">
        <v>827</v>
      </c>
      <c r="C41" s="433"/>
      <c r="D41" s="433"/>
      <c r="E41" s="433"/>
      <c r="F41" s="452"/>
      <c r="G41" s="157"/>
      <c r="H41" s="151"/>
      <c r="I41" s="151"/>
      <c r="J41" s="433"/>
      <c r="K41" s="391">
        <f t="shared" si="15"/>
        <v>0</v>
      </c>
      <c r="L41" s="444"/>
      <c r="M41" s="391">
        <f t="shared" si="16"/>
        <v>0</v>
      </c>
      <c r="N41" s="444"/>
      <c r="O41" s="391">
        <f t="shared" si="17"/>
        <v>0</v>
      </c>
      <c r="P41" s="444"/>
      <c r="Q41" s="391">
        <f t="shared" si="18"/>
        <v>0</v>
      </c>
    </row>
    <row r="42" spans="1:21" s="49" customFormat="1" ht="115.5">
      <c r="A42" s="485" t="s">
        <v>98</v>
      </c>
      <c r="B42" s="414" t="s">
        <v>826</v>
      </c>
      <c r="C42" s="433"/>
      <c r="D42" s="433"/>
      <c r="E42" s="433"/>
      <c r="F42" s="452"/>
      <c r="G42" s="157"/>
      <c r="H42" s="151"/>
      <c r="I42" s="151"/>
      <c r="J42" s="433"/>
      <c r="K42" s="391">
        <f t="shared" si="15"/>
        <v>0</v>
      </c>
      <c r="L42" s="444"/>
      <c r="M42" s="391">
        <f t="shared" si="16"/>
        <v>0</v>
      </c>
      <c r="N42" s="444"/>
      <c r="O42" s="391">
        <f t="shared" si="17"/>
        <v>0</v>
      </c>
      <c r="P42" s="444"/>
      <c r="Q42" s="391">
        <f t="shared" si="18"/>
        <v>0</v>
      </c>
    </row>
    <row r="43" spans="1:21" s="49" customFormat="1" ht="141.75" thickBot="1">
      <c r="A43" s="486" t="s">
        <v>461</v>
      </c>
      <c r="B43" s="438" t="s">
        <v>825</v>
      </c>
      <c r="C43" s="433"/>
      <c r="D43" s="433"/>
      <c r="E43" s="433"/>
      <c r="F43" s="452"/>
      <c r="G43" s="157"/>
      <c r="H43" s="151"/>
      <c r="I43" s="151"/>
      <c r="J43" s="433"/>
      <c r="K43" s="391">
        <f t="shared" si="15"/>
        <v>0</v>
      </c>
      <c r="L43" s="444"/>
      <c r="M43" s="391">
        <f t="shared" si="16"/>
        <v>0</v>
      </c>
      <c r="N43" s="444"/>
      <c r="O43" s="391">
        <f t="shared" si="17"/>
        <v>0</v>
      </c>
      <c r="P43" s="444"/>
      <c r="Q43" s="391">
        <f t="shared" si="18"/>
        <v>0</v>
      </c>
    </row>
    <row r="44" spans="1:21" s="49" customFormat="1" ht="90.75" thickTop="1">
      <c r="A44" s="485" t="s">
        <v>99</v>
      </c>
      <c r="B44" s="422" t="s">
        <v>824</v>
      </c>
      <c r="C44" s="433"/>
      <c r="D44" s="433"/>
      <c r="E44" s="433"/>
      <c r="F44" s="452"/>
      <c r="G44" s="157"/>
      <c r="H44" s="151"/>
      <c r="I44" s="151"/>
      <c r="J44" s="433"/>
      <c r="K44" s="391">
        <f t="shared" si="15"/>
        <v>0</v>
      </c>
      <c r="L44" s="444"/>
      <c r="M44" s="391">
        <f t="shared" si="16"/>
        <v>0</v>
      </c>
      <c r="N44" s="444"/>
      <c r="O44" s="391">
        <f t="shared" si="17"/>
        <v>0</v>
      </c>
      <c r="P44" s="444"/>
      <c r="Q44" s="391">
        <f t="shared" si="18"/>
        <v>0</v>
      </c>
    </row>
    <row r="45" spans="1:21" s="49" customFormat="1">
      <c r="A45" s="432" t="s">
        <v>64</v>
      </c>
      <c r="B45" s="200"/>
      <c r="C45" s="433"/>
      <c r="D45" s="433"/>
      <c r="E45" s="433"/>
      <c r="F45" s="452"/>
      <c r="G45" s="444"/>
      <c r="H45" s="433"/>
      <c r="I45" s="433"/>
      <c r="J45" s="433"/>
      <c r="K45" s="444"/>
      <c r="L45" s="444"/>
      <c r="M45" s="444"/>
      <c r="N45" s="444"/>
      <c r="O45" s="444"/>
      <c r="P45" s="444"/>
      <c r="Q45" s="444"/>
    </row>
    <row r="46" spans="1:21" s="49" customFormat="1" ht="15.75" thickBot="1">
      <c r="A46" s="432" t="s">
        <v>63</v>
      </c>
      <c r="B46" s="203"/>
      <c r="C46" s="433"/>
      <c r="D46" s="433"/>
      <c r="E46" s="433"/>
      <c r="F46" s="452"/>
      <c r="G46" s="444"/>
      <c r="H46" s="433"/>
      <c r="I46" s="433"/>
      <c r="J46" s="433"/>
      <c r="K46" s="444"/>
      <c r="L46" s="444"/>
      <c r="M46" s="444"/>
      <c r="N46" s="444"/>
      <c r="O46" s="444"/>
      <c r="P46" s="444"/>
      <c r="Q46" s="444"/>
    </row>
    <row r="47" spans="1:21" s="49" customFormat="1" ht="90">
      <c r="A47" s="485" t="s">
        <v>100</v>
      </c>
      <c r="B47" s="422" t="s">
        <v>823</v>
      </c>
      <c r="C47" s="433"/>
      <c r="D47" s="433"/>
      <c r="E47" s="433"/>
      <c r="F47" s="452"/>
      <c r="G47" s="157"/>
      <c r="H47" s="151"/>
      <c r="I47" s="151"/>
      <c r="J47" s="433"/>
      <c r="K47" s="391">
        <f t="shared" si="15"/>
        <v>0</v>
      </c>
      <c r="L47" s="444"/>
      <c r="M47" s="391">
        <f t="shared" si="16"/>
        <v>0</v>
      </c>
      <c r="N47" s="444"/>
      <c r="O47" s="391">
        <f t="shared" si="17"/>
        <v>0</v>
      </c>
      <c r="P47" s="444"/>
      <c r="Q47" s="391">
        <f t="shared" si="18"/>
        <v>0</v>
      </c>
    </row>
    <row r="48" spans="1:21" s="49" customFormat="1">
      <c r="A48" s="432" t="s">
        <v>64</v>
      </c>
      <c r="B48" s="488"/>
      <c r="C48" s="433"/>
      <c r="D48" s="433"/>
      <c r="E48" s="433"/>
      <c r="F48" s="452"/>
      <c r="G48" s="444"/>
      <c r="H48" s="433"/>
      <c r="I48" s="433"/>
      <c r="J48" s="433"/>
      <c r="K48" s="444"/>
      <c r="L48" s="444"/>
      <c r="M48" s="444"/>
      <c r="N48" s="444"/>
      <c r="O48" s="444"/>
      <c r="P48" s="444"/>
      <c r="Q48" s="444"/>
    </row>
    <row r="49" spans="1:17" s="49" customFormat="1">
      <c r="A49" s="432" t="s">
        <v>63</v>
      </c>
      <c r="B49" s="488"/>
      <c r="C49" s="433"/>
      <c r="D49" s="433"/>
      <c r="E49" s="433"/>
      <c r="F49" s="452"/>
      <c r="G49" s="444"/>
      <c r="H49" s="433"/>
      <c r="I49" s="433"/>
      <c r="J49" s="433"/>
      <c r="K49" s="444"/>
      <c r="L49" s="444"/>
      <c r="M49" s="444"/>
      <c r="N49" s="444"/>
      <c r="O49" s="444"/>
      <c r="P49" s="444"/>
      <c r="Q49" s="444"/>
    </row>
  </sheetData>
  <sheetProtection algorithmName="SHA-512" hashValue="pxrSLzmKSXz0s2PADuJREogXhfleqKE/2Jt2l85iLgn1rPZIp4q4oycnh8oRnx2zViZYwwGRczGjApEdff+8Lw==" saltValue="5DUQ7W8716+iOqfZz/20AA==" spinCount="100000" sheet="1" objects="1" scenarios="1"/>
  <mergeCells count="2">
    <mergeCell ref="A1:B1"/>
    <mergeCell ref="A3:Q3"/>
  </mergeCells>
  <pageMargins left="0.7" right="0.7" top="0.75" bottom="0.75" header="0.3" footer="0.3"/>
  <pageSetup scale="33"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77"/>
  <sheetViews>
    <sheetView topLeftCell="A65" zoomScale="70" zoomScaleNormal="70" workbookViewId="0">
      <selection activeCell="E66" sqref="E66"/>
    </sheetView>
  </sheetViews>
  <sheetFormatPr defaultColWidth="9.28515625" defaultRowHeight="15"/>
  <cols>
    <col min="1" max="1" width="47.28515625" style="59" customWidth="1"/>
    <col min="2" max="2" width="47.5703125" style="59" customWidth="1"/>
    <col min="3" max="3" width="45.5703125" style="59" customWidth="1"/>
    <col min="4" max="4" width="18.42578125" style="77" customWidth="1"/>
    <col min="5" max="5" width="18.7109375" style="77" customWidth="1"/>
    <col min="6" max="6" width="14.28515625" style="63" customWidth="1"/>
    <col min="7" max="7" width="15.28515625" style="77" bestFit="1" customWidth="1"/>
    <col min="8" max="8" width="19.7109375" style="59" customWidth="1"/>
    <col min="9" max="9" width="14.7109375" style="59" customWidth="1"/>
    <col min="10" max="10" width="15.28515625" style="59" bestFit="1" customWidth="1"/>
    <col min="11" max="11" width="17.42578125" style="59" bestFit="1" customWidth="1"/>
    <col min="12" max="12" width="15.28515625" style="59" bestFit="1" customWidth="1"/>
    <col min="13" max="13" width="15.42578125" style="59" customWidth="1"/>
    <col min="14" max="14" width="14.5703125" style="59" customWidth="1"/>
    <col min="15" max="15" width="15.28515625" style="59" bestFit="1" customWidth="1"/>
    <col min="16" max="16" width="18.28515625" style="59" customWidth="1"/>
    <col min="17" max="17" width="19.7109375" style="59" customWidth="1"/>
    <col min="18" max="18" width="12.42578125" style="86" hidden="1" customWidth="1"/>
    <col min="19" max="19" width="0" style="86" hidden="1" customWidth="1"/>
    <col min="20" max="16384" width="9.28515625" style="59"/>
  </cols>
  <sheetData>
    <row r="1" spans="1:19" ht="18.75">
      <c r="A1" s="489" t="s">
        <v>93</v>
      </c>
      <c r="B1" s="490"/>
      <c r="C1" s="490"/>
      <c r="D1" s="490"/>
      <c r="E1" s="490"/>
      <c r="F1" s="492"/>
      <c r="G1" s="506"/>
      <c r="H1" s="491"/>
      <c r="I1" s="491"/>
      <c r="J1" s="491"/>
      <c r="K1" s="491"/>
      <c r="L1" s="491"/>
      <c r="M1" s="491"/>
      <c r="N1" s="491"/>
      <c r="O1" s="491"/>
      <c r="P1" s="491"/>
      <c r="Q1" s="491"/>
    </row>
    <row r="2" spans="1:19" ht="18.75">
      <c r="A2" s="494"/>
      <c r="B2" s="468" t="s">
        <v>0</v>
      </c>
      <c r="C2" s="468" t="str">
        <f>'Cover Page'!C5:E5</f>
        <v>[Insert Bidder Name]</v>
      </c>
      <c r="D2" s="340"/>
      <c r="E2" s="340"/>
      <c r="F2" s="492"/>
      <c r="G2" s="506"/>
      <c r="H2" s="491"/>
      <c r="I2" s="491"/>
      <c r="J2" s="491"/>
      <c r="K2" s="491"/>
      <c r="L2" s="491"/>
      <c r="M2" s="491"/>
      <c r="N2" s="491"/>
      <c r="O2" s="491"/>
      <c r="P2" s="491"/>
      <c r="Q2" s="491"/>
    </row>
    <row r="3" spans="1:19" s="49" customFormat="1" ht="65.25" customHeight="1">
      <c r="A3" s="392" t="s">
        <v>464</v>
      </c>
      <c r="B3" s="393"/>
      <c r="C3" s="393"/>
      <c r="D3" s="393"/>
      <c r="E3" s="393"/>
      <c r="F3" s="393"/>
      <c r="G3" s="393"/>
      <c r="H3" s="393"/>
      <c r="I3" s="393"/>
      <c r="J3" s="393"/>
      <c r="K3" s="393"/>
      <c r="L3" s="393"/>
      <c r="M3" s="393"/>
      <c r="N3" s="393"/>
      <c r="O3" s="393"/>
      <c r="P3" s="393"/>
      <c r="Q3" s="394"/>
      <c r="R3" s="87"/>
      <c r="S3" s="87"/>
    </row>
    <row r="4" spans="1:19" s="49" customFormat="1" ht="82.5" customHeight="1">
      <c r="A4" s="495" t="s">
        <v>118</v>
      </c>
      <c r="B4" s="395" t="s">
        <v>82</v>
      </c>
      <c r="C4" s="396" t="s">
        <v>109</v>
      </c>
      <c r="D4" s="507">
        <v>51.75</v>
      </c>
      <c r="E4" s="507">
        <f>SUM((R4+(D4*S4)))</f>
        <v>33.54</v>
      </c>
      <c r="F4" s="470">
        <v>0.95</v>
      </c>
      <c r="G4" s="508">
        <f>SUM(D4:E4)*(1+F4)</f>
        <v>166.31549999999999</v>
      </c>
      <c r="H4" s="471" t="s">
        <v>120</v>
      </c>
      <c r="I4" s="383">
        <v>170.58</v>
      </c>
      <c r="J4" s="397">
        <f>SUM(D4*1.5)</f>
        <v>77.625</v>
      </c>
      <c r="K4" s="381">
        <f>SUM((J4+(R4+(J4*S4))*(1+F4)))</f>
        <v>151.101</v>
      </c>
      <c r="L4" s="381">
        <f>SUM(D4*1.5)</f>
        <v>77.625</v>
      </c>
      <c r="M4" s="381">
        <f>SUM((L4+(R4+(L4*S4))*(1+F4)))</f>
        <v>151.101</v>
      </c>
      <c r="N4" s="381">
        <f>SUM(D4*1.5)</f>
        <v>77.625</v>
      </c>
      <c r="O4" s="381">
        <f>SUM(N4+(R4+(N4*S4))*(1+F4))</f>
        <v>151.101</v>
      </c>
      <c r="P4" s="381">
        <f>SUM(D4*2)</f>
        <v>103.5</v>
      </c>
      <c r="Q4" s="509">
        <f>SUM((P4+(R4+(P4*S4))*(1+F4)))</f>
        <v>185.04899999999998</v>
      </c>
      <c r="R4" s="87">
        <v>25.26</v>
      </c>
      <c r="S4" s="87">
        <v>0.16</v>
      </c>
    </row>
    <row r="5" spans="1:19" ht="60">
      <c r="A5" s="398" t="s">
        <v>47</v>
      </c>
      <c r="B5" s="398" t="s">
        <v>48</v>
      </c>
      <c r="C5" s="399" t="s">
        <v>112</v>
      </c>
      <c r="D5" s="510" t="s">
        <v>49</v>
      </c>
      <c r="E5" s="510" t="s">
        <v>50</v>
      </c>
      <c r="F5" s="472" t="s">
        <v>51</v>
      </c>
      <c r="G5" s="510" t="s">
        <v>69</v>
      </c>
      <c r="H5" s="400" t="s">
        <v>76</v>
      </c>
      <c r="I5" s="400" t="s">
        <v>78</v>
      </c>
      <c r="J5" s="400" t="s">
        <v>68</v>
      </c>
      <c r="K5" s="400" t="s">
        <v>67</v>
      </c>
      <c r="L5" s="400" t="s">
        <v>52</v>
      </c>
      <c r="M5" s="400" t="s">
        <v>53</v>
      </c>
      <c r="N5" s="400" t="s">
        <v>54</v>
      </c>
      <c r="O5" s="400" t="s">
        <v>55</v>
      </c>
      <c r="P5" s="503" t="s">
        <v>66</v>
      </c>
      <c r="Q5" s="511" t="s">
        <v>56</v>
      </c>
    </row>
    <row r="6" spans="1:19" ht="285">
      <c r="A6" s="496" t="s">
        <v>168</v>
      </c>
      <c r="B6" s="405" t="s">
        <v>876</v>
      </c>
      <c r="C6" s="496" t="s">
        <v>167</v>
      </c>
      <c r="D6" s="512">
        <v>32.85</v>
      </c>
      <c r="E6" s="512">
        <f>SUM(R6+(D6*S6))</f>
        <v>27.685499999999998</v>
      </c>
      <c r="F6" s="147"/>
      <c r="G6" s="476">
        <f t="shared" ref="G6:G37" si="0">SUM(D6:E6)*(1+F6)</f>
        <v>60.535499999999999</v>
      </c>
      <c r="H6" s="151"/>
      <c r="I6" s="151"/>
      <c r="J6" s="476">
        <f t="shared" ref="J6:J37" si="1">SUM(D6*1.5)</f>
        <v>49.275000000000006</v>
      </c>
      <c r="K6" s="476">
        <f>SUM((J6+(R6+J6*S6)*(1+F6)))</f>
        <v>77.453249999999997</v>
      </c>
      <c r="L6" s="476">
        <f t="shared" ref="L6:L37" si="2">SUM(D6*1.5)</f>
        <v>49.275000000000006</v>
      </c>
      <c r="M6" s="476">
        <f>SUM((L6+(R6+L6*S6)*(1+F6)))</f>
        <v>77.453249999999997</v>
      </c>
      <c r="N6" s="476">
        <f t="shared" ref="N6:N37" si="3">SUM(D6*1.5)</f>
        <v>49.275000000000006</v>
      </c>
      <c r="O6" s="476">
        <f>SUM((R6+N6*S6)+N6)*(1+F6)</f>
        <v>77.453249999999997</v>
      </c>
      <c r="P6" s="476">
        <f t="shared" ref="P6:P37" si="4">SUM(D6*2)</f>
        <v>65.7</v>
      </c>
      <c r="Q6" s="513">
        <f>SUM((P6+(R6+P6*S6)*(1+F6)))</f>
        <v>94.371000000000009</v>
      </c>
      <c r="R6" s="86">
        <v>26.7</v>
      </c>
      <c r="S6" s="88">
        <v>0.03</v>
      </c>
    </row>
    <row r="7" spans="1:19" ht="285">
      <c r="A7" s="496" t="s">
        <v>169</v>
      </c>
      <c r="B7" s="405" t="s">
        <v>876</v>
      </c>
      <c r="C7" s="496" t="s">
        <v>170</v>
      </c>
      <c r="D7" s="512">
        <v>38.5</v>
      </c>
      <c r="E7" s="512">
        <f>SUM(R7+(D7*S7))</f>
        <v>27.075000000000003</v>
      </c>
      <c r="F7" s="147"/>
      <c r="G7" s="476">
        <f>SUM(D7:E7)*(1+F7)</f>
        <v>65.575000000000003</v>
      </c>
      <c r="H7" s="151"/>
      <c r="I7" s="151"/>
      <c r="J7" s="476">
        <f t="shared" si="1"/>
        <v>57.75</v>
      </c>
      <c r="K7" s="476">
        <f>SUM((J7+E7)*(1+F7))</f>
        <v>84.825000000000003</v>
      </c>
      <c r="L7" s="476">
        <f t="shared" si="2"/>
        <v>57.75</v>
      </c>
      <c r="M7" s="476">
        <f>SUM((L7+E7)*(1+F7))</f>
        <v>84.825000000000003</v>
      </c>
      <c r="N7" s="476">
        <f t="shared" si="3"/>
        <v>57.75</v>
      </c>
      <c r="O7" s="476">
        <f>SUM(E7+N7)*(1+F7)</f>
        <v>84.825000000000003</v>
      </c>
      <c r="P7" s="476">
        <f t="shared" si="4"/>
        <v>77</v>
      </c>
      <c r="Q7" s="513">
        <f>SUM((P7+E7)*(1+F7))</f>
        <v>104.075</v>
      </c>
      <c r="R7" s="89">
        <v>25.92</v>
      </c>
      <c r="S7" s="88">
        <v>0.03</v>
      </c>
    </row>
    <row r="8" spans="1:19" ht="274.5" customHeight="1">
      <c r="A8" s="496" t="s">
        <v>200</v>
      </c>
      <c r="B8" s="405" t="s">
        <v>876</v>
      </c>
      <c r="C8" s="496" t="s">
        <v>171</v>
      </c>
      <c r="D8" s="512">
        <v>44</v>
      </c>
      <c r="E8" s="512">
        <f>SUM(R8+(D8*S8))</f>
        <v>29.92</v>
      </c>
      <c r="F8" s="147"/>
      <c r="G8" s="476">
        <f t="shared" si="0"/>
        <v>73.92</v>
      </c>
      <c r="H8" s="151"/>
      <c r="I8" s="151"/>
      <c r="J8" s="476">
        <f t="shared" si="1"/>
        <v>66</v>
      </c>
      <c r="K8" s="476">
        <f>SUM((J8+(R8+J8*S8)*(1+F8)))</f>
        <v>96.58</v>
      </c>
      <c r="L8" s="476">
        <f t="shared" si="2"/>
        <v>66</v>
      </c>
      <c r="M8" s="476">
        <f>SUM((L8+(R8+L8*S8)*(1+F8)))</f>
        <v>96.58</v>
      </c>
      <c r="N8" s="476">
        <f t="shared" si="3"/>
        <v>66</v>
      </c>
      <c r="O8" s="476">
        <f>SUM((R8+N8*S8)+N8)*(1+F8)</f>
        <v>96.58</v>
      </c>
      <c r="P8" s="476">
        <f t="shared" si="4"/>
        <v>88</v>
      </c>
      <c r="Q8" s="513">
        <f>SUM((P8+(R8+P8*S8)*(1+F8)))</f>
        <v>119.24000000000001</v>
      </c>
      <c r="R8" s="86">
        <v>28.6</v>
      </c>
      <c r="S8" s="88">
        <v>0.03</v>
      </c>
    </row>
    <row r="9" spans="1:19" ht="285">
      <c r="A9" s="496" t="s">
        <v>173</v>
      </c>
      <c r="B9" s="405" t="s">
        <v>876</v>
      </c>
      <c r="C9" s="496" t="s">
        <v>172</v>
      </c>
      <c r="D9" s="514">
        <v>37.75</v>
      </c>
      <c r="E9" s="514">
        <f>SUM((R9+(D9*S9)))</f>
        <v>25.052500000000002</v>
      </c>
      <c r="F9" s="147"/>
      <c r="G9" s="476">
        <f t="shared" si="0"/>
        <v>62.802500000000002</v>
      </c>
      <c r="H9" s="151"/>
      <c r="I9" s="151"/>
      <c r="J9" s="476">
        <f t="shared" si="1"/>
        <v>56.625</v>
      </c>
      <c r="K9" s="476">
        <f>SUM((J9+(J9*S9+R9)*(1+F9)))</f>
        <v>82.243750000000006</v>
      </c>
      <c r="L9" s="476">
        <f t="shared" si="2"/>
        <v>56.625</v>
      </c>
      <c r="M9" s="476">
        <f>SUM((L9+(L9*S9+R9)*(1+F9)))</f>
        <v>82.243750000000006</v>
      </c>
      <c r="N9" s="476">
        <f t="shared" si="3"/>
        <v>56.625</v>
      </c>
      <c r="O9" s="476">
        <f>SUM(N9+(N9*S9+R9)*(1+F9))</f>
        <v>82.243750000000006</v>
      </c>
      <c r="P9" s="476">
        <f t="shared" si="4"/>
        <v>75.5</v>
      </c>
      <c r="Q9" s="513">
        <f>SUM((P9+(P9*S9+R9)*(1+F9)))</f>
        <v>101.685</v>
      </c>
      <c r="R9" s="56">
        <v>23.92</v>
      </c>
      <c r="S9" s="88">
        <v>0.03</v>
      </c>
    </row>
    <row r="10" spans="1:19" ht="241.5" customHeight="1">
      <c r="A10" s="496" t="s">
        <v>174</v>
      </c>
      <c r="B10" s="405" t="s">
        <v>809</v>
      </c>
      <c r="C10" s="499" t="s">
        <v>409</v>
      </c>
      <c r="D10" s="512">
        <v>54.56</v>
      </c>
      <c r="E10" s="512">
        <f>SUM(R10+(D10*S10))</f>
        <v>27.832799999999999</v>
      </c>
      <c r="F10" s="147"/>
      <c r="G10" s="476">
        <f t="shared" si="0"/>
        <v>82.392799999999994</v>
      </c>
      <c r="H10" s="151"/>
      <c r="I10" s="151"/>
      <c r="J10" s="476">
        <f t="shared" si="1"/>
        <v>81.84</v>
      </c>
      <c r="K10" s="476">
        <f>SUM((J10+(R10+(J10*S10))*(1+F10)))</f>
        <v>111.5142</v>
      </c>
      <c r="L10" s="476">
        <f t="shared" si="2"/>
        <v>81.84</v>
      </c>
      <c r="M10" s="515">
        <f>SUM((L10+(R10+(L10*S10))*(1+F10)))</f>
        <v>111.5142</v>
      </c>
      <c r="N10" s="515">
        <f t="shared" si="3"/>
        <v>81.84</v>
      </c>
      <c r="O10" s="515">
        <f>SUM(N10+(R10+(N10*S10))*(1+F10))</f>
        <v>111.5142</v>
      </c>
      <c r="P10" s="515">
        <f t="shared" si="4"/>
        <v>109.12</v>
      </c>
      <c r="Q10" s="516">
        <f>SUM((P10+(R10+(P10*S10))*(1+F10)))</f>
        <v>140.63560000000001</v>
      </c>
      <c r="R10" s="86">
        <v>24.15</v>
      </c>
      <c r="S10" s="88">
        <v>6.7500000000000004E-2</v>
      </c>
    </row>
    <row r="11" spans="1:19" ht="210">
      <c r="A11" s="407" t="s">
        <v>514</v>
      </c>
      <c r="B11" s="405" t="s">
        <v>895</v>
      </c>
      <c r="C11" s="496" t="s">
        <v>167</v>
      </c>
      <c r="D11" s="512">
        <v>32.85</v>
      </c>
      <c r="E11" s="512">
        <f>SUM(R11+(D11*S11))</f>
        <v>27.685499999999998</v>
      </c>
      <c r="F11" s="147"/>
      <c r="G11" s="476">
        <f t="shared" si="0"/>
        <v>60.535499999999999</v>
      </c>
      <c r="H11" s="151"/>
      <c r="I11" s="151"/>
      <c r="J11" s="476">
        <f t="shared" si="1"/>
        <v>49.275000000000006</v>
      </c>
      <c r="K11" s="476">
        <f>SUM((J11+(R11+J11*S11)*(1+F11)))</f>
        <v>77.453249999999997</v>
      </c>
      <c r="L11" s="476">
        <f t="shared" si="2"/>
        <v>49.275000000000006</v>
      </c>
      <c r="M11" s="476">
        <f>SUM((L11+(R11+L11*S11)*(1+F11)))</f>
        <v>77.453249999999997</v>
      </c>
      <c r="N11" s="476">
        <f t="shared" si="3"/>
        <v>49.275000000000006</v>
      </c>
      <c r="O11" s="476">
        <f>SUM((R11+N11*S11)+N11)*(1+F11)</f>
        <v>77.453249999999997</v>
      </c>
      <c r="P11" s="476">
        <f t="shared" si="4"/>
        <v>65.7</v>
      </c>
      <c r="Q11" s="513">
        <f>SUM((P11+(R11+P11*S11)*(1+F11)))</f>
        <v>94.371000000000009</v>
      </c>
      <c r="R11" s="86">
        <v>26.7</v>
      </c>
      <c r="S11" s="88">
        <v>0.03</v>
      </c>
    </row>
    <row r="12" spans="1:19" ht="246.75" customHeight="1">
      <c r="A12" s="407" t="s">
        <v>513</v>
      </c>
      <c r="B12" s="405" t="s">
        <v>895</v>
      </c>
      <c r="C12" s="496" t="s">
        <v>170</v>
      </c>
      <c r="D12" s="512">
        <v>38.5</v>
      </c>
      <c r="E12" s="512">
        <f>SUM(R12+(D12*S12))</f>
        <v>27.075000000000003</v>
      </c>
      <c r="F12" s="147"/>
      <c r="G12" s="476">
        <f t="shared" si="0"/>
        <v>65.575000000000003</v>
      </c>
      <c r="H12" s="151"/>
      <c r="I12" s="151"/>
      <c r="J12" s="476">
        <f t="shared" si="1"/>
        <v>57.75</v>
      </c>
      <c r="K12" s="476">
        <f>SUM((J12+E12)*(1+F12))</f>
        <v>84.825000000000003</v>
      </c>
      <c r="L12" s="476">
        <f t="shared" si="2"/>
        <v>57.75</v>
      </c>
      <c r="M12" s="476">
        <f>SUM((L12+E12)*(1+F12))</f>
        <v>84.825000000000003</v>
      </c>
      <c r="N12" s="476">
        <f t="shared" si="3"/>
        <v>57.75</v>
      </c>
      <c r="O12" s="476">
        <f>SUM(E12+N12)*(1+F12)</f>
        <v>84.825000000000003</v>
      </c>
      <c r="P12" s="476">
        <f t="shared" si="4"/>
        <v>77</v>
      </c>
      <c r="Q12" s="513">
        <f>SUM((P12+E12)*(1+F12))</f>
        <v>104.075</v>
      </c>
      <c r="R12" s="89">
        <v>25.92</v>
      </c>
      <c r="S12" s="88">
        <v>0.03</v>
      </c>
    </row>
    <row r="13" spans="1:19" ht="225">
      <c r="A13" s="407" t="s">
        <v>512</v>
      </c>
      <c r="B13" s="405" t="s">
        <v>895</v>
      </c>
      <c r="C13" s="496" t="s">
        <v>171</v>
      </c>
      <c r="D13" s="512">
        <v>44</v>
      </c>
      <c r="E13" s="512">
        <f>SUM(R13+(D13*S13))</f>
        <v>29.92</v>
      </c>
      <c r="F13" s="147"/>
      <c r="G13" s="476">
        <f t="shared" si="0"/>
        <v>73.92</v>
      </c>
      <c r="H13" s="151"/>
      <c r="I13" s="151"/>
      <c r="J13" s="476">
        <f t="shared" si="1"/>
        <v>66</v>
      </c>
      <c r="K13" s="476">
        <f>SUM((J13+(R13+J13*S13)*(1+F13)))</f>
        <v>96.58</v>
      </c>
      <c r="L13" s="476">
        <f t="shared" si="2"/>
        <v>66</v>
      </c>
      <c r="M13" s="476">
        <f>SUM((L13+(R13+L13*S13)*(1+F13)))</f>
        <v>96.58</v>
      </c>
      <c r="N13" s="476">
        <f t="shared" si="3"/>
        <v>66</v>
      </c>
      <c r="O13" s="476">
        <f>SUM((R13+N13*S13)+N13)*(1+F13)</f>
        <v>96.58</v>
      </c>
      <c r="P13" s="476">
        <f t="shared" si="4"/>
        <v>88</v>
      </c>
      <c r="Q13" s="513">
        <f>SUM((P13+(R13+P13*S13)*(1+F13)))</f>
        <v>119.24000000000001</v>
      </c>
      <c r="R13" s="86">
        <v>28.6</v>
      </c>
      <c r="S13" s="88">
        <v>0.03</v>
      </c>
    </row>
    <row r="14" spans="1:19" ht="195">
      <c r="A14" s="407" t="s">
        <v>511</v>
      </c>
      <c r="B14" s="405" t="s">
        <v>895</v>
      </c>
      <c r="C14" s="496" t="s">
        <v>175</v>
      </c>
      <c r="D14" s="514">
        <v>37.75</v>
      </c>
      <c r="E14" s="514">
        <f>SUM((R14+(D14*S14)))</f>
        <v>25.052500000000002</v>
      </c>
      <c r="F14" s="147"/>
      <c r="G14" s="476">
        <f t="shared" si="0"/>
        <v>62.802500000000002</v>
      </c>
      <c r="H14" s="151"/>
      <c r="I14" s="151"/>
      <c r="J14" s="476">
        <f t="shared" si="1"/>
        <v>56.625</v>
      </c>
      <c r="K14" s="476">
        <f>SUM((J14+(J14*S14+R14)*(1+F14)))</f>
        <v>82.243750000000006</v>
      </c>
      <c r="L14" s="476">
        <f t="shared" si="2"/>
        <v>56.625</v>
      </c>
      <c r="M14" s="476">
        <f>SUM((L14+(L14*S14+R14)*(1+F14)))</f>
        <v>82.243750000000006</v>
      </c>
      <c r="N14" s="476">
        <f t="shared" si="3"/>
        <v>56.625</v>
      </c>
      <c r="O14" s="476">
        <f>SUM(N14+(N14*S14+R14)*(1+F14))</f>
        <v>82.243750000000006</v>
      </c>
      <c r="P14" s="476">
        <f t="shared" si="4"/>
        <v>75.5</v>
      </c>
      <c r="Q14" s="513">
        <f>SUM((P14+(P14*S14+R14)*(1+F14)))</f>
        <v>101.685</v>
      </c>
      <c r="R14" s="56">
        <v>23.92</v>
      </c>
      <c r="S14" s="88">
        <v>0.03</v>
      </c>
    </row>
    <row r="15" spans="1:19" ht="210">
      <c r="A15" s="407" t="s">
        <v>510</v>
      </c>
      <c r="B15" s="405" t="s">
        <v>896</v>
      </c>
      <c r="C15" s="496" t="s">
        <v>167</v>
      </c>
      <c r="D15" s="512">
        <v>32.85</v>
      </c>
      <c r="E15" s="512">
        <f>SUM(R15+(D15*S15))</f>
        <v>27.685499999999998</v>
      </c>
      <c r="F15" s="147"/>
      <c r="G15" s="476">
        <f>SUM(D15:E15)*(1+F15)</f>
        <v>60.535499999999999</v>
      </c>
      <c r="H15" s="151"/>
      <c r="I15" s="151"/>
      <c r="J15" s="476">
        <f>SUM(D15*1.5)</f>
        <v>49.275000000000006</v>
      </c>
      <c r="K15" s="476">
        <f>SUM((J15+(R15+J15*S15)*(1+F15)))</f>
        <v>77.453249999999997</v>
      </c>
      <c r="L15" s="476">
        <f>SUM(D15*1.5)</f>
        <v>49.275000000000006</v>
      </c>
      <c r="M15" s="476">
        <f>SUM((L15+(R15+L15*S15)*(1+F15)))</f>
        <v>77.453249999999997</v>
      </c>
      <c r="N15" s="476">
        <f>SUM(D15*1.5)</f>
        <v>49.275000000000006</v>
      </c>
      <c r="O15" s="476">
        <f>SUM((R15+N15*S15)+N15)*(1+F15)</f>
        <v>77.453249999999997</v>
      </c>
      <c r="P15" s="476">
        <f>SUM(D15*2)</f>
        <v>65.7</v>
      </c>
      <c r="Q15" s="513">
        <f>SUM((P15+(R15+P15*S15)*(1+F15)))</f>
        <v>94.371000000000009</v>
      </c>
      <c r="R15" s="86">
        <v>26.7</v>
      </c>
      <c r="S15" s="88">
        <v>0.03</v>
      </c>
    </row>
    <row r="16" spans="1:19" ht="213" customHeight="1">
      <c r="A16" s="407" t="s">
        <v>509</v>
      </c>
      <c r="B16" s="405" t="s">
        <v>896</v>
      </c>
      <c r="C16" s="496" t="s">
        <v>170</v>
      </c>
      <c r="D16" s="512">
        <v>38.5</v>
      </c>
      <c r="E16" s="512">
        <f>SUM(R16+(D16*S16))</f>
        <v>27.075000000000003</v>
      </c>
      <c r="F16" s="147"/>
      <c r="G16" s="476">
        <f>SUM(D16:E16)*(1+F16)</f>
        <v>65.575000000000003</v>
      </c>
      <c r="H16" s="151"/>
      <c r="I16" s="151"/>
      <c r="J16" s="476">
        <f>SUM(D16*1.5)</f>
        <v>57.75</v>
      </c>
      <c r="K16" s="476">
        <f>SUM((J16+E16)*(1+F16))</f>
        <v>84.825000000000003</v>
      </c>
      <c r="L16" s="476">
        <f>SUM(D16*1.5)</f>
        <v>57.75</v>
      </c>
      <c r="M16" s="476">
        <f>SUM((L16+E16)*(1+F16))</f>
        <v>84.825000000000003</v>
      </c>
      <c r="N16" s="476">
        <f>SUM(D16*1.5)</f>
        <v>57.75</v>
      </c>
      <c r="O16" s="476">
        <f>SUM(E16+N16)*(1+F16)</f>
        <v>84.825000000000003</v>
      </c>
      <c r="P16" s="476">
        <f>SUM(D16*2)</f>
        <v>77</v>
      </c>
      <c r="Q16" s="513">
        <f>SUM((P16+E16)*(1+F16))</f>
        <v>104.075</v>
      </c>
      <c r="R16" s="89">
        <v>25.92</v>
      </c>
      <c r="S16" s="88">
        <v>0.03</v>
      </c>
    </row>
    <row r="17" spans="1:19" ht="225">
      <c r="A17" s="407" t="s">
        <v>508</v>
      </c>
      <c r="B17" s="405" t="s">
        <v>896</v>
      </c>
      <c r="C17" s="496" t="s">
        <v>171</v>
      </c>
      <c r="D17" s="512">
        <v>44</v>
      </c>
      <c r="E17" s="512">
        <f>SUM(R17+(D17*S17))</f>
        <v>29.92</v>
      </c>
      <c r="F17" s="147"/>
      <c r="G17" s="476">
        <f>SUM(D17:E17)*(1+F17)</f>
        <v>73.92</v>
      </c>
      <c r="H17" s="151"/>
      <c r="I17" s="151"/>
      <c r="J17" s="476">
        <f>SUM(D17*1.5)</f>
        <v>66</v>
      </c>
      <c r="K17" s="476">
        <f>SUM((J17+(R17+J17*S17)*(1+F17)))</f>
        <v>96.58</v>
      </c>
      <c r="L17" s="476">
        <f>SUM(D17*1.5)</f>
        <v>66</v>
      </c>
      <c r="M17" s="476">
        <f>SUM((L17+(R17+L17*S17)*(1+F17)))</f>
        <v>96.58</v>
      </c>
      <c r="N17" s="476">
        <f>SUM(D17*1.5)</f>
        <v>66</v>
      </c>
      <c r="O17" s="476">
        <f>SUM((R17+N17*S17)+N17)*(1+F17)</f>
        <v>96.58</v>
      </c>
      <c r="P17" s="476">
        <f>SUM(D17*2)</f>
        <v>88</v>
      </c>
      <c r="Q17" s="513">
        <f>SUM((P17+(R17+P17*S17)*(1+F17)))</f>
        <v>119.24000000000001</v>
      </c>
      <c r="R17" s="86">
        <v>28.6</v>
      </c>
      <c r="S17" s="88">
        <v>0.03</v>
      </c>
    </row>
    <row r="18" spans="1:19" ht="195">
      <c r="A18" s="407" t="s">
        <v>507</v>
      </c>
      <c r="B18" s="405" t="s">
        <v>896</v>
      </c>
      <c r="C18" s="496" t="s">
        <v>175</v>
      </c>
      <c r="D18" s="514">
        <v>37.75</v>
      </c>
      <c r="E18" s="514">
        <f>SUM((R18+(D18*S18)))</f>
        <v>25.052500000000002</v>
      </c>
      <c r="F18" s="147"/>
      <c r="G18" s="476">
        <f>SUM(D18:E18)*(1+F18)</f>
        <v>62.802500000000002</v>
      </c>
      <c r="H18" s="151"/>
      <c r="I18" s="151"/>
      <c r="J18" s="476">
        <f>SUM(D18*1.5)</f>
        <v>56.625</v>
      </c>
      <c r="K18" s="476">
        <f>SUM((J18+(J18*S18+R18)*(1+F18)))</f>
        <v>82.243750000000006</v>
      </c>
      <c r="L18" s="476">
        <f>SUM(D18*1.5)</f>
        <v>56.625</v>
      </c>
      <c r="M18" s="476">
        <f>SUM((L18+(L18*S18+R18)*(1+F18)))</f>
        <v>82.243750000000006</v>
      </c>
      <c r="N18" s="476">
        <f>SUM(D18*1.5)</f>
        <v>56.625</v>
      </c>
      <c r="O18" s="476">
        <f>SUM(N18+(N18*S18+R18)*(1+F18))</f>
        <v>82.243750000000006</v>
      </c>
      <c r="P18" s="476">
        <f>SUM(D18*2)</f>
        <v>75.5</v>
      </c>
      <c r="Q18" s="513">
        <f>SUM((P18+(P18*S18+R18)*(1+F18)))</f>
        <v>101.685</v>
      </c>
      <c r="R18" s="56">
        <v>23.92</v>
      </c>
      <c r="S18" s="88">
        <v>0.03</v>
      </c>
    </row>
    <row r="19" spans="1:19" ht="210">
      <c r="A19" s="424" t="s">
        <v>641</v>
      </c>
      <c r="B19" s="479" t="s">
        <v>858</v>
      </c>
      <c r="C19" s="496" t="s">
        <v>167</v>
      </c>
      <c r="D19" s="512">
        <v>32.85</v>
      </c>
      <c r="E19" s="512">
        <f>SUM(R19+(D19*S19))</f>
        <v>27.685499999999998</v>
      </c>
      <c r="F19" s="147"/>
      <c r="G19" s="476">
        <f t="shared" si="0"/>
        <v>60.535499999999999</v>
      </c>
      <c r="H19" s="151"/>
      <c r="I19" s="151"/>
      <c r="J19" s="476">
        <f t="shared" si="1"/>
        <v>49.275000000000006</v>
      </c>
      <c r="K19" s="476">
        <f>SUM((J19+(R19+J19*S19)*(1+F19)))</f>
        <v>77.453249999999997</v>
      </c>
      <c r="L19" s="476">
        <f t="shared" si="2"/>
        <v>49.275000000000006</v>
      </c>
      <c r="M19" s="476">
        <f>SUM((L19+(R19+L19*S19)*(1+F19)))</f>
        <v>77.453249999999997</v>
      </c>
      <c r="N19" s="476">
        <f t="shared" si="3"/>
        <v>49.275000000000006</v>
      </c>
      <c r="O19" s="476">
        <f>SUM((R19+N19*S19)+N19)*(1+F19)</f>
        <v>77.453249999999997</v>
      </c>
      <c r="P19" s="476">
        <f t="shared" si="4"/>
        <v>65.7</v>
      </c>
      <c r="Q19" s="513">
        <f>SUM((P19+(R19+P19*S19)*(1+F19)))</f>
        <v>94.371000000000009</v>
      </c>
      <c r="R19" s="86">
        <v>26.7</v>
      </c>
      <c r="S19" s="88">
        <v>0.03</v>
      </c>
    </row>
    <row r="20" spans="1:19" ht="240.75" customHeight="1">
      <c r="A20" s="424" t="s">
        <v>640</v>
      </c>
      <c r="B20" s="479" t="s">
        <v>858</v>
      </c>
      <c r="C20" s="496" t="s">
        <v>170</v>
      </c>
      <c r="D20" s="512">
        <v>38.5</v>
      </c>
      <c r="E20" s="512">
        <f>SUM(R20+(D20*S20))</f>
        <v>27.075000000000003</v>
      </c>
      <c r="F20" s="147"/>
      <c r="G20" s="476">
        <f t="shared" si="0"/>
        <v>65.575000000000003</v>
      </c>
      <c r="H20" s="151"/>
      <c r="I20" s="151"/>
      <c r="J20" s="476">
        <f t="shared" si="1"/>
        <v>57.75</v>
      </c>
      <c r="K20" s="476">
        <f>SUM((J20+E20)*(1+F20))</f>
        <v>84.825000000000003</v>
      </c>
      <c r="L20" s="476">
        <f t="shared" si="2"/>
        <v>57.75</v>
      </c>
      <c r="M20" s="476">
        <f>SUM((L20+E20)*(1+F20))</f>
        <v>84.825000000000003</v>
      </c>
      <c r="N20" s="476">
        <f t="shared" si="3"/>
        <v>57.75</v>
      </c>
      <c r="O20" s="476">
        <f>SUM(E20+N20)*(1+F20)</f>
        <v>84.825000000000003</v>
      </c>
      <c r="P20" s="476">
        <f t="shared" si="4"/>
        <v>77</v>
      </c>
      <c r="Q20" s="513">
        <f>SUM((P20+E20)*(1+F20))</f>
        <v>104.075</v>
      </c>
      <c r="R20" s="89">
        <v>25.92</v>
      </c>
      <c r="S20" s="88">
        <v>0.03</v>
      </c>
    </row>
    <row r="21" spans="1:19" ht="225">
      <c r="A21" s="424" t="s">
        <v>639</v>
      </c>
      <c r="B21" s="479" t="s">
        <v>858</v>
      </c>
      <c r="C21" s="496" t="s">
        <v>171</v>
      </c>
      <c r="D21" s="512">
        <v>44</v>
      </c>
      <c r="E21" s="512">
        <f>SUM(R21+(D21*S21))</f>
        <v>29.92</v>
      </c>
      <c r="F21" s="147"/>
      <c r="G21" s="476">
        <f t="shared" si="0"/>
        <v>73.92</v>
      </c>
      <c r="H21" s="151"/>
      <c r="I21" s="151"/>
      <c r="J21" s="476">
        <f t="shared" si="1"/>
        <v>66</v>
      </c>
      <c r="K21" s="476">
        <f>SUM((J21+(R21+J21*S21)*(1+F21)))</f>
        <v>96.58</v>
      </c>
      <c r="L21" s="476">
        <f t="shared" si="2"/>
        <v>66</v>
      </c>
      <c r="M21" s="476">
        <f>SUM((L21+(R21+L21*S21)*(1+F21)))</f>
        <v>96.58</v>
      </c>
      <c r="N21" s="476">
        <f t="shared" si="3"/>
        <v>66</v>
      </c>
      <c r="O21" s="476">
        <f>SUM((R21+N21*S21)+N21)*(1+F21)</f>
        <v>96.58</v>
      </c>
      <c r="P21" s="476">
        <f t="shared" si="4"/>
        <v>88</v>
      </c>
      <c r="Q21" s="513">
        <f>SUM((P21+(R21+P21*S21)*(1+F21)))</f>
        <v>119.24000000000001</v>
      </c>
      <c r="R21" s="86">
        <v>28.6</v>
      </c>
      <c r="S21" s="88">
        <v>0.03</v>
      </c>
    </row>
    <row r="22" spans="1:19" ht="195">
      <c r="A22" s="424" t="s">
        <v>638</v>
      </c>
      <c r="B22" s="479" t="s">
        <v>858</v>
      </c>
      <c r="C22" s="496" t="s">
        <v>175</v>
      </c>
      <c r="D22" s="514">
        <v>37.75</v>
      </c>
      <c r="E22" s="514">
        <f>SUM((R22+(D22*S22)))</f>
        <v>25.052500000000002</v>
      </c>
      <c r="F22" s="147"/>
      <c r="G22" s="476">
        <f t="shared" si="0"/>
        <v>62.802500000000002</v>
      </c>
      <c r="H22" s="151"/>
      <c r="I22" s="151"/>
      <c r="J22" s="476">
        <f t="shared" si="1"/>
        <v>56.625</v>
      </c>
      <c r="K22" s="476">
        <f>SUM((J22+(J22*S22+R22)*(1+F22)))</f>
        <v>82.243750000000006</v>
      </c>
      <c r="L22" s="476">
        <f t="shared" si="2"/>
        <v>56.625</v>
      </c>
      <c r="M22" s="476">
        <f>SUM((L22+(L22*S22+R22)*(1+F22)))</f>
        <v>82.243750000000006</v>
      </c>
      <c r="N22" s="476">
        <f t="shared" si="3"/>
        <v>56.625</v>
      </c>
      <c r="O22" s="476">
        <f>SUM(N22+(N22*S22+R22)*(1+F22))</f>
        <v>82.243750000000006</v>
      </c>
      <c r="P22" s="476">
        <f t="shared" si="4"/>
        <v>75.5</v>
      </c>
      <c r="Q22" s="513">
        <f>SUM((P22+(P22*S22+R22)*(1+F22)))</f>
        <v>101.685</v>
      </c>
      <c r="R22" s="56">
        <v>23.92</v>
      </c>
      <c r="S22" s="88">
        <v>0.03</v>
      </c>
    </row>
    <row r="23" spans="1:19" ht="210">
      <c r="A23" s="496" t="s">
        <v>176</v>
      </c>
      <c r="B23" s="479" t="s">
        <v>897</v>
      </c>
      <c r="C23" s="496" t="s">
        <v>167</v>
      </c>
      <c r="D23" s="512">
        <v>32.85</v>
      </c>
      <c r="E23" s="512">
        <f>SUM(R23+(D23*S23))</f>
        <v>27.685499999999998</v>
      </c>
      <c r="F23" s="147"/>
      <c r="G23" s="476">
        <f t="shared" si="0"/>
        <v>60.535499999999999</v>
      </c>
      <c r="H23" s="151"/>
      <c r="I23" s="151"/>
      <c r="J23" s="476">
        <f t="shared" si="1"/>
        <v>49.275000000000006</v>
      </c>
      <c r="K23" s="476">
        <f>SUM((J23+(R23+J23*S23)*(1+F23)))</f>
        <v>77.453249999999997</v>
      </c>
      <c r="L23" s="476">
        <f t="shared" si="2"/>
        <v>49.275000000000006</v>
      </c>
      <c r="M23" s="476">
        <f>SUM((L23+(R23+L23*S23)*(1+F23)))</f>
        <v>77.453249999999997</v>
      </c>
      <c r="N23" s="476">
        <f t="shared" si="3"/>
        <v>49.275000000000006</v>
      </c>
      <c r="O23" s="476">
        <f>SUM((R23+N23*S23)+N23)*(1+F23)</f>
        <v>77.453249999999997</v>
      </c>
      <c r="P23" s="476">
        <f t="shared" si="4"/>
        <v>65.7</v>
      </c>
      <c r="Q23" s="513">
        <f>SUM((P23+(R23+P23*S23)*(1+F23)))</f>
        <v>94.371000000000009</v>
      </c>
      <c r="R23" s="86">
        <v>26.7</v>
      </c>
      <c r="S23" s="88">
        <v>0.03</v>
      </c>
    </row>
    <row r="24" spans="1:19" ht="229.5" customHeight="1">
      <c r="A24" s="517" t="s">
        <v>177</v>
      </c>
      <c r="B24" s="479" t="s">
        <v>897</v>
      </c>
      <c r="C24" s="496" t="s">
        <v>170</v>
      </c>
      <c r="D24" s="512">
        <v>38.5</v>
      </c>
      <c r="E24" s="512">
        <f>SUM(R24+(D24*S24))</f>
        <v>27.075000000000003</v>
      </c>
      <c r="F24" s="147"/>
      <c r="G24" s="476">
        <f t="shared" si="0"/>
        <v>65.575000000000003</v>
      </c>
      <c r="H24" s="151"/>
      <c r="I24" s="151"/>
      <c r="J24" s="476">
        <f t="shared" si="1"/>
        <v>57.75</v>
      </c>
      <c r="K24" s="476">
        <f>SUM((J24+E24)*(1+F24))</f>
        <v>84.825000000000003</v>
      </c>
      <c r="L24" s="476">
        <f t="shared" si="2"/>
        <v>57.75</v>
      </c>
      <c r="M24" s="476">
        <f>SUM((L24+E24)*(1+F24))</f>
        <v>84.825000000000003</v>
      </c>
      <c r="N24" s="476">
        <f t="shared" si="3"/>
        <v>57.75</v>
      </c>
      <c r="O24" s="476">
        <f>SUM(E24+N24)*(1+F24)</f>
        <v>84.825000000000003</v>
      </c>
      <c r="P24" s="476">
        <f t="shared" si="4"/>
        <v>77</v>
      </c>
      <c r="Q24" s="513">
        <f>SUM((P24+E24)*(1+F24))</f>
        <v>104.075</v>
      </c>
      <c r="R24" s="89">
        <v>25.92</v>
      </c>
      <c r="S24" s="88">
        <v>0.03</v>
      </c>
    </row>
    <row r="25" spans="1:19" ht="225">
      <c r="A25" s="517" t="s">
        <v>178</v>
      </c>
      <c r="B25" s="479" t="s">
        <v>897</v>
      </c>
      <c r="C25" s="496" t="s">
        <v>171</v>
      </c>
      <c r="D25" s="512">
        <v>44</v>
      </c>
      <c r="E25" s="512">
        <f>SUM(R25+(D25*S25))</f>
        <v>29.92</v>
      </c>
      <c r="F25" s="147"/>
      <c r="G25" s="476">
        <f>SUM(D25:E25)*(1+F25)</f>
        <v>73.92</v>
      </c>
      <c r="H25" s="151"/>
      <c r="I25" s="151"/>
      <c r="J25" s="476">
        <f>SUM(D25*1.5)</f>
        <v>66</v>
      </c>
      <c r="K25" s="476">
        <f>SUM((J25+(R25+J25*S25)*(1+F25)))</f>
        <v>96.58</v>
      </c>
      <c r="L25" s="476">
        <f>SUM(D25*1.5)</f>
        <v>66</v>
      </c>
      <c r="M25" s="476">
        <f>SUM((L25+(R25+L25*S25)*(1+F25)))</f>
        <v>96.58</v>
      </c>
      <c r="N25" s="476">
        <f>SUM(D25*1.5)</f>
        <v>66</v>
      </c>
      <c r="O25" s="476">
        <f>SUM((R25+N25*S25)+N25)*(1+F25)</f>
        <v>96.58</v>
      </c>
      <c r="P25" s="476">
        <f>SUM(D25*2)</f>
        <v>88</v>
      </c>
      <c r="Q25" s="513">
        <f>SUM((P25+(R25+P25*S25)*(1+F25)))</f>
        <v>119.24000000000001</v>
      </c>
      <c r="R25" s="86">
        <v>28.6</v>
      </c>
      <c r="S25" s="88">
        <v>0.03</v>
      </c>
    </row>
    <row r="26" spans="1:19" ht="195">
      <c r="A26" s="517" t="s">
        <v>179</v>
      </c>
      <c r="B26" s="479" t="s">
        <v>897</v>
      </c>
      <c r="C26" s="496" t="s">
        <v>175</v>
      </c>
      <c r="D26" s="514">
        <v>37.75</v>
      </c>
      <c r="E26" s="514">
        <f>SUM((R26+(D26*S26)))</f>
        <v>25.052500000000002</v>
      </c>
      <c r="F26" s="147"/>
      <c r="G26" s="476">
        <f t="shared" si="0"/>
        <v>62.802500000000002</v>
      </c>
      <c r="H26" s="151"/>
      <c r="I26" s="151"/>
      <c r="J26" s="476">
        <f t="shared" si="1"/>
        <v>56.625</v>
      </c>
      <c r="K26" s="476">
        <f>SUM((J26+(J26*S26+R26)*(1+F26)))</f>
        <v>82.243750000000006</v>
      </c>
      <c r="L26" s="476">
        <f t="shared" si="2"/>
        <v>56.625</v>
      </c>
      <c r="M26" s="476">
        <f>SUM((L26+(L26*S26+R26)*(1+F26)))</f>
        <v>82.243750000000006</v>
      </c>
      <c r="N26" s="476">
        <f t="shared" si="3"/>
        <v>56.625</v>
      </c>
      <c r="O26" s="476">
        <f>SUM(N26+(N26*S26+R26)*(1+F26))</f>
        <v>82.243750000000006</v>
      </c>
      <c r="P26" s="476">
        <f t="shared" si="4"/>
        <v>75.5</v>
      </c>
      <c r="Q26" s="513">
        <f>SUM((P26+(P26*S26+R26)*(1+F26)))</f>
        <v>101.685</v>
      </c>
      <c r="R26" s="56">
        <v>23.92</v>
      </c>
      <c r="S26" s="88">
        <v>0.03</v>
      </c>
    </row>
    <row r="27" spans="1:19" ht="210">
      <c r="A27" s="411" t="s">
        <v>506</v>
      </c>
      <c r="B27" s="405" t="s">
        <v>898</v>
      </c>
      <c r="C27" s="496" t="s">
        <v>167</v>
      </c>
      <c r="D27" s="512">
        <v>32.85</v>
      </c>
      <c r="E27" s="512">
        <f>SUM(R27+(D27*S27))</f>
        <v>27.685499999999998</v>
      </c>
      <c r="F27" s="147"/>
      <c r="G27" s="476">
        <f t="shared" si="0"/>
        <v>60.535499999999999</v>
      </c>
      <c r="H27" s="151"/>
      <c r="I27" s="151"/>
      <c r="J27" s="476">
        <f t="shared" si="1"/>
        <v>49.275000000000006</v>
      </c>
      <c r="K27" s="476">
        <f>SUM((J27+(R27+J27*S27)*(1+F27)))</f>
        <v>77.453249999999997</v>
      </c>
      <c r="L27" s="476">
        <f t="shared" si="2"/>
        <v>49.275000000000006</v>
      </c>
      <c r="M27" s="476">
        <f>SUM((L27+(R27+L27*S27)*(1+F27)))</f>
        <v>77.453249999999997</v>
      </c>
      <c r="N27" s="476">
        <f t="shared" si="3"/>
        <v>49.275000000000006</v>
      </c>
      <c r="O27" s="476">
        <f>SUM((R27+N27*S27)+N27)*(1+F27)</f>
        <v>77.453249999999997</v>
      </c>
      <c r="P27" s="476">
        <f t="shared" si="4"/>
        <v>65.7</v>
      </c>
      <c r="Q27" s="513">
        <f>SUM((P27+(R27+P27*S27)*(1+F27)))</f>
        <v>94.371000000000009</v>
      </c>
      <c r="R27" s="86">
        <v>26.7</v>
      </c>
      <c r="S27" s="88">
        <v>0.03</v>
      </c>
    </row>
    <row r="28" spans="1:19" ht="202.5" customHeight="1">
      <c r="A28" s="411" t="s">
        <v>505</v>
      </c>
      <c r="B28" s="405" t="s">
        <v>898</v>
      </c>
      <c r="C28" s="496" t="s">
        <v>170</v>
      </c>
      <c r="D28" s="512">
        <v>38.5</v>
      </c>
      <c r="E28" s="512">
        <f>SUM(R28+(D28*S28))</f>
        <v>27.075000000000003</v>
      </c>
      <c r="F28" s="147"/>
      <c r="G28" s="476">
        <f t="shared" si="0"/>
        <v>65.575000000000003</v>
      </c>
      <c r="H28" s="151"/>
      <c r="I28" s="151"/>
      <c r="J28" s="476">
        <f t="shared" si="1"/>
        <v>57.75</v>
      </c>
      <c r="K28" s="476">
        <f>SUM((J28+E28)*(1+F28))</f>
        <v>84.825000000000003</v>
      </c>
      <c r="L28" s="476">
        <f t="shared" si="2"/>
        <v>57.75</v>
      </c>
      <c r="M28" s="476">
        <f>SUM((L28+E28)*(1+F28))</f>
        <v>84.825000000000003</v>
      </c>
      <c r="N28" s="476">
        <f t="shared" si="3"/>
        <v>57.75</v>
      </c>
      <c r="O28" s="476">
        <f>SUM(E28+N28)*(1+F28)</f>
        <v>84.825000000000003</v>
      </c>
      <c r="P28" s="476">
        <f t="shared" si="4"/>
        <v>77</v>
      </c>
      <c r="Q28" s="513">
        <f>SUM((P28+E28)*(1+F28))</f>
        <v>104.075</v>
      </c>
      <c r="R28" s="89">
        <v>25.92</v>
      </c>
      <c r="S28" s="88">
        <v>0.03</v>
      </c>
    </row>
    <row r="29" spans="1:19" ht="225">
      <c r="A29" s="411" t="s">
        <v>504</v>
      </c>
      <c r="B29" s="405" t="s">
        <v>898</v>
      </c>
      <c r="C29" s="496" t="s">
        <v>171</v>
      </c>
      <c r="D29" s="512">
        <v>44</v>
      </c>
      <c r="E29" s="512">
        <f>SUM(R29+(D29*S29))</f>
        <v>29.92</v>
      </c>
      <c r="F29" s="147"/>
      <c r="G29" s="476">
        <f t="shared" si="0"/>
        <v>73.92</v>
      </c>
      <c r="H29" s="151"/>
      <c r="I29" s="151"/>
      <c r="J29" s="476">
        <f t="shared" si="1"/>
        <v>66</v>
      </c>
      <c r="K29" s="476">
        <f>SUM((J29+(R29+J29*S29)*(1+F29)))</f>
        <v>96.58</v>
      </c>
      <c r="L29" s="476">
        <f t="shared" si="2"/>
        <v>66</v>
      </c>
      <c r="M29" s="476">
        <f>SUM((L29+(R29+L29*S29)*(1+F29)))</f>
        <v>96.58</v>
      </c>
      <c r="N29" s="476">
        <f t="shared" si="3"/>
        <v>66</v>
      </c>
      <c r="O29" s="476">
        <f>SUM((R29+N29*S29)+N29)*(1+F29)</f>
        <v>96.58</v>
      </c>
      <c r="P29" s="476">
        <f t="shared" si="4"/>
        <v>88</v>
      </c>
      <c r="Q29" s="513">
        <f>SUM((P29+(R29+P29*S29)*(1+F29)))</f>
        <v>119.24000000000001</v>
      </c>
      <c r="R29" s="86">
        <v>28.6</v>
      </c>
      <c r="S29" s="88">
        <v>0.03</v>
      </c>
    </row>
    <row r="30" spans="1:19" ht="195">
      <c r="A30" s="411" t="s">
        <v>503</v>
      </c>
      <c r="B30" s="405" t="s">
        <v>898</v>
      </c>
      <c r="C30" s="496" t="s">
        <v>175</v>
      </c>
      <c r="D30" s="514">
        <v>37.75</v>
      </c>
      <c r="E30" s="514">
        <f>SUM((R30+(D30*S30)))</f>
        <v>25.052500000000002</v>
      </c>
      <c r="F30" s="147"/>
      <c r="G30" s="476">
        <f t="shared" si="0"/>
        <v>62.802500000000002</v>
      </c>
      <c r="H30" s="151"/>
      <c r="I30" s="151"/>
      <c r="J30" s="476">
        <f t="shared" si="1"/>
        <v>56.625</v>
      </c>
      <c r="K30" s="476">
        <f>SUM((J30+(J30*S30+R30)*(1+F30)))</f>
        <v>82.243750000000006</v>
      </c>
      <c r="L30" s="476">
        <f t="shared" si="2"/>
        <v>56.625</v>
      </c>
      <c r="M30" s="476">
        <f>SUM((L30+(L30*S30+R30)*(1+F30)))</f>
        <v>82.243750000000006</v>
      </c>
      <c r="N30" s="476">
        <f t="shared" si="3"/>
        <v>56.625</v>
      </c>
      <c r="O30" s="476">
        <f>SUM(N30+(N30*S30+R30)*(1+F30))</f>
        <v>82.243750000000006</v>
      </c>
      <c r="P30" s="476">
        <f t="shared" si="4"/>
        <v>75.5</v>
      </c>
      <c r="Q30" s="513">
        <f>SUM((P30+(P30*S30+R30)*(1+F30)))</f>
        <v>101.685</v>
      </c>
      <c r="R30" s="56">
        <v>23.92</v>
      </c>
      <c r="S30" s="88">
        <v>0.03</v>
      </c>
    </row>
    <row r="31" spans="1:19" ht="210">
      <c r="A31" s="478" t="s">
        <v>637</v>
      </c>
      <c r="B31" s="405" t="s">
        <v>899</v>
      </c>
      <c r="C31" s="496" t="s">
        <v>167</v>
      </c>
      <c r="D31" s="512">
        <v>32.85</v>
      </c>
      <c r="E31" s="512">
        <f>SUM(R31+(D31*S31))</f>
        <v>27.685499999999998</v>
      </c>
      <c r="F31" s="147"/>
      <c r="G31" s="476">
        <f t="shared" si="0"/>
        <v>60.535499999999999</v>
      </c>
      <c r="H31" s="151"/>
      <c r="I31" s="151"/>
      <c r="J31" s="476">
        <f t="shared" si="1"/>
        <v>49.275000000000006</v>
      </c>
      <c r="K31" s="476">
        <f>SUM((J31+(R31+J31*S31)*(1+F31)))</f>
        <v>77.453249999999997</v>
      </c>
      <c r="L31" s="476">
        <f t="shared" si="2"/>
        <v>49.275000000000006</v>
      </c>
      <c r="M31" s="476">
        <f>SUM((L31+(R31+L31*S31)*(1+F31)))</f>
        <v>77.453249999999997</v>
      </c>
      <c r="N31" s="476">
        <f t="shared" si="3"/>
        <v>49.275000000000006</v>
      </c>
      <c r="O31" s="476">
        <f>SUM((R31+N31*S31)+N31)*(1+F31)</f>
        <v>77.453249999999997</v>
      </c>
      <c r="P31" s="476">
        <f t="shared" si="4"/>
        <v>65.7</v>
      </c>
      <c r="Q31" s="513">
        <f>SUM((P31+(R31+P31*S31)*(1+F31)))</f>
        <v>94.371000000000009</v>
      </c>
      <c r="R31" s="86">
        <v>26.7</v>
      </c>
      <c r="S31" s="88">
        <v>0.03</v>
      </c>
    </row>
    <row r="32" spans="1:19" ht="231.75" customHeight="1">
      <c r="A32" s="478" t="s">
        <v>636</v>
      </c>
      <c r="B32" s="405" t="s">
        <v>899</v>
      </c>
      <c r="C32" s="496" t="s">
        <v>170</v>
      </c>
      <c r="D32" s="512">
        <v>38.5</v>
      </c>
      <c r="E32" s="512">
        <f>SUM(R32+(D32*S32))</f>
        <v>27.075000000000003</v>
      </c>
      <c r="F32" s="147"/>
      <c r="G32" s="476">
        <f t="shared" si="0"/>
        <v>65.575000000000003</v>
      </c>
      <c r="H32" s="151"/>
      <c r="I32" s="151"/>
      <c r="J32" s="476">
        <f t="shared" si="1"/>
        <v>57.75</v>
      </c>
      <c r="K32" s="476">
        <f>SUM((J32+E32)*(1+F32))</f>
        <v>84.825000000000003</v>
      </c>
      <c r="L32" s="476">
        <f t="shared" si="2"/>
        <v>57.75</v>
      </c>
      <c r="M32" s="476">
        <f>SUM((L32+E32)*(1+F32))</f>
        <v>84.825000000000003</v>
      </c>
      <c r="N32" s="476">
        <f t="shared" si="3"/>
        <v>57.75</v>
      </c>
      <c r="O32" s="476">
        <f>SUM(E32+N32)*(1+F32)</f>
        <v>84.825000000000003</v>
      </c>
      <c r="P32" s="476">
        <f t="shared" si="4"/>
        <v>77</v>
      </c>
      <c r="Q32" s="513">
        <f>SUM((P32+E32)*(1+F32))</f>
        <v>104.075</v>
      </c>
      <c r="R32" s="89">
        <v>25.92</v>
      </c>
      <c r="S32" s="88">
        <v>0.03</v>
      </c>
    </row>
    <row r="33" spans="1:19" ht="225">
      <c r="A33" s="478" t="s">
        <v>635</v>
      </c>
      <c r="B33" s="405" t="s">
        <v>899</v>
      </c>
      <c r="C33" s="496" t="s">
        <v>171</v>
      </c>
      <c r="D33" s="512">
        <v>44</v>
      </c>
      <c r="E33" s="512">
        <f>SUM(R33+(D33*S33))</f>
        <v>29.92</v>
      </c>
      <c r="F33" s="147"/>
      <c r="G33" s="476">
        <f t="shared" si="0"/>
        <v>73.92</v>
      </c>
      <c r="H33" s="151"/>
      <c r="I33" s="151"/>
      <c r="J33" s="476">
        <f t="shared" si="1"/>
        <v>66</v>
      </c>
      <c r="K33" s="476">
        <f>SUM((J33+(R33+J33*S33)*(1+F33)))</f>
        <v>96.58</v>
      </c>
      <c r="L33" s="476">
        <f t="shared" si="2"/>
        <v>66</v>
      </c>
      <c r="M33" s="476">
        <f>SUM((L33+(R33+L33*S33)*(1+F33)))</f>
        <v>96.58</v>
      </c>
      <c r="N33" s="476">
        <f t="shared" si="3"/>
        <v>66</v>
      </c>
      <c r="O33" s="476">
        <f>SUM((R33+N33*S33)+N33)*(1+F33)</f>
        <v>96.58</v>
      </c>
      <c r="P33" s="476">
        <f t="shared" si="4"/>
        <v>88</v>
      </c>
      <c r="Q33" s="513">
        <f>SUM((P33+(R33+P33*S33)*(1+F33)))</f>
        <v>119.24000000000001</v>
      </c>
      <c r="R33" s="86">
        <v>28.6</v>
      </c>
      <c r="S33" s="88">
        <v>0.03</v>
      </c>
    </row>
    <row r="34" spans="1:19" ht="195">
      <c r="A34" s="478" t="s">
        <v>634</v>
      </c>
      <c r="B34" s="405" t="s">
        <v>899</v>
      </c>
      <c r="C34" s="496" t="s">
        <v>175</v>
      </c>
      <c r="D34" s="514">
        <v>37.75</v>
      </c>
      <c r="E34" s="514">
        <f>SUM((R34+(D34*S34)))</f>
        <v>25.052500000000002</v>
      </c>
      <c r="F34" s="147"/>
      <c r="G34" s="476">
        <f t="shared" si="0"/>
        <v>62.802500000000002</v>
      </c>
      <c r="H34" s="151"/>
      <c r="I34" s="151"/>
      <c r="J34" s="476">
        <f t="shared" si="1"/>
        <v>56.625</v>
      </c>
      <c r="K34" s="476">
        <f>SUM((J34+(J34*S34+R34)*(1+F34)))</f>
        <v>82.243750000000006</v>
      </c>
      <c r="L34" s="476">
        <f t="shared" si="2"/>
        <v>56.625</v>
      </c>
      <c r="M34" s="476">
        <f>SUM((L34+(L34*S34+R34)*(1+F34)))</f>
        <v>82.243750000000006</v>
      </c>
      <c r="N34" s="476">
        <f t="shared" si="3"/>
        <v>56.625</v>
      </c>
      <c r="O34" s="476">
        <f>SUM(N34+(N34*S34+R34)*(1+F34))</f>
        <v>82.243750000000006</v>
      </c>
      <c r="P34" s="476">
        <f t="shared" si="4"/>
        <v>75.5</v>
      </c>
      <c r="Q34" s="513">
        <f>SUM((P34+(P34*S34+R34)*(1+F34)))</f>
        <v>101.685</v>
      </c>
      <c r="R34" s="56">
        <v>23.92</v>
      </c>
      <c r="S34" s="88">
        <v>0.03</v>
      </c>
    </row>
    <row r="35" spans="1:19" ht="210">
      <c r="A35" s="517" t="s">
        <v>180</v>
      </c>
      <c r="B35" s="405" t="s">
        <v>817</v>
      </c>
      <c r="C35" s="496" t="s">
        <v>167</v>
      </c>
      <c r="D35" s="512">
        <v>32.85</v>
      </c>
      <c r="E35" s="512">
        <f>SUM(R35+(D35*S35))</f>
        <v>27.685499999999998</v>
      </c>
      <c r="F35" s="147"/>
      <c r="G35" s="476">
        <f t="shared" si="0"/>
        <v>60.535499999999999</v>
      </c>
      <c r="H35" s="151"/>
      <c r="I35" s="151"/>
      <c r="J35" s="476">
        <f t="shared" si="1"/>
        <v>49.275000000000006</v>
      </c>
      <c r="K35" s="476">
        <f>SUM((J35+(R35+J35*S35)*(1+F35)))</f>
        <v>77.453249999999997</v>
      </c>
      <c r="L35" s="476">
        <f t="shared" si="2"/>
        <v>49.275000000000006</v>
      </c>
      <c r="M35" s="476">
        <f>SUM((L35+(R35+L35*S35)*(1+F35)))</f>
        <v>77.453249999999997</v>
      </c>
      <c r="N35" s="476">
        <f t="shared" si="3"/>
        <v>49.275000000000006</v>
      </c>
      <c r="O35" s="476">
        <f>SUM((R35+N35*S35)+N35)*(1+F35)</f>
        <v>77.453249999999997</v>
      </c>
      <c r="P35" s="476">
        <f t="shared" si="4"/>
        <v>65.7</v>
      </c>
      <c r="Q35" s="513">
        <f>SUM((P35+(R35+P35*S35)*(1+F35)))</f>
        <v>94.371000000000009</v>
      </c>
      <c r="R35" s="86">
        <v>26.7</v>
      </c>
      <c r="S35" s="88">
        <v>0.03</v>
      </c>
    </row>
    <row r="36" spans="1:19" ht="210">
      <c r="A36" s="517" t="s">
        <v>181</v>
      </c>
      <c r="B36" s="405" t="s">
        <v>817</v>
      </c>
      <c r="C36" s="496" t="s">
        <v>170</v>
      </c>
      <c r="D36" s="512">
        <v>38.5</v>
      </c>
      <c r="E36" s="512">
        <f>SUM(R36+(D36*S36))</f>
        <v>27.075000000000003</v>
      </c>
      <c r="F36" s="147"/>
      <c r="G36" s="476">
        <f t="shared" si="0"/>
        <v>65.575000000000003</v>
      </c>
      <c r="H36" s="151"/>
      <c r="I36" s="151"/>
      <c r="J36" s="476">
        <f t="shared" si="1"/>
        <v>57.75</v>
      </c>
      <c r="K36" s="476">
        <f>SUM((J36+E36)*(1+F36))</f>
        <v>84.825000000000003</v>
      </c>
      <c r="L36" s="476">
        <f t="shared" si="2"/>
        <v>57.75</v>
      </c>
      <c r="M36" s="476">
        <f>SUM((L36+E36)*(1+F36))</f>
        <v>84.825000000000003</v>
      </c>
      <c r="N36" s="476">
        <f t="shared" si="3"/>
        <v>57.75</v>
      </c>
      <c r="O36" s="476">
        <f>SUM(E36+N36)*(1+F36)</f>
        <v>84.825000000000003</v>
      </c>
      <c r="P36" s="476">
        <f t="shared" si="4"/>
        <v>77</v>
      </c>
      <c r="Q36" s="513">
        <f>SUM((P36+E36)*(1+F36))</f>
        <v>104.075</v>
      </c>
      <c r="R36" s="89">
        <v>25.92</v>
      </c>
      <c r="S36" s="88">
        <v>0.03</v>
      </c>
    </row>
    <row r="37" spans="1:19" ht="225">
      <c r="A37" s="517" t="s">
        <v>182</v>
      </c>
      <c r="B37" s="405" t="s">
        <v>817</v>
      </c>
      <c r="C37" s="496" t="s">
        <v>171</v>
      </c>
      <c r="D37" s="512">
        <v>44</v>
      </c>
      <c r="E37" s="512">
        <f>SUM(R37+(D37*S37))</f>
        <v>29.92</v>
      </c>
      <c r="F37" s="147"/>
      <c r="G37" s="476">
        <f t="shared" si="0"/>
        <v>73.92</v>
      </c>
      <c r="H37" s="151"/>
      <c r="I37" s="151"/>
      <c r="J37" s="476">
        <f t="shared" si="1"/>
        <v>66</v>
      </c>
      <c r="K37" s="476">
        <f>SUM((J37+(R37+J37*S37)*(1+F37)))</f>
        <v>96.58</v>
      </c>
      <c r="L37" s="476">
        <f t="shared" si="2"/>
        <v>66</v>
      </c>
      <c r="M37" s="476">
        <f>SUM((L37+(R37+L37*S37)*(1+F37)))</f>
        <v>96.58</v>
      </c>
      <c r="N37" s="476">
        <f t="shared" si="3"/>
        <v>66</v>
      </c>
      <c r="O37" s="476">
        <f>SUM((R37+N37*S37)+N37)*(1+F37)</f>
        <v>96.58</v>
      </c>
      <c r="P37" s="476">
        <f t="shared" si="4"/>
        <v>88</v>
      </c>
      <c r="Q37" s="513">
        <f>SUM((P37+(R37+P37*S37)*(1+F37)))</f>
        <v>119.24000000000001</v>
      </c>
      <c r="R37" s="86">
        <v>28.6</v>
      </c>
      <c r="S37" s="88">
        <v>0.03</v>
      </c>
    </row>
    <row r="38" spans="1:19" ht="195">
      <c r="A38" s="517" t="s">
        <v>186</v>
      </c>
      <c r="B38" s="405" t="s">
        <v>817</v>
      </c>
      <c r="C38" s="496" t="s">
        <v>175</v>
      </c>
      <c r="D38" s="514">
        <v>37.75</v>
      </c>
      <c r="E38" s="514">
        <f>SUM((R38+(D38*S38)))</f>
        <v>25.052500000000002</v>
      </c>
      <c r="F38" s="147"/>
      <c r="G38" s="476">
        <f t="shared" ref="G38:G66" si="5">SUM(D38:E38)*(1+F38)</f>
        <v>62.802500000000002</v>
      </c>
      <c r="H38" s="151"/>
      <c r="I38" s="151"/>
      <c r="J38" s="476">
        <f t="shared" ref="J38:J65" si="6">SUM(D38*1.5)</f>
        <v>56.625</v>
      </c>
      <c r="K38" s="476">
        <f>SUM((J38+(J38*S38+R38)*(1+F38)))</f>
        <v>82.243750000000006</v>
      </c>
      <c r="L38" s="476">
        <f t="shared" ref="L38:L66" si="7">SUM(D38*1.5)</f>
        <v>56.625</v>
      </c>
      <c r="M38" s="476">
        <f>SUM((L38+(L38*S38+R38)*(1+F38)))</f>
        <v>82.243750000000006</v>
      </c>
      <c r="N38" s="476">
        <f t="shared" ref="N38:N66" si="8">SUM(D38*1.5)</f>
        <v>56.625</v>
      </c>
      <c r="O38" s="476">
        <f>SUM(N38+(N38*S38+R38)*(1+F38))</f>
        <v>82.243750000000006</v>
      </c>
      <c r="P38" s="476">
        <f t="shared" ref="P38:P66" si="9">SUM(D38*2)</f>
        <v>75.5</v>
      </c>
      <c r="Q38" s="513">
        <f>SUM((P38+(P38*S38+R38)*(1+F38)))</f>
        <v>101.685</v>
      </c>
      <c r="R38" s="56">
        <v>23.92</v>
      </c>
      <c r="S38" s="88">
        <v>0.03</v>
      </c>
    </row>
    <row r="39" spans="1:19" ht="210">
      <c r="A39" s="517" t="s">
        <v>183</v>
      </c>
      <c r="B39" s="405" t="s">
        <v>801</v>
      </c>
      <c r="C39" s="496" t="s">
        <v>167</v>
      </c>
      <c r="D39" s="512">
        <v>32.85</v>
      </c>
      <c r="E39" s="512">
        <f>SUM(R39+(D39*S39))</f>
        <v>27.685499999999998</v>
      </c>
      <c r="F39" s="147"/>
      <c r="G39" s="476">
        <f t="shared" si="5"/>
        <v>60.535499999999999</v>
      </c>
      <c r="H39" s="151"/>
      <c r="I39" s="151"/>
      <c r="J39" s="476">
        <f t="shared" si="6"/>
        <v>49.275000000000006</v>
      </c>
      <c r="K39" s="476">
        <f>SUM((J39+(R39+J39*S39)*(1+F39)))</f>
        <v>77.453249999999997</v>
      </c>
      <c r="L39" s="476">
        <f>SUM(D39*1.5)</f>
        <v>49.275000000000006</v>
      </c>
      <c r="M39" s="476">
        <f>SUM((L39+(R39+L39*S39)*(1+F39)))</f>
        <v>77.453249999999997</v>
      </c>
      <c r="N39" s="476">
        <f>SUM(D39*1.5)</f>
        <v>49.275000000000006</v>
      </c>
      <c r="O39" s="476">
        <f>SUM((R39+N39*S39)+N39)*(1+F39)</f>
        <v>77.453249999999997</v>
      </c>
      <c r="P39" s="476">
        <f>SUM(D39*2)</f>
        <v>65.7</v>
      </c>
      <c r="Q39" s="513">
        <f>SUM((P39+(R39+P39*S39)*(1+F39)))</f>
        <v>94.371000000000009</v>
      </c>
      <c r="R39" s="86">
        <v>26.7</v>
      </c>
      <c r="S39" s="88">
        <v>0.03</v>
      </c>
    </row>
    <row r="40" spans="1:19" ht="229.5" customHeight="1">
      <c r="A40" s="517" t="s">
        <v>184</v>
      </c>
      <c r="B40" s="405" t="s">
        <v>801</v>
      </c>
      <c r="C40" s="496" t="s">
        <v>170</v>
      </c>
      <c r="D40" s="512">
        <v>38.5</v>
      </c>
      <c r="E40" s="512">
        <f>SUM(R40+(D40*S40))</f>
        <v>27.075000000000003</v>
      </c>
      <c r="F40" s="147"/>
      <c r="G40" s="476">
        <f t="shared" si="5"/>
        <v>65.575000000000003</v>
      </c>
      <c r="H40" s="151"/>
      <c r="I40" s="151"/>
      <c r="J40" s="476">
        <f t="shared" si="6"/>
        <v>57.75</v>
      </c>
      <c r="K40" s="476">
        <f>SUM((J40+E40)*(1+F40))</f>
        <v>84.825000000000003</v>
      </c>
      <c r="L40" s="476">
        <f>SUM(D40*1.5)</f>
        <v>57.75</v>
      </c>
      <c r="M40" s="476">
        <f>SUM((L40+E40)*(1+F40))</f>
        <v>84.825000000000003</v>
      </c>
      <c r="N40" s="476">
        <f>SUM(D40*1.5)</f>
        <v>57.75</v>
      </c>
      <c r="O40" s="476">
        <f>SUM(E40+N40)*(1+F40)</f>
        <v>84.825000000000003</v>
      </c>
      <c r="P40" s="476">
        <f>SUM(D40*2)</f>
        <v>77</v>
      </c>
      <c r="Q40" s="513">
        <f>SUM((P40+E40)*(1+F40))</f>
        <v>104.075</v>
      </c>
      <c r="R40" s="89">
        <v>25.92</v>
      </c>
      <c r="S40" s="88">
        <v>0.03</v>
      </c>
    </row>
    <row r="41" spans="1:19" ht="240">
      <c r="A41" s="517" t="s">
        <v>185</v>
      </c>
      <c r="B41" s="405" t="s">
        <v>801</v>
      </c>
      <c r="C41" s="496" t="s">
        <v>171</v>
      </c>
      <c r="D41" s="512">
        <v>44</v>
      </c>
      <c r="E41" s="512">
        <f>SUM(R41+(D41*S41))</f>
        <v>29.92</v>
      </c>
      <c r="F41" s="147"/>
      <c r="G41" s="476">
        <f t="shared" si="5"/>
        <v>73.92</v>
      </c>
      <c r="H41" s="151"/>
      <c r="I41" s="151"/>
      <c r="J41" s="476">
        <f t="shared" si="6"/>
        <v>66</v>
      </c>
      <c r="K41" s="476">
        <f>SUM((J41+(R41+J41*S41)*(1+F41)))</f>
        <v>96.58</v>
      </c>
      <c r="L41" s="476">
        <f>SUM(D41*1.5)</f>
        <v>66</v>
      </c>
      <c r="M41" s="476">
        <f>SUM((L41+(R41+L41*S41)*(1+F41)))</f>
        <v>96.58</v>
      </c>
      <c r="N41" s="476">
        <f>SUM(D41*1.5)</f>
        <v>66</v>
      </c>
      <c r="O41" s="476">
        <f>SUM((R41+N41*S41)+N41)*(1+F41)</f>
        <v>96.58</v>
      </c>
      <c r="P41" s="476">
        <f>SUM(D41*2)</f>
        <v>88</v>
      </c>
      <c r="Q41" s="513">
        <f>SUM((P41+(R41+P41*S41)*(1+F41)))</f>
        <v>119.24000000000001</v>
      </c>
      <c r="R41" s="86">
        <v>28.6</v>
      </c>
      <c r="S41" s="88">
        <v>0.03</v>
      </c>
    </row>
    <row r="42" spans="1:19" ht="195">
      <c r="A42" s="517" t="s">
        <v>187</v>
      </c>
      <c r="B42" s="405" t="s">
        <v>801</v>
      </c>
      <c r="C42" s="496" t="s">
        <v>175</v>
      </c>
      <c r="D42" s="514">
        <v>37.75</v>
      </c>
      <c r="E42" s="514">
        <f>SUM((R42+(D42*S42)))</f>
        <v>25.052500000000002</v>
      </c>
      <c r="F42" s="147"/>
      <c r="G42" s="476">
        <f>SUM(D42:E42)*(1+F42)</f>
        <v>62.802500000000002</v>
      </c>
      <c r="H42" s="151"/>
      <c r="I42" s="151"/>
      <c r="J42" s="476">
        <f>SUM(D42*1.5)</f>
        <v>56.625</v>
      </c>
      <c r="K42" s="476">
        <f>SUM((J42+(J42*S42+R42)*(1+F42)))</f>
        <v>82.243750000000006</v>
      </c>
      <c r="L42" s="476">
        <f>SUM(D42*1.5)</f>
        <v>56.625</v>
      </c>
      <c r="M42" s="476">
        <f>SUM((L42+(L42*S42+R42)*(1+F42)))</f>
        <v>82.243750000000006</v>
      </c>
      <c r="N42" s="476">
        <f>SUM(D42*1.5)</f>
        <v>56.625</v>
      </c>
      <c r="O42" s="476">
        <f>SUM(N42+(N42*S42+R42)*(1+F42))</f>
        <v>82.243750000000006</v>
      </c>
      <c r="P42" s="476">
        <f>SUM(D42*2)</f>
        <v>75.5</v>
      </c>
      <c r="Q42" s="513">
        <f>SUM((P42+(P42*S42+R42)*(1+F42)))</f>
        <v>101.685</v>
      </c>
      <c r="R42" s="56">
        <v>23.92</v>
      </c>
      <c r="S42" s="88">
        <v>0.03</v>
      </c>
    </row>
    <row r="43" spans="1:19" ht="210">
      <c r="A43" s="517" t="s">
        <v>188</v>
      </c>
      <c r="B43" s="405" t="s">
        <v>819</v>
      </c>
      <c r="C43" s="496" t="s">
        <v>167</v>
      </c>
      <c r="D43" s="512">
        <v>32.85</v>
      </c>
      <c r="E43" s="512">
        <f>SUM(R43+(D43*S43))</f>
        <v>27.685499999999998</v>
      </c>
      <c r="F43" s="147"/>
      <c r="G43" s="476">
        <f>SUM(D43:E43)*(1+F43)</f>
        <v>60.535499999999999</v>
      </c>
      <c r="H43" s="151"/>
      <c r="I43" s="151"/>
      <c r="J43" s="476">
        <f>SUM(D43*1.5)</f>
        <v>49.275000000000006</v>
      </c>
      <c r="K43" s="476">
        <f>SUM((J43+(R43+J43*S43)*(1+F43)))</f>
        <v>77.453249999999997</v>
      </c>
      <c r="L43" s="476">
        <f>SUM(D43*1.5)</f>
        <v>49.275000000000006</v>
      </c>
      <c r="M43" s="476">
        <f>SUM((L43+(R43+L43*S43)*(1+F43)))</f>
        <v>77.453249999999997</v>
      </c>
      <c r="N43" s="476">
        <f>SUM(D43*1.5)</f>
        <v>49.275000000000006</v>
      </c>
      <c r="O43" s="476">
        <f>SUM((R43+N43*S43)+N43)*(1+F43)</f>
        <v>77.453249999999997</v>
      </c>
      <c r="P43" s="476">
        <f>SUM(D43*2)</f>
        <v>65.7</v>
      </c>
      <c r="Q43" s="513">
        <f>SUM((P43+(R43+P43*S43)*(1+F43)))</f>
        <v>94.371000000000009</v>
      </c>
      <c r="R43" s="86">
        <v>26.7</v>
      </c>
      <c r="S43" s="88">
        <v>0.03</v>
      </c>
    </row>
    <row r="44" spans="1:19" ht="225">
      <c r="A44" s="517" t="s">
        <v>189</v>
      </c>
      <c r="B44" s="405" t="s">
        <v>819</v>
      </c>
      <c r="C44" s="496" t="s">
        <v>170</v>
      </c>
      <c r="D44" s="512">
        <v>38.5</v>
      </c>
      <c r="E44" s="512">
        <f>SUM(R44+(D44*S44))</f>
        <v>27.075000000000003</v>
      </c>
      <c r="F44" s="147"/>
      <c r="G44" s="476">
        <f t="shared" si="5"/>
        <v>65.575000000000003</v>
      </c>
      <c r="H44" s="151"/>
      <c r="I44" s="151"/>
      <c r="J44" s="476">
        <f t="shared" si="6"/>
        <v>57.75</v>
      </c>
      <c r="K44" s="476">
        <f>SUM((J44+E44)*(1+F44))</f>
        <v>84.825000000000003</v>
      </c>
      <c r="L44" s="476">
        <f t="shared" si="7"/>
        <v>57.75</v>
      </c>
      <c r="M44" s="476">
        <f>SUM((L44+E44)*(1+F44))</f>
        <v>84.825000000000003</v>
      </c>
      <c r="N44" s="476">
        <f t="shared" si="8"/>
        <v>57.75</v>
      </c>
      <c r="O44" s="476">
        <f>SUM(E44+N44)*(1+F44)</f>
        <v>84.825000000000003</v>
      </c>
      <c r="P44" s="476">
        <f t="shared" si="9"/>
        <v>77</v>
      </c>
      <c r="Q44" s="513">
        <f>SUM((P44+E44)*(1+F44))</f>
        <v>104.075</v>
      </c>
      <c r="R44" s="89">
        <v>25.92</v>
      </c>
      <c r="S44" s="88">
        <v>0.03</v>
      </c>
    </row>
    <row r="45" spans="1:19" ht="225">
      <c r="A45" s="517" t="s">
        <v>190</v>
      </c>
      <c r="B45" s="405" t="s">
        <v>819</v>
      </c>
      <c r="C45" s="496" t="s">
        <v>171</v>
      </c>
      <c r="D45" s="512">
        <v>44</v>
      </c>
      <c r="E45" s="512">
        <f>SUM(R45+(D45*S45))</f>
        <v>29.92</v>
      </c>
      <c r="F45" s="147"/>
      <c r="G45" s="476">
        <f t="shared" si="5"/>
        <v>73.92</v>
      </c>
      <c r="H45" s="151"/>
      <c r="I45" s="151"/>
      <c r="J45" s="476">
        <f t="shared" si="6"/>
        <v>66</v>
      </c>
      <c r="K45" s="476">
        <f>SUM((J45+(R45+J45*S45)*(1+F45)))</f>
        <v>96.58</v>
      </c>
      <c r="L45" s="476">
        <f t="shared" si="7"/>
        <v>66</v>
      </c>
      <c r="M45" s="476">
        <f>SUM((L45+(R45+L45*S45)*(1+F45)))</f>
        <v>96.58</v>
      </c>
      <c r="N45" s="476">
        <f t="shared" si="8"/>
        <v>66</v>
      </c>
      <c r="O45" s="476">
        <f>SUM((R45+N45*S45)+N45)*(1+F45)</f>
        <v>96.58</v>
      </c>
      <c r="P45" s="476">
        <f t="shared" si="9"/>
        <v>88</v>
      </c>
      <c r="Q45" s="513">
        <f>SUM((P45+(R45+P45*S45)*(1+F45)))</f>
        <v>119.24000000000001</v>
      </c>
      <c r="R45" s="86">
        <v>28.6</v>
      </c>
      <c r="S45" s="88">
        <v>0.03</v>
      </c>
    </row>
    <row r="46" spans="1:19" ht="195">
      <c r="A46" s="517" t="s">
        <v>191</v>
      </c>
      <c r="B46" s="405" t="s">
        <v>819</v>
      </c>
      <c r="C46" s="496" t="s">
        <v>175</v>
      </c>
      <c r="D46" s="514">
        <v>37.75</v>
      </c>
      <c r="E46" s="514">
        <f>SUM((R46+(D46*S46)))</f>
        <v>25.052500000000002</v>
      </c>
      <c r="F46" s="147"/>
      <c r="G46" s="476">
        <f t="shared" si="5"/>
        <v>62.802500000000002</v>
      </c>
      <c r="H46" s="151"/>
      <c r="I46" s="151"/>
      <c r="J46" s="476">
        <f t="shared" si="6"/>
        <v>56.625</v>
      </c>
      <c r="K46" s="476">
        <f>SUM((J46+(J46*S46+R46)*(1+F46)))</f>
        <v>82.243750000000006</v>
      </c>
      <c r="L46" s="476">
        <f t="shared" si="7"/>
        <v>56.625</v>
      </c>
      <c r="M46" s="476">
        <f>SUM((L46+(L46*S46+R46)*(1+F46)))</f>
        <v>82.243750000000006</v>
      </c>
      <c r="N46" s="476">
        <f t="shared" si="8"/>
        <v>56.625</v>
      </c>
      <c r="O46" s="476">
        <f>SUM(N46+(N46*S46+R46)*(1+F46))</f>
        <v>82.243750000000006</v>
      </c>
      <c r="P46" s="476">
        <f t="shared" si="9"/>
        <v>75.5</v>
      </c>
      <c r="Q46" s="513">
        <f>SUM((P46+(P46*S46+R46)*(1+F46)))</f>
        <v>101.685</v>
      </c>
      <c r="R46" s="56">
        <v>23.92</v>
      </c>
      <c r="S46" s="88">
        <v>0.03</v>
      </c>
    </row>
    <row r="47" spans="1:19" ht="210">
      <c r="A47" s="517" t="s">
        <v>192</v>
      </c>
      <c r="B47" s="405" t="s">
        <v>900</v>
      </c>
      <c r="C47" s="496" t="s">
        <v>167</v>
      </c>
      <c r="D47" s="512">
        <v>32.85</v>
      </c>
      <c r="E47" s="512">
        <f>SUM(R47+(D47*S47))</f>
        <v>27.685499999999998</v>
      </c>
      <c r="F47" s="147"/>
      <c r="G47" s="476">
        <f t="shared" si="5"/>
        <v>60.535499999999999</v>
      </c>
      <c r="H47" s="151"/>
      <c r="I47" s="151"/>
      <c r="J47" s="476">
        <f t="shared" si="6"/>
        <v>49.275000000000006</v>
      </c>
      <c r="K47" s="476">
        <f>SUM((J47+(R47+J47*S47)*(1+F47)))</f>
        <v>77.453249999999997</v>
      </c>
      <c r="L47" s="476">
        <f t="shared" si="7"/>
        <v>49.275000000000006</v>
      </c>
      <c r="M47" s="476">
        <f>SUM((L47+(R47+L47*S47)*(1+F47)))</f>
        <v>77.453249999999997</v>
      </c>
      <c r="N47" s="476">
        <f t="shared" si="8"/>
        <v>49.275000000000006</v>
      </c>
      <c r="O47" s="476">
        <f>SUM((R47+N47*S47)+N47)*(1+F47)</f>
        <v>77.453249999999997</v>
      </c>
      <c r="P47" s="476">
        <f t="shared" si="9"/>
        <v>65.7</v>
      </c>
      <c r="Q47" s="513">
        <f>SUM((P47+(R47+P47*S47)*(1+F47)))</f>
        <v>94.371000000000009</v>
      </c>
      <c r="R47" s="86">
        <v>26.7</v>
      </c>
      <c r="S47" s="88">
        <v>0.03</v>
      </c>
    </row>
    <row r="48" spans="1:19" ht="240">
      <c r="A48" s="517" t="s">
        <v>193</v>
      </c>
      <c r="B48" s="405" t="s">
        <v>900</v>
      </c>
      <c r="C48" s="496" t="s">
        <v>170</v>
      </c>
      <c r="D48" s="512">
        <v>38.5</v>
      </c>
      <c r="E48" s="512">
        <f>SUM(R48+(D48*S48))</f>
        <v>27.075000000000003</v>
      </c>
      <c r="F48" s="147"/>
      <c r="G48" s="476">
        <f t="shared" si="5"/>
        <v>65.575000000000003</v>
      </c>
      <c r="H48" s="151"/>
      <c r="I48" s="151"/>
      <c r="J48" s="476">
        <f t="shared" si="6"/>
        <v>57.75</v>
      </c>
      <c r="K48" s="476">
        <f>SUM((J48+E48)*(1+F48))</f>
        <v>84.825000000000003</v>
      </c>
      <c r="L48" s="476">
        <f t="shared" si="7"/>
        <v>57.75</v>
      </c>
      <c r="M48" s="476">
        <f>SUM((L48+E48)*(1+F48))</f>
        <v>84.825000000000003</v>
      </c>
      <c r="N48" s="476">
        <f t="shared" si="8"/>
        <v>57.75</v>
      </c>
      <c r="O48" s="476">
        <f>SUM(E48+N48)*(1+F48)</f>
        <v>84.825000000000003</v>
      </c>
      <c r="P48" s="476">
        <f t="shared" si="9"/>
        <v>77</v>
      </c>
      <c r="Q48" s="513">
        <f>SUM((P48+E48)*(1+F48))</f>
        <v>104.075</v>
      </c>
      <c r="R48" s="89">
        <v>25.92</v>
      </c>
      <c r="S48" s="88">
        <v>0.03</v>
      </c>
    </row>
    <row r="49" spans="1:19" ht="225">
      <c r="A49" s="517" t="s">
        <v>194</v>
      </c>
      <c r="B49" s="405" t="s">
        <v>900</v>
      </c>
      <c r="C49" s="496" t="s">
        <v>171</v>
      </c>
      <c r="D49" s="512">
        <v>44</v>
      </c>
      <c r="E49" s="512">
        <f>SUM(R49+(D49*S49))</f>
        <v>29.92</v>
      </c>
      <c r="F49" s="147"/>
      <c r="G49" s="476">
        <f t="shared" si="5"/>
        <v>73.92</v>
      </c>
      <c r="H49" s="151"/>
      <c r="I49" s="151"/>
      <c r="J49" s="476">
        <f t="shared" si="6"/>
        <v>66</v>
      </c>
      <c r="K49" s="476">
        <f>SUM((J49+(R49+J49*S49)*(1+F49)))</f>
        <v>96.58</v>
      </c>
      <c r="L49" s="476">
        <f t="shared" si="7"/>
        <v>66</v>
      </c>
      <c r="M49" s="476">
        <f>SUM((L49+(R49+L49*S49)*(1+F49)))</f>
        <v>96.58</v>
      </c>
      <c r="N49" s="476">
        <f t="shared" si="8"/>
        <v>66</v>
      </c>
      <c r="O49" s="476">
        <f>SUM((R49+N49*S49)+N49)*(1+F49)</f>
        <v>96.58</v>
      </c>
      <c r="P49" s="476">
        <f t="shared" si="9"/>
        <v>88</v>
      </c>
      <c r="Q49" s="513">
        <f>SUM((P49+(R49+P49*S49)*(1+F49)))</f>
        <v>119.24000000000001</v>
      </c>
      <c r="R49" s="86">
        <v>28.6</v>
      </c>
      <c r="S49" s="88">
        <v>0.03</v>
      </c>
    </row>
    <row r="50" spans="1:19" ht="195">
      <c r="A50" s="517" t="s">
        <v>195</v>
      </c>
      <c r="B50" s="405" t="s">
        <v>900</v>
      </c>
      <c r="C50" s="496" t="s">
        <v>175</v>
      </c>
      <c r="D50" s="514">
        <v>37.75</v>
      </c>
      <c r="E50" s="514">
        <f>SUM((R50+(D50*S50)))</f>
        <v>25.052500000000002</v>
      </c>
      <c r="F50" s="147"/>
      <c r="G50" s="476">
        <f t="shared" si="5"/>
        <v>62.802500000000002</v>
      </c>
      <c r="H50" s="151"/>
      <c r="I50" s="151"/>
      <c r="J50" s="476">
        <f t="shared" si="6"/>
        <v>56.625</v>
      </c>
      <c r="K50" s="476">
        <f>SUM((J50+(J50*S50+R50)*(1+F50)))</f>
        <v>82.243750000000006</v>
      </c>
      <c r="L50" s="476">
        <f t="shared" si="7"/>
        <v>56.625</v>
      </c>
      <c r="M50" s="476">
        <f>SUM((L50+(L50*S50+R50)*(1+F50)))</f>
        <v>82.243750000000006</v>
      </c>
      <c r="N50" s="476">
        <f t="shared" si="8"/>
        <v>56.625</v>
      </c>
      <c r="O50" s="476">
        <f>SUM(N50+(N50*S50+R50)*(1+F50))</f>
        <v>82.243750000000006</v>
      </c>
      <c r="P50" s="476">
        <f t="shared" si="9"/>
        <v>75.5</v>
      </c>
      <c r="Q50" s="513">
        <f>SUM((P50+(P50*S50+R50)*(1+F50)))</f>
        <v>101.685</v>
      </c>
      <c r="R50" s="56">
        <v>23.92</v>
      </c>
      <c r="S50" s="88">
        <v>0.03</v>
      </c>
    </row>
    <row r="51" spans="1:19" ht="210">
      <c r="A51" s="480" t="s">
        <v>804</v>
      </c>
      <c r="B51" s="405" t="s">
        <v>849</v>
      </c>
      <c r="C51" s="496" t="s">
        <v>167</v>
      </c>
      <c r="D51" s="512">
        <v>32.85</v>
      </c>
      <c r="E51" s="512">
        <f>SUM(R51+(D51*S51))</f>
        <v>27.685499999999998</v>
      </c>
      <c r="F51" s="147"/>
      <c r="G51" s="476">
        <f t="shared" si="5"/>
        <v>60.535499999999999</v>
      </c>
      <c r="H51" s="151"/>
      <c r="I51" s="151"/>
      <c r="J51" s="476">
        <f t="shared" si="6"/>
        <v>49.275000000000006</v>
      </c>
      <c r="K51" s="476">
        <f>SUM((J51+(R51+J51*S51)*(1+F51)))</f>
        <v>77.453249999999997</v>
      </c>
      <c r="L51" s="476">
        <f t="shared" si="7"/>
        <v>49.275000000000006</v>
      </c>
      <c r="M51" s="476">
        <f>SUM((L51+(R51+L51*S51)*(1+F51)))</f>
        <v>77.453249999999997</v>
      </c>
      <c r="N51" s="476">
        <f t="shared" si="8"/>
        <v>49.275000000000006</v>
      </c>
      <c r="O51" s="476">
        <f>SUM((R51+N51*S51)+N51)*(1+F51)</f>
        <v>77.453249999999997</v>
      </c>
      <c r="P51" s="476">
        <f t="shared" si="9"/>
        <v>65.7</v>
      </c>
      <c r="Q51" s="513">
        <f>SUM((P51+(R51+P51*S51)*(1+F51)))</f>
        <v>94.371000000000009</v>
      </c>
      <c r="R51" s="86">
        <v>26.7</v>
      </c>
      <c r="S51" s="88">
        <v>0.03</v>
      </c>
    </row>
    <row r="52" spans="1:19" ht="224.25" customHeight="1">
      <c r="A52" s="480" t="s">
        <v>807</v>
      </c>
      <c r="B52" s="405" t="s">
        <v>849</v>
      </c>
      <c r="C52" s="496" t="s">
        <v>170</v>
      </c>
      <c r="D52" s="512">
        <v>38.5</v>
      </c>
      <c r="E52" s="512">
        <f>SUM(R52+(D52*S52))</f>
        <v>27.075000000000003</v>
      </c>
      <c r="F52" s="147"/>
      <c r="G52" s="476">
        <f t="shared" si="5"/>
        <v>65.575000000000003</v>
      </c>
      <c r="H52" s="151"/>
      <c r="I52" s="151"/>
      <c r="J52" s="476">
        <f t="shared" si="6"/>
        <v>57.75</v>
      </c>
      <c r="K52" s="476">
        <f>SUM((J52+E52)*(1+F52))</f>
        <v>84.825000000000003</v>
      </c>
      <c r="L52" s="476">
        <f t="shared" si="7"/>
        <v>57.75</v>
      </c>
      <c r="M52" s="476">
        <f>SUM((L52+E52)*(1+F52))</f>
        <v>84.825000000000003</v>
      </c>
      <c r="N52" s="476">
        <f t="shared" si="8"/>
        <v>57.75</v>
      </c>
      <c r="O52" s="476">
        <f>SUM(E52+N52)*(1+F52)</f>
        <v>84.825000000000003</v>
      </c>
      <c r="P52" s="476">
        <f t="shared" si="9"/>
        <v>77</v>
      </c>
      <c r="Q52" s="513">
        <f>SUM((P52+E52)*(1+F52))</f>
        <v>104.075</v>
      </c>
      <c r="R52" s="89">
        <v>25.92</v>
      </c>
      <c r="S52" s="88">
        <v>0.03</v>
      </c>
    </row>
    <row r="53" spans="1:19" ht="225">
      <c r="A53" s="480" t="s">
        <v>806</v>
      </c>
      <c r="B53" s="405" t="s">
        <v>849</v>
      </c>
      <c r="C53" s="496" t="s">
        <v>171</v>
      </c>
      <c r="D53" s="512">
        <v>44</v>
      </c>
      <c r="E53" s="512">
        <f>SUM(R53+(D53*S53))</f>
        <v>29.92</v>
      </c>
      <c r="F53" s="147"/>
      <c r="G53" s="476">
        <f t="shared" si="5"/>
        <v>73.92</v>
      </c>
      <c r="H53" s="151"/>
      <c r="I53" s="151"/>
      <c r="J53" s="476">
        <f t="shared" si="6"/>
        <v>66</v>
      </c>
      <c r="K53" s="476">
        <f>SUM((J53+(R53+J53*S53)*(1+F53)))</f>
        <v>96.58</v>
      </c>
      <c r="L53" s="476">
        <f t="shared" si="7"/>
        <v>66</v>
      </c>
      <c r="M53" s="476">
        <f>SUM((L53+(R53+L53*S53)*(1+F53)))</f>
        <v>96.58</v>
      </c>
      <c r="N53" s="476">
        <f t="shared" si="8"/>
        <v>66</v>
      </c>
      <c r="O53" s="476">
        <f>SUM((R53+N53*S53)+N53)*(1+F53)</f>
        <v>96.58</v>
      </c>
      <c r="P53" s="476">
        <f t="shared" si="9"/>
        <v>88</v>
      </c>
      <c r="Q53" s="513">
        <f>SUM((P53+(R53+P53*S53)*(1+F53)))</f>
        <v>119.24000000000001</v>
      </c>
      <c r="R53" s="86">
        <v>28.6</v>
      </c>
      <c r="S53" s="88">
        <v>0.03</v>
      </c>
    </row>
    <row r="54" spans="1:19" ht="195">
      <c r="A54" s="480" t="s">
        <v>805</v>
      </c>
      <c r="B54" s="405" t="s">
        <v>849</v>
      </c>
      <c r="C54" s="496" t="s">
        <v>175</v>
      </c>
      <c r="D54" s="514">
        <v>37.75</v>
      </c>
      <c r="E54" s="514">
        <f>SUM((R54+(D54*S54)))</f>
        <v>25.052500000000002</v>
      </c>
      <c r="F54" s="147"/>
      <c r="G54" s="476">
        <f t="shared" si="5"/>
        <v>62.802500000000002</v>
      </c>
      <c r="H54" s="151"/>
      <c r="I54" s="151"/>
      <c r="J54" s="476">
        <f t="shared" si="6"/>
        <v>56.625</v>
      </c>
      <c r="K54" s="476">
        <f>SUM((J54+(J54*S54+R54)*(1+F54)))</f>
        <v>82.243750000000006</v>
      </c>
      <c r="L54" s="476">
        <f t="shared" si="7"/>
        <v>56.625</v>
      </c>
      <c r="M54" s="476">
        <f>SUM((L54+(L54*S54+R54)*(1+F54)))</f>
        <v>82.243750000000006</v>
      </c>
      <c r="N54" s="476">
        <f t="shared" si="8"/>
        <v>56.625</v>
      </c>
      <c r="O54" s="476">
        <f>SUM(N54+(N54*S54+R54)*(1+F54))</f>
        <v>82.243750000000006</v>
      </c>
      <c r="P54" s="476">
        <f t="shared" si="9"/>
        <v>75.5</v>
      </c>
      <c r="Q54" s="513">
        <f>SUM((P54+(P54*S54+R54)*(1+F54)))</f>
        <v>101.685</v>
      </c>
      <c r="R54" s="56">
        <v>23.92</v>
      </c>
      <c r="S54" s="88">
        <v>0.03</v>
      </c>
    </row>
    <row r="55" spans="1:19" ht="210">
      <c r="A55" s="517" t="s">
        <v>196</v>
      </c>
      <c r="B55" s="405" t="s">
        <v>821</v>
      </c>
      <c r="C55" s="496" t="s">
        <v>167</v>
      </c>
      <c r="D55" s="512">
        <v>32.85</v>
      </c>
      <c r="E55" s="512">
        <f>SUM(R55+(D55*S55))</f>
        <v>27.685499999999998</v>
      </c>
      <c r="F55" s="147"/>
      <c r="G55" s="476">
        <f t="shared" si="5"/>
        <v>60.535499999999999</v>
      </c>
      <c r="H55" s="151"/>
      <c r="I55" s="151"/>
      <c r="J55" s="476">
        <f t="shared" si="6"/>
        <v>49.275000000000006</v>
      </c>
      <c r="K55" s="476">
        <f>SUM((J55+(R55+J55*S55)*(1+F55)))</f>
        <v>77.453249999999997</v>
      </c>
      <c r="L55" s="476">
        <f t="shared" si="7"/>
        <v>49.275000000000006</v>
      </c>
      <c r="M55" s="476">
        <f>SUM((L55+(R55+L55*S55)*(1+F55)))</f>
        <v>77.453249999999997</v>
      </c>
      <c r="N55" s="476">
        <f t="shared" si="8"/>
        <v>49.275000000000006</v>
      </c>
      <c r="O55" s="476">
        <f>SUM((R55+N55*S55)+N55)*(1+F55)</f>
        <v>77.453249999999997</v>
      </c>
      <c r="P55" s="476">
        <f t="shared" si="9"/>
        <v>65.7</v>
      </c>
      <c r="Q55" s="513">
        <f>SUM((P55+(R55+P55*S55)*(1+F55)))</f>
        <v>94.371000000000009</v>
      </c>
      <c r="R55" s="86">
        <v>26.7</v>
      </c>
      <c r="S55" s="88">
        <v>0.03</v>
      </c>
    </row>
    <row r="56" spans="1:19" ht="240">
      <c r="A56" s="517" t="s">
        <v>197</v>
      </c>
      <c r="B56" s="405" t="s">
        <v>821</v>
      </c>
      <c r="C56" s="496" t="s">
        <v>170</v>
      </c>
      <c r="D56" s="512">
        <v>38.5</v>
      </c>
      <c r="E56" s="512">
        <f>SUM(R56+(D56*S56))</f>
        <v>27.075000000000003</v>
      </c>
      <c r="F56" s="147"/>
      <c r="G56" s="476">
        <f t="shared" si="5"/>
        <v>65.575000000000003</v>
      </c>
      <c r="H56" s="151"/>
      <c r="I56" s="151"/>
      <c r="J56" s="476">
        <f t="shared" si="6"/>
        <v>57.75</v>
      </c>
      <c r="K56" s="476">
        <f>SUM((J56+E56)*(1+F56))</f>
        <v>84.825000000000003</v>
      </c>
      <c r="L56" s="476">
        <f t="shared" si="7"/>
        <v>57.75</v>
      </c>
      <c r="M56" s="476">
        <f>SUM((L56+E56)*(1+F56))</f>
        <v>84.825000000000003</v>
      </c>
      <c r="N56" s="476">
        <f t="shared" si="8"/>
        <v>57.75</v>
      </c>
      <c r="O56" s="476">
        <f>SUM(E56+N56)*(1+F56)</f>
        <v>84.825000000000003</v>
      </c>
      <c r="P56" s="476">
        <f t="shared" si="9"/>
        <v>77</v>
      </c>
      <c r="Q56" s="513">
        <f>SUM((P56+E56)*(1+F56))</f>
        <v>104.075</v>
      </c>
      <c r="R56" s="89">
        <v>25.92</v>
      </c>
      <c r="S56" s="88">
        <v>0.03</v>
      </c>
    </row>
    <row r="57" spans="1:19" ht="225">
      <c r="A57" s="517" t="s">
        <v>198</v>
      </c>
      <c r="B57" s="405" t="s">
        <v>821</v>
      </c>
      <c r="C57" s="496" t="s">
        <v>171</v>
      </c>
      <c r="D57" s="512">
        <v>44</v>
      </c>
      <c r="E57" s="512">
        <f>SUM(R57+(D57*S57))</f>
        <v>29.92</v>
      </c>
      <c r="F57" s="147"/>
      <c r="G57" s="476">
        <f t="shared" si="5"/>
        <v>73.92</v>
      </c>
      <c r="H57" s="151"/>
      <c r="I57" s="151"/>
      <c r="J57" s="476">
        <f t="shared" si="6"/>
        <v>66</v>
      </c>
      <c r="K57" s="476">
        <f>SUM((J57+(R57+J57*S57)*(1+F57)))</f>
        <v>96.58</v>
      </c>
      <c r="L57" s="476">
        <f t="shared" si="7"/>
        <v>66</v>
      </c>
      <c r="M57" s="476">
        <f>SUM((L57+(R57+L57*S57)*(1+F57)))</f>
        <v>96.58</v>
      </c>
      <c r="N57" s="476">
        <f t="shared" si="8"/>
        <v>66</v>
      </c>
      <c r="O57" s="476">
        <f>SUM((R57+N57*S57)+N57)*(1+F57)</f>
        <v>96.58</v>
      </c>
      <c r="P57" s="476">
        <f t="shared" si="9"/>
        <v>88</v>
      </c>
      <c r="Q57" s="513">
        <f>SUM((P57+(R57+P57*S57)*(1+F57)))</f>
        <v>119.24000000000001</v>
      </c>
      <c r="R57" s="86">
        <v>28.6</v>
      </c>
      <c r="S57" s="88">
        <v>0.03</v>
      </c>
    </row>
    <row r="58" spans="1:19" ht="195">
      <c r="A58" s="517" t="s">
        <v>199</v>
      </c>
      <c r="B58" s="405" t="s">
        <v>821</v>
      </c>
      <c r="C58" s="496" t="s">
        <v>175</v>
      </c>
      <c r="D58" s="514">
        <v>37.75</v>
      </c>
      <c r="E58" s="514">
        <f>SUM((R58+(D58*S58)))</f>
        <v>25.052500000000002</v>
      </c>
      <c r="F58" s="147"/>
      <c r="G58" s="476">
        <f t="shared" si="5"/>
        <v>62.802500000000002</v>
      </c>
      <c r="H58" s="151"/>
      <c r="I58" s="151"/>
      <c r="J58" s="476">
        <f t="shared" si="6"/>
        <v>56.625</v>
      </c>
      <c r="K58" s="476">
        <f>SUM((J58+(J58*S58+R58)*(1+F58)))</f>
        <v>82.243750000000006</v>
      </c>
      <c r="L58" s="476">
        <f t="shared" si="7"/>
        <v>56.625</v>
      </c>
      <c r="M58" s="476">
        <f>SUM((L58+(L58*S58+R58)*(1+F58)))</f>
        <v>82.243750000000006</v>
      </c>
      <c r="N58" s="476">
        <f t="shared" si="8"/>
        <v>56.625</v>
      </c>
      <c r="O58" s="476">
        <f>SUM(N58+(N58*S58+R58)*(1+F58))</f>
        <v>82.243750000000006</v>
      </c>
      <c r="P58" s="476">
        <f t="shared" si="9"/>
        <v>75.5</v>
      </c>
      <c r="Q58" s="513">
        <f>SUM((P58+(P58*S58+R58)*(1+F58)))</f>
        <v>101.685</v>
      </c>
      <c r="R58" s="56">
        <v>23.92</v>
      </c>
      <c r="S58" s="88">
        <v>0.03</v>
      </c>
    </row>
    <row r="59" spans="1:19" ht="209.25" customHeight="1">
      <c r="A59" s="502" t="s">
        <v>386</v>
      </c>
      <c r="B59" s="405" t="s">
        <v>822</v>
      </c>
      <c r="C59" s="499" t="s">
        <v>409</v>
      </c>
      <c r="D59" s="512">
        <v>54.56</v>
      </c>
      <c r="E59" s="512">
        <f>SUM(R59+(D59*S59))</f>
        <v>27.832799999999999</v>
      </c>
      <c r="F59" s="147"/>
      <c r="G59" s="476">
        <f t="shared" si="5"/>
        <v>82.392799999999994</v>
      </c>
      <c r="H59" s="151"/>
      <c r="I59" s="151"/>
      <c r="J59" s="476">
        <f t="shared" si="6"/>
        <v>81.84</v>
      </c>
      <c r="K59" s="476">
        <f>SUM((J59+(R59+(J59*S59))*(1+F59)))</f>
        <v>111.5142</v>
      </c>
      <c r="L59" s="476">
        <f t="shared" si="7"/>
        <v>81.84</v>
      </c>
      <c r="M59" s="515">
        <f>SUM((L59+(R59+(L59*S59))*(1+F59)))</f>
        <v>111.5142</v>
      </c>
      <c r="N59" s="515">
        <f t="shared" si="8"/>
        <v>81.84</v>
      </c>
      <c r="O59" s="515">
        <f>SUM(N59+(R59+(N59*S59))*(1+F59))</f>
        <v>111.5142</v>
      </c>
      <c r="P59" s="515">
        <f t="shared" si="9"/>
        <v>109.12</v>
      </c>
      <c r="Q59" s="516">
        <f>SUM((P59+(R59+(P59*S59))*(1+F59)))</f>
        <v>140.63560000000001</v>
      </c>
      <c r="R59" s="86">
        <v>24.15</v>
      </c>
      <c r="S59" s="88">
        <v>6.7500000000000004E-2</v>
      </c>
    </row>
    <row r="60" spans="1:19" ht="255">
      <c r="A60" s="518" t="s">
        <v>201</v>
      </c>
      <c r="B60" s="479" t="s">
        <v>901</v>
      </c>
      <c r="C60" s="517" t="s">
        <v>202</v>
      </c>
      <c r="D60" s="519">
        <v>41.59</v>
      </c>
      <c r="E60" s="519">
        <v>26.15</v>
      </c>
      <c r="F60" s="147"/>
      <c r="G60" s="476">
        <f t="shared" si="5"/>
        <v>67.740000000000009</v>
      </c>
      <c r="H60" s="151"/>
      <c r="I60" s="151"/>
      <c r="J60" s="476">
        <f t="shared" si="6"/>
        <v>62.385000000000005</v>
      </c>
      <c r="K60" s="476">
        <f t="shared" ref="K60:K65" si="10">SUM((J60+E60)*(1+F60))</f>
        <v>88.534999999999997</v>
      </c>
      <c r="L60" s="476">
        <f t="shared" si="7"/>
        <v>62.385000000000005</v>
      </c>
      <c r="M60" s="476">
        <f t="shared" ref="M60:M66" si="11">SUM((L60+E60)*(1+F60))</f>
        <v>88.534999999999997</v>
      </c>
      <c r="N60" s="476">
        <f t="shared" si="8"/>
        <v>62.385000000000005</v>
      </c>
      <c r="O60" s="476">
        <f t="shared" ref="O60:O65" si="12">SUM(E60+N60)*(1+F60)</f>
        <v>88.534999999999997</v>
      </c>
      <c r="P60" s="476">
        <f t="shared" si="9"/>
        <v>83.18</v>
      </c>
      <c r="Q60" s="513">
        <f t="shared" ref="Q60:Q66" si="13">SUM((P60+E60)*(1+F60))</f>
        <v>109.33000000000001</v>
      </c>
      <c r="S60" s="88"/>
    </row>
    <row r="61" spans="1:19" ht="255">
      <c r="A61" s="518" t="s">
        <v>203</v>
      </c>
      <c r="B61" s="479" t="s">
        <v>901</v>
      </c>
      <c r="C61" s="517" t="s">
        <v>204</v>
      </c>
      <c r="D61" s="514">
        <v>36.08</v>
      </c>
      <c r="E61" s="514">
        <v>27.14</v>
      </c>
      <c r="F61" s="147"/>
      <c r="G61" s="476">
        <f t="shared" si="5"/>
        <v>63.22</v>
      </c>
      <c r="H61" s="151"/>
      <c r="I61" s="151"/>
      <c r="J61" s="476">
        <f>SUM(D61*1.5)</f>
        <v>54.12</v>
      </c>
      <c r="K61" s="476">
        <f>SUM((J61+E61)*(1+F61))</f>
        <v>81.259999999999991</v>
      </c>
      <c r="L61" s="476">
        <f>SUM(D61*1.5)</f>
        <v>54.12</v>
      </c>
      <c r="M61" s="476">
        <f>SUM((L61+E61)*(1+F61))</f>
        <v>81.259999999999991</v>
      </c>
      <c r="N61" s="476">
        <f>SUM(D61*1.5)</f>
        <v>54.12</v>
      </c>
      <c r="O61" s="476">
        <f>SUM(E61+N61)*(1+F61)</f>
        <v>81.259999999999991</v>
      </c>
      <c r="P61" s="476">
        <f>SUM(D61*2)</f>
        <v>72.16</v>
      </c>
      <c r="Q61" s="513">
        <f>SUM((P61+E61)*(1+F61))</f>
        <v>99.3</v>
      </c>
      <c r="S61" s="88"/>
    </row>
    <row r="62" spans="1:19" ht="195">
      <c r="A62" s="496" t="s">
        <v>205</v>
      </c>
      <c r="B62" s="479" t="s">
        <v>894</v>
      </c>
      <c r="C62" s="517" t="s">
        <v>206</v>
      </c>
      <c r="D62" s="512">
        <v>50.84</v>
      </c>
      <c r="E62" s="512">
        <v>34.520000000000003</v>
      </c>
      <c r="F62" s="147"/>
      <c r="G62" s="476">
        <f t="shared" si="5"/>
        <v>85.360000000000014</v>
      </c>
      <c r="H62" s="151"/>
      <c r="I62" s="151"/>
      <c r="J62" s="476">
        <f t="shared" si="6"/>
        <v>76.260000000000005</v>
      </c>
      <c r="K62" s="476">
        <f>SUM((J62+E62)*(1+F62))</f>
        <v>110.78</v>
      </c>
      <c r="L62" s="476">
        <f>SUM(D62*1.5)</f>
        <v>76.260000000000005</v>
      </c>
      <c r="M62" s="476">
        <f>SUM((L62+E62)*(1+F62))</f>
        <v>110.78</v>
      </c>
      <c r="N62" s="476">
        <f>SUM(D62*1.5)</f>
        <v>76.260000000000005</v>
      </c>
      <c r="O62" s="476">
        <f>SUM(E62+N62)*(1+F62)</f>
        <v>110.78</v>
      </c>
      <c r="P62" s="476">
        <f>SUM(D62*2)</f>
        <v>101.68</v>
      </c>
      <c r="Q62" s="516">
        <f>SUM((P62+E62)*(1+F62))</f>
        <v>136.20000000000002</v>
      </c>
      <c r="S62" s="88"/>
    </row>
    <row r="63" spans="1:19" s="49" customFormat="1" ht="255">
      <c r="A63" s="496" t="s">
        <v>208</v>
      </c>
      <c r="B63" s="479" t="s">
        <v>901</v>
      </c>
      <c r="C63" s="517" t="s">
        <v>207</v>
      </c>
      <c r="D63" s="512">
        <v>42.5</v>
      </c>
      <c r="E63" s="512">
        <v>22.44</v>
      </c>
      <c r="F63" s="147"/>
      <c r="G63" s="476">
        <f t="shared" si="5"/>
        <v>64.94</v>
      </c>
      <c r="H63" s="151"/>
      <c r="I63" s="151"/>
      <c r="J63" s="476">
        <f t="shared" si="6"/>
        <v>63.75</v>
      </c>
      <c r="K63" s="476">
        <f t="shared" si="10"/>
        <v>86.19</v>
      </c>
      <c r="L63" s="476">
        <f t="shared" si="7"/>
        <v>63.75</v>
      </c>
      <c r="M63" s="476">
        <f t="shared" si="11"/>
        <v>86.19</v>
      </c>
      <c r="N63" s="476">
        <f t="shared" si="8"/>
        <v>63.75</v>
      </c>
      <c r="O63" s="476">
        <f t="shared" si="12"/>
        <v>86.19</v>
      </c>
      <c r="P63" s="476">
        <f t="shared" si="9"/>
        <v>85</v>
      </c>
      <c r="Q63" s="513">
        <f t="shared" si="13"/>
        <v>107.44</v>
      </c>
      <c r="R63" s="86"/>
      <c r="S63" s="88"/>
    </row>
    <row r="64" spans="1:19" s="49" customFormat="1" ht="255">
      <c r="A64" s="518" t="s">
        <v>209</v>
      </c>
      <c r="B64" s="479" t="s">
        <v>901</v>
      </c>
      <c r="C64" s="517" t="s">
        <v>212</v>
      </c>
      <c r="D64" s="512">
        <v>37.1</v>
      </c>
      <c r="E64" s="512">
        <v>27.6</v>
      </c>
      <c r="F64" s="147"/>
      <c r="G64" s="476">
        <f t="shared" si="5"/>
        <v>64.7</v>
      </c>
      <c r="H64" s="151"/>
      <c r="I64" s="151"/>
      <c r="J64" s="476">
        <f t="shared" si="6"/>
        <v>55.650000000000006</v>
      </c>
      <c r="K64" s="476">
        <f t="shared" si="10"/>
        <v>83.25</v>
      </c>
      <c r="L64" s="476">
        <f t="shared" si="7"/>
        <v>55.650000000000006</v>
      </c>
      <c r="M64" s="476">
        <f t="shared" si="11"/>
        <v>83.25</v>
      </c>
      <c r="N64" s="476">
        <f t="shared" si="8"/>
        <v>55.650000000000006</v>
      </c>
      <c r="O64" s="476">
        <f t="shared" si="12"/>
        <v>83.25</v>
      </c>
      <c r="P64" s="476">
        <f t="shared" si="9"/>
        <v>74.2</v>
      </c>
      <c r="Q64" s="513">
        <f t="shared" si="13"/>
        <v>101.80000000000001</v>
      </c>
      <c r="R64" s="86"/>
      <c r="S64" s="88"/>
    </row>
    <row r="65" spans="1:19" s="49" customFormat="1" ht="255">
      <c r="A65" s="517" t="s">
        <v>210</v>
      </c>
      <c r="B65" s="479" t="s">
        <v>902</v>
      </c>
      <c r="C65" s="517" t="s">
        <v>214</v>
      </c>
      <c r="D65" s="512">
        <v>34.909999999999997</v>
      </c>
      <c r="E65" s="512">
        <v>23.69</v>
      </c>
      <c r="F65" s="147"/>
      <c r="G65" s="476">
        <f t="shared" si="5"/>
        <v>58.599999999999994</v>
      </c>
      <c r="H65" s="151"/>
      <c r="I65" s="151"/>
      <c r="J65" s="476">
        <f t="shared" si="6"/>
        <v>52.364999999999995</v>
      </c>
      <c r="K65" s="476">
        <f t="shared" si="10"/>
        <v>76.054999999999993</v>
      </c>
      <c r="L65" s="476">
        <f t="shared" si="7"/>
        <v>52.364999999999995</v>
      </c>
      <c r="M65" s="476">
        <f t="shared" si="11"/>
        <v>76.054999999999993</v>
      </c>
      <c r="N65" s="476">
        <f t="shared" si="8"/>
        <v>52.364999999999995</v>
      </c>
      <c r="O65" s="476">
        <f t="shared" si="12"/>
        <v>76.054999999999993</v>
      </c>
      <c r="P65" s="476">
        <f t="shared" si="9"/>
        <v>69.819999999999993</v>
      </c>
      <c r="Q65" s="513">
        <f t="shared" si="13"/>
        <v>93.509999999999991</v>
      </c>
      <c r="R65" s="86"/>
      <c r="S65" s="88"/>
    </row>
    <row r="66" spans="1:19" s="49" customFormat="1" ht="255">
      <c r="A66" s="517" t="s">
        <v>211</v>
      </c>
      <c r="B66" s="479" t="s">
        <v>902</v>
      </c>
      <c r="C66" s="517" t="s">
        <v>213</v>
      </c>
      <c r="D66" s="512">
        <v>35.68</v>
      </c>
      <c r="E66" s="512">
        <v>23.69</v>
      </c>
      <c r="F66" s="147"/>
      <c r="G66" s="476">
        <f t="shared" si="5"/>
        <v>59.370000000000005</v>
      </c>
      <c r="H66" s="151"/>
      <c r="I66" s="151"/>
      <c r="J66" s="476">
        <f>SUM(D66*1.5)</f>
        <v>53.519999999999996</v>
      </c>
      <c r="K66" s="476">
        <f>SUM((J66+E66)*(1+F66))</f>
        <v>77.209999999999994</v>
      </c>
      <c r="L66" s="476">
        <f t="shared" si="7"/>
        <v>53.519999999999996</v>
      </c>
      <c r="M66" s="476">
        <f t="shared" si="11"/>
        <v>77.209999999999994</v>
      </c>
      <c r="N66" s="476">
        <f t="shared" si="8"/>
        <v>53.519999999999996</v>
      </c>
      <c r="O66" s="476"/>
      <c r="P66" s="476">
        <f t="shared" si="9"/>
        <v>71.36</v>
      </c>
      <c r="Q66" s="513">
        <f t="shared" si="13"/>
        <v>95.05</v>
      </c>
      <c r="R66" s="86"/>
      <c r="S66" s="88"/>
    </row>
    <row r="67" spans="1:19" s="49" customFormat="1" ht="64.5">
      <c r="A67" s="432" t="s">
        <v>65</v>
      </c>
      <c r="B67" s="402" t="s">
        <v>830</v>
      </c>
      <c r="C67" s="520"/>
      <c r="D67" s="521"/>
      <c r="E67" s="521"/>
      <c r="F67" s="452"/>
      <c r="G67" s="162"/>
      <c r="H67" s="151"/>
      <c r="I67" s="151"/>
      <c r="J67" s="433"/>
      <c r="K67" s="391">
        <f>SUM(G67*1.5)</f>
        <v>0</v>
      </c>
      <c r="L67" s="444"/>
      <c r="M67" s="391">
        <f>SUM(G67*1.5)</f>
        <v>0</v>
      </c>
      <c r="N67" s="444"/>
      <c r="O67" s="391">
        <f>SUM(G67*1.5)</f>
        <v>0</v>
      </c>
      <c r="P67" s="444"/>
      <c r="Q67" s="522">
        <f>SUM(G67*2)</f>
        <v>0</v>
      </c>
      <c r="R67" s="87"/>
      <c r="S67" s="87"/>
    </row>
    <row r="68" spans="1:19" s="49" customFormat="1" ht="166.5">
      <c r="A68" s="434" t="s">
        <v>61</v>
      </c>
      <c r="B68" s="402" t="s">
        <v>828</v>
      </c>
      <c r="C68" s="433"/>
      <c r="D68" s="521"/>
      <c r="E68" s="521"/>
      <c r="F68" s="452"/>
      <c r="G68" s="162"/>
      <c r="H68" s="151"/>
      <c r="I68" s="151"/>
      <c r="J68" s="433"/>
      <c r="K68" s="391">
        <f t="shared" ref="K68:K75" si="14">SUM(G68*1.5)</f>
        <v>0</v>
      </c>
      <c r="L68" s="444"/>
      <c r="M68" s="391">
        <f t="shared" ref="M68:M75" si="15">SUM(G68*1.5)</f>
        <v>0</v>
      </c>
      <c r="N68" s="444"/>
      <c r="O68" s="391">
        <f t="shared" ref="O68:O75" si="16">SUM(G68*1.5)</f>
        <v>0</v>
      </c>
      <c r="P68" s="444"/>
      <c r="Q68" s="522">
        <f t="shared" ref="Q68:Q75" si="17">SUM(G68*2)</f>
        <v>0</v>
      </c>
      <c r="R68" s="87"/>
      <c r="S68" s="87"/>
    </row>
    <row r="69" spans="1:19" s="49" customFormat="1" ht="64.5">
      <c r="A69" s="432" t="s">
        <v>62</v>
      </c>
      <c r="B69" s="402" t="s">
        <v>827</v>
      </c>
      <c r="C69" s="433"/>
      <c r="D69" s="521"/>
      <c r="E69" s="521"/>
      <c r="F69" s="452"/>
      <c r="G69" s="162"/>
      <c r="H69" s="151"/>
      <c r="I69" s="151"/>
      <c r="J69" s="433"/>
      <c r="K69" s="391">
        <f t="shared" si="14"/>
        <v>0</v>
      </c>
      <c r="L69" s="444"/>
      <c r="M69" s="391">
        <f t="shared" si="15"/>
        <v>0</v>
      </c>
      <c r="N69" s="444"/>
      <c r="O69" s="391">
        <f t="shared" si="16"/>
        <v>0</v>
      </c>
      <c r="P69" s="444"/>
      <c r="Q69" s="522">
        <f t="shared" si="17"/>
        <v>0</v>
      </c>
      <c r="R69" s="87"/>
      <c r="S69" s="87"/>
    </row>
    <row r="70" spans="1:19" s="49" customFormat="1" ht="102.75">
      <c r="A70" s="485" t="s">
        <v>98</v>
      </c>
      <c r="B70" s="414" t="s">
        <v>826</v>
      </c>
      <c r="C70" s="433"/>
      <c r="D70" s="521"/>
      <c r="E70" s="521"/>
      <c r="F70" s="452"/>
      <c r="G70" s="162"/>
      <c r="H70" s="151"/>
      <c r="I70" s="151"/>
      <c r="J70" s="433"/>
      <c r="K70" s="391">
        <f t="shared" si="14"/>
        <v>0</v>
      </c>
      <c r="L70" s="444"/>
      <c r="M70" s="391">
        <f t="shared" si="15"/>
        <v>0</v>
      </c>
      <c r="N70" s="444"/>
      <c r="O70" s="391">
        <f t="shared" si="16"/>
        <v>0</v>
      </c>
      <c r="P70" s="444"/>
      <c r="Q70" s="522">
        <f t="shared" si="17"/>
        <v>0</v>
      </c>
      <c r="R70" s="87"/>
      <c r="S70" s="87"/>
    </row>
    <row r="71" spans="1:19" s="49" customFormat="1" ht="129" thickBot="1">
      <c r="A71" s="486" t="s">
        <v>461</v>
      </c>
      <c r="B71" s="438" t="s">
        <v>825</v>
      </c>
      <c r="C71" s="433"/>
      <c r="D71" s="521"/>
      <c r="E71" s="521"/>
      <c r="F71" s="452"/>
      <c r="G71" s="162"/>
      <c r="H71" s="151"/>
      <c r="I71" s="151"/>
      <c r="J71" s="433"/>
      <c r="K71" s="391">
        <f t="shared" si="14"/>
        <v>0</v>
      </c>
      <c r="L71" s="444"/>
      <c r="M71" s="391">
        <f t="shared" si="15"/>
        <v>0</v>
      </c>
      <c r="N71" s="444"/>
      <c r="O71" s="391">
        <f t="shared" si="16"/>
        <v>0</v>
      </c>
      <c r="P71" s="444"/>
      <c r="Q71" s="522">
        <f t="shared" si="17"/>
        <v>0</v>
      </c>
      <c r="R71" s="87"/>
      <c r="S71" s="87"/>
    </row>
    <row r="72" spans="1:19" s="49" customFormat="1" ht="90.75" thickTop="1">
      <c r="A72" s="485" t="s">
        <v>99</v>
      </c>
      <c r="B72" s="422" t="s">
        <v>824</v>
      </c>
      <c r="C72" s="433"/>
      <c r="D72" s="521"/>
      <c r="E72" s="521"/>
      <c r="F72" s="452"/>
      <c r="G72" s="162"/>
      <c r="H72" s="151"/>
      <c r="I72" s="151"/>
      <c r="J72" s="433"/>
      <c r="K72" s="391">
        <f t="shared" si="14"/>
        <v>0</v>
      </c>
      <c r="L72" s="444"/>
      <c r="M72" s="391">
        <f t="shared" si="15"/>
        <v>0</v>
      </c>
      <c r="N72" s="444"/>
      <c r="O72" s="391">
        <f t="shared" si="16"/>
        <v>0</v>
      </c>
      <c r="P72" s="444"/>
      <c r="Q72" s="522">
        <f t="shared" si="17"/>
        <v>0</v>
      </c>
      <c r="R72" s="87"/>
      <c r="S72" s="87"/>
    </row>
    <row r="73" spans="1:19" s="49" customFormat="1">
      <c r="A73" s="432" t="s">
        <v>64</v>
      </c>
      <c r="B73" s="200"/>
      <c r="C73" s="433"/>
      <c r="D73" s="521"/>
      <c r="E73" s="521"/>
      <c r="F73" s="452"/>
      <c r="G73" s="523"/>
      <c r="H73" s="433"/>
      <c r="I73" s="433"/>
      <c r="J73" s="433"/>
      <c r="K73" s="444"/>
      <c r="L73" s="444"/>
      <c r="M73" s="444"/>
      <c r="N73" s="444"/>
      <c r="O73" s="444"/>
      <c r="P73" s="444"/>
      <c r="Q73" s="524"/>
      <c r="R73" s="87"/>
      <c r="S73" s="87"/>
    </row>
    <row r="74" spans="1:19" ht="15.75" thickBot="1">
      <c r="A74" s="432" t="s">
        <v>63</v>
      </c>
      <c r="B74" s="203"/>
      <c r="C74" s="433"/>
      <c r="D74" s="521"/>
      <c r="E74" s="521"/>
      <c r="F74" s="452"/>
      <c r="G74" s="523"/>
      <c r="H74" s="433"/>
      <c r="I74" s="433"/>
      <c r="J74" s="433"/>
      <c r="K74" s="444"/>
      <c r="L74" s="444"/>
      <c r="M74" s="444"/>
      <c r="N74" s="444"/>
      <c r="O74" s="444"/>
      <c r="P74" s="444"/>
      <c r="Q74" s="524"/>
      <c r="R74" s="87"/>
      <c r="S74" s="87"/>
    </row>
    <row r="75" spans="1:19" ht="90">
      <c r="A75" s="485" t="s">
        <v>100</v>
      </c>
      <c r="B75" s="422" t="s">
        <v>823</v>
      </c>
      <c r="C75" s="433"/>
      <c r="D75" s="521"/>
      <c r="E75" s="521"/>
      <c r="F75" s="452"/>
      <c r="G75" s="162"/>
      <c r="H75" s="151"/>
      <c r="I75" s="151"/>
      <c r="J75" s="433"/>
      <c r="K75" s="391">
        <f t="shared" si="14"/>
        <v>0</v>
      </c>
      <c r="L75" s="444"/>
      <c r="M75" s="391">
        <f t="shared" si="15"/>
        <v>0</v>
      </c>
      <c r="N75" s="444"/>
      <c r="O75" s="391">
        <f t="shared" si="16"/>
        <v>0</v>
      </c>
      <c r="P75" s="444"/>
      <c r="Q75" s="522">
        <f t="shared" si="17"/>
        <v>0</v>
      </c>
      <c r="R75" s="87"/>
      <c r="S75" s="87"/>
    </row>
    <row r="76" spans="1:19">
      <c r="A76" s="432" t="s">
        <v>64</v>
      </c>
      <c r="B76" s="488"/>
      <c r="C76" s="433"/>
      <c r="D76" s="521"/>
      <c r="E76" s="521"/>
      <c r="F76" s="452"/>
      <c r="G76" s="523"/>
      <c r="H76" s="433"/>
      <c r="I76" s="433"/>
      <c r="J76" s="433"/>
      <c r="K76" s="444"/>
      <c r="L76" s="444"/>
      <c r="M76" s="444"/>
      <c r="N76" s="444"/>
      <c r="O76" s="444"/>
      <c r="P76" s="444"/>
      <c r="Q76" s="524"/>
      <c r="R76" s="87"/>
      <c r="S76" s="87"/>
    </row>
    <row r="77" spans="1:19">
      <c r="A77" s="432" t="s">
        <v>63</v>
      </c>
      <c r="B77" s="488"/>
      <c r="C77" s="433"/>
      <c r="D77" s="521"/>
      <c r="E77" s="521"/>
      <c r="F77" s="452"/>
      <c r="G77" s="523"/>
      <c r="H77" s="433"/>
      <c r="I77" s="433"/>
      <c r="J77" s="433"/>
      <c r="K77" s="444"/>
      <c r="L77" s="444"/>
      <c r="M77" s="444"/>
      <c r="N77" s="444"/>
      <c r="O77" s="444"/>
      <c r="P77" s="444"/>
      <c r="Q77" s="524"/>
      <c r="R77" s="87"/>
      <c r="S77" s="87"/>
    </row>
  </sheetData>
  <sheetProtection algorithmName="SHA-512" hashValue="fKTeFn5qaCU1lNEsSrPgf0r6y5S7yph1/seVYxjwpqOVDJDwID80UkOoARnqhyjRK/XGfYkgz9WU/5atmZI94Q==" saltValue="VdETEXkdAkM0oGGfhbCVMQ==" spinCount="100000" sheet="1" objects="1" scenarios="1"/>
  <mergeCells count="2">
    <mergeCell ref="A1:E1"/>
    <mergeCell ref="A3:Q3"/>
  </mergeCells>
  <pageMargins left="0.25" right="0.25" top="0.75" bottom="0.75" header="0.3" footer="0.3"/>
  <pageSetup scale="36"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52"/>
  <sheetViews>
    <sheetView topLeftCell="A40" zoomScale="70" zoomScaleNormal="70" workbookViewId="0">
      <selection activeCell="F41" sqref="F6:F41"/>
    </sheetView>
  </sheetViews>
  <sheetFormatPr defaultColWidth="9.28515625" defaultRowHeight="15"/>
  <cols>
    <col min="1" max="1" width="48.42578125" style="59" customWidth="1"/>
    <col min="2" max="3" width="50" style="59" customWidth="1"/>
    <col min="4" max="4" width="18.42578125" style="59" customWidth="1"/>
    <col min="5" max="5" width="18.7109375" style="59" customWidth="1"/>
    <col min="6" max="6" width="14.28515625" style="63" customWidth="1"/>
    <col min="7" max="7" width="15.28515625" style="60" bestFit="1" customWidth="1"/>
    <col min="8" max="9" width="19.7109375" style="60" customWidth="1"/>
    <col min="10" max="10" width="15.28515625" style="60" bestFit="1" customWidth="1"/>
    <col min="11" max="11" width="22.5703125" style="60" bestFit="1" customWidth="1"/>
    <col min="12" max="12" width="15.28515625" style="60" bestFit="1" customWidth="1"/>
    <col min="13" max="13" width="22.5703125" style="60" bestFit="1" customWidth="1"/>
    <col min="14" max="14" width="18.28515625" style="60" bestFit="1" customWidth="1"/>
    <col min="15" max="16" width="18.28515625" style="60" customWidth="1"/>
    <col min="17" max="17" width="19.7109375" style="60" customWidth="1"/>
    <col min="18" max="18" width="19.7109375" style="60" hidden="1" customWidth="1"/>
    <col min="19" max="20" width="12.42578125" style="59" hidden="1" customWidth="1"/>
    <col min="21" max="16384" width="9.28515625" style="59"/>
  </cols>
  <sheetData>
    <row r="1" spans="1:20" ht="18.75">
      <c r="A1" s="525" t="s">
        <v>92</v>
      </c>
      <c r="B1" s="491"/>
      <c r="C1" s="491"/>
      <c r="D1" s="491"/>
      <c r="E1" s="491"/>
      <c r="F1" s="492"/>
      <c r="G1" s="493"/>
      <c r="H1" s="493"/>
      <c r="I1" s="493"/>
      <c r="J1" s="493"/>
      <c r="K1" s="493"/>
      <c r="L1" s="493"/>
      <c r="M1" s="493"/>
      <c r="N1" s="493"/>
      <c r="O1" s="493"/>
      <c r="P1" s="493"/>
      <c r="Q1" s="493"/>
    </row>
    <row r="2" spans="1:20" ht="18.75">
      <c r="A2" s="525"/>
      <c r="B2" s="468" t="s">
        <v>0</v>
      </c>
      <c r="C2" s="491" t="str">
        <f>'Cover Page'!C5:E5</f>
        <v>[Insert Bidder Name]</v>
      </c>
      <c r="D2" s="491"/>
      <c r="E2" s="491"/>
      <c r="F2" s="492"/>
      <c r="G2" s="493"/>
      <c r="H2" s="493"/>
      <c r="I2" s="493"/>
      <c r="J2" s="493"/>
      <c r="K2" s="493"/>
      <c r="L2" s="493"/>
      <c r="M2" s="493"/>
      <c r="N2" s="493"/>
      <c r="O2" s="493"/>
      <c r="P2" s="493"/>
      <c r="Q2" s="493"/>
    </row>
    <row r="3" spans="1:20" s="49" customFormat="1" ht="65.25" customHeight="1">
      <c r="A3" s="392" t="s">
        <v>464</v>
      </c>
      <c r="B3" s="393"/>
      <c r="C3" s="393"/>
      <c r="D3" s="393"/>
      <c r="E3" s="393"/>
      <c r="F3" s="393"/>
      <c r="G3" s="393"/>
      <c r="H3" s="393"/>
      <c r="I3" s="393"/>
      <c r="J3" s="393"/>
      <c r="K3" s="393"/>
      <c r="L3" s="393"/>
      <c r="M3" s="393"/>
      <c r="N3" s="393"/>
      <c r="O3" s="393"/>
      <c r="P3" s="393"/>
      <c r="Q3" s="394"/>
      <c r="R3" s="61"/>
      <c r="S3" s="61"/>
      <c r="T3" s="61"/>
    </row>
    <row r="4" spans="1:20" s="49" customFormat="1" ht="82.5" customHeight="1">
      <c r="A4" s="495" t="s">
        <v>118</v>
      </c>
      <c r="B4" s="395" t="s">
        <v>82</v>
      </c>
      <c r="C4" s="396" t="s">
        <v>109</v>
      </c>
      <c r="D4" s="397">
        <v>51.75</v>
      </c>
      <c r="E4" s="397">
        <f>SUM((R4+(D4*S4)))</f>
        <v>33.54</v>
      </c>
      <c r="F4" s="470">
        <v>0.95</v>
      </c>
      <c r="G4" s="381">
        <f>SUM(D4:E4)*(1+F4)</f>
        <v>166.31549999999999</v>
      </c>
      <c r="H4" s="471" t="s">
        <v>120</v>
      </c>
      <c r="I4" s="383">
        <v>170.58</v>
      </c>
      <c r="J4" s="397">
        <f>SUM(D4*1.5)</f>
        <v>77.625</v>
      </c>
      <c r="K4" s="381">
        <f>SUM((J4+(R4+(J4*S4))*(1+F4)))</f>
        <v>151.101</v>
      </c>
      <c r="L4" s="381">
        <f>SUM(D4*1.5)</f>
        <v>77.625</v>
      </c>
      <c r="M4" s="381">
        <f>SUM((L4+(R4+(L4*S4))*(1+F4)))</f>
        <v>151.101</v>
      </c>
      <c r="N4" s="381">
        <f>SUM(D4*1.5)</f>
        <v>77.625</v>
      </c>
      <c r="O4" s="381">
        <f>SUM(N4+(R4+(N4*S4))*(1+F4))</f>
        <v>151.101</v>
      </c>
      <c r="P4" s="381">
        <f>SUM(D4*2)</f>
        <v>103.5</v>
      </c>
      <c r="Q4" s="381">
        <f>SUM((P4+(R4+(P4*S4))*(1+F4)))</f>
        <v>185.04899999999998</v>
      </c>
      <c r="R4" s="61">
        <v>25.26</v>
      </c>
      <c r="S4" s="61">
        <v>0.16</v>
      </c>
      <c r="T4" s="61"/>
    </row>
    <row r="5" spans="1:20" ht="45">
      <c r="A5" s="398" t="s">
        <v>47</v>
      </c>
      <c r="B5" s="398" t="s">
        <v>48</v>
      </c>
      <c r="C5" s="399" t="s">
        <v>112</v>
      </c>
      <c r="D5" s="400" t="s">
        <v>49</v>
      </c>
      <c r="E5" s="400" t="s">
        <v>50</v>
      </c>
      <c r="F5" s="472" t="s">
        <v>51</v>
      </c>
      <c r="G5" s="442" t="s">
        <v>69</v>
      </c>
      <c r="H5" s="442" t="s">
        <v>76</v>
      </c>
      <c r="I5" s="474" t="s">
        <v>113</v>
      </c>
      <c r="J5" s="442" t="s">
        <v>68</v>
      </c>
      <c r="K5" s="442" t="s">
        <v>67</v>
      </c>
      <c r="L5" s="442" t="s">
        <v>52</v>
      </c>
      <c r="M5" s="442" t="s">
        <v>53</v>
      </c>
      <c r="N5" s="442" t="s">
        <v>54</v>
      </c>
      <c r="O5" s="442" t="s">
        <v>55</v>
      </c>
      <c r="P5" s="474" t="s">
        <v>66</v>
      </c>
      <c r="Q5" s="442" t="s">
        <v>56</v>
      </c>
      <c r="R5" s="53"/>
      <c r="S5" s="53"/>
      <c r="T5" s="51"/>
    </row>
    <row r="6" spans="1:20" ht="271.5" customHeight="1">
      <c r="A6" s="496" t="s">
        <v>215</v>
      </c>
      <c r="B6" s="405" t="s">
        <v>876</v>
      </c>
      <c r="C6" s="496" t="s">
        <v>216</v>
      </c>
      <c r="D6" s="526">
        <v>38.5</v>
      </c>
      <c r="E6" s="526">
        <f>SUM(R6+(D6*S6))</f>
        <v>27.075000000000003</v>
      </c>
      <c r="F6" s="147"/>
      <c r="G6" s="527">
        <f t="shared" ref="G6:G34" si="0">SUM(D6:E6)*(1+F6)</f>
        <v>65.575000000000003</v>
      </c>
      <c r="H6" s="151"/>
      <c r="I6" s="151"/>
      <c r="J6" s="476">
        <f>SUM(D6*1.5)</f>
        <v>57.75</v>
      </c>
      <c r="K6" s="476">
        <f>SUM((J6+E6)*(1+F6))</f>
        <v>84.825000000000003</v>
      </c>
      <c r="L6" s="476">
        <f t="shared" ref="L6:L34" si="1">SUM(D6*1.5)</f>
        <v>57.75</v>
      </c>
      <c r="M6" s="476">
        <f>SUM((L6+E6)*(1+F6))</f>
        <v>84.825000000000003</v>
      </c>
      <c r="N6" s="476">
        <f t="shared" ref="N6:N35" si="2">SUM(D6*1.5)</f>
        <v>57.75</v>
      </c>
      <c r="O6" s="476">
        <f>SUM(E6+N6)*(1+F6)</f>
        <v>84.825000000000003</v>
      </c>
      <c r="P6" s="476">
        <f>SUM(D6*2)</f>
        <v>77</v>
      </c>
      <c r="Q6" s="476">
        <f>SUM((P6+E6)*(1+F6))</f>
        <v>104.075</v>
      </c>
      <c r="R6" s="52">
        <v>25.92</v>
      </c>
      <c r="S6" s="78">
        <v>0.03</v>
      </c>
      <c r="T6" s="51"/>
    </row>
    <row r="7" spans="1:20" ht="275.25" customHeight="1">
      <c r="A7" s="496" t="s">
        <v>217</v>
      </c>
      <c r="B7" s="405" t="s">
        <v>876</v>
      </c>
      <c r="C7" s="496" t="s">
        <v>218</v>
      </c>
      <c r="D7" s="514">
        <v>36</v>
      </c>
      <c r="E7" s="514">
        <f>SUM((D7*S7)+R7)</f>
        <v>21.75</v>
      </c>
      <c r="F7" s="147"/>
      <c r="G7" s="391">
        <f t="shared" si="0"/>
        <v>57.75</v>
      </c>
      <c r="H7" s="157"/>
      <c r="I7" s="157"/>
      <c r="J7" s="476">
        <f t="shared" ref="J7:J37" si="3">SUM(D7*1.5)</f>
        <v>54</v>
      </c>
      <c r="K7" s="476">
        <f>SUM((J7+(J7*S7+R7)*(1+F7)))</f>
        <v>76.784999999999997</v>
      </c>
      <c r="L7" s="476">
        <f t="shared" si="1"/>
        <v>54</v>
      </c>
      <c r="M7" s="476">
        <f>SUM((L7+(L7*S7+R7)*(1+F7)))</f>
        <v>76.784999999999997</v>
      </c>
      <c r="N7" s="476">
        <f t="shared" si="2"/>
        <v>54</v>
      </c>
      <c r="O7" s="476">
        <f>SUM(N7+(N7*S7+R7)*(1+F7))</f>
        <v>76.784999999999997</v>
      </c>
      <c r="P7" s="476">
        <f t="shared" ref="P7:P41" si="4">SUM(D7*2)</f>
        <v>72</v>
      </c>
      <c r="Q7" s="476">
        <f>SUM((P7+(P7*S7+R7)*(1+F7)))</f>
        <v>95.82</v>
      </c>
      <c r="R7" s="52">
        <v>19.68</v>
      </c>
      <c r="S7" s="78">
        <v>5.7500000000000002E-2</v>
      </c>
      <c r="T7" s="51"/>
    </row>
    <row r="8" spans="1:20" ht="310.5" customHeight="1">
      <c r="A8" s="496" t="s">
        <v>219</v>
      </c>
      <c r="B8" s="405" t="s">
        <v>924</v>
      </c>
      <c r="C8" s="499" t="s">
        <v>410</v>
      </c>
      <c r="D8" s="526">
        <v>54.56</v>
      </c>
      <c r="E8" s="526">
        <f>SUM(R8+(D8*S8))</f>
        <v>27.832799999999999</v>
      </c>
      <c r="F8" s="147"/>
      <c r="G8" s="391">
        <f t="shared" si="0"/>
        <v>82.392799999999994</v>
      </c>
      <c r="H8" s="151"/>
      <c r="I8" s="151"/>
      <c r="J8" s="476">
        <f>SUM(D8*1.5)</f>
        <v>81.84</v>
      </c>
      <c r="K8" s="476">
        <f>SUM((J8+(R8+(J8*S8))*(1+F8)))</f>
        <v>111.5142</v>
      </c>
      <c r="L8" s="476">
        <f t="shared" si="1"/>
        <v>81.84</v>
      </c>
      <c r="M8" s="515">
        <f>SUM((L8+(R8+(L8*S8))*(1+F8)))</f>
        <v>111.5142</v>
      </c>
      <c r="N8" s="515">
        <f t="shared" si="2"/>
        <v>81.84</v>
      </c>
      <c r="O8" s="515">
        <f>SUM(N8+(R8+(N8*S8))*(1+F8))</f>
        <v>111.5142</v>
      </c>
      <c r="P8" s="515">
        <f t="shared" ref="P8:P13" si="5">SUM(D8*2)</f>
        <v>109.12</v>
      </c>
      <c r="Q8" s="515">
        <f>SUM((P8+(R8+(P8*S8))*(1+F8)))</f>
        <v>140.63560000000001</v>
      </c>
      <c r="R8" s="51">
        <v>24.15</v>
      </c>
      <c r="S8" s="78">
        <v>6.7500000000000004E-2</v>
      </c>
      <c r="T8" s="51"/>
    </row>
    <row r="9" spans="1:20" ht="150">
      <c r="A9" s="496" t="s">
        <v>220</v>
      </c>
      <c r="B9" s="477" t="s">
        <v>736</v>
      </c>
      <c r="C9" s="496" t="s">
        <v>216</v>
      </c>
      <c r="D9" s="526">
        <v>38.5</v>
      </c>
      <c r="E9" s="526">
        <f>SUM(R9+(D9*S9))</f>
        <v>27.075000000000003</v>
      </c>
      <c r="F9" s="147"/>
      <c r="G9" s="487">
        <f t="shared" si="0"/>
        <v>65.575000000000003</v>
      </c>
      <c r="H9" s="151"/>
      <c r="I9" s="151"/>
      <c r="J9" s="476">
        <f t="shared" si="3"/>
        <v>57.75</v>
      </c>
      <c r="K9" s="476">
        <f>SUM((J9+E9)*(1+F9))</f>
        <v>84.825000000000003</v>
      </c>
      <c r="L9" s="476">
        <f t="shared" si="1"/>
        <v>57.75</v>
      </c>
      <c r="M9" s="476">
        <f>SUM((L9+E9)*(1+F9))</f>
        <v>84.825000000000003</v>
      </c>
      <c r="N9" s="476">
        <f t="shared" si="2"/>
        <v>57.75</v>
      </c>
      <c r="O9" s="476">
        <f>SUM(E9+N9)*(1+F9)</f>
        <v>84.825000000000003</v>
      </c>
      <c r="P9" s="476">
        <f t="shared" si="5"/>
        <v>77</v>
      </c>
      <c r="Q9" s="476">
        <f>SUM((P9+E9)*(1+F9))</f>
        <v>104.075</v>
      </c>
      <c r="R9" s="52">
        <v>25.92</v>
      </c>
      <c r="S9" s="78">
        <v>0.03</v>
      </c>
      <c r="T9" s="51"/>
    </row>
    <row r="10" spans="1:20" ht="150">
      <c r="A10" s="496" t="s">
        <v>221</v>
      </c>
      <c r="B10" s="405" t="s">
        <v>877</v>
      </c>
      <c r="C10" s="496" t="s">
        <v>218</v>
      </c>
      <c r="D10" s="514">
        <v>36</v>
      </c>
      <c r="E10" s="514">
        <f>SUM((D10*S10)+R10)</f>
        <v>21.75</v>
      </c>
      <c r="F10" s="147"/>
      <c r="G10" s="391">
        <f t="shared" si="0"/>
        <v>57.75</v>
      </c>
      <c r="H10" s="157"/>
      <c r="I10" s="157"/>
      <c r="J10" s="476">
        <f>SUM(D10*1.5)</f>
        <v>54</v>
      </c>
      <c r="K10" s="476">
        <f>SUM((J10+(J10*S10+R10)*(1+F10)))</f>
        <v>76.784999999999997</v>
      </c>
      <c r="L10" s="476">
        <f t="shared" si="1"/>
        <v>54</v>
      </c>
      <c r="M10" s="476">
        <f>SUM((L10+(L10*S10+R10)*(1+F10)))</f>
        <v>76.784999999999997</v>
      </c>
      <c r="N10" s="476">
        <f t="shared" si="2"/>
        <v>54</v>
      </c>
      <c r="O10" s="476">
        <f>SUM(N10+(N10*S10+R10)*(1+F10))</f>
        <v>76.784999999999997</v>
      </c>
      <c r="P10" s="476">
        <f t="shared" si="5"/>
        <v>72</v>
      </c>
      <c r="Q10" s="476">
        <f>SUM((P10+(P10*S10+R10)*(1+F10)))</f>
        <v>95.82</v>
      </c>
      <c r="R10" s="52">
        <v>19.68</v>
      </c>
      <c r="S10" s="78">
        <v>5.7500000000000002E-2</v>
      </c>
      <c r="T10" s="51"/>
    </row>
    <row r="11" spans="1:20" ht="150">
      <c r="A11" s="528" t="s">
        <v>426</v>
      </c>
      <c r="B11" s="405" t="s">
        <v>878</v>
      </c>
      <c r="C11" s="496" t="s">
        <v>216</v>
      </c>
      <c r="D11" s="526">
        <v>38.5</v>
      </c>
      <c r="E11" s="526">
        <f>SUM(R11+(D11*S11))</f>
        <v>27.075000000000003</v>
      </c>
      <c r="F11" s="147"/>
      <c r="G11" s="391">
        <f>SUM(D11:E11)*(1+F11)</f>
        <v>65.575000000000003</v>
      </c>
      <c r="H11" s="151"/>
      <c r="I11" s="151"/>
      <c r="J11" s="476">
        <f>SUM(D11*1.5)</f>
        <v>57.75</v>
      </c>
      <c r="K11" s="476">
        <f>SUM((J11+E11)*(1+F11))</f>
        <v>84.825000000000003</v>
      </c>
      <c r="L11" s="476">
        <f>SUM(D11*1.5)</f>
        <v>57.75</v>
      </c>
      <c r="M11" s="476">
        <f>SUM((L11+E11)*(1+F11))</f>
        <v>84.825000000000003</v>
      </c>
      <c r="N11" s="476">
        <f>SUM(D11*1.5)</f>
        <v>57.75</v>
      </c>
      <c r="O11" s="476">
        <f>SUM(E11+N11)*(1+F11)</f>
        <v>84.825000000000003</v>
      </c>
      <c r="P11" s="476">
        <f t="shared" si="5"/>
        <v>77</v>
      </c>
      <c r="Q11" s="476">
        <f>SUM((P11+E11)*(1+F11))</f>
        <v>104.075</v>
      </c>
      <c r="R11" s="52">
        <v>25.92</v>
      </c>
      <c r="S11" s="78">
        <v>0.03</v>
      </c>
      <c r="T11" s="51"/>
    </row>
    <row r="12" spans="1:20" ht="135">
      <c r="A12" s="528" t="s">
        <v>425</v>
      </c>
      <c r="B12" s="405" t="s">
        <v>878</v>
      </c>
      <c r="C12" s="496" t="s">
        <v>218</v>
      </c>
      <c r="D12" s="514">
        <v>36</v>
      </c>
      <c r="E12" s="514">
        <f>SUM((D12*S12)+R12)</f>
        <v>21.75</v>
      </c>
      <c r="F12" s="147"/>
      <c r="G12" s="391">
        <f>SUM(D12:E12)*(1+F12)</f>
        <v>57.75</v>
      </c>
      <c r="H12" s="157"/>
      <c r="I12" s="157"/>
      <c r="J12" s="476">
        <f>SUM(D12*1.5)</f>
        <v>54</v>
      </c>
      <c r="K12" s="476">
        <f>SUM((J12+(J12*S12+R12)*(1+F12)))</f>
        <v>76.784999999999997</v>
      </c>
      <c r="L12" s="476">
        <f>SUM(D12*1.5)</f>
        <v>54</v>
      </c>
      <c r="M12" s="476">
        <f>SUM((L12+(L12*S12+R12)*(1+F12)))</f>
        <v>76.784999999999997</v>
      </c>
      <c r="N12" s="476">
        <f>SUM(D12*1.5)</f>
        <v>54</v>
      </c>
      <c r="O12" s="476">
        <f>SUM(N12+(N12*S12+R12)*(1+F12))</f>
        <v>76.784999999999997</v>
      </c>
      <c r="P12" s="476">
        <f t="shared" si="5"/>
        <v>72</v>
      </c>
      <c r="Q12" s="476">
        <f>SUM((P12+(P12*S12+R12)*(1+F12)))</f>
        <v>95.82</v>
      </c>
      <c r="R12" s="52">
        <v>19.68</v>
      </c>
      <c r="S12" s="78">
        <v>5.7500000000000002E-2</v>
      </c>
      <c r="T12" s="51"/>
    </row>
    <row r="13" spans="1:20" ht="150">
      <c r="A13" s="529" t="s">
        <v>632</v>
      </c>
      <c r="B13" s="479" t="s">
        <v>879</v>
      </c>
      <c r="C13" s="496" t="s">
        <v>216</v>
      </c>
      <c r="D13" s="526">
        <v>38.5</v>
      </c>
      <c r="E13" s="526">
        <f>SUM(R13+(D13*S13))</f>
        <v>27.075000000000003</v>
      </c>
      <c r="F13" s="147"/>
      <c r="G13" s="391">
        <f t="shared" si="0"/>
        <v>65.575000000000003</v>
      </c>
      <c r="H13" s="151"/>
      <c r="I13" s="151"/>
      <c r="J13" s="476">
        <f>SUM(D13*1.5)</f>
        <v>57.75</v>
      </c>
      <c r="K13" s="476">
        <f>SUM((J13+E13)*(1+F13))</f>
        <v>84.825000000000003</v>
      </c>
      <c r="L13" s="476">
        <f t="shared" si="1"/>
        <v>57.75</v>
      </c>
      <c r="M13" s="476">
        <f>SUM((L13+E13)*(1+F13))</f>
        <v>84.825000000000003</v>
      </c>
      <c r="N13" s="476">
        <f t="shared" si="2"/>
        <v>57.75</v>
      </c>
      <c r="O13" s="476">
        <f>SUM(E13+N13)*(1+F13)</f>
        <v>84.825000000000003</v>
      </c>
      <c r="P13" s="476">
        <f t="shared" si="5"/>
        <v>77</v>
      </c>
      <c r="Q13" s="476">
        <f>SUM((P13+E13)*(1+F13))</f>
        <v>104.075</v>
      </c>
      <c r="R13" s="52">
        <v>25.92</v>
      </c>
      <c r="S13" s="78">
        <v>0.03</v>
      </c>
      <c r="T13" s="51"/>
    </row>
    <row r="14" spans="1:20" ht="135">
      <c r="A14" s="529" t="s">
        <v>629</v>
      </c>
      <c r="B14" s="479" t="s">
        <v>879</v>
      </c>
      <c r="C14" s="496" t="s">
        <v>218</v>
      </c>
      <c r="D14" s="514">
        <v>36</v>
      </c>
      <c r="E14" s="514">
        <f>SUM((D14*S14)+R14)</f>
        <v>21.75</v>
      </c>
      <c r="F14" s="147"/>
      <c r="G14" s="391">
        <f t="shared" si="0"/>
        <v>57.75</v>
      </c>
      <c r="H14" s="157"/>
      <c r="I14" s="157"/>
      <c r="J14" s="476">
        <f t="shared" si="3"/>
        <v>54</v>
      </c>
      <c r="K14" s="476">
        <f>SUM((J14+(J14*S14+R14)*(1+F14)))</f>
        <v>76.784999999999997</v>
      </c>
      <c r="L14" s="476">
        <f t="shared" si="1"/>
        <v>54</v>
      </c>
      <c r="M14" s="476">
        <f>SUM((L14+(L14*S14+R14)*(1+F14)))</f>
        <v>76.784999999999997</v>
      </c>
      <c r="N14" s="476">
        <f t="shared" si="2"/>
        <v>54</v>
      </c>
      <c r="O14" s="476">
        <f>SUM(N14+(N14*S14+R14)*(1+F14))</f>
        <v>76.784999999999997</v>
      </c>
      <c r="P14" s="476">
        <f t="shared" si="4"/>
        <v>72</v>
      </c>
      <c r="Q14" s="476">
        <f>SUM((P14+(P14*S14+R14)*(1+F14)))</f>
        <v>95.82</v>
      </c>
      <c r="R14" s="52">
        <v>19.68</v>
      </c>
      <c r="S14" s="78">
        <v>5.7500000000000002E-2</v>
      </c>
      <c r="T14" s="51"/>
    </row>
    <row r="15" spans="1:20" ht="150">
      <c r="A15" s="517" t="s">
        <v>223</v>
      </c>
      <c r="B15" s="479" t="s">
        <v>923</v>
      </c>
      <c r="C15" s="496" t="s">
        <v>225</v>
      </c>
      <c r="D15" s="526">
        <v>38.5</v>
      </c>
      <c r="E15" s="526">
        <f>SUM(R15+(D15*S15))</f>
        <v>27.075000000000003</v>
      </c>
      <c r="F15" s="147"/>
      <c r="G15" s="391">
        <f t="shared" si="0"/>
        <v>65.575000000000003</v>
      </c>
      <c r="H15" s="151"/>
      <c r="I15" s="151"/>
      <c r="J15" s="476">
        <f t="shared" si="3"/>
        <v>57.75</v>
      </c>
      <c r="K15" s="476">
        <f>SUM((J15+E15)*(1+F15))</f>
        <v>84.825000000000003</v>
      </c>
      <c r="L15" s="476">
        <f t="shared" si="1"/>
        <v>57.75</v>
      </c>
      <c r="M15" s="476">
        <f>SUM((L15+E15)*(1+F15))</f>
        <v>84.825000000000003</v>
      </c>
      <c r="N15" s="476">
        <f t="shared" si="2"/>
        <v>57.75</v>
      </c>
      <c r="O15" s="476">
        <f>SUM(E15+N15)*(1+F15)</f>
        <v>84.825000000000003</v>
      </c>
      <c r="P15" s="476">
        <f>SUM(D15*2)</f>
        <v>77</v>
      </c>
      <c r="Q15" s="476">
        <f>SUM((P15+E15)*(1+F15))</f>
        <v>104.075</v>
      </c>
      <c r="R15" s="52">
        <v>25.92</v>
      </c>
      <c r="S15" s="78">
        <v>0.03</v>
      </c>
      <c r="T15" s="51"/>
    </row>
    <row r="16" spans="1:20" ht="135">
      <c r="A16" s="517" t="s">
        <v>222</v>
      </c>
      <c r="B16" s="479" t="s">
        <v>923</v>
      </c>
      <c r="C16" s="496" t="s">
        <v>226</v>
      </c>
      <c r="D16" s="514">
        <v>36</v>
      </c>
      <c r="E16" s="514">
        <f>SUM((D16*S16)+R16)</f>
        <v>21.75</v>
      </c>
      <c r="F16" s="147"/>
      <c r="G16" s="391">
        <f t="shared" si="0"/>
        <v>57.75</v>
      </c>
      <c r="H16" s="157"/>
      <c r="I16" s="157"/>
      <c r="J16" s="476">
        <f t="shared" si="3"/>
        <v>54</v>
      </c>
      <c r="K16" s="476">
        <f>SUM((J16+(J16*S16+R16)*(1+F16)))</f>
        <v>76.784999999999997</v>
      </c>
      <c r="L16" s="476">
        <f t="shared" si="1"/>
        <v>54</v>
      </c>
      <c r="M16" s="476">
        <f>SUM((L16+(L16*S16+R16)*(1+F16)))</f>
        <v>76.784999999999997</v>
      </c>
      <c r="N16" s="476">
        <f t="shared" si="2"/>
        <v>54</v>
      </c>
      <c r="O16" s="476">
        <f>SUM(N16+(N16*S16+R16)*(1+F16))</f>
        <v>76.784999999999997</v>
      </c>
      <c r="P16" s="476">
        <f t="shared" si="4"/>
        <v>72</v>
      </c>
      <c r="Q16" s="476">
        <f>SUM((P16+(P16*S16+R16)*(1+F16)))</f>
        <v>95.82</v>
      </c>
      <c r="R16" s="52">
        <v>19.68</v>
      </c>
      <c r="S16" s="78">
        <v>5.7500000000000002E-2</v>
      </c>
      <c r="T16" s="51"/>
    </row>
    <row r="17" spans="1:20" ht="150">
      <c r="A17" s="529" t="s">
        <v>630</v>
      </c>
      <c r="B17" s="405" t="s">
        <v>815</v>
      </c>
      <c r="C17" s="496" t="s">
        <v>225</v>
      </c>
      <c r="D17" s="526">
        <v>38.5</v>
      </c>
      <c r="E17" s="526">
        <f>SUM(R17+(D17*S17))</f>
        <v>27.075000000000003</v>
      </c>
      <c r="F17" s="147"/>
      <c r="G17" s="391">
        <f t="shared" si="0"/>
        <v>65.575000000000003</v>
      </c>
      <c r="H17" s="151"/>
      <c r="I17" s="151"/>
      <c r="J17" s="476">
        <f t="shared" si="3"/>
        <v>57.75</v>
      </c>
      <c r="K17" s="476">
        <f>SUM((J17+E17)*(1+F17))</f>
        <v>84.825000000000003</v>
      </c>
      <c r="L17" s="476">
        <f t="shared" si="1"/>
        <v>57.75</v>
      </c>
      <c r="M17" s="476">
        <f>SUM((L17+E17)*(1+F17))</f>
        <v>84.825000000000003</v>
      </c>
      <c r="N17" s="476">
        <f t="shared" si="2"/>
        <v>57.75</v>
      </c>
      <c r="O17" s="476">
        <f>SUM(E17+N17)*(1+F17)</f>
        <v>84.825000000000003</v>
      </c>
      <c r="P17" s="476">
        <f>SUM(D17*2)</f>
        <v>77</v>
      </c>
      <c r="Q17" s="476">
        <f>SUM((P17+E17)*(1+F17))</f>
        <v>104.075</v>
      </c>
      <c r="R17" s="52">
        <v>25.92</v>
      </c>
      <c r="S17" s="78">
        <v>0.03</v>
      </c>
      <c r="T17" s="51"/>
    </row>
    <row r="18" spans="1:20" ht="120">
      <c r="A18" s="529" t="s">
        <v>631</v>
      </c>
      <c r="B18" s="405" t="s">
        <v>815</v>
      </c>
      <c r="C18" s="496" t="s">
        <v>226</v>
      </c>
      <c r="D18" s="514">
        <v>36</v>
      </c>
      <c r="E18" s="514">
        <f>SUM((D18*S18)+R18)</f>
        <v>21.75</v>
      </c>
      <c r="F18" s="147"/>
      <c r="G18" s="391">
        <f t="shared" si="0"/>
        <v>57.75</v>
      </c>
      <c r="H18" s="157"/>
      <c r="I18" s="157"/>
      <c r="J18" s="476">
        <f t="shared" si="3"/>
        <v>54</v>
      </c>
      <c r="K18" s="476">
        <f>SUM((J18+(J18*S18+R18)*(1+F18)))</f>
        <v>76.784999999999997</v>
      </c>
      <c r="L18" s="476">
        <f t="shared" si="1"/>
        <v>54</v>
      </c>
      <c r="M18" s="476">
        <f>SUM((L18+(L18*S18+R18)*(1+F18)))</f>
        <v>76.784999999999997</v>
      </c>
      <c r="N18" s="476">
        <f t="shared" si="2"/>
        <v>54</v>
      </c>
      <c r="O18" s="476">
        <f>SUM(N18+(N18*S18+R18)*(1+F18))</f>
        <v>76.784999999999997</v>
      </c>
      <c r="P18" s="476">
        <f t="shared" si="4"/>
        <v>72</v>
      </c>
      <c r="Q18" s="476">
        <f>SUM((P18+(P18*S18+R18)*(1+F18)))</f>
        <v>95.82</v>
      </c>
      <c r="R18" s="52">
        <v>19.68</v>
      </c>
      <c r="S18" s="78">
        <v>5.7500000000000002E-2</v>
      </c>
      <c r="T18" s="51"/>
    </row>
    <row r="19" spans="1:20" ht="150">
      <c r="A19" s="424" t="s">
        <v>643</v>
      </c>
      <c r="B19" s="405" t="s">
        <v>907</v>
      </c>
      <c r="C19" s="496" t="s">
        <v>225</v>
      </c>
      <c r="D19" s="526">
        <v>38.5</v>
      </c>
      <c r="E19" s="526">
        <f>SUM(R19+(D19*S19))</f>
        <v>27.075000000000003</v>
      </c>
      <c r="F19" s="147"/>
      <c r="G19" s="391">
        <f t="shared" si="0"/>
        <v>65.575000000000003</v>
      </c>
      <c r="H19" s="151"/>
      <c r="I19" s="151"/>
      <c r="J19" s="476">
        <f t="shared" si="3"/>
        <v>57.75</v>
      </c>
      <c r="K19" s="476">
        <f>SUM((J19+E19)*(1+F19))</f>
        <v>84.825000000000003</v>
      </c>
      <c r="L19" s="476">
        <f t="shared" si="1"/>
        <v>57.75</v>
      </c>
      <c r="M19" s="476">
        <f>SUM((L19+E19)*(1+F19))</f>
        <v>84.825000000000003</v>
      </c>
      <c r="N19" s="476">
        <f t="shared" si="2"/>
        <v>57.75</v>
      </c>
      <c r="O19" s="476">
        <f>SUM(E19+N19)*(1+F19)</f>
        <v>84.825000000000003</v>
      </c>
      <c r="P19" s="476">
        <f>SUM(D19*2)</f>
        <v>77</v>
      </c>
      <c r="Q19" s="476">
        <f>SUM((P19+E19)*(1+F19))</f>
        <v>104.075</v>
      </c>
      <c r="R19" s="52">
        <v>25.92</v>
      </c>
      <c r="S19" s="78">
        <v>0.03</v>
      </c>
      <c r="T19" s="51"/>
    </row>
    <row r="20" spans="1:20" ht="135">
      <c r="A20" s="424" t="s">
        <v>642</v>
      </c>
      <c r="B20" s="405" t="s">
        <v>922</v>
      </c>
      <c r="C20" s="496" t="s">
        <v>226</v>
      </c>
      <c r="D20" s="514">
        <v>36</v>
      </c>
      <c r="E20" s="514">
        <f>SUM((D20*S20)+R20)</f>
        <v>21.75</v>
      </c>
      <c r="F20" s="147"/>
      <c r="G20" s="391">
        <f t="shared" si="0"/>
        <v>57.75</v>
      </c>
      <c r="H20" s="157"/>
      <c r="I20" s="157"/>
      <c r="J20" s="476">
        <f t="shared" si="3"/>
        <v>54</v>
      </c>
      <c r="K20" s="476">
        <f>SUM((J20+(J20*S20+R20)*(1+F20)))</f>
        <v>76.784999999999997</v>
      </c>
      <c r="L20" s="476">
        <f t="shared" si="1"/>
        <v>54</v>
      </c>
      <c r="M20" s="476">
        <f>SUM((L20+(L20*S20+R20)*(1+F20)))</f>
        <v>76.784999999999997</v>
      </c>
      <c r="N20" s="476">
        <f t="shared" si="2"/>
        <v>54</v>
      </c>
      <c r="O20" s="476">
        <f>SUM(N20+(N20*S20+R20)*(1+F20))</f>
        <v>76.784999999999997</v>
      </c>
      <c r="P20" s="476">
        <f t="shared" si="4"/>
        <v>72</v>
      </c>
      <c r="Q20" s="476">
        <f>SUM((P20+(P20*S20+R20)*(1+F20)))</f>
        <v>95.82</v>
      </c>
      <c r="R20" s="52">
        <v>19.68</v>
      </c>
      <c r="S20" s="78">
        <v>5.7500000000000002E-2</v>
      </c>
      <c r="T20" s="51"/>
    </row>
    <row r="21" spans="1:20" ht="150">
      <c r="A21" s="496" t="s">
        <v>231</v>
      </c>
      <c r="B21" s="405" t="s">
        <v>817</v>
      </c>
      <c r="C21" s="496" t="s">
        <v>225</v>
      </c>
      <c r="D21" s="526">
        <v>38.5</v>
      </c>
      <c r="E21" s="526">
        <f>SUM(R21+(D21*S21))</f>
        <v>27.075000000000003</v>
      </c>
      <c r="F21" s="147"/>
      <c r="G21" s="391">
        <f t="shared" si="0"/>
        <v>65.575000000000003</v>
      </c>
      <c r="H21" s="151"/>
      <c r="I21" s="151"/>
      <c r="J21" s="476">
        <f t="shared" si="3"/>
        <v>57.75</v>
      </c>
      <c r="K21" s="476">
        <f>SUM((J21+E21)*(1+F21))</f>
        <v>84.825000000000003</v>
      </c>
      <c r="L21" s="476">
        <f t="shared" si="1"/>
        <v>57.75</v>
      </c>
      <c r="M21" s="476">
        <f>SUM((L21+E21)*(1+F21))</f>
        <v>84.825000000000003</v>
      </c>
      <c r="N21" s="476">
        <f t="shared" si="2"/>
        <v>57.75</v>
      </c>
      <c r="O21" s="476">
        <f>SUM(E21+N21)*(1+F21)</f>
        <v>84.825000000000003</v>
      </c>
      <c r="P21" s="476">
        <f>SUM(D21*2)</f>
        <v>77</v>
      </c>
      <c r="Q21" s="476">
        <f>SUM((P21+E21)*(1+F21))</f>
        <v>104.075</v>
      </c>
      <c r="R21" s="52">
        <v>25.92</v>
      </c>
      <c r="S21" s="78">
        <v>0.03</v>
      </c>
      <c r="T21" s="51"/>
    </row>
    <row r="22" spans="1:20" ht="120">
      <c r="A22" s="496" t="s">
        <v>230</v>
      </c>
      <c r="B22" s="405" t="s">
        <v>817</v>
      </c>
      <c r="C22" s="496" t="s">
        <v>226</v>
      </c>
      <c r="D22" s="514">
        <v>36</v>
      </c>
      <c r="E22" s="514">
        <f>SUM((D22*S22)+R22)</f>
        <v>21.75</v>
      </c>
      <c r="F22" s="147"/>
      <c r="G22" s="391">
        <f t="shared" si="0"/>
        <v>57.75</v>
      </c>
      <c r="H22" s="157"/>
      <c r="I22" s="157"/>
      <c r="J22" s="476">
        <f t="shared" si="3"/>
        <v>54</v>
      </c>
      <c r="K22" s="476">
        <f>SUM((J22+(J22*S22+R22)*(1+F22)))</f>
        <v>76.784999999999997</v>
      </c>
      <c r="L22" s="476">
        <f t="shared" si="1"/>
        <v>54</v>
      </c>
      <c r="M22" s="476">
        <f>SUM((L22+(L22*S22+R22)*(1+F22)))</f>
        <v>76.784999999999997</v>
      </c>
      <c r="N22" s="476">
        <f t="shared" si="2"/>
        <v>54</v>
      </c>
      <c r="O22" s="476">
        <f>SUM(N22+(N22*S22+R22)*(1+F22))</f>
        <v>76.784999999999997</v>
      </c>
      <c r="P22" s="476">
        <f t="shared" si="4"/>
        <v>72</v>
      </c>
      <c r="Q22" s="476">
        <f>SUM((P22+(P22*S22+R22)*(1+F22)))</f>
        <v>95.82</v>
      </c>
      <c r="R22" s="52">
        <v>19.68</v>
      </c>
      <c r="S22" s="78">
        <v>5.7500000000000002E-2</v>
      </c>
      <c r="T22" s="51"/>
    </row>
    <row r="23" spans="1:20" ht="150">
      <c r="A23" s="496" t="s">
        <v>232</v>
      </c>
      <c r="B23" s="405" t="s">
        <v>921</v>
      </c>
      <c r="C23" s="496" t="s">
        <v>225</v>
      </c>
      <c r="D23" s="526">
        <v>38.5</v>
      </c>
      <c r="E23" s="526">
        <f>SUM(R23+(D23*S23))</f>
        <v>27.075000000000003</v>
      </c>
      <c r="F23" s="147"/>
      <c r="G23" s="391">
        <f>SUM(D23:E23)*(1+F23)</f>
        <v>65.575000000000003</v>
      </c>
      <c r="H23" s="151"/>
      <c r="I23" s="151"/>
      <c r="J23" s="476">
        <f>SUM(D23*1.5)</f>
        <v>57.75</v>
      </c>
      <c r="K23" s="476">
        <f>SUM((J23+E23)*(1+F23))</f>
        <v>84.825000000000003</v>
      </c>
      <c r="L23" s="476">
        <f>SUM(D23*1.5)</f>
        <v>57.75</v>
      </c>
      <c r="M23" s="476">
        <f>SUM((L23+E23)*(1+F23))</f>
        <v>84.825000000000003</v>
      </c>
      <c r="N23" s="476">
        <f>SUM(D23*1.5)</f>
        <v>57.75</v>
      </c>
      <c r="O23" s="476">
        <f>SUM(E23+N23)*(1+F23)</f>
        <v>84.825000000000003</v>
      </c>
      <c r="P23" s="476">
        <f>SUM(D23*2)</f>
        <v>77</v>
      </c>
      <c r="Q23" s="476">
        <f>SUM((P23+E23)*(1+F23))</f>
        <v>104.075</v>
      </c>
      <c r="R23" s="52">
        <v>25.92</v>
      </c>
      <c r="S23" s="78">
        <v>0.03</v>
      </c>
      <c r="T23" s="51"/>
    </row>
    <row r="24" spans="1:20" ht="135">
      <c r="A24" s="496" t="s">
        <v>229</v>
      </c>
      <c r="B24" s="405" t="s">
        <v>921</v>
      </c>
      <c r="C24" s="496" t="s">
        <v>226</v>
      </c>
      <c r="D24" s="514">
        <v>36</v>
      </c>
      <c r="E24" s="514">
        <f>SUM((D24*S24)+R24)</f>
        <v>21.75</v>
      </c>
      <c r="F24" s="147"/>
      <c r="G24" s="391">
        <f>SUM(D24:E24)*(1+F24)</f>
        <v>57.75</v>
      </c>
      <c r="H24" s="157"/>
      <c r="I24" s="157"/>
      <c r="J24" s="476">
        <f>SUM(D24*1.5)</f>
        <v>54</v>
      </c>
      <c r="K24" s="476">
        <f>SUM((J24+(J24*S24+R24)*(1+F24)))</f>
        <v>76.784999999999997</v>
      </c>
      <c r="L24" s="476">
        <f>SUM(D24*1.5)</f>
        <v>54</v>
      </c>
      <c r="M24" s="476">
        <f>SUM((L24+(L24*S24+R24)*(1+F24)))</f>
        <v>76.784999999999997</v>
      </c>
      <c r="N24" s="476">
        <f>SUM(D24*1.5)</f>
        <v>54</v>
      </c>
      <c r="O24" s="476">
        <f>SUM(N24+(N24*S24+R24)*(1+F24))</f>
        <v>76.784999999999997</v>
      </c>
      <c r="P24" s="476">
        <f>SUM(D24*2)</f>
        <v>72</v>
      </c>
      <c r="Q24" s="476">
        <f>SUM((P24+(P24*S24+R24)*(1+F24)))</f>
        <v>95.82</v>
      </c>
      <c r="R24" s="52">
        <v>19.68</v>
      </c>
      <c r="S24" s="78">
        <v>5.7500000000000002E-2</v>
      </c>
      <c r="T24" s="51"/>
    </row>
    <row r="25" spans="1:20" ht="150">
      <c r="A25" s="496" t="s">
        <v>233</v>
      </c>
      <c r="B25" s="405" t="s">
        <v>920</v>
      </c>
      <c r="C25" s="496" t="s">
        <v>225</v>
      </c>
      <c r="D25" s="526">
        <v>38.5</v>
      </c>
      <c r="E25" s="526">
        <f>SUM(R25+(D25*S25))</f>
        <v>27.075000000000003</v>
      </c>
      <c r="F25" s="147"/>
      <c r="G25" s="391">
        <f t="shared" si="0"/>
        <v>65.575000000000003</v>
      </c>
      <c r="H25" s="151"/>
      <c r="I25" s="151"/>
      <c r="J25" s="476">
        <f>SUM(D25*1.5)</f>
        <v>57.75</v>
      </c>
      <c r="K25" s="476">
        <f>SUM((J25+E25)*(1+F25))</f>
        <v>84.825000000000003</v>
      </c>
      <c r="L25" s="476">
        <f t="shared" si="1"/>
        <v>57.75</v>
      </c>
      <c r="M25" s="476">
        <f>SUM((L25+E25)*(1+F25))</f>
        <v>84.825000000000003</v>
      </c>
      <c r="N25" s="476">
        <f t="shared" si="2"/>
        <v>57.75</v>
      </c>
      <c r="O25" s="476">
        <f>SUM(E25+N25)*(1+F25)</f>
        <v>84.825000000000003</v>
      </c>
      <c r="P25" s="476">
        <f>SUM(D25*2)</f>
        <v>77</v>
      </c>
      <c r="Q25" s="476">
        <f>SUM((P25+E25)*(1+F25))</f>
        <v>104.075</v>
      </c>
      <c r="R25" s="52">
        <v>25.92</v>
      </c>
      <c r="S25" s="78">
        <v>0.03</v>
      </c>
      <c r="T25" s="51"/>
    </row>
    <row r="26" spans="1:20" ht="120">
      <c r="A26" s="496" t="s">
        <v>228</v>
      </c>
      <c r="B26" s="405" t="s">
        <v>920</v>
      </c>
      <c r="C26" s="496" t="s">
        <v>226</v>
      </c>
      <c r="D26" s="514">
        <v>36</v>
      </c>
      <c r="E26" s="514">
        <f>SUM((D26*S26)+R26)</f>
        <v>21.75</v>
      </c>
      <c r="F26" s="147"/>
      <c r="G26" s="391">
        <f t="shared" si="0"/>
        <v>57.75</v>
      </c>
      <c r="H26" s="157"/>
      <c r="I26" s="157"/>
      <c r="J26" s="476">
        <f>SUM(D26*1.5)</f>
        <v>54</v>
      </c>
      <c r="K26" s="476">
        <f>SUM((J26+(J26*S26+R26)*(1+F26)))</f>
        <v>76.784999999999997</v>
      </c>
      <c r="L26" s="476">
        <f t="shared" si="1"/>
        <v>54</v>
      </c>
      <c r="M26" s="476">
        <f>SUM((L26+(L26*S26+R26)*(1+F26)))</f>
        <v>76.784999999999997</v>
      </c>
      <c r="N26" s="476">
        <f t="shared" si="2"/>
        <v>54</v>
      </c>
      <c r="O26" s="476">
        <f>SUM(N26+(N26*S26+R26)*(1+F26))</f>
        <v>76.784999999999997</v>
      </c>
      <c r="P26" s="476">
        <f>SUM(D26*2)</f>
        <v>72</v>
      </c>
      <c r="Q26" s="476">
        <f>SUM((P26+(P26*S26+R26)*(1+F26)))</f>
        <v>95.82</v>
      </c>
      <c r="R26" s="52">
        <v>19.68</v>
      </c>
      <c r="S26" s="78">
        <v>5.7500000000000002E-2</v>
      </c>
      <c r="T26" s="51"/>
    </row>
    <row r="27" spans="1:20" ht="150">
      <c r="A27" s="496" t="s">
        <v>234</v>
      </c>
      <c r="B27" s="405" t="s">
        <v>919</v>
      </c>
      <c r="C27" s="496" t="s">
        <v>225</v>
      </c>
      <c r="D27" s="526">
        <v>38.5</v>
      </c>
      <c r="E27" s="526">
        <f>SUM(R27+(D27*S27))</f>
        <v>27.075000000000003</v>
      </c>
      <c r="F27" s="147"/>
      <c r="G27" s="391">
        <f t="shared" si="0"/>
        <v>65.575000000000003</v>
      </c>
      <c r="H27" s="151"/>
      <c r="I27" s="151"/>
      <c r="J27" s="476">
        <f t="shared" si="3"/>
        <v>57.75</v>
      </c>
      <c r="K27" s="476">
        <f>SUM((J27+E27)*(1+F27))</f>
        <v>84.825000000000003</v>
      </c>
      <c r="L27" s="476">
        <f t="shared" si="1"/>
        <v>57.75</v>
      </c>
      <c r="M27" s="476">
        <f>SUM((L27+E27)*(1+F27))</f>
        <v>84.825000000000003</v>
      </c>
      <c r="N27" s="476">
        <f t="shared" si="2"/>
        <v>57.75</v>
      </c>
      <c r="O27" s="476">
        <f>SUM(E27+N27)*(1+F27)</f>
        <v>84.825000000000003</v>
      </c>
      <c r="P27" s="476">
        <f>SUM(D27*2)</f>
        <v>77</v>
      </c>
      <c r="Q27" s="476">
        <f>SUM((P27+E27)*(1+F27))</f>
        <v>104.075</v>
      </c>
      <c r="R27" s="52">
        <v>25.92</v>
      </c>
      <c r="S27" s="78">
        <v>0.03</v>
      </c>
      <c r="T27" s="51"/>
    </row>
    <row r="28" spans="1:20" ht="135">
      <c r="A28" s="496" t="s">
        <v>227</v>
      </c>
      <c r="B28" s="405" t="s">
        <v>919</v>
      </c>
      <c r="C28" s="496" t="s">
        <v>226</v>
      </c>
      <c r="D28" s="514">
        <v>36</v>
      </c>
      <c r="E28" s="514">
        <f>SUM((D28*S28)+R28)</f>
        <v>21.75</v>
      </c>
      <c r="F28" s="147"/>
      <c r="G28" s="391">
        <f t="shared" si="0"/>
        <v>57.75</v>
      </c>
      <c r="H28" s="157"/>
      <c r="I28" s="157"/>
      <c r="J28" s="476">
        <f t="shared" si="3"/>
        <v>54</v>
      </c>
      <c r="K28" s="476">
        <f>SUM((J28+(J28*S28+R28)*(1+F28)))</f>
        <v>76.784999999999997</v>
      </c>
      <c r="L28" s="476">
        <f t="shared" si="1"/>
        <v>54</v>
      </c>
      <c r="M28" s="476">
        <f>SUM((L28+(L28*S28+R28)*(1+F28)))</f>
        <v>76.784999999999997</v>
      </c>
      <c r="N28" s="476">
        <f t="shared" si="2"/>
        <v>54</v>
      </c>
      <c r="O28" s="476">
        <f>SUM(N28+(N28*S28+R28)*(1+F28))</f>
        <v>76.784999999999997</v>
      </c>
      <c r="P28" s="476">
        <f t="shared" si="4"/>
        <v>72</v>
      </c>
      <c r="Q28" s="476">
        <f>SUM((P28+(P28*S28+R28)*(1+F28)))</f>
        <v>95.82</v>
      </c>
      <c r="R28" s="52">
        <v>19.68</v>
      </c>
      <c r="S28" s="78">
        <v>5.7500000000000002E-2</v>
      </c>
      <c r="T28" s="51"/>
    </row>
    <row r="29" spans="1:20" ht="150">
      <c r="A29" s="530" t="s">
        <v>633</v>
      </c>
      <c r="B29" s="405" t="s">
        <v>918</v>
      </c>
      <c r="C29" s="496" t="s">
        <v>225</v>
      </c>
      <c r="D29" s="526">
        <v>38.5</v>
      </c>
      <c r="E29" s="526">
        <f>SUM(R29+(D29*S29))</f>
        <v>27.075000000000003</v>
      </c>
      <c r="F29" s="147"/>
      <c r="G29" s="391">
        <f t="shared" si="0"/>
        <v>65.575000000000003</v>
      </c>
      <c r="H29" s="151"/>
      <c r="I29" s="151"/>
      <c r="J29" s="476">
        <f t="shared" si="3"/>
        <v>57.75</v>
      </c>
      <c r="K29" s="476">
        <f>SUM((J29+E29)*(1+F29))</f>
        <v>84.825000000000003</v>
      </c>
      <c r="L29" s="476">
        <f t="shared" si="1"/>
        <v>57.75</v>
      </c>
      <c r="M29" s="476">
        <f>SUM((L29+E29)*(1+F29))</f>
        <v>84.825000000000003</v>
      </c>
      <c r="N29" s="476">
        <f t="shared" si="2"/>
        <v>57.75</v>
      </c>
      <c r="O29" s="476">
        <f>SUM(E29+N29)*(1+F29)</f>
        <v>84.825000000000003</v>
      </c>
      <c r="P29" s="476">
        <f>SUM(D29*2)</f>
        <v>77</v>
      </c>
      <c r="Q29" s="476">
        <f>SUM((P29+E29)*(1+F29))</f>
        <v>104.075</v>
      </c>
      <c r="R29" s="52">
        <v>25.92</v>
      </c>
      <c r="S29" s="78">
        <v>0.03</v>
      </c>
      <c r="T29" s="51"/>
    </row>
    <row r="30" spans="1:20" ht="120">
      <c r="A30" s="477" t="s">
        <v>808</v>
      </c>
      <c r="B30" s="405" t="s">
        <v>918</v>
      </c>
      <c r="C30" s="496" t="s">
        <v>226</v>
      </c>
      <c r="D30" s="514">
        <v>36</v>
      </c>
      <c r="E30" s="514">
        <f>SUM((D30*S30)+R30)</f>
        <v>21.75</v>
      </c>
      <c r="F30" s="147"/>
      <c r="G30" s="391">
        <f t="shared" si="0"/>
        <v>57.75</v>
      </c>
      <c r="H30" s="157"/>
      <c r="I30" s="157"/>
      <c r="J30" s="476">
        <f t="shared" si="3"/>
        <v>54</v>
      </c>
      <c r="K30" s="476">
        <f>SUM((J30+(J30*S30+R30)*(1+F30)))</f>
        <v>76.784999999999997</v>
      </c>
      <c r="L30" s="476">
        <f t="shared" si="1"/>
        <v>54</v>
      </c>
      <c r="M30" s="476">
        <f>SUM((L30+(L30*S30+R30)*(1+F30)))</f>
        <v>76.784999999999997</v>
      </c>
      <c r="N30" s="476">
        <f t="shared" si="2"/>
        <v>54</v>
      </c>
      <c r="O30" s="476">
        <f>SUM(N30+(N30*S30+R30)*(1+F30))</f>
        <v>76.784999999999997</v>
      </c>
      <c r="P30" s="476">
        <f t="shared" si="4"/>
        <v>72</v>
      </c>
      <c r="Q30" s="476">
        <f>SUM((P30+(P30*S30+R30)*(1+F30)))</f>
        <v>95.82</v>
      </c>
      <c r="R30" s="52">
        <v>19.68</v>
      </c>
      <c r="S30" s="78">
        <v>5.7500000000000002E-2</v>
      </c>
      <c r="T30" s="51"/>
    </row>
    <row r="31" spans="1:20" ht="150">
      <c r="A31" s="496" t="s">
        <v>235</v>
      </c>
      <c r="B31" s="405" t="s">
        <v>821</v>
      </c>
      <c r="C31" s="496" t="s">
        <v>225</v>
      </c>
      <c r="D31" s="526">
        <v>38.5</v>
      </c>
      <c r="E31" s="526">
        <f>SUM(R31+(D31*S31))</f>
        <v>27.075000000000003</v>
      </c>
      <c r="F31" s="147"/>
      <c r="G31" s="391">
        <f t="shared" si="0"/>
        <v>65.575000000000003</v>
      </c>
      <c r="H31" s="151"/>
      <c r="I31" s="151"/>
      <c r="J31" s="476">
        <f t="shared" si="3"/>
        <v>57.75</v>
      </c>
      <c r="K31" s="476">
        <f>SUM((J31+E31)*(1+F31))</f>
        <v>84.825000000000003</v>
      </c>
      <c r="L31" s="476">
        <f t="shared" si="1"/>
        <v>57.75</v>
      </c>
      <c r="M31" s="476">
        <f>SUM((L31+E31)*(1+F31))</f>
        <v>84.825000000000003</v>
      </c>
      <c r="N31" s="476">
        <f t="shared" si="2"/>
        <v>57.75</v>
      </c>
      <c r="O31" s="476">
        <f>SUM(E31+N31)*(1+F31)</f>
        <v>84.825000000000003</v>
      </c>
      <c r="P31" s="476">
        <f>SUM(D31*2)</f>
        <v>77</v>
      </c>
      <c r="Q31" s="476">
        <f>SUM((P31+E31)*(1+F31))</f>
        <v>104.075</v>
      </c>
      <c r="R31" s="52">
        <v>25.92</v>
      </c>
      <c r="S31" s="78">
        <v>0.03</v>
      </c>
      <c r="T31" s="51"/>
    </row>
    <row r="32" spans="1:20" ht="135">
      <c r="A32" s="496" t="s">
        <v>224</v>
      </c>
      <c r="B32" s="405" t="s">
        <v>821</v>
      </c>
      <c r="C32" s="496" t="s">
        <v>226</v>
      </c>
      <c r="D32" s="514">
        <v>36</v>
      </c>
      <c r="E32" s="514">
        <f>SUM((D32*S32)+R32)</f>
        <v>21.75</v>
      </c>
      <c r="F32" s="147"/>
      <c r="G32" s="391">
        <f t="shared" si="0"/>
        <v>57.75</v>
      </c>
      <c r="H32" s="157"/>
      <c r="I32" s="157"/>
      <c r="J32" s="476">
        <f t="shared" si="3"/>
        <v>54</v>
      </c>
      <c r="K32" s="476">
        <f>SUM((J32+(J32*S32+R32)*(1+F32)))</f>
        <v>76.784999999999997</v>
      </c>
      <c r="L32" s="476">
        <f t="shared" si="1"/>
        <v>54</v>
      </c>
      <c r="M32" s="476">
        <f>SUM((L32+(L32*S32+R32)*(1+F32)))</f>
        <v>76.784999999999997</v>
      </c>
      <c r="N32" s="476">
        <f t="shared" si="2"/>
        <v>54</v>
      </c>
      <c r="O32" s="476">
        <f>SUM(N32+(N32*S32+R32)*(1+F32))</f>
        <v>76.784999999999997</v>
      </c>
      <c r="P32" s="476">
        <f t="shared" si="4"/>
        <v>72</v>
      </c>
      <c r="Q32" s="476">
        <f>SUM((P32+(P32*S32+R32)*(1+F32)))</f>
        <v>95.82</v>
      </c>
      <c r="R32" s="52">
        <v>19.68</v>
      </c>
      <c r="S32" s="78">
        <v>5.7500000000000002E-2</v>
      </c>
      <c r="T32" s="51"/>
    </row>
    <row r="33" spans="1:20" ht="195">
      <c r="A33" s="502" t="s">
        <v>387</v>
      </c>
      <c r="B33" s="405" t="s">
        <v>822</v>
      </c>
      <c r="C33" s="499" t="s">
        <v>411</v>
      </c>
      <c r="D33" s="526">
        <v>54.56</v>
      </c>
      <c r="E33" s="526">
        <f>SUM(R33+(D33*S33))</f>
        <v>27.832799999999999</v>
      </c>
      <c r="F33" s="147"/>
      <c r="G33" s="391">
        <f t="shared" si="0"/>
        <v>82.392799999999994</v>
      </c>
      <c r="H33" s="151"/>
      <c r="I33" s="151"/>
      <c r="J33" s="476">
        <f>SUM(D33*1.5)</f>
        <v>81.84</v>
      </c>
      <c r="K33" s="476">
        <f>SUM((J33+(R33+(J33*S33))*(1+F33)))</f>
        <v>111.5142</v>
      </c>
      <c r="L33" s="476">
        <f t="shared" si="1"/>
        <v>81.84</v>
      </c>
      <c r="M33" s="515">
        <f>SUM((L33+(R33+(L33*S33))*(1+F33)))</f>
        <v>111.5142</v>
      </c>
      <c r="N33" s="515">
        <f t="shared" si="2"/>
        <v>81.84</v>
      </c>
      <c r="O33" s="515">
        <f>SUM(N33+(R33+(N33*S33))*(1+F33))</f>
        <v>111.5142</v>
      </c>
      <c r="P33" s="515">
        <f>SUM(D33*2)</f>
        <v>109.12</v>
      </c>
      <c r="Q33" s="515">
        <f>SUM((P33+(R33+(P33*S33))*(1+F33)))</f>
        <v>140.63560000000001</v>
      </c>
      <c r="R33" s="51">
        <v>24.15</v>
      </c>
      <c r="S33" s="78">
        <v>6.7500000000000004E-2</v>
      </c>
      <c r="T33" s="51"/>
    </row>
    <row r="34" spans="1:20" ht="240">
      <c r="A34" s="496" t="s">
        <v>236</v>
      </c>
      <c r="B34" s="479" t="s">
        <v>917</v>
      </c>
      <c r="C34" s="517" t="s">
        <v>237</v>
      </c>
      <c r="D34" s="531">
        <v>39.65</v>
      </c>
      <c r="E34" s="532">
        <f>SUM(R34+S34)</f>
        <v>29.830000000000002</v>
      </c>
      <c r="F34" s="147"/>
      <c r="G34" s="391">
        <f t="shared" si="0"/>
        <v>69.48</v>
      </c>
      <c r="H34" s="157"/>
      <c r="I34" s="157"/>
      <c r="J34" s="476">
        <f t="shared" si="3"/>
        <v>59.474999999999994</v>
      </c>
      <c r="K34" s="476">
        <f>SUM((J34+(R34+(S34*1.5))*(1+F34)))</f>
        <v>94.419999999999987</v>
      </c>
      <c r="L34" s="476">
        <f t="shared" si="1"/>
        <v>59.474999999999994</v>
      </c>
      <c r="M34" s="476">
        <f>SUM((L34+(R34+(S34*1.5))*(1+F34)))</f>
        <v>94.419999999999987</v>
      </c>
      <c r="N34" s="476">
        <f t="shared" si="2"/>
        <v>59.474999999999994</v>
      </c>
      <c r="O34" s="476">
        <f>SUM(N34+(R34+(S34*1.5))*(1+F34))</f>
        <v>94.419999999999987</v>
      </c>
      <c r="P34" s="476">
        <f t="shared" si="4"/>
        <v>79.3</v>
      </c>
      <c r="Q34" s="476">
        <f>SUM((P34+(R34+(S34*2))*(1+F34)))</f>
        <v>119.36</v>
      </c>
      <c r="R34" s="55">
        <v>19.600000000000001</v>
      </c>
      <c r="S34" s="78">
        <v>10.23</v>
      </c>
      <c r="T34" s="55"/>
    </row>
    <row r="35" spans="1:20" ht="222" customHeight="1">
      <c r="A35" s="533" t="s">
        <v>238</v>
      </c>
      <c r="B35" s="479" t="s">
        <v>917</v>
      </c>
      <c r="C35" s="517" t="s">
        <v>239</v>
      </c>
      <c r="D35" s="534">
        <v>38.65</v>
      </c>
      <c r="E35" s="534">
        <f>SUM(R35+S35)</f>
        <v>29.830000000000002</v>
      </c>
      <c r="F35" s="163"/>
      <c r="G35" s="391">
        <f t="shared" ref="G35:G41" si="6">SUM(D35:E35)*(1+F35)</f>
        <v>68.48</v>
      </c>
      <c r="H35" s="157"/>
      <c r="I35" s="157"/>
      <c r="J35" s="476">
        <f t="shared" si="3"/>
        <v>57.974999999999994</v>
      </c>
      <c r="K35" s="476">
        <f>SUM((J35+(R35+(S35*1.5))*(1+F35)))</f>
        <v>92.919999999999987</v>
      </c>
      <c r="L35" s="476">
        <f t="shared" ref="L35:L41" si="7">SUM(D35*1.5)</f>
        <v>57.974999999999994</v>
      </c>
      <c r="M35" s="476">
        <f>SUM((L35+(R35+(S35*1.5))*(1+F35)))</f>
        <v>92.919999999999987</v>
      </c>
      <c r="N35" s="476">
        <f t="shared" si="2"/>
        <v>57.974999999999994</v>
      </c>
      <c r="O35" s="476">
        <f>SUM(N35+(R35+(S35*1.5))*(1+F35))</f>
        <v>92.919999999999987</v>
      </c>
      <c r="P35" s="476">
        <f t="shared" si="4"/>
        <v>77.3</v>
      </c>
      <c r="Q35" s="476">
        <f>SUM((P35+(R35+(S35*2))*(1+F35)))</f>
        <v>117.36</v>
      </c>
      <c r="R35" s="51">
        <v>19.600000000000001</v>
      </c>
      <c r="S35" s="78">
        <v>10.23</v>
      </c>
      <c r="T35" s="51"/>
    </row>
    <row r="36" spans="1:20" ht="270.75" customHeight="1">
      <c r="A36" s="518" t="s">
        <v>240</v>
      </c>
      <c r="B36" s="479" t="s">
        <v>917</v>
      </c>
      <c r="C36" s="517" t="s">
        <v>241</v>
      </c>
      <c r="D36" s="534">
        <v>41.59</v>
      </c>
      <c r="E36" s="534">
        <v>26.15</v>
      </c>
      <c r="F36" s="147"/>
      <c r="G36" s="391">
        <f t="shared" si="6"/>
        <v>67.740000000000009</v>
      </c>
      <c r="H36" s="157"/>
      <c r="I36" s="157"/>
      <c r="J36" s="476">
        <f t="shared" si="3"/>
        <v>62.385000000000005</v>
      </c>
      <c r="K36" s="476">
        <f>SUM((J36+E36)*(1+F36))</f>
        <v>88.534999999999997</v>
      </c>
      <c r="L36" s="476">
        <f t="shared" si="7"/>
        <v>62.385000000000005</v>
      </c>
      <c r="M36" s="476">
        <f>SUM((L36+E36)*(1+F36))</f>
        <v>88.534999999999997</v>
      </c>
      <c r="N36" s="476">
        <f t="shared" ref="N36:N41" si="8">SUM(D36*1.5)</f>
        <v>62.385000000000005</v>
      </c>
      <c r="O36" s="476">
        <f>SUM(E36+N36)*(1+F36)</f>
        <v>88.534999999999997</v>
      </c>
      <c r="P36" s="476">
        <f t="shared" si="4"/>
        <v>83.18</v>
      </c>
      <c r="Q36" s="476">
        <f>SUM((P36+E36)*(1+F36))</f>
        <v>109.33000000000001</v>
      </c>
      <c r="R36" s="52"/>
      <c r="S36" s="78"/>
      <c r="T36" s="51"/>
    </row>
    <row r="37" spans="1:20" ht="240">
      <c r="A37" s="518" t="s">
        <v>242</v>
      </c>
      <c r="B37" s="479" t="s">
        <v>917</v>
      </c>
      <c r="C37" s="517" t="s">
        <v>243</v>
      </c>
      <c r="D37" s="526">
        <v>37.1</v>
      </c>
      <c r="E37" s="526">
        <v>27.6</v>
      </c>
      <c r="F37" s="147"/>
      <c r="G37" s="391">
        <f t="shared" si="6"/>
        <v>64.7</v>
      </c>
      <c r="H37" s="157"/>
      <c r="I37" s="157"/>
      <c r="J37" s="476">
        <f t="shared" si="3"/>
        <v>55.650000000000006</v>
      </c>
      <c r="K37" s="476">
        <f>SUM((J37+E37)*(1+F37))</f>
        <v>83.25</v>
      </c>
      <c r="L37" s="476">
        <f t="shared" si="7"/>
        <v>55.650000000000006</v>
      </c>
      <c r="M37" s="476">
        <f>SUM((L37+E37)*(1+F37))</f>
        <v>83.25</v>
      </c>
      <c r="N37" s="476">
        <f t="shared" si="8"/>
        <v>55.650000000000006</v>
      </c>
      <c r="O37" s="476">
        <f>SUM(E37+N37)*(1+F37)</f>
        <v>83.25</v>
      </c>
      <c r="P37" s="476">
        <f t="shared" si="4"/>
        <v>74.2</v>
      </c>
      <c r="Q37" s="476">
        <f>SUM((P37+E37)*(1+F37))</f>
        <v>101.80000000000001</v>
      </c>
      <c r="R37" s="52"/>
      <c r="S37" s="78"/>
      <c r="T37" s="51"/>
    </row>
    <row r="38" spans="1:20" ht="255">
      <c r="A38" s="496" t="s">
        <v>244</v>
      </c>
      <c r="B38" s="479" t="s">
        <v>916</v>
      </c>
      <c r="C38" s="517" t="s">
        <v>246</v>
      </c>
      <c r="D38" s="526">
        <v>32.380000000000003</v>
      </c>
      <c r="E38" s="526">
        <f>SUM(R38+S38)</f>
        <v>22.76</v>
      </c>
      <c r="F38" s="147"/>
      <c r="G38" s="391">
        <f>SUM(D38:E38)*(1+F38)</f>
        <v>55.14</v>
      </c>
      <c r="H38" s="151"/>
      <c r="I38" s="151"/>
      <c r="J38" s="476">
        <f>SUM(D38*1.5)</f>
        <v>48.570000000000007</v>
      </c>
      <c r="K38" s="476">
        <f>SUM((J38+(R38+(S38*1.5))*(1+F38)))</f>
        <v>78.435000000000002</v>
      </c>
      <c r="L38" s="476">
        <f>SUM(D38*1.5)</f>
        <v>48.570000000000007</v>
      </c>
      <c r="M38" s="476">
        <f>SUM((L38+(R38+(S38*1.5))*(1+F38)))</f>
        <v>78.435000000000002</v>
      </c>
      <c r="N38" s="476">
        <f>SUM(D38*1.5)</f>
        <v>48.570000000000007</v>
      </c>
      <c r="O38" s="476">
        <f>SUM(N38+(R38+(S38*1.5))*(1+F38))</f>
        <v>78.435000000000002</v>
      </c>
      <c r="P38" s="476">
        <f t="shared" si="4"/>
        <v>64.760000000000005</v>
      </c>
      <c r="Q38" s="476">
        <f>SUM((P38+(R38+(S38*2))*(1+F38)))</f>
        <v>101.73</v>
      </c>
      <c r="R38" s="55">
        <v>8.5500000000000007</v>
      </c>
      <c r="S38" s="78">
        <v>14.21</v>
      </c>
      <c r="T38" s="51"/>
    </row>
    <row r="39" spans="1:20" ht="255">
      <c r="A39" s="496" t="s">
        <v>245</v>
      </c>
      <c r="B39" s="479" t="s">
        <v>916</v>
      </c>
      <c r="C39" s="517" t="s">
        <v>247</v>
      </c>
      <c r="D39" s="526">
        <v>25.52</v>
      </c>
      <c r="E39" s="526">
        <f>SUM(R39+S39)</f>
        <v>22.76</v>
      </c>
      <c r="F39" s="147"/>
      <c r="G39" s="391">
        <f>SUM(D39:E39)*(1+F39)</f>
        <v>48.28</v>
      </c>
      <c r="H39" s="151"/>
      <c r="I39" s="151"/>
      <c r="J39" s="476">
        <f>SUM(D39*1.5)</f>
        <v>38.28</v>
      </c>
      <c r="K39" s="476">
        <f>SUM((J39+(R39+(S39*1.5))*(1+F39)))</f>
        <v>68.14500000000001</v>
      </c>
      <c r="L39" s="476">
        <f>SUM(D39*1.5)</f>
        <v>38.28</v>
      </c>
      <c r="M39" s="476">
        <f>SUM((L39+(R39+(S39*1.5))*(1+F39)))</f>
        <v>68.14500000000001</v>
      </c>
      <c r="N39" s="476">
        <f>SUM(D39*1.5)</f>
        <v>38.28</v>
      </c>
      <c r="O39" s="476">
        <f>SUM(N39+(R39+(S39*1.5))*(1+F39))</f>
        <v>68.14500000000001</v>
      </c>
      <c r="P39" s="476">
        <f t="shared" si="4"/>
        <v>51.04</v>
      </c>
      <c r="Q39" s="476">
        <f>SUM((P39+(R39+(S39*2))*(1+F39)))</f>
        <v>88.009999999999991</v>
      </c>
      <c r="R39" s="55">
        <v>8.5500000000000007</v>
      </c>
      <c r="S39" s="78">
        <v>14.21</v>
      </c>
      <c r="T39" s="51"/>
    </row>
    <row r="40" spans="1:20" ht="255">
      <c r="A40" s="517" t="s">
        <v>249</v>
      </c>
      <c r="B40" s="479" t="s">
        <v>915</v>
      </c>
      <c r="C40" s="517" t="s">
        <v>250</v>
      </c>
      <c r="D40" s="526">
        <v>34.909999999999997</v>
      </c>
      <c r="E40" s="526">
        <v>23.69</v>
      </c>
      <c r="F40" s="147"/>
      <c r="G40" s="391">
        <f t="shared" si="6"/>
        <v>58.599999999999994</v>
      </c>
      <c r="H40" s="157"/>
      <c r="I40" s="157"/>
      <c r="J40" s="476">
        <f>SUM(D40*1.5)</f>
        <v>52.364999999999995</v>
      </c>
      <c r="K40" s="476">
        <f>SUM((J40+E40)*(1+F40))</f>
        <v>76.054999999999993</v>
      </c>
      <c r="L40" s="476">
        <f t="shared" si="7"/>
        <v>52.364999999999995</v>
      </c>
      <c r="M40" s="476">
        <f>SUM((L40+E40)*(1+F40))</f>
        <v>76.054999999999993</v>
      </c>
      <c r="N40" s="476">
        <f t="shared" si="8"/>
        <v>52.364999999999995</v>
      </c>
      <c r="O40" s="476">
        <f>SUM(E40+N40)*(1+F40)</f>
        <v>76.054999999999993</v>
      </c>
      <c r="P40" s="476">
        <f t="shared" si="4"/>
        <v>69.819999999999993</v>
      </c>
      <c r="Q40" s="476">
        <f>SUM((P40+E40)*(1+F40))</f>
        <v>93.509999999999991</v>
      </c>
      <c r="R40" s="51"/>
      <c r="S40" s="78"/>
      <c r="T40" s="51"/>
    </row>
    <row r="41" spans="1:20" ht="255">
      <c r="A41" s="517" t="s">
        <v>248</v>
      </c>
      <c r="B41" s="479" t="s">
        <v>915</v>
      </c>
      <c r="C41" s="517" t="s">
        <v>213</v>
      </c>
      <c r="D41" s="526">
        <v>35.68</v>
      </c>
      <c r="E41" s="526">
        <v>23.69</v>
      </c>
      <c r="F41" s="147"/>
      <c r="G41" s="391">
        <f t="shared" si="6"/>
        <v>59.370000000000005</v>
      </c>
      <c r="H41" s="157"/>
      <c r="I41" s="157"/>
      <c r="J41" s="476">
        <f>SUM(D41*1.5)</f>
        <v>53.519999999999996</v>
      </c>
      <c r="K41" s="476">
        <f>SUM((J41+E41)*(1+F41))</f>
        <v>77.209999999999994</v>
      </c>
      <c r="L41" s="476">
        <f t="shared" si="7"/>
        <v>53.519999999999996</v>
      </c>
      <c r="M41" s="476">
        <f>SUM((L41+E41)*(1+F41))</f>
        <v>77.209999999999994</v>
      </c>
      <c r="N41" s="476">
        <f t="shared" si="8"/>
        <v>53.519999999999996</v>
      </c>
      <c r="O41" s="476"/>
      <c r="P41" s="476">
        <f t="shared" si="4"/>
        <v>71.36</v>
      </c>
      <c r="Q41" s="476">
        <f>SUM((P41+E41)*(1+F41))</f>
        <v>95.05</v>
      </c>
      <c r="R41" s="51"/>
      <c r="S41" s="78"/>
      <c r="T41" s="51"/>
    </row>
    <row r="42" spans="1:20" s="49" customFormat="1" ht="64.5">
      <c r="A42" s="432" t="s">
        <v>65</v>
      </c>
      <c r="B42" s="402" t="s">
        <v>830</v>
      </c>
      <c r="C42" s="520"/>
      <c r="D42" s="433"/>
      <c r="E42" s="433"/>
      <c r="F42" s="452"/>
      <c r="G42" s="157"/>
      <c r="H42" s="157"/>
      <c r="I42" s="157"/>
      <c r="J42" s="433"/>
      <c r="K42" s="391">
        <f>SUM(G42*1.5)</f>
        <v>0</v>
      </c>
      <c r="L42" s="444"/>
      <c r="M42" s="391">
        <f>SUM(G42*1.5)</f>
        <v>0</v>
      </c>
      <c r="N42" s="444"/>
      <c r="O42" s="391">
        <f>SUM(G42*1.5)</f>
        <v>0</v>
      </c>
      <c r="P42" s="444"/>
      <c r="Q42" s="391">
        <f>SUM(G42*2)</f>
        <v>0</v>
      </c>
    </row>
    <row r="43" spans="1:20" s="49" customFormat="1" ht="166.5">
      <c r="A43" s="434" t="s">
        <v>61</v>
      </c>
      <c r="B43" s="402" t="s">
        <v>828</v>
      </c>
      <c r="C43" s="520"/>
      <c r="D43" s="433"/>
      <c r="E43" s="433"/>
      <c r="F43" s="452"/>
      <c r="G43" s="157"/>
      <c r="H43" s="157"/>
      <c r="I43" s="157"/>
      <c r="J43" s="433"/>
      <c r="K43" s="391">
        <f t="shared" ref="K43:K50" si="9">SUM(G43*1.5)</f>
        <v>0</v>
      </c>
      <c r="L43" s="444"/>
      <c r="M43" s="391">
        <f t="shared" ref="M43:M50" si="10">SUM(G43*1.5)</f>
        <v>0</v>
      </c>
      <c r="N43" s="444"/>
      <c r="O43" s="391">
        <f t="shared" ref="O43:O50" si="11">SUM(G43*1.5)</f>
        <v>0</v>
      </c>
      <c r="P43" s="444"/>
      <c r="Q43" s="391">
        <f t="shared" ref="Q43:Q50" si="12">SUM(G43*2)</f>
        <v>0</v>
      </c>
      <c r="R43" s="60"/>
      <c r="S43" s="59"/>
    </row>
    <row r="44" spans="1:20" s="49" customFormat="1" ht="64.5">
      <c r="A44" s="432" t="s">
        <v>62</v>
      </c>
      <c r="B44" s="402" t="s">
        <v>827</v>
      </c>
      <c r="C44" s="520"/>
      <c r="D44" s="433"/>
      <c r="E44" s="433"/>
      <c r="F44" s="452"/>
      <c r="G44" s="157"/>
      <c r="H44" s="157"/>
      <c r="I44" s="157"/>
      <c r="J44" s="433"/>
      <c r="K44" s="391">
        <f t="shared" si="9"/>
        <v>0</v>
      </c>
      <c r="L44" s="444"/>
      <c r="M44" s="391">
        <f t="shared" si="10"/>
        <v>0</v>
      </c>
      <c r="N44" s="444"/>
      <c r="O44" s="391">
        <f t="shared" si="11"/>
        <v>0</v>
      </c>
      <c r="P44" s="444"/>
      <c r="Q44" s="391">
        <f t="shared" si="12"/>
        <v>0</v>
      </c>
      <c r="R44" s="60"/>
      <c r="S44" s="59"/>
    </row>
    <row r="45" spans="1:20" s="49" customFormat="1" ht="102.75">
      <c r="A45" s="485" t="s">
        <v>98</v>
      </c>
      <c r="B45" s="414" t="s">
        <v>826</v>
      </c>
      <c r="C45" s="520"/>
      <c r="D45" s="433"/>
      <c r="E45" s="433"/>
      <c r="F45" s="452"/>
      <c r="G45" s="157"/>
      <c r="H45" s="157"/>
      <c r="I45" s="157"/>
      <c r="J45" s="433"/>
      <c r="K45" s="391">
        <f t="shared" si="9"/>
        <v>0</v>
      </c>
      <c r="L45" s="444"/>
      <c r="M45" s="391">
        <f t="shared" si="10"/>
        <v>0</v>
      </c>
      <c r="N45" s="444"/>
      <c r="O45" s="391">
        <f t="shared" si="11"/>
        <v>0</v>
      </c>
      <c r="P45" s="444"/>
      <c r="Q45" s="391">
        <f t="shared" si="12"/>
        <v>0</v>
      </c>
      <c r="R45" s="60"/>
      <c r="S45" s="59"/>
    </row>
    <row r="46" spans="1:20" s="49" customFormat="1" ht="129" thickBot="1">
      <c r="A46" s="486" t="s">
        <v>461</v>
      </c>
      <c r="B46" s="438" t="s">
        <v>825</v>
      </c>
      <c r="C46" s="535"/>
      <c r="D46" s="433"/>
      <c r="E46" s="433"/>
      <c r="F46" s="452"/>
      <c r="G46" s="157"/>
      <c r="H46" s="157"/>
      <c r="I46" s="157"/>
      <c r="J46" s="433"/>
      <c r="K46" s="391">
        <f t="shared" si="9"/>
        <v>0</v>
      </c>
      <c r="L46" s="444"/>
      <c r="M46" s="391">
        <f t="shared" si="10"/>
        <v>0</v>
      </c>
      <c r="N46" s="444"/>
      <c r="O46" s="391">
        <f t="shared" si="11"/>
        <v>0</v>
      </c>
      <c r="P46" s="444"/>
      <c r="Q46" s="391">
        <f t="shared" si="12"/>
        <v>0</v>
      </c>
      <c r="R46" s="60"/>
      <c r="S46" s="59"/>
    </row>
    <row r="47" spans="1:20" s="49" customFormat="1" ht="78" thickTop="1">
      <c r="A47" s="485" t="s">
        <v>99</v>
      </c>
      <c r="B47" s="422" t="s">
        <v>824</v>
      </c>
      <c r="C47" s="535"/>
      <c r="D47" s="433"/>
      <c r="E47" s="433"/>
      <c r="F47" s="452"/>
      <c r="G47" s="157"/>
      <c r="H47" s="157"/>
      <c r="I47" s="157"/>
      <c r="J47" s="433"/>
      <c r="K47" s="391">
        <f t="shared" si="9"/>
        <v>0</v>
      </c>
      <c r="L47" s="444"/>
      <c r="M47" s="391">
        <f t="shared" si="10"/>
        <v>0</v>
      </c>
      <c r="N47" s="444"/>
      <c r="O47" s="391">
        <f t="shared" si="11"/>
        <v>0</v>
      </c>
      <c r="P47" s="444"/>
      <c r="Q47" s="391">
        <f t="shared" si="12"/>
        <v>0</v>
      </c>
      <c r="R47" s="60"/>
      <c r="S47" s="59"/>
    </row>
    <row r="48" spans="1:20" s="49" customFormat="1">
      <c r="A48" s="432" t="s">
        <v>64</v>
      </c>
      <c r="B48" s="200"/>
      <c r="C48" s="535"/>
      <c r="D48" s="433"/>
      <c r="E48" s="433"/>
      <c r="F48" s="452"/>
      <c r="G48" s="444"/>
      <c r="H48" s="444"/>
      <c r="I48" s="444"/>
      <c r="J48" s="433"/>
      <c r="K48" s="444"/>
      <c r="L48" s="444"/>
      <c r="M48" s="444"/>
      <c r="N48" s="444"/>
      <c r="O48" s="444"/>
      <c r="P48" s="444"/>
      <c r="Q48" s="444"/>
      <c r="R48" s="60"/>
      <c r="S48" s="59"/>
    </row>
    <row r="49" spans="1:19" s="49" customFormat="1" ht="15.75" thickBot="1">
      <c r="A49" s="432" t="s">
        <v>63</v>
      </c>
      <c r="B49" s="203"/>
      <c r="C49" s="535"/>
      <c r="D49" s="433"/>
      <c r="E49" s="433"/>
      <c r="F49" s="452"/>
      <c r="G49" s="444"/>
      <c r="H49" s="444"/>
      <c r="I49" s="444"/>
      <c r="J49" s="433"/>
      <c r="K49" s="444"/>
      <c r="L49" s="444"/>
      <c r="M49" s="444"/>
      <c r="N49" s="444"/>
      <c r="O49" s="444"/>
      <c r="P49" s="444"/>
      <c r="Q49" s="444"/>
      <c r="R49" s="60"/>
      <c r="S49" s="59"/>
    </row>
    <row r="50" spans="1:19" s="49" customFormat="1" ht="90">
      <c r="A50" s="485" t="s">
        <v>100</v>
      </c>
      <c r="B50" s="422" t="s">
        <v>823</v>
      </c>
      <c r="C50" s="535"/>
      <c r="D50" s="433"/>
      <c r="E50" s="433"/>
      <c r="F50" s="452"/>
      <c r="G50" s="157"/>
      <c r="H50" s="157"/>
      <c r="I50" s="157"/>
      <c r="J50" s="433"/>
      <c r="K50" s="391">
        <f t="shared" si="9"/>
        <v>0</v>
      </c>
      <c r="L50" s="444"/>
      <c r="M50" s="391">
        <f t="shared" si="10"/>
        <v>0</v>
      </c>
      <c r="N50" s="444"/>
      <c r="O50" s="391">
        <f t="shared" si="11"/>
        <v>0</v>
      </c>
      <c r="P50" s="444"/>
      <c r="Q50" s="391">
        <f t="shared" si="12"/>
        <v>0</v>
      </c>
      <c r="R50" s="60"/>
      <c r="S50" s="59"/>
    </row>
    <row r="51" spans="1:19" s="49" customFormat="1">
      <c r="A51" s="432" t="s">
        <v>64</v>
      </c>
      <c r="B51" s="488"/>
      <c r="C51" s="433"/>
      <c r="D51" s="433"/>
      <c r="E51" s="433"/>
      <c r="F51" s="452"/>
      <c r="G51" s="444"/>
      <c r="H51" s="444"/>
      <c r="I51" s="444"/>
      <c r="J51" s="433"/>
      <c r="K51" s="444"/>
      <c r="L51" s="444"/>
      <c r="M51" s="444"/>
      <c r="N51" s="444"/>
      <c r="O51" s="444"/>
      <c r="P51" s="444"/>
      <c r="Q51" s="444"/>
      <c r="R51" s="60"/>
      <c r="S51" s="59"/>
    </row>
    <row r="52" spans="1:19" s="49" customFormat="1">
      <c r="A52" s="432" t="s">
        <v>63</v>
      </c>
      <c r="B52" s="488"/>
      <c r="C52" s="433"/>
      <c r="D52" s="433"/>
      <c r="E52" s="433"/>
      <c r="F52" s="452"/>
      <c r="G52" s="444"/>
      <c r="H52" s="444"/>
      <c r="I52" s="444"/>
      <c r="J52" s="433"/>
      <c r="K52" s="444"/>
      <c r="L52" s="444"/>
      <c r="M52" s="444"/>
      <c r="N52" s="444"/>
      <c r="O52" s="444"/>
      <c r="P52" s="444"/>
      <c r="Q52" s="444"/>
      <c r="R52" s="60"/>
      <c r="S52" s="59"/>
    </row>
  </sheetData>
  <sheetProtection algorithmName="SHA-512" hashValue="qJCboso8/HSYCIC3GengEaNve4L1nQUckxEon/QROn3xHKMD29YjPnYeVsGhkf0VeNM7zOR4cdPde2dLF5ek9w==" saltValue="JNBehNQtI+R04mIS0qLN0g==" spinCount="100000" sheet="1" objects="1" scenarios="1"/>
  <mergeCells count="1">
    <mergeCell ref="A3:Q3"/>
  </mergeCells>
  <pageMargins left="0.7" right="0.7" top="0.75" bottom="0.75" header="0.3" footer="0.3"/>
  <pageSetup scale="30"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77"/>
  <sheetViews>
    <sheetView zoomScale="70" zoomScaleNormal="70" workbookViewId="0">
      <selection activeCell="H68" sqref="H68"/>
    </sheetView>
  </sheetViews>
  <sheetFormatPr defaultColWidth="9.28515625" defaultRowHeight="15"/>
  <cols>
    <col min="1" max="1" width="48.42578125" style="59" customWidth="1"/>
    <col min="2" max="3" width="43.28515625" style="59" customWidth="1"/>
    <col min="4" max="4" width="18.42578125" style="59" customWidth="1"/>
    <col min="5" max="5" width="18.7109375" style="59" customWidth="1"/>
    <col min="6" max="6" width="14.28515625" style="63" customWidth="1"/>
    <col min="7" max="7" width="15.28515625" style="59" bestFit="1" customWidth="1"/>
    <col min="8" max="8" width="16" style="59" customWidth="1"/>
    <col min="9" max="9" width="13.85546875" style="59" customWidth="1"/>
    <col min="10" max="10" width="15.28515625" style="59" bestFit="1" customWidth="1"/>
    <col min="11" max="11" width="17.42578125" style="59" bestFit="1" customWidth="1"/>
    <col min="12" max="12" width="15.28515625" style="59" bestFit="1" customWidth="1"/>
    <col min="13" max="13" width="18.42578125" style="59" customWidth="1"/>
    <col min="14" max="14" width="16.42578125" style="59" bestFit="1" customWidth="1"/>
    <col min="15" max="15" width="15.28515625" style="59" bestFit="1" customWidth="1"/>
    <col min="16" max="16" width="18.28515625" style="59" customWidth="1"/>
    <col min="17" max="17" width="17.5703125" style="59" customWidth="1"/>
    <col min="18" max="18" width="12.42578125" style="59" hidden="1" customWidth="1"/>
    <col min="19" max="20" width="9.28515625" style="59" hidden="1" customWidth="1"/>
    <col min="21" max="16384" width="9.28515625" style="59"/>
  </cols>
  <sheetData>
    <row r="1" spans="1:20" ht="18.75">
      <c r="A1" s="489" t="s">
        <v>91</v>
      </c>
      <c r="B1" s="490"/>
      <c r="C1" s="490"/>
      <c r="D1" s="490"/>
      <c r="E1" s="490"/>
      <c r="F1" s="492"/>
      <c r="G1" s="491"/>
      <c r="H1" s="491"/>
      <c r="I1" s="491"/>
      <c r="J1" s="491"/>
      <c r="K1" s="491"/>
      <c r="L1" s="491"/>
      <c r="M1" s="491"/>
      <c r="N1" s="491"/>
      <c r="O1" s="491"/>
      <c r="P1" s="491"/>
      <c r="Q1" s="491"/>
    </row>
    <row r="2" spans="1:20" ht="18.75">
      <c r="A2" s="494"/>
      <c r="B2" s="468" t="s">
        <v>0</v>
      </c>
      <c r="C2" s="468" t="str">
        <f>'Cover Page'!C5:E5</f>
        <v>[Insert Bidder Name]</v>
      </c>
      <c r="D2" s="340"/>
      <c r="E2" s="340"/>
      <c r="F2" s="492"/>
      <c r="G2" s="491"/>
      <c r="H2" s="491"/>
      <c r="I2" s="491"/>
      <c r="J2" s="491"/>
      <c r="K2" s="491"/>
      <c r="L2" s="491"/>
      <c r="M2" s="491"/>
      <c r="N2" s="491"/>
      <c r="O2" s="491"/>
      <c r="P2" s="491"/>
      <c r="Q2" s="491"/>
    </row>
    <row r="3" spans="1:20" s="49" customFormat="1" ht="65.25" customHeight="1">
      <c r="A3" s="392" t="s">
        <v>464</v>
      </c>
      <c r="B3" s="393"/>
      <c r="C3" s="393"/>
      <c r="D3" s="393"/>
      <c r="E3" s="393"/>
      <c r="F3" s="393"/>
      <c r="G3" s="393"/>
      <c r="H3" s="393"/>
      <c r="I3" s="393"/>
      <c r="J3" s="393"/>
      <c r="K3" s="393"/>
      <c r="L3" s="393"/>
      <c r="M3" s="393"/>
      <c r="N3" s="393"/>
      <c r="O3" s="393"/>
      <c r="P3" s="393"/>
      <c r="Q3" s="394"/>
    </row>
    <row r="4" spans="1:20" s="49" customFormat="1" ht="82.5" customHeight="1">
      <c r="A4" s="495" t="s">
        <v>118</v>
      </c>
      <c r="B4" s="395" t="s">
        <v>82</v>
      </c>
      <c r="C4" s="396" t="s">
        <v>109</v>
      </c>
      <c r="D4" s="397">
        <v>51.75</v>
      </c>
      <c r="E4" s="397">
        <f>SUM((R4+(D4*S4)))</f>
        <v>33.54</v>
      </c>
      <c r="F4" s="470">
        <v>0.95</v>
      </c>
      <c r="G4" s="381">
        <f>SUM(D4:E4)*(1+F4)</f>
        <v>166.31549999999999</v>
      </c>
      <c r="H4" s="471" t="s">
        <v>120</v>
      </c>
      <c r="I4" s="383">
        <v>170.58</v>
      </c>
      <c r="J4" s="397">
        <f>SUM(D4*1.5)</f>
        <v>77.625</v>
      </c>
      <c r="K4" s="381">
        <f>SUM((J4+(R4+(J4*S4))*(1+F4)))</f>
        <v>151.101</v>
      </c>
      <c r="L4" s="381">
        <f>SUM(D4*1.5)</f>
        <v>77.625</v>
      </c>
      <c r="M4" s="381">
        <f>SUM((L4+(R4+(L4*S4))*(1+F4)))</f>
        <v>151.101</v>
      </c>
      <c r="N4" s="381">
        <f>SUM(D4*1.5)</f>
        <v>77.625</v>
      </c>
      <c r="O4" s="381">
        <f>SUM(N4+(R4+(N4*S4))*(1+F4))</f>
        <v>151.101</v>
      </c>
      <c r="P4" s="381">
        <f>SUM(D4*2)</f>
        <v>103.5</v>
      </c>
      <c r="Q4" s="381">
        <f>SUM((P4+(R4+(P4*S4))*(1+F4)))</f>
        <v>185.04899999999998</v>
      </c>
      <c r="R4" s="49">
        <v>25.26</v>
      </c>
      <c r="S4" s="49">
        <v>0.16</v>
      </c>
    </row>
    <row r="5" spans="1:20" ht="45">
      <c r="A5" s="398" t="s">
        <v>47</v>
      </c>
      <c r="B5" s="398" t="s">
        <v>48</v>
      </c>
      <c r="C5" s="399" t="s">
        <v>112</v>
      </c>
      <c r="D5" s="400" t="s">
        <v>49</v>
      </c>
      <c r="E5" s="400" t="s">
        <v>50</v>
      </c>
      <c r="F5" s="472" t="s">
        <v>51</v>
      </c>
      <c r="G5" s="400" t="s">
        <v>69</v>
      </c>
      <c r="H5" s="536" t="s">
        <v>114</v>
      </c>
      <c r="I5" s="400" t="s">
        <v>77</v>
      </c>
      <c r="J5" s="400" t="s">
        <v>68</v>
      </c>
      <c r="K5" s="400" t="s">
        <v>67</v>
      </c>
      <c r="L5" s="400" t="s">
        <v>52</v>
      </c>
      <c r="M5" s="537" t="s">
        <v>101</v>
      </c>
      <c r="N5" s="400" t="s">
        <v>54</v>
      </c>
      <c r="O5" s="400" t="s">
        <v>55</v>
      </c>
      <c r="P5" s="503" t="s">
        <v>66</v>
      </c>
      <c r="Q5" s="400" t="s">
        <v>56</v>
      </c>
      <c r="R5" s="51"/>
      <c r="S5" s="51"/>
      <c r="T5" s="51"/>
    </row>
    <row r="6" spans="1:20" ht="300">
      <c r="A6" s="496" t="s">
        <v>253</v>
      </c>
      <c r="B6" s="405" t="s">
        <v>925</v>
      </c>
      <c r="C6" s="496" t="s">
        <v>257</v>
      </c>
      <c r="D6" s="532">
        <v>34.5</v>
      </c>
      <c r="E6" s="532">
        <f>SUM((D6*S6)+R6)</f>
        <v>21.66375</v>
      </c>
      <c r="F6" s="147"/>
      <c r="G6" s="476">
        <f t="shared" ref="G6:G22" si="0">SUM(D6:E6)*(1+F6)</f>
        <v>56.16375</v>
      </c>
      <c r="H6" s="157"/>
      <c r="I6" s="157"/>
      <c r="J6" s="476">
        <f t="shared" ref="J6:J36" si="1">SUM(D6*1.5)</f>
        <v>51.75</v>
      </c>
      <c r="K6" s="476">
        <f>SUM((J6+(J6*S6+R6)*(1+F6)))</f>
        <v>74.405625000000001</v>
      </c>
      <c r="L6" s="476">
        <f t="shared" ref="L6:L22" si="2">SUM(D6*1.5)</f>
        <v>51.75</v>
      </c>
      <c r="M6" s="476">
        <f>SUM((L6+(L6*S6+R6)*(1+F6)))</f>
        <v>74.405625000000001</v>
      </c>
      <c r="N6" s="476">
        <f t="shared" ref="N6:N37" si="3">SUM(D6*1.5)</f>
        <v>51.75</v>
      </c>
      <c r="O6" s="476">
        <f>SUM(N6+(N6*S6+R6)*(1+F6))</f>
        <v>74.405625000000001</v>
      </c>
      <c r="P6" s="476">
        <f t="shared" ref="P6:P36" si="4">SUM(D6*2)</f>
        <v>69</v>
      </c>
      <c r="Q6" s="476">
        <f>SUM((P6+(P6*S6+R6)*(1+F6)))</f>
        <v>92.647500000000008</v>
      </c>
      <c r="R6" s="60">
        <v>19.68</v>
      </c>
      <c r="S6" s="78">
        <v>5.7500000000000002E-2</v>
      </c>
      <c r="T6" s="51"/>
    </row>
    <row r="7" spans="1:20" ht="291.75" customHeight="1">
      <c r="A7" s="538" t="s">
        <v>254</v>
      </c>
      <c r="B7" s="405" t="s">
        <v>925</v>
      </c>
      <c r="C7" s="410" t="s">
        <v>471</v>
      </c>
      <c r="D7" s="532">
        <v>33</v>
      </c>
      <c r="E7" s="532">
        <f>SUM((D7*S7)+R7)</f>
        <v>27.439999999999998</v>
      </c>
      <c r="F7" s="147"/>
      <c r="G7" s="476">
        <f t="shared" si="0"/>
        <v>60.44</v>
      </c>
      <c r="H7" s="151"/>
      <c r="I7" s="151"/>
      <c r="J7" s="476">
        <f t="shared" si="1"/>
        <v>49.5</v>
      </c>
      <c r="K7" s="476">
        <f>SUM((J7+(J7*S7+R7)*(1+F7)))</f>
        <v>77.435000000000002</v>
      </c>
      <c r="L7" s="476">
        <f t="shared" si="2"/>
        <v>49.5</v>
      </c>
      <c r="M7" s="476">
        <f>SUM((L7+(L7*S7+R7)*(1+F7)))</f>
        <v>77.435000000000002</v>
      </c>
      <c r="N7" s="476">
        <f t="shared" si="3"/>
        <v>49.5</v>
      </c>
      <c r="O7" s="476">
        <f>SUM(N7+(N7*S7+R7)*(1+F7))</f>
        <v>77.435000000000002</v>
      </c>
      <c r="P7" s="476">
        <f t="shared" si="4"/>
        <v>66</v>
      </c>
      <c r="Q7" s="476">
        <f>SUM((P7+(P7*S7+R7)*(1+F7)))</f>
        <v>94.43</v>
      </c>
      <c r="R7" s="79">
        <v>26.45</v>
      </c>
      <c r="S7" s="78">
        <v>0.03</v>
      </c>
      <c r="T7" s="51"/>
    </row>
    <row r="8" spans="1:20" ht="300">
      <c r="A8" s="538" t="s">
        <v>255</v>
      </c>
      <c r="B8" s="405" t="s">
        <v>925</v>
      </c>
      <c r="C8" s="410" t="s">
        <v>472</v>
      </c>
      <c r="D8" s="532">
        <v>34.1</v>
      </c>
      <c r="E8" s="532">
        <f>SUM((R8+(D8*S8)))</f>
        <v>22.593</v>
      </c>
      <c r="F8" s="147"/>
      <c r="G8" s="476">
        <f t="shared" si="0"/>
        <v>56.692999999999998</v>
      </c>
      <c r="H8" s="151"/>
      <c r="I8" s="151"/>
      <c r="J8" s="476">
        <f t="shared" si="1"/>
        <v>51.150000000000006</v>
      </c>
      <c r="K8" s="476">
        <f>SUM((J8+E8)*(1+F8))</f>
        <v>73.743000000000009</v>
      </c>
      <c r="L8" s="476">
        <f t="shared" si="2"/>
        <v>51.150000000000006</v>
      </c>
      <c r="M8" s="476">
        <f>SUM((L8+E8)*(1+F8))</f>
        <v>73.743000000000009</v>
      </c>
      <c r="N8" s="476">
        <f t="shared" si="3"/>
        <v>51.150000000000006</v>
      </c>
      <c r="O8" s="476">
        <f>SUM(E8+N8)*(1+F8)</f>
        <v>73.743000000000009</v>
      </c>
      <c r="P8" s="476">
        <f t="shared" si="4"/>
        <v>68.2</v>
      </c>
      <c r="Q8" s="476">
        <f>SUM((P8+E8)*(1+F8))</f>
        <v>90.793000000000006</v>
      </c>
      <c r="R8" s="55">
        <v>21.57</v>
      </c>
      <c r="S8" s="78">
        <v>0.03</v>
      </c>
      <c r="T8" s="51"/>
    </row>
    <row r="9" spans="1:20" ht="300">
      <c r="A9" s="538" t="s">
        <v>256</v>
      </c>
      <c r="B9" s="405" t="s">
        <v>925</v>
      </c>
      <c r="C9" s="496" t="s">
        <v>258</v>
      </c>
      <c r="D9" s="532">
        <v>37.75</v>
      </c>
      <c r="E9" s="532">
        <f>SUM((R9+(D9*S9)))</f>
        <v>25.052500000000002</v>
      </c>
      <c r="F9" s="147"/>
      <c r="G9" s="476">
        <f t="shared" si="0"/>
        <v>62.802500000000002</v>
      </c>
      <c r="H9" s="151"/>
      <c r="I9" s="151"/>
      <c r="J9" s="476">
        <f t="shared" si="1"/>
        <v>56.625</v>
      </c>
      <c r="K9" s="476">
        <f>SUM((J9+(J9*S9+R9)*(1+F9)))</f>
        <v>82.243750000000006</v>
      </c>
      <c r="L9" s="476">
        <f t="shared" si="2"/>
        <v>56.625</v>
      </c>
      <c r="M9" s="476">
        <f>SUM((L9+(L9*S9+R9)*(1+F9)))</f>
        <v>82.243750000000006</v>
      </c>
      <c r="N9" s="476">
        <f t="shared" si="3"/>
        <v>56.625</v>
      </c>
      <c r="O9" s="476">
        <f>SUM(N9+(N9*S9+R9)*(1+F9))</f>
        <v>82.243750000000006</v>
      </c>
      <c r="P9" s="476">
        <f t="shared" si="4"/>
        <v>75.5</v>
      </c>
      <c r="Q9" s="476">
        <f>SUM((P9+(P9*S9+R9)*(1+F9)))</f>
        <v>101.685</v>
      </c>
      <c r="R9" s="55">
        <v>23.92</v>
      </c>
      <c r="S9" s="78">
        <v>0.03</v>
      </c>
      <c r="T9" s="51"/>
    </row>
    <row r="10" spans="1:20" ht="255">
      <c r="A10" s="496" t="s">
        <v>265</v>
      </c>
      <c r="B10" s="405" t="s">
        <v>809</v>
      </c>
      <c r="C10" s="496" t="s">
        <v>259</v>
      </c>
      <c r="D10" s="539">
        <v>54.56</v>
      </c>
      <c r="E10" s="539">
        <f>SUM(R10+(D10*S10))</f>
        <v>27.832799999999999</v>
      </c>
      <c r="F10" s="147"/>
      <c r="G10" s="476">
        <f t="shared" si="0"/>
        <v>82.392799999999994</v>
      </c>
      <c r="H10" s="151"/>
      <c r="I10" s="151"/>
      <c r="J10" s="476">
        <f t="shared" si="1"/>
        <v>81.84</v>
      </c>
      <c r="K10" s="476">
        <f>SUM((J10+(R10+(J10*S10))*(1+F10)))</f>
        <v>111.5142</v>
      </c>
      <c r="L10" s="476">
        <f t="shared" si="2"/>
        <v>81.84</v>
      </c>
      <c r="M10" s="515">
        <f>SUM((L10+(R10+(L10*S10))*(1+F10)))</f>
        <v>111.5142</v>
      </c>
      <c r="N10" s="515">
        <f t="shared" si="3"/>
        <v>81.84</v>
      </c>
      <c r="O10" s="515">
        <f>SUM(N10+(R10+(N10*S10))*(1+F10))</f>
        <v>111.5142</v>
      </c>
      <c r="P10" s="515">
        <f t="shared" si="4"/>
        <v>109.12</v>
      </c>
      <c r="Q10" s="515">
        <f>SUM((P10+(R10+(P10*S10))*(1+F10)))</f>
        <v>140.63560000000001</v>
      </c>
      <c r="R10" s="52">
        <v>24.15</v>
      </c>
      <c r="S10" s="78">
        <v>6.7500000000000004E-2</v>
      </c>
      <c r="T10" s="51"/>
    </row>
    <row r="11" spans="1:20" ht="120">
      <c r="A11" s="496" t="s">
        <v>260</v>
      </c>
      <c r="B11" s="540" t="s">
        <v>564</v>
      </c>
      <c r="C11" s="496" t="s">
        <v>257</v>
      </c>
      <c r="D11" s="532">
        <v>34.5</v>
      </c>
      <c r="E11" s="532">
        <f>SUM((D11*S11)+R11)</f>
        <v>21.66375</v>
      </c>
      <c r="F11" s="147"/>
      <c r="G11" s="476">
        <f t="shared" si="0"/>
        <v>56.16375</v>
      </c>
      <c r="H11" s="157"/>
      <c r="I11" s="157"/>
      <c r="J11" s="476">
        <f t="shared" si="1"/>
        <v>51.75</v>
      </c>
      <c r="K11" s="476">
        <f>SUM((J11+(J11*S11+R11)*(1+F11)))</f>
        <v>74.405625000000001</v>
      </c>
      <c r="L11" s="476">
        <f t="shared" si="2"/>
        <v>51.75</v>
      </c>
      <c r="M11" s="476">
        <f>SUM((L11+(L11*S11+R11)*(1+F11)))</f>
        <v>74.405625000000001</v>
      </c>
      <c r="N11" s="476">
        <f t="shared" si="3"/>
        <v>51.75</v>
      </c>
      <c r="O11" s="476">
        <f>SUM(N11+(N11*S11+R11)*(1+F11))</f>
        <v>74.405625000000001</v>
      </c>
      <c r="P11" s="476">
        <f t="shared" si="4"/>
        <v>69</v>
      </c>
      <c r="Q11" s="476">
        <f>SUM((P11+(P11*S11+R11)*(1+F11)))</f>
        <v>92.647500000000008</v>
      </c>
      <c r="R11" s="60">
        <v>19.68</v>
      </c>
      <c r="S11" s="78">
        <v>5.7500000000000002E-2</v>
      </c>
      <c r="T11" s="51"/>
    </row>
    <row r="12" spans="1:20" ht="180">
      <c r="A12" s="538" t="s">
        <v>261</v>
      </c>
      <c r="B12" s="405" t="s">
        <v>877</v>
      </c>
      <c r="C12" s="410" t="s">
        <v>471</v>
      </c>
      <c r="D12" s="532">
        <v>33</v>
      </c>
      <c r="E12" s="532">
        <f>SUM((D12*S12)+R12)</f>
        <v>27.439999999999998</v>
      </c>
      <c r="F12" s="147"/>
      <c r="G12" s="476">
        <f t="shared" si="0"/>
        <v>60.44</v>
      </c>
      <c r="H12" s="151"/>
      <c r="I12" s="151"/>
      <c r="J12" s="476">
        <f t="shared" si="1"/>
        <v>49.5</v>
      </c>
      <c r="K12" s="476">
        <f>SUM((J12+(J12*S12+R12)*(1+F12)))</f>
        <v>77.435000000000002</v>
      </c>
      <c r="L12" s="476">
        <f t="shared" si="2"/>
        <v>49.5</v>
      </c>
      <c r="M12" s="476">
        <f>SUM((L12+(L12*S12+R12)*(1+F12)))</f>
        <v>77.435000000000002</v>
      </c>
      <c r="N12" s="476">
        <f t="shared" si="3"/>
        <v>49.5</v>
      </c>
      <c r="O12" s="476">
        <f>SUM(N12+(N12*S12+R12)*(1+F12))</f>
        <v>77.435000000000002</v>
      </c>
      <c r="P12" s="476">
        <f t="shared" si="4"/>
        <v>66</v>
      </c>
      <c r="Q12" s="476">
        <f>SUM((P12+(P12*S12+R12)*(1+F12)))</f>
        <v>94.43</v>
      </c>
      <c r="R12" s="67">
        <v>26.45</v>
      </c>
      <c r="S12" s="78">
        <v>0.03</v>
      </c>
      <c r="T12" s="51"/>
    </row>
    <row r="13" spans="1:20" ht="180">
      <c r="A13" s="538" t="s">
        <v>262</v>
      </c>
      <c r="B13" s="405" t="s">
        <v>877</v>
      </c>
      <c r="C13" s="410" t="s">
        <v>472</v>
      </c>
      <c r="D13" s="532">
        <v>34.1</v>
      </c>
      <c r="E13" s="532">
        <f>SUM((R13+(D13*S13)))</f>
        <v>22.593</v>
      </c>
      <c r="F13" s="147"/>
      <c r="G13" s="476">
        <f t="shared" si="0"/>
        <v>56.692999999999998</v>
      </c>
      <c r="H13" s="151"/>
      <c r="I13" s="151"/>
      <c r="J13" s="476">
        <f t="shared" si="1"/>
        <v>51.150000000000006</v>
      </c>
      <c r="K13" s="476">
        <f>SUM((J13+E13)*(1+F13))</f>
        <v>73.743000000000009</v>
      </c>
      <c r="L13" s="476">
        <f t="shared" si="2"/>
        <v>51.150000000000006</v>
      </c>
      <c r="M13" s="476">
        <f>SUM((L13+E13)*(1+F13))</f>
        <v>73.743000000000009</v>
      </c>
      <c r="N13" s="476">
        <f t="shared" si="3"/>
        <v>51.150000000000006</v>
      </c>
      <c r="O13" s="476">
        <f>SUM(E13+N13)*(1+F13)</f>
        <v>73.743000000000009</v>
      </c>
      <c r="P13" s="476">
        <f t="shared" si="4"/>
        <v>68.2</v>
      </c>
      <c r="Q13" s="476">
        <f>SUM((P13+E13)*(1+F13))</f>
        <v>90.793000000000006</v>
      </c>
      <c r="R13" s="55">
        <v>21.57</v>
      </c>
      <c r="S13" s="78">
        <v>0.03</v>
      </c>
      <c r="T13" s="51"/>
    </row>
    <row r="14" spans="1:20" ht="225">
      <c r="A14" s="538" t="s">
        <v>264</v>
      </c>
      <c r="B14" s="405" t="s">
        <v>877</v>
      </c>
      <c r="C14" s="496" t="s">
        <v>258</v>
      </c>
      <c r="D14" s="532">
        <v>37.75</v>
      </c>
      <c r="E14" s="532">
        <f>SUM((R14+(D14*S14)))</f>
        <v>25.052500000000002</v>
      </c>
      <c r="F14" s="147"/>
      <c r="G14" s="476">
        <f t="shared" si="0"/>
        <v>62.802500000000002</v>
      </c>
      <c r="H14" s="151"/>
      <c r="I14" s="151"/>
      <c r="J14" s="476">
        <f t="shared" si="1"/>
        <v>56.625</v>
      </c>
      <c r="K14" s="476">
        <f>SUM((J14+(J14*S14+R14)*(1+F14)))</f>
        <v>82.243750000000006</v>
      </c>
      <c r="L14" s="476">
        <f t="shared" si="2"/>
        <v>56.625</v>
      </c>
      <c r="M14" s="476">
        <f>SUM((L14+(L14*S14+R14)*(1+F14)))</f>
        <v>82.243750000000006</v>
      </c>
      <c r="N14" s="476">
        <f t="shared" si="3"/>
        <v>56.625</v>
      </c>
      <c r="O14" s="476">
        <f>SUM(N14+(N14*S14+R14)*(1+F14))</f>
        <v>82.243750000000006</v>
      </c>
      <c r="P14" s="476">
        <f t="shared" si="4"/>
        <v>75.5</v>
      </c>
      <c r="Q14" s="476">
        <f>SUM((P14+(P14*S14+R14)*(1+F14)))</f>
        <v>101.685</v>
      </c>
      <c r="R14" s="55">
        <v>23.92</v>
      </c>
      <c r="S14" s="78">
        <v>0.03</v>
      </c>
      <c r="T14" s="51"/>
    </row>
    <row r="15" spans="1:20" ht="150">
      <c r="A15" s="528" t="s">
        <v>427</v>
      </c>
      <c r="B15" s="405" t="s">
        <v>878</v>
      </c>
      <c r="C15" s="496" t="s">
        <v>257</v>
      </c>
      <c r="D15" s="532">
        <v>34.5</v>
      </c>
      <c r="E15" s="532">
        <f>SUM((D15*S15)+R15)</f>
        <v>21.66375</v>
      </c>
      <c r="F15" s="147"/>
      <c r="G15" s="476">
        <f t="shared" si="0"/>
        <v>56.16375</v>
      </c>
      <c r="H15" s="157"/>
      <c r="I15" s="157"/>
      <c r="J15" s="476">
        <f t="shared" si="1"/>
        <v>51.75</v>
      </c>
      <c r="K15" s="476">
        <f>SUM((J15+(J15*S15+R15)*(1+F15)))</f>
        <v>74.405625000000001</v>
      </c>
      <c r="L15" s="476">
        <f t="shared" si="2"/>
        <v>51.75</v>
      </c>
      <c r="M15" s="476">
        <f>SUM((L15+(L15*S15+R15)*(1+F15)))</f>
        <v>74.405625000000001</v>
      </c>
      <c r="N15" s="476">
        <f>SUM(D15*1.5)</f>
        <v>51.75</v>
      </c>
      <c r="O15" s="476">
        <f>SUM(N15+(N15*S15+R15)*(1+F15))</f>
        <v>74.405625000000001</v>
      </c>
      <c r="P15" s="476">
        <f t="shared" si="4"/>
        <v>69</v>
      </c>
      <c r="Q15" s="476">
        <f>SUM((P15+(P15*S15+R15)*(1+F15)))</f>
        <v>92.647500000000008</v>
      </c>
      <c r="R15" s="60">
        <v>19.68</v>
      </c>
      <c r="S15" s="78">
        <v>5.7500000000000002E-2</v>
      </c>
      <c r="T15" s="51"/>
    </row>
    <row r="16" spans="1:20" ht="150">
      <c r="A16" s="538" t="s">
        <v>428</v>
      </c>
      <c r="B16" s="405" t="s">
        <v>878</v>
      </c>
      <c r="C16" s="410" t="s">
        <v>471</v>
      </c>
      <c r="D16" s="532">
        <v>33</v>
      </c>
      <c r="E16" s="532">
        <f>SUM((D16*S16)+R16)</f>
        <v>27.439999999999998</v>
      </c>
      <c r="F16" s="147"/>
      <c r="G16" s="476">
        <f t="shared" si="0"/>
        <v>60.44</v>
      </c>
      <c r="H16" s="151"/>
      <c r="I16" s="151"/>
      <c r="J16" s="476">
        <f t="shared" si="1"/>
        <v>49.5</v>
      </c>
      <c r="K16" s="476">
        <f>SUM((J16+(J16*S16+R16)*(1+F16)))</f>
        <v>77.435000000000002</v>
      </c>
      <c r="L16" s="476">
        <f t="shared" si="2"/>
        <v>49.5</v>
      </c>
      <c r="M16" s="476">
        <f>SUM((L16+(L16*S16+R16)*(1+F16)))</f>
        <v>77.435000000000002</v>
      </c>
      <c r="N16" s="476">
        <f>SUM(D16*1.5)</f>
        <v>49.5</v>
      </c>
      <c r="O16" s="476">
        <f>SUM(N16+(N16*S16+R16)*(1+F16))</f>
        <v>77.435000000000002</v>
      </c>
      <c r="P16" s="476">
        <f t="shared" si="4"/>
        <v>66</v>
      </c>
      <c r="Q16" s="476">
        <f>SUM((P16+(P16*S16+R16)*(1+F16)))</f>
        <v>94.43</v>
      </c>
      <c r="R16" s="67">
        <v>26.45</v>
      </c>
      <c r="S16" s="78">
        <v>0.03</v>
      </c>
      <c r="T16" s="51"/>
    </row>
    <row r="17" spans="1:20" ht="165">
      <c r="A17" s="538" t="s">
        <v>429</v>
      </c>
      <c r="B17" s="405" t="s">
        <v>878</v>
      </c>
      <c r="C17" s="410" t="s">
        <v>472</v>
      </c>
      <c r="D17" s="532">
        <v>34.1</v>
      </c>
      <c r="E17" s="532">
        <f>SUM((R17+(D17*S17)))</f>
        <v>22.593</v>
      </c>
      <c r="F17" s="147"/>
      <c r="G17" s="476">
        <f t="shared" si="0"/>
        <v>56.692999999999998</v>
      </c>
      <c r="H17" s="151"/>
      <c r="I17" s="151"/>
      <c r="J17" s="476">
        <f t="shared" si="1"/>
        <v>51.150000000000006</v>
      </c>
      <c r="K17" s="476">
        <f>SUM((J17+E17)*(1+F17))</f>
        <v>73.743000000000009</v>
      </c>
      <c r="L17" s="476">
        <f t="shared" si="2"/>
        <v>51.150000000000006</v>
      </c>
      <c r="M17" s="476">
        <f>SUM((L17+E17)*(1+F17))</f>
        <v>73.743000000000009</v>
      </c>
      <c r="N17" s="476">
        <f>SUM(D17*1.5)</f>
        <v>51.150000000000006</v>
      </c>
      <c r="O17" s="476">
        <f>SUM(E17+N17)*(1+F17)</f>
        <v>73.743000000000009</v>
      </c>
      <c r="P17" s="476">
        <f t="shared" si="4"/>
        <v>68.2</v>
      </c>
      <c r="Q17" s="476">
        <f>SUM((P17+E17)*(1+F17))</f>
        <v>90.793000000000006</v>
      </c>
      <c r="R17" s="55">
        <v>21.57</v>
      </c>
      <c r="S17" s="78">
        <v>0.03</v>
      </c>
      <c r="T17" s="51"/>
    </row>
    <row r="18" spans="1:20" ht="232.5" customHeight="1">
      <c r="A18" s="538" t="s">
        <v>430</v>
      </c>
      <c r="B18" s="405" t="s">
        <v>878</v>
      </c>
      <c r="C18" s="496" t="s">
        <v>258</v>
      </c>
      <c r="D18" s="532">
        <v>37.75</v>
      </c>
      <c r="E18" s="532">
        <f>SUM((R18+(D18*S18)))</f>
        <v>25.052500000000002</v>
      </c>
      <c r="F18" s="147"/>
      <c r="G18" s="476">
        <f t="shared" si="0"/>
        <v>62.802500000000002</v>
      </c>
      <c r="H18" s="151"/>
      <c r="I18" s="151"/>
      <c r="J18" s="476">
        <f t="shared" si="1"/>
        <v>56.625</v>
      </c>
      <c r="K18" s="476">
        <f>SUM((J18+(J18*S18+R18)*(1+F18)))</f>
        <v>82.243750000000006</v>
      </c>
      <c r="L18" s="476">
        <f t="shared" si="2"/>
        <v>56.625</v>
      </c>
      <c r="M18" s="476">
        <f>SUM((L18+(L18*S18+R18)*(1+F18)))</f>
        <v>82.243750000000006</v>
      </c>
      <c r="N18" s="476">
        <f>SUM(D18*1.5)</f>
        <v>56.625</v>
      </c>
      <c r="O18" s="476">
        <f>SUM(N18+(N18*S18+R18)*(1+F18))</f>
        <v>82.243750000000006</v>
      </c>
      <c r="P18" s="476">
        <f t="shared" si="4"/>
        <v>75.5</v>
      </c>
      <c r="Q18" s="476">
        <f>SUM((P18+(P18*S18+R18)*(1+F18)))</f>
        <v>101.685</v>
      </c>
      <c r="R18" s="55">
        <v>23.92</v>
      </c>
      <c r="S18" s="78">
        <v>0.03</v>
      </c>
      <c r="T18" s="51"/>
    </row>
    <row r="19" spans="1:20" ht="165">
      <c r="A19" s="424" t="s">
        <v>648</v>
      </c>
      <c r="B19" s="479" t="s">
        <v>879</v>
      </c>
      <c r="C19" s="496" t="s">
        <v>257</v>
      </c>
      <c r="D19" s="532">
        <v>34.5</v>
      </c>
      <c r="E19" s="532">
        <f>SUM((D19*S19)+R19)</f>
        <v>21.66375</v>
      </c>
      <c r="F19" s="147"/>
      <c r="G19" s="476">
        <f t="shared" si="0"/>
        <v>56.16375</v>
      </c>
      <c r="H19" s="157"/>
      <c r="I19" s="157"/>
      <c r="J19" s="476">
        <f t="shared" si="1"/>
        <v>51.75</v>
      </c>
      <c r="K19" s="476">
        <f>SUM((J19+(J19*S19+R19)*(1+F19)))</f>
        <v>74.405625000000001</v>
      </c>
      <c r="L19" s="476">
        <f t="shared" si="2"/>
        <v>51.75</v>
      </c>
      <c r="M19" s="476">
        <f>SUM((L19+(L19*S19+R19)*(1+F19)))</f>
        <v>74.405625000000001</v>
      </c>
      <c r="N19" s="476">
        <f t="shared" si="3"/>
        <v>51.75</v>
      </c>
      <c r="O19" s="476">
        <f>SUM(N19+(N19*S19+R19)*(1+F19))</f>
        <v>74.405625000000001</v>
      </c>
      <c r="P19" s="476">
        <f t="shared" si="4"/>
        <v>69</v>
      </c>
      <c r="Q19" s="476">
        <f>SUM((P19+(P19*S19+R19)*(1+F19)))</f>
        <v>92.647500000000008</v>
      </c>
      <c r="R19" s="60">
        <v>19.68</v>
      </c>
      <c r="S19" s="78">
        <v>5.7500000000000002E-2</v>
      </c>
      <c r="T19" s="51"/>
    </row>
    <row r="20" spans="1:20" ht="165">
      <c r="A20" s="538" t="s">
        <v>650</v>
      </c>
      <c r="B20" s="479" t="s">
        <v>879</v>
      </c>
      <c r="C20" s="410" t="s">
        <v>471</v>
      </c>
      <c r="D20" s="532">
        <v>33</v>
      </c>
      <c r="E20" s="532">
        <f>SUM((D20*S20)+R20)</f>
        <v>27.439999999999998</v>
      </c>
      <c r="F20" s="147"/>
      <c r="G20" s="476">
        <f t="shared" si="0"/>
        <v>60.44</v>
      </c>
      <c r="H20" s="151"/>
      <c r="I20" s="151"/>
      <c r="J20" s="476">
        <f t="shared" si="1"/>
        <v>49.5</v>
      </c>
      <c r="K20" s="476">
        <f>SUM((J20+(J20*S20+R20)*(1+F20)))</f>
        <v>77.435000000000002</v>
      </c>
      <c r="L20" s="476">
        <f t="shared" si="2"/>
        <v>49.5</v>
      </c>
      <c r="M20" s="476">
        <f>SUM((L20+(L20*S20+R20)*(1+F20)))</f>
        <v>77.435000000000002</v>
      </c>
      <c r="N20" s="476">
        <f t="shared" si="3"/>
        <v>49.5</v>
      </c>
      <c r="O20" s="476">
        <f>SUM(N20+(N20*S20+R20)*(1+F20))</f>
        <v>77.435000000000002</v>
      </c>
      <c r="P20" s="476">
        <f t="shared" si="4"/>
        <v>66</v>
      </c>
      <c r="Q20" s="476">
        <f>SUM((P20+(P20*S20+R20)*(1+F20)))</f>
        <v>94.43</v>
      </c>
      <c r="R20" s="67">
        <v>26.45</v>
      </c>
      <c r="S20" s="78">
        <v>0.03</v>
      </c>
      <c r="T20" s="51"/>
    </row>
    <row r="21" spans="1:20" ht="165">
      <c r="A21" s="538" t="s">
        <v>649</v>
      </c>
      <c r="B21" s="479" t="s">
        <v>879</v>
      </c>
      <c r="C21" s="410" t="s">
        <v>472</v>
      </c>
      <c r="D21" s="532">
        <v>34.1</v>
      </c>
      <c r="E21" s="532">
        <f>SUM((R21+(D21*S21)))</f>
        <v>22.593</v>
      </c>
      <c r="F21" s="147"/>
      <c r="G21" s="476">
        <f t="shared" si="0"/>
        <v>56.692999999999998</v>
      </c>
      <c r="H21" s="151"/>
      <c r="I21" s="151"/>
      <c r="J21" s="476">
        <f t="shared" si="1"/>
        <v>51.150000000000006</v>
      </c>
      <c r="K21" s="476">
        <f>SUM((J21+E21)*(1+F21))</f>
        <v>73.743000000000009</v>
      </c>
      <c r="L21" s="476">
        <f t="shared" si="2"/>
        <v>51.150000000000006</v>
      </c>
      <c r="M21" s="476">
        <f>SUM((L21+E21)*(1+F21))</f>
        <v>73.743000000000009</v>
      </c>
      <c r="N21" s="476">
        <f t="shared" si="3"/>
        <v>51.150000000000006</v>
      </c>
      <c r="O21" s="476">
        <f>SUM(E21+N21)*(1+F21)</f>
        <v>73.743000000000009</v>
      </c>
      <c r="P21" s="476">
        <f t="shared" si="4"/>
        <v>68.2</v>
      </c>
      <c r="Q21" s="476">
        <f>SUM((P21+E21)*(1+F21))</f>
        <v>90.793000000000006</v>
      </c>
      <c r="R21" s="55">
        <v>21.57</v>
      </c>
      <c r="S21" s="78">
        <v>0.03</v>
      </c>
      <c r="T21" s="51"/>
    </row>
    <row r="22" spans="1:20" ht="225">
      <c r="A22" s="538" t="s">
        <v>651</v>
      </c>
      <c r="B22" s="479" t="s">
        <v>879</v>
      </c>
      <c r="C22" s="496" t="s">
        <v>258</v>
      </c>
      <c r="D22" s="532">
        <v>37.75</v>
      </c>
      <c r="E22" s="532">
        <f>SUM((R22+(D22*S22)))</f>
        <v>25.052500000000002</v>
      </c>
      <c r="F22" s="147"/>
      <c r="G22" s="476">
        <f t="shared" si="0"/>
        <v>62.802500000000002</v>
      </c>
      <c r="H22" s="151"/>
      <c r="I22" s="151"/>
      <c r="J22" s="476">
        <f t="shared" si="1"/>
        <v>56.625</v>
      </c>
      <c r="K22" s="476">
        <f>SUM((J22+(J22*S22+R22)*(1+F22)))</f>
        <v>82.243750000000006</v>
      </c>
      <c r="L22" s="476">
        <f t="shared" si="2"/>
        <v>56.625</v>
      </c>
      <c r="M22" s="476">
        <f>SUM((L22+(L22*S22+R22)*(1+F22)))</f>
        <v>82.243750000000006</v>
      </c>
      <c r="N22" s="476">
        <f t="shared" si="3"/>
        <v>56.625</v>
      </c>
      <c r="O22" s="476">
        <f>SUM(N22+(N22*S22+R22)*(1+F22))</f>
        <v>82.243750000000006</v>
      </c>
      <c r="P22" s="476">
        <f t="shared" si="4"/>
        <v>75.5</v>
      </c>
      <c r="Q22" s="476">
        <f>SUM((P22+(P22*S22+R22)*(1+F22)))</f>
        <v>101.685</v>
      </c>
      <c r="R22" s="55">
        <v>23.92</v>
      </c>
      <c r="S22" s="78">
        <v>0.03</v>
      </c>
      <c r="T22" s="51"/>
    </row>
    <row r="23" spans="1:20" ht="165">
      <c r="A23" s="496" t="s">
        <v>267</v>
      </c>
      <c r="B23" s="479" t="s">
        <v>926</v>
      </c>
      <c r="C23" s="496" t="s">
        <v>257</v>
      </c>
      <c r="D23" s="532">
        <v>34.5</v>
      </c>
      <c r="E23" s="532">
        <f>SUM((D23*S23)+R23)</f>
        <v>21.66375</v>
      </c>
      <c r="F23" s="147"/>
      <c r="G23" s="476">
        <f t="shared" ref="G23:G54" si="5">SUM(D23:E23)*(1+F23)</f>
        <v>56.16375</v>
      </c>
      <c r="H23" s="157"/>
      <c r="I23" s="157"/>
      <c r="J23" s="476">
        <f t="shared" si="1"/>
        <v>51.75</v>
      </c>
      <c r="K23" s="476">
        <f>SUM((J23+(J23*S23+R23)*(1+F23)))</f>
        <v>74.405625000000001</v>
      </c>
      <c r="L23" s="476">
        <f t="shared" ref="L23:L54" si="6">SUM(D23*1.5)</f>
        <v>51.75</v>
      </c>
      <c r="M23" s="476">
        <f>SUM((L23+(L23*S23+R23)*(1+F23)))</f>
        <v>74.405625000000001</v>
      </c>
      <c r="N23" s="476">
        <f t="shared" si="3"/>
        <v>51.75</v>
      </c>
      <c r="O23" s="476">
        <f>SUM(N23+(N23*S23+R23)*(1+F23))</f>
        <v>74.405625000000001</v>
      </c>
      <c r="P23" s="476">
        <f t="shared" si="4"/>
        <v>69</v>
      </c>
      <c r="Q23" s="476">
        <f>SUM((P23+(P23*S23+R23)*(1+F23)))</f>
        <v>92.647500000000008</v>
      </c>
      <c r="R23" s="60">
        <v>19.68</v>
      </c>
      <c r="S23" s="78">
        <v>5.7500000000000002E-2</v>
      </c>
      <c r="T23" s="51"/>
    </row>
    <row r="24" spans="1:20" ht="165">
      <c r="A24" s="538" t="s">
        <v>268</v>
      </c>
      <c r="B24" s="479" t="s">
        <v>926</v>
      </c>
      <c r="C24" s="410" t="s">
        <v>471</v>
      </c>
      <c r="D24" s="532">
        <v>33</v>
      </c>
      <c r="E24" s="532">
        <f>SUM((D24*S24)+R24)</f>
        <v>27.439999999999998</v>
      </c>
      <c r="F24" s="147"/>
      <c r="G24" s="476">
        <f t="shared" si="5"/>
        <v>60.44</v>
      </c>
      <c r="H24" s="151"/>
      <c r="I24" s="151"/>
      <c r="J24" s="476">
        <f t="shared" si="1"/>
        <v>49.5</v>
      </c>
      <c r="K24" s="476">
        <f>SUM((J24+(J24*S24+R24)*(1+F24)))</f>
        <v>77.435000000000002</v>
      </c>
      <c r="L24" s="476">
        <f t="shared" si="6"/>
        <v>49.5</v>
      </c>
      <c r="M24" s="476">
        <f>SUM((L24+(L24*S24+R24)*(1+F24)))</f>
        <v>77.435000000000002</v>
      </c>
      <c r="N24" s="476">
        <f t="shared" si="3"/>
        <v>49.5</v>
      </c>
      <c r="O24" s="476">
        <f>SUM(N24+(N24*S24+R24)*(1+F24))</f>
        <v>77.435000000000002</v>
      </c>
      <c r="P24" s="476">
        <f t="shared" si="4"/>
        <v>66</v>
      </c>
      <c r="Q24" s="476">
        <f>SUM((P24+(P24*S24+R24)*(1+F24)))</f>
        <v>94.43</v>
      </c>
      <c r="R24" s="67">
        <v>26.45</v>
      </c>
      <c r="S24" s="78">
        <v>0.03</v>
      </c>
      <c r="T24" s="51"/>
    </row>
    <row r="25" spans="1:20" ht="165">
      <c r="A25" s="538" t="s">
        <v>269</v>
      </c>
      <c r="B25" s="479" t="s">
        <v>926</v>
      </c>
      <c r="C25" s="410" t="s">
        <v>472</v>
      </c>
      <c r="D25" s="532">
        <v>34.1</v>
      </c>
      <c r="E25" s="532">
        <f>SUM((R25+(D25*S25)))</f>
        <v>22.593</v>
      </c>
      <c r="F25" s="147"/>
      <c r="G25" s="476">
        <f t="shared" si="5"/>
        <v>56.692999999999998</v>
      </c>
      <c r="H25" s="151"/>
      <c r="I25" s="151"/>
      <c r="J25" s="476">
        <f t="shared" si="1"/>
        <v>51.150000000000006</v>
      </c>
      <c r="K25" s="476">
        <f>SUM((J25+E25)*(1+F25))</f>
        <v>73.743000000000009</v>
      </c>
      <c r="L25" s="476">
        <f t="shared" si="6"/>
        <v>51.150000000000006</v>
      </c>
      <c r="M25" s="476">
        <f>SUM((L25+E25)*(1+F25))</f>
        <v>73.743000000000009</v>
      </c>
      <c r="N25" s="476">
        <f t="shared" si="3"/>
        <v>51.150000000000006</v>
      </c>
      <c r="O25" s="476">
        <f>SUM(E25+N25)*(1+F25)</f>
        <v>73.743000000000009</v>
      </c>
      <c r="P25" s="476">
        <f t="shared" si="4"/>
        <v>68.2</v>
      </c>
      <c r="Q25" s="476">
        <f>SUM((P25+E25)*(1+F25))</f>
        <v>90.793000000000006</v>
      </c>
      <c r="R25" s="55">
        <v>21.57</v>
      </c>
      <c r="S25" s="78">
        <v>0.03</v>
      </c>
      <c r="T25" s="51"/>
    </row>
    <row r="26" spans="1:20" ht="225">
      <c r="A26" s="538" t="s">
        <v>270</v>
      </c>
      <c r="B26" s="479" t="s">
        <v>926</v>
      </c>
      <c r="C26" s="496" t="s">
        <v>258</v>
      </c>
      <c r="D26" s="532">
        <v>37.75</v>
      </c>
      <c r="E26" s="532">
        <f>SUM((R26+(D26*S26)))</f>
        <v>25.052500000000002</v>
      </c>
      <c r="F26" s="147"/>
      <c r="G26" s="476">
        <f t="shared" si="5"/>
        <v>62.802500000000002</v>
      </c>
      <c r="H26" s="151"/>
      <c r="I26" s="151"/>
      <c r="J26" s="476">
        <f t="shared" si="1"/>
        <v>56.625</v>
      </c>
      <c r="K26" s="476">
        <f>SUM((J26+(J26*S26+R26)*(1+F26)))</f>
        <v>82.243750000000006</v>
      </c>
      <c r="L26" s="476">
        <f t="shared" si="6"/>
        <v>56.625</v>
      </c>
      <c r="M26" s="476">
        <f>SUM((L26+(L26*S26+R26)*(1+F26)))</f>
        <v>82.243750000000006</v>
      </c>
      <c r="N26" s="476">
        <f t="shared" si="3"/>
        <v>56.625</v>
      </c>
      <c r="O26" s="476">
        <f>SUM(N26+(N26*S26+R26)*(1+F26))</f>
        <v>82.243750000000006</v>
      </c>
      <c r="P26" s="476">
        <f t="shared" si="4"/>
        <v>75.5</v>
      </c>
      <c r="Q26" s="476">
        <f>SUM((P26+(P26*S26+R26)*(1+F26)))</f>
        <v>101.685</v>
      </c>
      <c r="R26" s="55">
        <v>23.92</v>
      </c>
      <c r="S26" s="78">
        <v>0.03</v>
      </c>
      <c r="T26" s="51"/>
    </row>
    <row r="27" spans="1:20" ht="150">
      <c r="A27" s="424" t="s">
        <v>652</v>
      </c>
      <c r="B27" s="479" t="s">
        <v>815</v>
      </c>
      <c r="C27" s="496" t="s">
        <v>257</v>
      </c>
      <c r="D27" s="532">
        <v>34.5</v>
      </c>
      <c r="E27" s="532">
        <f>SUM((D27*S27)+R27)</f>
        <v>21.66375</v>
      </c>
      <c r="F27" s="147"/>
      <c r="G27" s="476">
        <f t="shared" si="5"/>
        <v>56.16375</v>
      </c>
      <c r="H27" s="157"/>
      <c r="I27" s="157"/>
      <c r="J27" s="476">
        <f t="shared" si="1"/>
        <v>51.75</v>
      </c>
      <c r="K27" s="476">
        <f>SUM((J27+(J27*S27+R27)*(1+F27)))</f>
        <v>74.405625000000001</v>
      </c>
      <c r="L27" s="476">
        <f t="shared" si="6"/>
        <v>51.75</v>
      </c>
      <c r="M27" s="476">
        <f>SUM((L27+(L27*S27+R27)*(1+F27)))</f>
        <v>74.405625000000001</v>
      </c>
      <c r="N27" s="476">
        <f t="shared" si="3"/>
        <v>51.75</v>
      </c>
      <c r="O27" s="476">
        <f>SUM(N27+(N27*S27+R27)*(1+F27))</f>
        <v>74.405625000000001</v>
      </c>
      <c r="P27" s="476">
        <f t="shared" si="4"/>
        <v>69</v>
      </c>
      <c r="Q27" s="476">
        <f>SUM((P27+(P27*S27+R27)*(1+F27)))</f>
        <v>92.647500000000008</v>
      </c>
      <c r="R27" s="60">
        <v>19.68</v>
      </c>
      <c r="S27" s="78">
        <v>5.7500000000000002E-2</v>
      </c>
      <c r="T27" s="51"/>
    </row>
    <row r="28" spans="1:20" ht="150">
      <c r="A28" s="538" t="s">
        <v>653</v>
      </c>
      <c r="B28" s="479" t="s">
        <v>815</v>
      </c>
      <c r="C28" s="410" t="s">
        <v>471</v>
      </c>
      <c r="D28" s="532">
        <v>33</v>
      </c>
      <c r="E28" s="532">
        <f>SUM((D28*S28)+R28)</f>
        <v>27.439999999999998</v>
      </c>
      <c r="F28" s="147"/>
      <c r="G28" s="476">
        <f t="shared" si="5"/>
        <v>60.44</v>
      </c>
      <c r="H28" s="151"/>
      <c r="I28" s="151"/>
      <c r="J28" s="476">
        <f t="shared" si="1"/>
        <v>49.5</v>
      </c>
      <c r="K28" s="476">
        <f>SUM((J28+(J28*S28+R28)*(1+F28)))</f>
        <v>77.435000000000002</v>
      </c>
      <c r="L28" s="476">
        <f t="shared" si="6"/>
        <v>49.5</v>
      </c>
      <c r="M28" s="476">
        <f>SUM((L28+(L28*S28+R28)*(1+F28)))</f>
        <v>77.435000000000002</v>
      </c>
      <c r="N28" s="476">
        <f t="shared" si="3"/>
        <v>49.5</v>
      </c>
      <c r="O28" s="476">
        <f>SUM(N28+(N28*S28+R28)*(1+F28))</f>
        <v>77.435000000000002</v>
      </c>
      <c r="P28" s="476">
        <f t="shared" si="4"/>
        <v>66</v>
      </c>
      <c r="Q28" s="476">
        <f>SUM((P28+(P28*S28+R28)*(1+F28)))</f>
        <v>94.43</v>
      </c>
      <c r="R28" s="67">
        <v>26.45</v>
      </c>
      <c r="S28" s="78">
        <v>0.03</v>
      </c>
      <c r="T28" s="51"/>
    </row>
    <row r="29" spans="1:20" ht="165">
      <c r="A29" s="538" t="s">
        <v>654</v>
      </c>
      <c r="B29" s="479" t="s">
        <v>815</v>
      </c>
      <c r="C29" s="410" t="s">
        <v>472</v>
      </c>
      <c r="D29" s="532">
        <v>34.1</v>
      </c>
      <c r="E29" s="532">
        <f>SUM((R29+(D29*S29)))</f>
        <v>22.593</v>
      </c>
      <c r="F29" s="147"/>
      <c r="G29" s="476">
        <f t="shared" si="5"/>
        <v>56.692999999999998</v>
      </c>
      <c r="H29" s="151"/>
      <c r="I29" s="151"/>
      <c r="J29" s="476">
        <f t="shared" si="1"/>
        <v>51.150000000000006</v>
      </c>
      <c r="K29" s="476">
        <f>SUM((J29+E29)*(1+F29))</f>
        <v>73.743000000000009</v>
      </c>
      <c r="L29" s="476">
        <f t="shared" si="6"/>
        <v>51.150000000000006</v>
      </c>
      <c r="M29" s="476">
        <f>SUM((L29+E29)*(1+F29))</f>
        <v>73.743000000000009</v>
      </c>
      <c r="N29" s="476">
        <f t="shared" si="3"/>
        <v>51.150000000000006</v>
      </c>
      <c r="O29" s="476">
        <f>SUM(E29+N29)*(1+F29)</f>
        <v>73.743000000000009</v>
      </c>
      <c r="P29" s="476">
        <f t="shared" si="4"/>
        <v>68.2</v>
      </c>
      <c r="Q29" s="476">
        <f>SUM((P29+E29)*(1+F29))</f>
        <v>90.793000000000006</v>
      </c>
      <c r="R29" s="55">
        <v>21.57</v>
      </c>
      <c r="S29" s="78">
        <v>0.03</v>
      </c>
      <c r="T29" s="51"/>
    </row>
    <row r="30" spans="1:20" ht="225">
      <c r="A30" s="538" t="s">
        <v>655</v>
      </c>
      <c r="B30" s="479" t="s">
        <v>815</v>
      </c>
      <c r="C30" s="496" t="s">
        <v>258</v>
      </c>
      <c r="D30" s="532">
        <v>37.75</v>
      </c>
      <c r="E30" s="532">
        <f>SUM((R30+(D30*S30)))</f>
        <v>25.052500000000002</v>
      </c>
      <c r="F30" s="147"/>
      <c r="G30" s="476">
        <f t="shared" si="5"/>
        <v>62.802500000000002</v>
      </c>
      <c r="H30" s="151"/>
      <c r="I30" s="151"/>
      <c r="J30" s="476">
        <f t="shared" si="1"/>
        <v>56.625</v>
      </c>
      <c r="K30" s="476">
        <f>SUM((J30+(J30*S30+R30)*(1+F30)))</f>
        <v>82.243750000000006</v>
      </c>
      <c r="L30" s="476">
        <f t="shared" si="6"/>
        <v>56.625</v>
      </c>
      <c r="M30" s="476">
        <f>SUM((L30+(L30*S30+R30)*(1+F30)))</f>
        <v>82.243750000000006</v>
      </c>
      <c r="N30" s="476">
        <f t="shared" si="3"/>
        <v>56.625</v>
      </c>
      <c r="O30" s="476">
        <f>SUM(N30+(N30*S30+R30)*(1+F30))</f>
        <v>82.243750000000006</v>
      </c>
      <c r="P30" s="476">
        <f t="shared" si="4"/>
        <v>75.5</v>
      </c>
      <c r="Q30" s="476">
        <f>SUM((P30+(P30*S30+R30)*(1+F30)))</f>
        <v>101.685</v>
      </c>
      <c r="R30" s="55">
        <v>23.92</v>
      </c>
      <c r="S30" s="78">
        <v>0.03</v>
      </c>
      <c r="T30" s="51"/>
    </row>
    <row r="31" spans="1:20" ht="155.25" customHeight="1">
      <c r="A31" s="424" t="s">
        <v>656</v>
      </c>
      <c r="B31" s="405" t="s">
        <v>907</v>
      </c>
      <c r="C31" s="496" t="s">
        <v>257</v>
      </c>
      <c r="D31" s="532">
        <v>34.5</v>
      </c>
      <c r="E31" s="532">
        <f>SUM((D31*S31)+R31)</f>
        <v>21.66375</v>
      </c>
      <c r="F31" s="147"/>
      <c r="G31" s="476">
        <f t="shared" si="5"/>
        <v>56.16375</v>
      </c>
      <c r="H31" s="157"/>
      <c r="I31" s="157"/>
      <c r="J31" s="476">
        <f t="shared" si="1"/>
        <v>51.75</v>
      </c>
      <c r="K31" s="476">
        <f>SUM((J31+(J31*S31+R31)*(1+F31)))</f>
        <v>74.405625000000001</v>
      </c>
      <c r="L31" s="476">
        <f t="shared" si="6"/>
        <v>51.75</v>
      </c>
      <c r="M31" s="476">
        <f>SUM((L31+(L31*S31+R31)*(1+F31)))</f>
        <v>74.405625000000001</v>
      </c>
      <c r="N31" s="476">
        <f t="shared" si="3"/>
        <v>51.75</v>
      </c>
      <c r="O31" s="476">
        <f>SUM(N31+(N31*S31+R31)*(1+F31))</f>
        <v>74.405625000000001</v>
      </c>
      <c r="P31" s="476">
        <f t="shared" si="4"/>
        <v>69</v>
      </c>
      <c r="Q31" s="476">
        <f>SUM((P31+(P31*S31+R31)*(1+F31)))</f>
        <v>92.647500000000008</v>
      </c>
      <c r="R31" s="60">
        <v>19.68</v>
      </c>
      <c r="S31" s="78">
        <v>5.7500000000000002E-2</v>
      </c>
      <c r="T31" s="51"/>
    </row>
    <row r="32" spans="1:20" ht="165">
      <c r="A32" s="538" t="s">
        <v>657</v>
      </c>
      <c r="B32" s="405" t="s">
        <v>907</v>
      </c>
      <c r="C32" s="410" t="s">
        <v>471</v>
      </c>
      <c r="D32" s="532">
        <v>33</v>
      </c>
      <c r="E32" s="532">
        <f>SUM((D32*S32)+R32)</f>
        <v>27.439999999999998</v>
      </c>
      <c r="F32" s="147"/>
      <c r="G32" s="476">
        <f t="shared" si="5"/>
        <v>60.44</v>
      </c>
      <c r="H32" s="151"/>
      <c r="I32" s="151"/>
      <c r="J32" s="476">
        <f t="shared" si="1"/>
        <v>49.5</v>
      </c>
      <c r="K32" s="476">
        <f>SUM((J32+(J32*S32+R32)*(1+F32)))</f>
        <v>77.435000000000002</v>
      </c>
      <c r="L32" s="476">
        <f t="shared" si="6"/>
        <v>49.5</v>
      </c>
      <c r="M32" s="476">
        <f>SUM((L32+(L32*S32+R32)*(1+F32)))</f>
        <v>77.435000000000002</v>
      </c>
      <c r="N32" s="476">
        <f t="shared" si="3"/>
        <v>49.5</v>
      </c>
      <c r="O32" s="476">
        <f>SUM(N32+(N32*S32+R32)*(1+F32))</f>
        <v>77.435000000000002</v>
      </c>
      <c r="P32" s="476">
        <f t="shared" si="4"/>
        <v>66</v>
      </c>
      <c r="Q32" s="476">
        <f>SUM((P32+(P32*S32+R32)*(1+F32)))</f>
        <v>94.43</v>
      </c>
      <c r="R32" s="67">
        <v>26.45</v>
      </c>
      <c r="S32" s="78">
        <v>0.03</v>
      </c>
      <c r="T32" s="51"/>
    </row>
    <row r="33" spans="1:20" ht="165">
      <c r="A33" s="538" t="s">
        <v>658</v>
      </c>
      <c r="B33" s="405" t="s">
        <v>907</v>
      </c>
      <c r="C33" s="410" t="s">
        <v>472</v>
      </c>
      <c r="D33" s="532">
        <v>34.1</v>
      </c>
      <c r="E33" s="532">
        <f>SUM((R33+(D33*S33)))</f>
        <v>22.593</v>
      </c>
      <c r="F33" s="147"/>
      <c r="G33" s="476">
        <f t="shared" si="5"/>
        <v>56.692999999999998</v>
      </c>
      <c r="H33" s="151"/>
      <c r="I33" s="151"/>
      <c r="J33" s="476">
        <f t="shared" si="1"/>
        <v>51.150000000000006</v>
      </c>
      <c r="K33" s="476">
        <f>SUM((J33+E33)*(1+F33))</f>
        <v>73.743000000000009</v>
      </c>
      <c r="L33" s="476">
        <f t="shared" si="6"/>
        <v>51.150000000000006</v>
      </c>
      <c r="M33" s="476">
        <f>SUM((L33+E33)*(1+F33))</f>
        <v>73.743000000000009</v>
      </c>
      <c r="N33" s="476">
        <f t="shared" si="3"/>
        <v>51.150000000000006</v>
      </c>
      <c r="O33" s="476">
        <f>SUM(E33+N33)*(1+F33)</f>
        <v>73.743000000000009</v>
      </c>
      <c r="P33" s="476">
        <f t="shared" si="4"/>
        <v>68.2</v>
      </c>
      <c r="Q33" s="476">
        <f>SUM((P33+E33)*(1+F33))</f>
        <v>90.793000000000006</v>
      </c>
      <c r="R33" s="55">
        <v>21.57</v>
      </c>
      <c r="S33" s="78">
        <v>0.03</v>
      </c>
      <c r="T33" s="51"/>
    </row>
    <row r="34" spans="1:20" ht="225">
      <c r="A34" s="538" t="s">
        <v>659</v>
      </c>
      <c r="B34" s="405" t="s">
        <v>907</v>
      </c>
      <c r="C34" s="496" t="s">
        <v>258</v>
      </c>
      <c r="D34" s="532">
        <v>37.75</v>
      </c>
      <c r="E34" s="532">
        <f>SUM((R34+(D34*S34)))</f>
        <v>25.052500000000002</v>
      </c>
      <c r="F34" s="147"/>
      <c r="G34" s="476">
        <f t="shared" si="5"/>
        <v>62.802500000000002</v>
      </c>
      <c r="H34" s="151"/>
      <c r="I34" s="151"/>
      <c r="J34" s="476">
        <f t="shared" si="1"/>
        <v>56.625</v>
      </c>
      <c r="K34" s="476">
        <f>SUM((J34+(J34*S34+R34)*(1+F34)))</f>
        <v>82.243750000000006</v>
      </c>
      <c r="L34" s="476">
        <f t="shared" si="6"/>
        <v>56.625</v>
      </c>
      <c r="M34" s="476">
        <f>SUM((L34+(L34*S34+R34)*(1+F34)))</f>
        <v>82.243750000000006</v>
      </c>
      <c r="N34" s="476">
        <f t="shared" si="3"/>
        <v>56.625</v>
      </c>
      <c r="O34" s="476">
        <f>SUM(N34+(N34*S34+R34)*(1+F34))</f>
        <v>82.243750000000006</v>
      </c>
      <c r="P34" s="476">
        <f t="shared" si="4"/>
        <v>75.5</v>
      </c>
      <c r="Q34" s="476">
        <f>SUM((P34+(P34*S34+R34)*(1+F34)))</f>
        <v>101.685</v>
      </c>
      <c r="R34" s="55">
        <v>23.92</v>
      </c>
      <c r="S34" s="78">
        <v>0.03</v>
      </c>
      <c r="T34" s="51"/>
    </row>
    <row r="35" spans="1:20" ht="120">
      <c r="A35" s="496" t="s">
        <v>271</v>
      </c>
      <c r="B35" s="504" t="s">
        <v>573</v>
      </c>
      <c r="C35" s="496" t="s">
        <v>257</v>
      </c>
      <c r="D35" s="532">
        <v>34.5</v>
      </c>
      <c r="E35" s="532">
        <f>SUM((D35*S35)+R35)</f>
        <v>21.66375</v>
      </c>
      <c r="F35" s="147"/>
      <c r="G35" s="476">
        <f t="shared" si="5"/>
        <v>56.16375</v>
      </c>
      <c r="H35" s="157"/>
      <c r="I35" s="157"/>
      <c r="J35" s="476">
        <f t="shared" si="1"/>
        <v>51.75</v>
      </c>
      <c r="K35" s="476">
        <f>SUM((J35+(J35*S35+R35)*(1+F35)))</f>
        <v>74.405625000000001</v>
      </c>
      <c r="L35" s="476">
        <f t="shared" si="6"/>
        <v>51.75</v>
      </c>
      <c r="M35" s="476">
        <f>SUM((L35+(L35*S35+R35)*(1+F35)))</f>
        <v>74.405625000000001</v>
      </c>
      <c r="N35" s="476">
        <f t="shared" si="3"/>
        <v>51.75</v>
      </c>
      <c r="O35" s="476">
        <f>SUM(N35+(N35*S35+R35)*(1+F35))</f>
        <v>74.405625000000001</v>
      </c>
      <c r="P35" s="476">
        <f t="shared" si="4"/>
        <v>69</v>
      </c>
      <c r="Q35" s="476">
        <f>SUM((P35+(P35*S35+R35)*(1+F35)))</f>
        <v>92.647500000000008</v>
      </c>
      <c r="R35" s="60">
        <v>19.68</v>
      </c>
      <c r="S35" s="78">
        <v>5.7500000000000002E-2</v>
      </c>
      <c r="T35" s="51"/>
    </row>
    <row r="36" spans="1:20" ht="120">
      <c r="A36" s="538" t="s">
        <v>272</v>
      </c>
      <c r="B36" s="405" t="s">
        <v>927</v>
      </c>
      <c r="C36" s="410" t="s">
        <v>471</v>
      </c>
      <c r="D36" s="532">
        <v>33</v>
      </c>
      <c r="E36" s="532">
        <f>SUM((D36*S36)+R36)</f>
        <v>27.439999999999998</v>
      </c>
      <c r="F36" s="147"/>
      <c r="G36" s="476">
        <f t="shared" si="5"/>
        <v>60.44</v>
      </c>
      <c r="H36" s="151"/>
      <c r="I36" s="151"/>
      <c r="J36" s="476">
        <f t="shared" si="1"/>
        <v>49.5</v>
      </c>
      <c r="K36" s="476">
        <f>SUM((J36+(J36*S36+R36)*(1+F36)))</f>
        <v>77.435000000000002</v>
      </c>
      <c r="L36" s="476">
        <f t="shared" si="6"/>
        <v>49.5</v>
      </c>
      <c r="M36" s="476">
        <f>SUM((L36+(L36*S36+R36)*(1+F36)))</f>
        <v>77.435000000000002</v>
      </c>
      <c r="N36" s="476">
        <f t="shared" si="3"/>
        <v>49.5</v>
      </c>
      <c r="O36" s="476">
        <f>SUM(N36+(N36*S36+R36)*(1+F36))</f>
        <v>77.435000000000002</v>
      </c>
      <c r="P36" s="476">
        <f t="shared" si="4"/>
        <v>66</v>
      </c>
      <c r="Q36" s="476">
        <f>SUM((P36+(P36*S36+R36)*(1+F36)))</f>
        <v>94.43</v>
      </c>
      <c r="R36" s="67">
        <v>26.45</v>
      </c>
      <c r="S36" s="78">
        <v>0.03</v>
      </c>
      <c r="T36" s="51"/>
    </row>
    <row r="37" spans="1:20" ht="183.75" customHeight="1">
      <c r="A37" s="538" t="s">
        <v>273</v>
      </c>
      <c r="B37" s="405" t="s">
        <v>927</v>
      </c>
      <c r="C37" s="410" t="s">
        <v>472</v>
      </c>
      <c r="D37" s="532">
        <v>34.1</v>
      </c>
      <c r="E37" s="532">
        <f>SUM((R37+(D37*S37)))</f>
        <v>22.593</v>
      </c>
      <c r="F37" s="147"/>
      <c r="G37" s="476">
        <f t="shared" si="5"/>
        <v>56.692999999999998</v>
      </c>
      <c r="H37" s="151"/>
      <c r="I37" s="151"/>
      <c r="J37" s="476">
        <f t="shared" ref="J37:J46" si="7">SUM(D37*1.5)</f>
        <v>51.150000000000006</v>
      </c>
      <c r="K37" s="476">
        <f>SUM((J37+E37)*(1+F37))</f>
        <v>73.743000000000009</v>
      </c>
      <c r="L37" s="476">
        <f t="shared" si="6"/>
        <v>51.150000000000006</v>
      </c>
      <c r="M37" s="476">
        <f>SUM((L37+E37)*(1+F37))</f>
        <v>73.743000000000009</v>
      </c>
      <c r="N37" s="476">
        <f t="shared" si="3"/>
        <v>51.150000000000006</v>
      </c>
      <c r="O37" s="476">
        <f>SUM(E37+N37)*(1+F37)</f>
        <v>73.743000000000009</v>
      </c>
      <c r="P37" s="476">
        <f t="shared" ref="P37:P46" si="8">SUM(D37*2)</f>
        <v>68.2</v>
      </c>
      <c r="Q37" s="476">
        <f>SUM((P37+E37)*(1+F37))</f>
        <v>90.793000000000006</v>
      </c>
      <c r="R37" s="55">
        <v>21.57</v>
      </c>
      <c r="S37" s="78">
        <v>0.03</v>
      </c>
      <c r="T37" s="51"/>
    </row>
    <row r="38" spans="1:20" ht="225">
      <c r="A38" s="538" t="s">
        <v>660</v>
      </c>
      <c r="B38" s="405" t="s">
        <v>927</v>
      </c>
      <c r="C38" s="496" t="s">
        <v>258</v>
      </c>
      <c r="D38" s="532">
        <v>37.75</v>
      </c>
      <c r="E38" s="532">
        <f>SUM((R38+(D38*S38)))</f>
        <v>25.052500000000002</v>
      </c>
      <c r="F38" s="147"/>
      <c r="G38" s="476">
        <f t="shared" si="5"/>
        <v>62.802500000000002</v>
      </c>
      <c r="H38" s="151"/>
      <c r="I38" s="151"/>
      <c r="J38" s="476">
        <f t="shared" si="7"/>
        <v>56.625</v>
      </c>
      <c r="K38" s="476">
        <f>SUM((J38+(J38*S38+R38)*(1+F38)))</f>
        <v>82.243750000000006</v>
      </c>
      <c r="L38" s="476">
        <f t="shared" si="6"/>
        <v>56.625</v>
      </c>
      <c r="M38" s="476">
        <f>SUM((L38+(L38*S38+R38)*(1+F38)))</f>
        <v>82.243750000000006</v>
      </c>
      <c r="N38" s="476">
        <f t="shared" ref="N38:N59" si="9">SUM(D38*1.5)</f>
        <v>56.625</v>
      </c>
      <c r="O38" s="476">
        <f>SUM(N38+(N38*S38+R38)*(1+F38))</f>
        <v>82.243750000000006</v>
      </c>
      <c r="P38" s="476">
        <f t="shared" si="8"/>
        <v>75.5</v>
      </c>
      <c r="Q38" s="476">
        <f>SUM((P38+(P38*S38+R38)*(1+F38)))</f>
        <v>101.685</v>
      </c>
      <c r="R38" s="55">
        <v>23.92</v>
      </c>
      <c r="S38" s="78">
        <v>0.03</v>
      </c>
      <c r="T38" s="51"/>
    </row>
    <row r="39" spans="1:20" ht="135">
      <c r="A39" s="424" t="s">
        <v>274</v>
      </c>
      <c r="B39" s="405" t="s">
        <v>928</v>
      </c>
      <c r="C39" s="496" t="s">
        <v>257</v>
      </c>
      <c r="D39" s="532">
        <v>34.5</v>
      </c>
      <c r="E39" s="532">
        <f>SUM((D39*S39)+R39)</f>
        <v>21.66375</v>
      </c>
      <c r="F39" s="147"/>
      <c r="G39" s="476">
        <f>SUM(D39:E39)*(1+F39)</f>
        <v>56.16375</v>
      </c>
      <c r="H39" s="157"/>
      <c r="I39" s="157"/>
      <c r="J39" s="476">
        <f>SUM(D39*1.5)</f>
        <v>51.75</v>
      </c>
      <c r="K39" s="476">
        <f>SUM((J39+(J39*S39+R39)*(1+F39)))</f>
        <v>74.405625000000001</v>
      </c>
      <c r="L39" s="476">
        <f>SUM(D39*1.5)</f>
        <v>51.75</v>
      </c>
      <c r="M39" s="476">
        <f>SUM((L39+(L39*S39+R39)*(1+F39)))</f>
        <v>74.405625000000001</v>
      </c>
      <c r="N39" s="476">
        <f t="shared" si="9"/>
        <v>51.75</v>
      </c>
      <c r="O39" s="476">
        <f>SUM(N39+(N39*S39+R39)*(1+F39))</f>
        <v>74.405625000000001</v>
      </c>
      <c r="P39" s="476">
        <f>SUM(D39*2)</f>
        <v>69</v>
      </c>
      <c r="Q39" s="476">
        <f>SUM((P39+(P39*S39+R39)*(1+F39)))</f>
        <v>92.647500000000008</v>
      </c>
      <c r="R39" s="60">
        <v>19.68</v>
      </c>
      <c r="S39" s="78">
        <v>5.7500000000000002E-2</v>
      </c>
      <c r="T39" s="51"/>
    </row>
    <row r="40" spans="1:20" ht="121.5" customHeight="1">
      <c r="A40" s="538" t="s">
        <v>275</v>
      </c>
      <c r="B40" s="405" t="s">
        <v>928</v>
      </c>
      <c r="C40" s="410" t="s">
        <v>473</v>
      </c>
      <c r="D40" s="532">
        <v>33</v>
      </c>
      <c r="E40" s="532">
        <f>SUM((D40*S40)+R40)</f>
        <v>27.439999999999998</v>
      </c>
      <c r="F40" s="147"/>
      <c r="G40" s="476">
        <f>SUM(D40:E40)*(1+F40)</f>
        <v>60.44</v>
      </c>
      <c r="H40" s="151"/>
      <c r="I40" s="151"/>
      <c r="J40" s="476">
        <f>SUM(D40*1.5)</f>
        <v>49.5</v>
      </c>
      <c r="K40" s="476">
        <f>SUM((J40+(J40*S40+R40)*(1+F40)))</f>
        <v>77.435000000000002</v>
      </c>
      <c r="L40" s="476">
        <f>SUM(D40*1.5)</f>
        <v>49.5</v>
      </c>
      <c r="M40" s="476">
        <f>SUM((L40+(L40*S40+R40)*(1+F40)))</f>
        <v>77.435000000000002</v>
      </c>
      <c r="N40" s="476">
        <f t="shared" si="9"/>
        <v>49.5</v>
      </c>
      <c r="O40" s="476">
        <f>SUM(N40+(N40*S40+R40)*(1+F40))</f>
        <v>77.435000000000002</v>
      </c>
      <c r="P40" s="476">
        <f>SUM(D40*2)</f>
        <v>66</v>
      </c>
      <c r="Q40" s="476">
        <f>SUM((P40+(P40*S40+R40)*(1+F40)))</f>
        <v>94.43</v>
      </c>
      <c r="R40" s="67">
        <v>26.45</v>
      </c>
      <c r="S40" s="78">
        <v>0.03</v>
      </c>
      <c r="T40" s="51"/>
    </row>
    <row r="41" spans="1:20" ht="176.25" customHeight="1">
      <c r="A41" s="538" t="s">
        <v>276</v>
      </c>
      <c r="B41" s="405" t="s">
        <v>928</v>
      </c>
      <c r="C41" s="410" t="s">
        <v>472</v>
      </c>
      <c r="D41" s="532">
        <v>34.1</v>
      </c>
      <c r="E41" s="532">
        <f>SUM((R41+(D41*S41)))</f>
        <v>22.593</v>
      </c>
      <c r="F41" s="147"/>
      <c r="G41" s="476">
        <f>SUM(D41:E41)*(1+F41)</f>
        <v>56.692999999999998</v>
      </c>
      <c r="H41" s="151"/>
      <c r="I41" s="151"/>
      <c r="J41" s="476">
        <f>SUM(D41*1.5)</f>
        <v>51.150000000000006</v>
      </c>
      <c r="K41" s="476">
        <f>SUM((J41+E41)*(1+F41))</f>
        <v>73.743000000000009</v>
      </c>
      <c r="L41" s="476">
        <f>SUM(D41*1.5)</f>
        <v>51.150000000000006</v>
      </c>
      <c r="M41" s="476">
        <f>SUM((L41+E41)*(1+F41))</f>
        <v>73.743000000000009</v>
      </c>
      <c r="N41" s="476">
        <f t="shared" si="9"/>
        <v>51.150000000000006</v>
      </c>
      <c r="O41" s="476">
        <f>SUM(E41+N41)*(1+F41)</f>
        <v>73.743000000000009</v>
      </c>
      <c r="P41" s="476">
        <f>SUM(D41*2)</f>
        <v>68.2</v>
      </c>
      <c r="Q41" s="476">
        <f>SUM((P41+E41)*(1+F41))</f>
        <v>90.793000000000006</v>
      </c>
      <c r="R41" s="55">
        <v>21.57</v>
      </c>
      <c r="S41" s="78">
        <v>0.03</v>
      </c>
      <c r="T41" s="51"/>
    </row>
    <row r="42" spans="1:20" ht="225">
      <c r="A42" s="538" t="s">
        <v>277</v>
      </c>
      <c r="B42" s="405" t="s">
        <v>928</v>
      </c>
      <c r="C42" s="496" t="s">
        <v>258</v>
      </c>
      <c r="D42" s="532">
        <v>37.75</v>
      </c>
      <c r="E42" s="532">
        <f>SUM((R42+(D42*S42)))</f>
        <v>25.052500000000002</v>
      </c>
      <c r="F42" s="147"/>
      <c r="G42" s="476">
        <f>SUM(D42:E42)*(1+F42)</f>
        <v>62.802500000000002</v>
      </c>
      <c r="H42" s="151"/>
      <c r="I42" s="151"/>
      <c r="J42" s="476">
        <f>SUM(D42*1.5)</f>
        <v>56.625</v>
      </c>
      <c r="K42" s="476">
        <f>SUM((J42+(J42*S42+R42)*(1+F42)))</f>
        <v>82.243750000000006</v>
      </c>
      <c r="L42" s="476">
        <f>SUM(D42*1.5)</f>
        <v>56.625</v>
      </c>
      <c r="M42" s="476">
        <f>SUM((L42+(L42*S42+R42)*(1+F42)))</f>
        <v>82.243750000000006</v>
      </c>
      <c r="N42" s="476">
        <f>SUM(D42*1.5)</f>
        <v>56.625</v>
      </c>
      <c r="O42" s="476">
        <f>SUM(N42+(N42*S42+R42)*(1+F42))</f>
        <v>82.243750000000006</v>
      </c>
      <c r="P42" s="476">
        <f>SUM(D42*2)</f>
        <v>75.5</v>
      </c>
      <c r="Q42" s="476">
        <f>SUM((P42+(P42*S42+R42)*(1+F42)))</f>
        <v>101.685</v>
      </c>
      <c r="R42" s="55">
        <v>23.92</v>
      </c>
      <c r="S42" s="78">
        <v>0.03</v>
      </c>
      <c r="T42" s="51"/>
    </row>
    <row r="43" spans="1:20" ht="135">
      <c r="A43" s="496" t="s">
        <v>278</v>
      </c>
      <c r="B43" s="405" t="s">
        <v>929</v>
      </c>
      <c r="C43" s="496" t="s">
        <v>257</v>
      </c>
      <c r="D43" s="532">
        <v>34.5</v>
      </c>
      <c r="E43" s="532">
        <f>SUM((D43*S43)+R43)</f>
        <v>21.66375</v>
      </c>
      <c r="F43" s="147"/>
      <c r="G43" s="476">
        <f t="shared" si="5"/>
        <v>56.16375</v>
      </c>
      <c r="H43" s="157"/>
      <c r="I43" s="157"/>
      <c r="J43" s="476">
        <f t="shared" si="7"/>
        <v>51.75</v>
      </c>
      <c r="K43" s="476">
        <f>SUM((J43+(J43*S43+R43)*(1+F43)))</f>
        <v>74.405625000000001</v>
      </c>
      <c r="L43" s="476">
        <f t="shared" si="6"/>
        <v>51.75</v>
      </c>
      <c r="M43" s="476">
        <f>SUM((L43+(L43*S43+R43)*(1+F43)))</f>
        <v>74.405625000000001</v>
      </c>
      <c r="N43" s="476">
        <f t="shared" si="9"/>
        <v>51.75</v>
      </c>
      <c r="O43" s="476">
        <f>SUM(N43+(N43*S43+R43)*(1+F43))</f>
        <v>74.405625000000001</v>
      </c>
      <c r="P43" s="476">
        <f t="shared" si="8"/>
        <v>69</v>
      </c>
      <c r="Q43" s="476">
        <f>SUM((P43+(P43*S43+R43)*(1+F43)))</f>
        <v>92.647500000000008</v>
      </c>
      <c r="R43" s="60">
        <v>19.68</v>
      </c>
      <c r="S43" s="78">
        <v>5.7500000000000002E-2</v>
      </c>
      <c r="T43" s="51"/>
    </row>
    <row r="44" spans="1:20" ht="118.5" customHeight="1">
      <c r="A44" s="538" t="s">
        <v>279</v>
      </c>
      <c r="B44" s="405" t="s">
        <v>929</v>
      </c>
      <c r="C44" s="410" t="s">
        <v>473</v>
      </c>
      <c r="D44" s="532">
        <v>33</v>
      </c>
      <c r="E44" s="532">
        <f>SUM((D44*S44)+R44)</f>
        <v>27.439999999999998</v>
      </c>
      <c r="F44" s="147"/>
      <c r="G44" s="476">
        <f t="shared" si="5"/>
        <v>60.44</v>
      </c>
      <c r="H44" s="151"/>
      <c r="I44" s="151"/>
      <c r="J44" s="476">
        <f t="shared" si="7"/>
        <v>49.5</v>
      </c>
      <c r="K44" s="476">
        <f>SUM((J44+(J44*S44+R44)*(1+F44)))</f>
        <v>77.435000000000002</v>
      </c>
      <c r="L44" s="476">
        <f t="shared" si="6"/>
        <v>49.5</v>
      </c>
      <c r="M44" s="476">
        <f>SUM((L44+(L44*S44+R44)*(1+F44)))</f>
        <v>77.435000000000002</v>
      </c>
      <c r="N44" s="476">
        <f t="shared" si="9"/>
        <v>49.5</v>
      </c>
      <c r="O44" s="476">
        <f>SUM(N44+(N44*S44+R44)*(1+F44))</f>
        <v>77.435000000000002</v>
      </c>
      <c r="P44" s="476">
        <f t="shared" si="8"/>
        <v>66</v>
      </c>
      <c r="Q44" s="476">
        <f>SUM((P44+(P44*S44+R44)*(1+F44)))</f>
        <v>94.43</v>
      </c>
      <c r="R44" s="67">
        <v>26.45</v>
      </c>
      <c r="S44" s="78">
        <v>0.03</v>
      </c>
      <c r="T44" s="51"/>
    </row>
    <row r="45" spans="1:20" ht="180.75" customHeight="1">
      <c r="A45" s="538" t="s">
        <v>280</v>
      </c>
      <c r="B45" s="405" t="s">
        <v>929</v>
      </c>
      <c r="C45" s="410" t="s">
        <v>472</v>
      </c>
      <c r="D45" s="532">
        <v>34.1</v>
      </c>
      <c r="E45" s="532">
        <f>SUM((R45+(D45*S45)))</f>
        <v>22.593</v>
      </c>
      <c r="F45" s="147"/>
      <c r="G45" s="476">
        <f t="shared" si="5"/>
        <v>56.692999999999998</v>
      </c>
      <c r="H45" s="151"/>
      <c r="I45" s="151"/>
      <c r="J45" s="476">
        <f t="shared" si="7"/>
        <v>51.150000000000006</v>
      </c>
      <c r="K45" s="476">
        <f>SUM((J45+E45)*(1+F45))</f>
        <v>73.743000000000009</v>
      </c>
      <c r="L45" s="476">
        <f t="shared" si="6"/>
        <v>51.150000000000006</v>
      </c>
      <c r="M45" s="476">
        <f>SUM((L45+E45)*(1+F45))</f>
        <v>73.743000000000009</v>
      </c>
      <c r="N45" s="476">
        <f t="shared" si="9"/>
        <v>51.150000000000006</v>
      </c>
      <c r="O45" s="476">
        <f>SUM(E45+N45)*(1+F45)</f>
        <v>73.743000000000009</v>
      </c>
      <c r="P45" s="476">
        <f t="shared" si="8"/>
        <v>68.2</v>
      </c>
      <c r="Q45" s="476">
        <f>SUM((P45+E45)*(1+F45))</f>
        <v>90.793000000000006</v>
      </c>
      <c r="R45" s="55">
        <v>21.57</v>
      </c>
      <c r="S45" s="78">
        <v>0.03</v>
      </c>
      <c r="T45" s="51"/>
    </row>
    <row r="46" spans="1:20" ht="225">
      <c r="A46" s="538" t="s">
        <v>281</v>
      </c>
      <c r="B46" s="405" t="s">
        <v>929</v>
      </c>
      <c r="C46" s="496" t="s">
        <v>258</v>
      </c>
      <c r="D46" s="532">
        <v>37.75</v>
      </c>
      <c r="E46" s="532">
        <f>SUM((R46+(D46*S46)))</f>
        <v>25.052500000000002</v>
      </c>
      <c r="F46" s="147"/>
      <c r="G46" s="476">
        <f t="shared" si="5"/>
        <v>62.802500000000002</v>
      </c>
      <c r="H46" s="151"/>
      <c r="I46" s="151"/>
      <c r="J46" s="476">
        <f t="shared" si="7"/>
        <v>56.625</v>
      </c>
      <c r="K46" s="476">
        <f>SUM((J46+(J46*S46+R46)*(1+F46)))</f>
        <v>82.243750000000006</v>
      </c>
      <c r="L46" s="476">
        <f t="shared" si="6"/>
        <v>56.625</v>
      </c>
      <c r="M46" s="476">
        <f>SUM((L46+(L46*S46+R46)*(1+F46)))</f>
        <v>82.243750000000006</v>
      </c>
      <c r="N46" s="476">
        <f t="shared" si="9"/>
        <v>56.625</v>
      </c>
      <c r="O46" s="476">
        <f>SUM(N46+(N46*S46+R46)*(1+F46))</f>
        <v>82.243750000000006</v>
      </c>
      <c r="P46" s="476">
        <f t="shared" si="8"/>
        <v>75.5</v>
      </c>
      <c r="Q46" s="476">
        <f>SUM((P46+(P46*S46+R46)*(1+F46)))</f>
        <v>101.685</v>
      </c>
      <c r="R46" s="55">
        <v>23.92</v>
      </c>
      <c r="S46" s="78">
        <v>0.03</v>
      </c>
      <c r="T46" s="51"/>
    </row>
    <row r="47" spans="1:20" ht="150">
      <c r="A47" s="538" t="s">
        <v>282</v>
      </c>
      <c r="B47" s="405" t="s">
        <v>930</v>
      </c>
      <c r="C47" s="496" t="s">
        <v>257</v>
      </c>
      <c r="D47" s="532">
        <v>34.5</v>
      </c>
      <c r="E47" s="532">
        <f>SUM((D47*S47)+R47)</f>
        <v>21.66375</v>
      </c>
      <c r="F47" s="147"/>
      <c r="G47" s="476">
        <f t="shared" si="5"/>
        <v>56.16375</v>
      </c>
      <c r="H47" s="157"/>
      <c r="I47" s="157"/>
      <c r="J47" s="476">
        <f t="shared" ref="J47:J66" si="10">SUM(D47*1.5)</f>
        <v>51.75</v>
      </c>
      <c r="K47" s="476">
        <f>SUM((J47+(J47*S47+R47)*(1+F47)))</f>
        <v>74.405625000000001</v>
      </c>
      <c r="L47" s="476">
        <f t="shared" si="6"/>
        <v>51.75</v>
      </c>
      <c r="M47" s="476">
        <f>SUM((L47+(L47*S47+R47)*(1+F47)))</f>
        <v>74.405625000000001</v>
      </c>
      <c r="N47" s="476">
        <f t="shared" si="9"/>
        <v>51.75</v>
      </c>
      <c r="O47" s="476">
        <f>SUM(N47+(N47*S47+R47)*(1+F47))</f>
        <v>74.405625000000001</v>
      </c>
      <c r="P47" s="476">
        <f>SUM(D47*2)</f>
        <v>69</v>
      </c>
      <c r="Q47" s="476">
        <f>SUM((P47+(P47*S47+R47)*(1+F47)))</f>
        <v>92.647500000000008</v>
      </c>
      <c r="R47" s="60">
        <v>19.68</v>
      </c>
      <c r="S47" s="78">
        <v>5.7500000000000002E-2</v>
      </c>
      <c r="T47" s="51"/>
    </row>
    <row r="48" spans="1:20" ht="125.25" customHeight="1">
      <c r="A48" s="538" t="s">
        <v>283</v>
      </c>
      <c r="B48" s="405" t="s">
        <v>930</v>
      </c>
      <c r="C48" s="410" t="s">
        <v>473</v>
      </c>
      <c r="D48" s="532">
        <v>33</v>
      </c>
      <c r="E48" s="532">
        <f>SUM((D48*S48)+R48)</f>
        <v>27.439999999999998</v>
      </c>
      <c r="F48" s="147"/>
      <c r="G48" s="476">
        <f t="shared" si="5"/>
        <v>60.44</v>
      </c>
      <c r="H48" s="151"/>
      <c r="I48" s="151"/>
      <c r="J48" s="476">
        <f t="shared" si="10"/>
        <v>49.5</v>
      </c>
      <c r="K48" s="476">
        <f>SUM((J48+(J48*S48+R48)*(1+F48)))</f>
        <v>77.435000000000002</v>
      </c>
      <c r="L48" s="476">
        <f t="shared" si="6"/>
        <v>49.5</v>
      </c>
      <c r="M48" s="476">
        <f>SUM((L48+(L48*S48+R48)*(1+F48)))</f>
        <v>77.435000000000002</v>
      </c>
      <c r="N48" s="476">
        <f t="shared" si="9"/>
        <v>49.5</v>
      </c>
      <c r="O48" s="476">
        <f>SUM(N48+(N48*S48+R48)*(1+F48))</f>
        <v>77.435000000000002</v>
      </c>
      <c r="P48" s="476">
        <f>SUM(D48*2)</f>
        <v>66</v>
      </c>
      <c r="Q48" s="476">
        <f>SUM((P48+(P48*S48+R48)*(1+F48)))</f>
        <v>94.43</v>
      </c>
      <c r="R48" s="67">
        <v>26.45</v>
      </c>
      <c r="S48" s="78">
        <v>0.03</v>
      </c>
      <c r="T48" s="51"/>
    </row>
    <row r="49" spans="1:20" ht="165">
      <c r="A49" s="538" t="s">
        <v>284</v>
      </c>
      <c r="B49" s="405" t="s">
        <v>930</v>
      </c>
      <c r="C49" s="410" t="s">
        <v>472</v>
      </c>
      <c r="D49" s="532">
        <v>34.1</v>
      </c>
      <c r="E49" s="532">
        <f>SUM((R49+(D49*S49)))</f>
        <v>22.593</v>
      </c>
      <c r="F49" s="147"/>
      <c r="G49" s="476">
        <f t="shared" si="5"/>
        <v>56.692999999999998</v>
      </c>
      <c r="H49" s="151"/>
      <c r="I49" s="151"/>
      <c r="J49" s="476">
        <f t="shared" si="10"/>
        <v>51.150000000000006</v>
      </c>
      <c r="K49" s="476">
        <f>SUM((J49+E49)*(1+F49))</f>
        <v>73.743000000000009</v>
      </c>
      <c r="L49" s="476">
        <f t="shared" si="6"/>
        <v>51.150000000000006</v>
      </c>
      <c r="M49" s="476">
        <f>SUM((L49+E49)*(1+F49))</f>
        <v>73.743000000000009</v>
      </c>
      <c r="N49" s="476">
        <f t="shared" si="9"/>
        <v>51.150000000000006</v>
      </c>
      <c r="O49" s="476">
        <f>SUM(E49+N49)*(1+F49)</f>
        <v>73.743000000000009</v>
      </c>
      <c r="P49" s="476">
        <f t="shared" ref="P49:P54" si="11">SUM(D49*2)</f>
        <v>68.2</v>
      </c>
      <c r="Q49" s="476">
        <f>SUM((P49+E49)*(1+F49))</f>
        <v>90.793000000000006</v>
      </c>
      <c r="R49" s="55">
        <v>21.57</v>
      </c>
      <c r="S49" s="78">
        <v>0.03</v>
      </c>
      <c r="T49" s="51"/>
    </row>
    <row r="50" spans="1:20" ht="225">
      <c r="A50" s="538" t="s">
        <v>285</v>
      </c>
      <c r="B50" s="405" t="s">
        <v>930</v>
      </c>
      <c r="C50" s="496" t="s">
        <v>258</v>
      </c>
      <c r="D50" s="532">
        <v>37.75</v>
      </c>
      <c r="E50" s="532">
        <f>SUM((R50+(D50*S50)))</f>
        <v>25.052500000000002</v>
      </c>
      <c r="F50" s="147"/>
      <c r="G50" s="476">
        <f t="shared" si="5"/>
        <v>62.802500000000002</v>
      </c>
      <c r="H50" s="151"/>
      <c r="I50" s="151"/>
      <c r="J50" s="476">
        <f t="shared" si="10"/>
        <v>56.625</v>
      </c>
      <c r="K50" s="476">
        <f>SUM((J50+(J50*S50+R50)*(1+F50)))</f>
        <v>82.243750000000006</v>
      </c>
      <c r="L50" s="476">
        <f t="shared" si="6"/>
        <v>56.625</v>
      </c>
      <c r="M50" s="476">
        <f>SUM((L50+(L50*S50+R50)*(1+F50)))</f>
        <v>82.243750000000006</v>
      </c>
      <c r="N50" s="476">
        <f t="shared" si="9"/>
        <v>56.625</v>
      </c>
      <c r="O50" s="476">
        <f>SUM(N50+(N50*S50+R50)*(1+F50))</f>
        <v>82.243750000000006</v>
      </c>
      <c r="P50" s="476">
        <f t="shared" si="11"/>
        <v>75.5</v>
      </c>
      <c r="Q50" s="476">
        <f>SUM((P50+(P50*S50+R50)*(1+F50)))</f>
        <v>101.685</v>
      </c>
      <c r="R50" s="55">
        <v>23.92</v>
      </c>
      <c r="S50" s="78">
        <v>0.03</v>
      </c>
      <c r="T50" s="51"/>
    </row>
    <row r="51" spans="1:20" ht="135">
      <c r="A51" s="424" t="s">
        <v>647</v>
      </c>
      <c r="B51" s="405" t="s">
        <v>931</v>
      </c>
      <c r="C51" s="496" t="s">
        <v>257</v>
      </c>
      <c r="D51" s="532">
        <v>34.5</v>
      </c>
      <c r="E51" s="532">
        <f>SUM((D51*S51)+R51)</f>
        <v>21.66375</v>
      </c>
      <c r="F51" s="147"/>
      <c r="G51" s="476">
        <f t="shared" si="5"/>
        <v>56.16375</v>
      </c>
      <c r="H51" s="157"/>
      <c r="I51" s="157"/>
      <c r="J51" s="476">
        <f t="shared" si="10"/>
        <v>51.75</v>
      </c>
      <c r="K51" s="476">
        <f>SUM((J51+(J51*S51+R51)*(1+F51)))</f>
        <v>74.405625000000001</v>
      </c>
      <c r="L51" s="476">
        <f t="shared" si="6"/>
        <v>51.75</v>
      </c>
      <c r="M51" s="476">
        <f>SUM((L51+(L51*S51+R51)*(1+F51)))</f>
        <v>74.405625000000001</v>
      </c>
      <c r="N51" s="476">
        <f t="shared" si="9"/>
        <v>51.75</v>
      </c>
      <c r="O51" s="476">
        <f>SUM(N51+(N51*S51+R51)*(1+F51))</f>
        <v>74.405625000000001</v>
      </c>
      <c r="P51" s="476">
        <f t="shared" si="11"/>
        <v>69</v>
      </c>
      <c r="Q51" s="476">
        <f>SUM((P51+(P51*S51+R51)*(1+F51)))</f>
        <v>92.647500000000008</v>
      </c>
      <c r="R51" s="60">
        <v>19.68</v>
      </c>
      <c r="S51" s="78">
        <v>5.7500000000000002E-2</v>
      </c>
      <c r="T51" s="51"/>
    </row>
    <row r="52" spans="1:20" ht="120" customHeight="1">
      <c r="A52" s="538" t="s">
        <v>646</v>
      </c>
      <c r="B52" s="405" t="s">
        <v>931</v>
      </c>
      <c r="C52" s="410" t="s">
        <v>473</v>
      </c>
      <c r="D52" s="532">
        <v>33</v>
      </c>
      <c r="E52" s="532">
        <f>SUM((D52*S52)+R52)</f>
        <v>27.439999999999998</v>
      </c>
      <c r="F52" s="147"/>
      <c r="G52" s="476">
        <f t="shared" si="5"/>
        <v>60.44</v>
      </c>
      <c r="H52" s="151"/>
      <c r="I52" s="151"/>
      <c r="J52" s="476">
        <f t="shared" si="10"/>
        <v>49.5</v>
      </c>
      <c r="K52" s="476">
        <f>SUM((J52+(J52*S52+R52)*(1+F52)))</f>
        <v>77.435000000000002</v>
      </c>
      <c r="L52" s="476">
        <f t="shared" si="6"/>
        <v>49.5</v>
      </c>
      <c r="M52" s="476">
        <f>SUM((L52+(L52*S52+R52)*(1+F52)))</f>
        <v>77.435000000000002</v>
      </c>
      <c r="N52" s="476">
        <f t="shared" si="9"/>
        <v>49.5</v>
      </c>
      <c r="O52" s="476">
        <f>SUM(N52+(N52*S52+R52)*(1+F52))</f>
        <v>77.435000000000002</v>
      </c>
      <c r="P52" s="476">
        <f t="shared" si="11"/>
        <v>66</v>
      </c>
      <c r="Q52" s="476">
        <f>SUM((P52+(P52*S52+R52)*(1+F52)))</f>
        <v>94.43</v>
      </c>
      <c r="R52" s="67">
        <v>26.45</v>
      </c>
      <c r="S52" s="78">
        <v>0.03</v>
      </c>
      <c r="T52" s="51"/>
    </row>
    <row r="53" spans="1:20" ht="165">
      <c r="A53" s="538" t="s">
        <v>645</v>
      </c>
      <c r="B53" s="405" t="s">
        <v>931</v>
      </c>
      <c r="C53" s="410" t="s">
        <v>472</v>
      </c>
      <c r="D53" s="532">
        <v>34.1</v>
      </c>
      <c r="E53" s="532">
        <f>SUM((R53+(D53*S53)))</f>
        <v>22.593</v>
      </c>
      <c r="F53" s="147"/>
      <c r="G53" s="476">
        <f t="shared" si="5"/>
        <v>56.692999999999998</v>
      </c>
      <c r="H53" s="151"/>
      <c r="I53" s="151"/>
      <c r="J53" s="476">
        <f t="shared" si="10"/>
        <v>51.150000000000006</v>
      </c>
      <c r="K53" s="476">
        <f>SUM((J53+E53)*(1+F53))</f>
        <v>73.743000000000009</v>
      </c>
      <c r="L53" s="476">
        <f t="shared" si="6"/>
        <v>51.150000000000006</v>
      </c>
      <c r="M53" s="476">
        <f>SUM((L53+E53)*(1+F53))</f>
        <v>73.743000000000009</v>
      </c>
      <c r="N53" s="476">
        <f t="shared" si="9"/>
        <v>51.150000000000006</v>
      </c>
      <c r="O53" s="476">
        <f>SUM(E53+N53)*(1+F53)</f>
        <v>73.743000000000009</v>
      </c>
      <c r="P53" s="476">
        <f t="shared" si="11"/>
        <v>68.2</v>
      </c>
      <c r="Q53" s="476">
        <f>SUM((P53+E53)*(1+F53))</f>
        <v>90.793000000000006</v>
      </c>
      <c r="R53" s="55">
        <v>21.57</v>
      </c>
      <c r="S53" s="78">
        <v>0.03</v>
      </c>
      <c r="T53" s="51"/>
    </row>
    <row r="54" spans="1:20" ht="225">
      <c r="A54" s="538" t="s">
        <v>644</v>
      </c>
      <c r="B54" s="405" t="s">
        <v>931</v>
      </c>
      <c r="C54" s="496" t="s">
        <v>258</v>
      </c>
      <c r="D54" s="532">
        <v>37.75</v>
      </c>
      <c r="E54" s="532">
        <f>SUM((R54+(D54*S54)))</f>
        <v>25.052500000000002</v>
      </c>
      <c r="F54" s="147"/>
      <c r="G54" s="476">
        <f t="shared" si="5"/>
        <v>62.802500000000002</v>
      </c>
      <c r="H54" s="151"/>
      <c r="I54" s="151"/>
      <c r="J54" s="476">
        <f t="shared" si="10"/>
        <v>56.625</v>
      </c>
      <c r="K54" s="476">
        <f>SUM((J54+(J54*S54+R54)*(1+F54)))</f>
        <v>82.243750000000006</v>
      </c>
      <c r="L54" s="476">
        <f t="shared" si="6"/>
        <v>56.625</v>
      </c>
      <c r="M54" s="476">
        <f>SUM((L54+(L54*S54+R54)*(1+F54)))</f>
        <v>82.243750000000006</v>
      </c>
      <c r="N54" s="476">
        <f t="shared" si="9"/>
        <v>56.625</v>
      </c>
      <c r="O54" s="476">
        <f>SUM(N54+(N54*S54+R54)*(1+F54))</f>
        <v>82.243750000000006</v>
      </c>
      <c r="P54" s="476">
        <f t="shared" si="11"/>
        <v>75.5</v>
      </c>
      <c r="Q54" s="476">
        <f>SUM((P54+(P54*S54+R54)*(1+F54)))</f>
        <v>101.685</v>
      </c>
      <c r="R54" s="55">
        <v>23.92</v>
      </c>
      <c r="S54" s="78">
        <v>0.03</v>
      </c>
      <c r="T54" s="51"/>
    </row>
    <row r="55" spans="1:20" ht="135">
      <c r="A55" s="496" t="s">
        <v>286</v>
      </c>
      <c r="B55" s="405" t="s">
        <v>932</v>
      </c>
      <c r="C55" s="496" t="s">
        <v>257</v>
      </c>
      <c r="D55" s="539">
        <v>34.5</v>
      </c>
      <c r="E55" s="539">
        <f>SUM((D55*S55)+R55)</f>
        <v>21.66375</v>
      </c>
      <c r="F55" s="147"/>
      <c r="G55" s="476">
        <f t="shared" ref="G55:G66" si="12">SUM(D55:E55)*(1+F55)</f>
        <v>56.16375</v>
      </c>
      <c r="H55" s="151"/>
      <c r="I55" s="151"/>
      <c r="J55" s="476">
        <f t="shared" si="10"/>
        <v>51.75</v>
      </c>
      <c r="K55" s="476">
        <f>SUM((J55+E55)*(1+F55))</f>
        <v>73.413749999999993</v>
      </c>
      <c r="L55" s="476">
        <f t="shared" ref="L55:L66" si="13">SUM(D55*1.5)</f>
        <v>51.75</v>
      </c>
      <c r="M55" s="476">
        <f>SUM((L55+E55)*(1+F55))</f>
        <v>73.413749999999993</v>
      </c>
      <c r="N55" s="476">
        <f t="shared" si="9"/>
        <v>51.75</v>
      </c>
      <c r="O55" s="476">
        <f>SUM(E55+N55)*(1+F55)</f>
        <v>73.413749999999993</v>
      </c>
      <c r="P55" s="476">
        <f t="shared" ref="P55:P66" si="14">SUM(D55*2)</f>
        <v>69</v>
      </c>
      <c r="Q55" s="476">
        <f>SUM((P55+E55)*(1+F55))</f>
        <v>90.663749999999993</v>
      </c>
      <c r="R55" s="60">
        <v>19.68</v>
      </c>
      <c r="S55" s="78">
        <v>5.7500000000000002E-2</v>
      </c>
      <c r="T55" s="51"/>
    </row>
    <row r="56" spans="1:20" ht="135">
      <c r="A56" s="538" t="s">
        <v>287</v>
      </c>
      <c r="B56" s="405" t="s">
        <v>932</v>
      </c>
      <c r="C56" s="410" t="s">
        <v>473</v>
      </c>
      <c r="D56" s="532">
        <v>33</v>
      </c>
      <c r="E56" s="532">
        <f>SUM((D56*S56)+R56)</f>
        <v>27.439999999999998</v>
      </c>
      <c r="F56" s="147"/>
      <c r="G56" s="476">
        <f t="shared" si="12"/>
        <v>60.44</v>
      </c>
      <c r="H56" s="151"/>
      <c r="I56" s="151"/>
      <c r="J56" s="476">
        <f t="shared" si="10"/>
        <v>49.5</v>
      </c>
      <c r="K56" s="476">
        <f>SUM((J56+(J56*S56+R56)*(1+F56)))</f>
        <v>77.435000000000002</v>
      </c>
      <c r="L56" s="476">
        <f t="shared" si="13"/>
        <v>49.5</v>
      </c>
      <c r="M56" s="476">
        <f>SUM((L56+(L56*S56+R56)*(1+F56)))</f>
        <v>77.435000000000002</v>
      </c>
      <c r="N56" s="476">
        <f t="shared" si="9"/>
        <v>49.5</v>
      </c>
      <c r="O56" s="476">
        <f>SUM(N56+(N56*S56+R56)*(1+F56))</f>
        <v>77.435000000000002</v>
      </c>
      <c r="P56" s="476">
        <f t="shared" si="14"/>
        <v>66</v>
      </c>
      <c r="Q56" s="476">
        <f>SUM((P56+(P56*S56+R56)*(1+F56)))</f>
        <v>94.43</v>
      </c>
      <c r="R56" s="67">
        <v>26.45</v>
      </c>
      <c r="S56" s="78">
        <v>0.03</v>
      </c>
      <c r="T56" s="51"/>
    </row>
    <row r="57" spans="1:20" ht="186" customHeight="1">
      <c r="A57" s="538" t="s">
        <v>288</v>
      </c>
      <c r="B57" s="405" t="s">
        <v>932</v>
      </c>
      <c r="C57" s="410" t="s">
        <v>472</v>
      </c>
      <c r="D57" s="532">
        <v>34.1</v>
      </c>
      <c r="E57" s="532">
        <f>SUM((R57+(D57*S57)))</f>
        <v>22.593</v>
      </c>
      <c r="F57" s="147"/>
      <c r="G57" s="476">
        <f t="shared" si="12"/>
        <v>56.692999999999998</v>
      </c>
      <c r="H57" s="151"/>
      <c r="I57" s="151"/>
      <c r="J57" s="476">
        <f t="shared" si="10"/>
        <v>51.150000000000006</v>
      </c>
      <c r="K57" s="476">
        <f>SUM((J57+E57)*(1+F57))</f>
        <v>73.743000000000009</v>
      </c>
      <c r="L57" s="476">
        <f t="shared" si="13"/>
        <v>51.150000000000006</v>
      </c>
      <c r="M57" s="476">
        <f>SUM((L57+E57)*(1+F57))</f>
        <v>73.743000000000009</v>
      </c>
      <c r="N57" s="476">
        <f t="shared" si="9"/>
        <v>51.150000000000006</v>
      </c>
      <c r="O57" s="476">
        <f>SUM(E57+N57)*(1+F57)</f>
        <v>73.743000000000009</v>
      </c>
      <c r="P57" s="476">
        <f t="shared" si="14"/>
        <v>68.2</v>
      </c>
      <c r="Q57" s="476">
        <f>SUM((P57+E57)*(1+F57))</f>
        <v>90.793000000000006</v>
      </c>
      <c r="R57" s="55">
        <v>21.57</v>
      </c>
      <c r="S57" s="78">
        <v>0.03</v>
      </c>
      <c r="T57" s="51"/>
    </row>
    <row r="58" spans="1:20" ht="225">
      <c r="A58" s="538" t="s">
        <v>289</v>
      </c>
      <c r="B58" s="405" t="s">
        <v>932</v>
      </c>
      <c r="C58" s="496" t="s">
        <v>258</v>
      </c>
      <c r="D58" s="532">
        <v>37.75</v>
      </c>
      <c r="E58" s="532">
        <f>SUM((R58+(D58*S58)))</f>
        <v>25.052500000000002</v>
      </c>
      <c r="F58" s="147"/>
      <c r="G58" s="476">
        <f t="shared" si="12"/>
        <v>62.802500000000002</v>
      </c>
      <c r="H58" s="151"/>
      <c r="I58" s="151"/>
      <c r="J58" s="476">
        <f t="shared" si="10"/>
        <v>56.625</v>
      </c>
      <c r="K58" s="476">
        <f>SUM((J58+(J58*S58+R58)*(1+F58)))</f>
        <v>82.243750000000006</v>
      </c>
      <c r="L58" s="476">
        <f t="shared" si="13"/>
        <v>56.625</v>
      </c>
      <c r="M58" s="476">
        <f>SUM((L58+(L58*S58+R58)*(1+F58)))</f>
        <v>82.243750000000006</v>
      </c>
      <c r="N58" s="476">
        <f t="shared" si="9"/>
        <v>56.625</v>
      </c>
      <c r="O58" s="476">
        <f>SUM(N58+(N58*S58+R58)*(1+F58))</f>
        <v>82.243750000000006</v>
      </c>
      <c r="P58" s="476">
        <f t="shared" si="14"/>
        <v>75.5</v>
      </c>
      <c r="Q58" s="476">
        <f>SUM((P58+(P58*S58+R58)*(1+F58)))</f>
        <v>101.685</v>
      </c>
      <c r="R58" s="55">
        <v>23.92</v>
      </c>
      <c r="S58" s="78">
        <v>0.03</v>
      </c>
      <c r="T58" s="51"/>
    </row>
    <row r="59" spans="1:20" ht="223.5" customHeight="1">
      <c r="A59" s="502" t="s">
        <v>388</v>
      </c>
      <c r="B59" s="504" t="s">
        <v>561</v>
      </c>
      <c r="C59" s="499" t="s">
        <v>259</v>
      </c>
      <c r="D59" s="539">
        <v>54.56</v>
      </c>
      <c r="E59" s="539">
        <f>SUM(R59+(D59*S59))</f>
        <v>27.832799999999999</v>
      </c>
      <c r="F59" s="147"/>
      <c r="G59" s="476">
        <f t="shared" si="12"/>
        <v>82.392799999999994</v>
      </c>
      <c r="H59" s="151"/>
      <c r="I59" s="151"/>
      <c r="J59" s="476">
        <f t="shared" si="10"/>
        <v>81.84</v>
      </c>
      <c r="K59" s="476">
        <f>SUM((J59+(R59+(J59*S59))*(1+F59)))</f>
        <v>111.5142</v>
      </c>
      <c r="L59" s="476">
        <f t="shared" si="13"/>
        <v>81.84</v>
      </c>
      <c r="M59" s="515">
        <f>SUM((L59+(R59+(L59*S59))*(1+F59)))</f>
        <v>111.5142</v>
      </c>
      <c r="N59" s="515">
        <f t="shared" si="9"/>
        <v>81.84</v>
      </c>
      <c r="O59" s="515">
        <f>SUM(N59+(R59+(N59*S59))*(1+F59))</f>
        <v>111.5142</v>
      </c>
      <c r="P59" s="515">
        <f t="shared" si="14"/>
        <v>109.12</v>
      </c>
      <c r="Q59" s="515">
        <f>SUM((P59+(R59+(P59*S59))*(1+F59)))</f>
        <v>140.63560000000001</v>
      </c>
      <c r="R59" s="51">
        <v>24.15</v>
      </c>
      <c r="S59" s="78">
        <v>6.7500000000000004E-2</v>
      </c>
      <c r="T59" s="51"/>
    </row>
    <row r="60" spans="1:20" ht="210" customHeight="1">
      <c r="A60" s="518" t="s">
        <v>290</v>
      </c>
      <c r="B60" s="479" t="s">
        <v>933</v>
      </c>
      <c r="C60" s="517" t="s">
        <v>291</v>
      </c>
      <c r="D60" s="532">
        <v>34.51</v>
      </c>
      <c r="E60" s="539">
        <v>24.37</v>
      </c>
      <c r="F60" s="147"/>
      <c r="G60" s="476">
        <f t="shared" si="12"/>
        <v>58.879999999999995</v>
      </c>
      <c r="H60" s="151"/>
      <c r="I60" s="151"/>
      <c r="J60" s="476">
        <f t="shared" si="10"/>
        <v>51.765000000000001</v>
      </c>
      <c r="K60" s="476">
        <f>SUM((J60+E60)*(1+F60))</f>
        <v>76.135000000000005</v>
      </c>
      <c r="L60" s="476">
        <f t="shared" si="13"/>
        <v>51.765000000000001</v>
      </c>
      <c r="M60" s="476">
        <f>SUM((L60+E60)*(1+F60))</f>
        <v>76.135000000000005</v>
      </c>
      <c r="N60" s="476">
        <f t="shared" ref="N60:N66" si="15">SUM(D60*1.5)</f>
        <v>51.765000000000001</v>
      </c>
      <c r="O60" s="476">
        <f>SUM(E60+N60)*(1+F60)</f>
        <v>76.135000000000005</v>
      </c>
      <c r="P60" s="476">
        <f t="shared" si="14"/>
        <v>69.02</v>
      </c>
      <c r="Q60" s="476">
        <f>SUM((P60+E60)*(1+F60))</f>
        <v>93.39</v>
      </c>
      <c r="R60" s="51"/>
      <c r="S60" s="78"/>
      <c r="T60" s="51"/>
    </row>
    <row r="61" spans="1:20" ht="264" customHeight="1">
      <c r="A61" s="518" t="s">
        <v>293</v>
      </c>
      <c r="B61" s="479" t="s">
        <v>934</v>
      </c>
      <c r="C61" s="486" t="s">
        <v>343</v>
      </c>
      <c r="D61" s="532">
        <v>33.85</v>
      </c>
      <c r="E61" s="532">
        <v>22.76</v>
      </c>
      <c r="F61" s="147"/>
      <c r="G61" s="476">
        <f t="shared" si="12"/>
        <v>56.61</v>
      </c>
      <c r="H61" s="151"/>
      <c r="I61" s="151"/>
      <c r="J61" s="476">
        <f t="shared" si="10"/>
        <v>50.775000000000006</v>
      </c>
      <c r="K61" s="476">
        <f>SUM((J61+E61)*(1+F61))</f>
        <v>73.535000000000011</v>
      </c>
      <c r="L61" s="476">
        <f t="shared" si="13"/>
        <v>50.775000000000006</v>
      </c>
      <c r="M61" s="515">
        <f>SUM((L61+R61)*(1+F61))</f>
        <v>80.035000000000011</v>
      </c>
      <c r="N61" s="515">
        <f t="shared" si="15"/>
        <v>50.775000000000006</v>
      </c>
      <c r="O61" s="515">
        <f>SUM(S61+N61)*(1+F61)</f>
        <v>80.035000000000011</v>
      </c>
      <c r="P61" s="515">
        <f t="shared" si="14"/>
        <v>67.7</v>
      </c>
      <c r="Q61" s="515">
        <f>SUM((P61+T61)*(1+F61))</f>
        <v>103.46000000000001</v>
      </c>
      <c r="R61" s="51">
        <f>SUM(((E61-13)+(13*1.5)))</f>
        <v>29.26</v>
      </c>
      <c r="S61" s="78">
        <f>SUM(((E61-13)+(13*1.5)))</f>
        <v>29.26</v>
      </c>
      <c r="T61" s="51">
        <f>SUM(((E61-13)+(13*2)))</f>
        <v>35.760000000000005</v>
      </c>
    </row>
    <row r="62" spans="1:20" ht="281.25" customHeight="1">
      <c r="A62" s="518" t="s">
        <v>292</v>
      </c>
      <c r="B62" s="479" t="s">
        <v>934</v>
      </c>
      <c r="C62" s="517" t="s">
        <v>294</v>
      </c>
      <c r="D62" s="532">
        <v>36.08</v>
      </c>
      <c r="E62" s="532">
        <v>27.14</v>
      </c>
      <c r="F62" s="147"/>
      <c r="G62" s="476">
        <f t="shared" si="12"/>
        <v>63.22</v>
      </c>
      <c r="H62" s="151"/>
      <c r="I62" s="151"/>
      <c r="J62" s="476">
        <f t="shared" si="10"/>
        <v>54.12</v>
      </c>
      <c r="K62" s="476">
        <f>SUM((J62+E62)*(1+F62))</f>
        <v>81.259999999999991</v>
      </c>
      <c r="L62" s="476">
        <f t="shared" si="13"/>
        <v>54.12</v>
      </c>
      <c r="M62" s="476">
        <f>SUM((L62+E62)*(1+F62))</f>
        <v>81.259999999999991</v>
      </c>
      <c r="N62" s="476">
        <f t="shared" si="15"/>
        <v>54.12</v>
      </c>
      <c r="O62" s="476">
        <f>SUM(E62+N62)*(1+F62)</f>
        <v>81.259999999999991</v>
      </c>
      <c r="P62" s="476">
        <f t="shared" si="14"/>
        <v>72.16</v>
      </c>
      <c r="Q62" s="476">
        <f>SUM((P62+E62)*(1+F62))</f>
        <v>99.3</v>
      </c>
      <c r="R62" s="51"/>
      <c r="S62" s="78"/>
      <c r="T62" s="51"/>
    </row>
    <row r="63" spans="1:20" ht="271.5" customHeight="1">
      <c r="A63" s="518" t="s">
        <v>295</v>
      </c>
      <c r="B63" s="479" t="s">
        <v>934</v>
      </c>
      <c r="C63" s="517" t="s">
        <v>296</v>
      </c>
      <c r="D63" s="539">
        <v>37.1</v>
      </c>
      <c r="E63" s="539">
        <v>27.6</v>
      </c>
      <c r="F63" s="147"/>
      <c r="G63" s="476">
        <f t="shared" si="12"/>
        <v>64.7</v>
      </c>
      <c r="H63" s="151"/>
      <c r="I63" s="151"/>
      <c r="J63" s="476">
        <f t="shared" si="10"/>
        <v>55.650000000000006</v>
      </c>
      <c r="K63" s="476">
        <f>SUM((J63+E63)*(1+F63))</f>
        <v>83.25</v>
      </c>
      <c r="L63" s="476">
        <f t="shared" si="13"/>
        <v>55.650000000000006</v>
      </c>
      <c r="M63" s="476">
        <f>SUM((L63+E63)*(1+F63))</f>
        <v>83.25</v>
      </c>
      <c r="N63" s="476">
        <f t="shared" si="15"/>
        <v>55.650000000000006</v>
      </c>
      <c r="O63" s="476">
        <f>SUM(E63+N63)*(1+F63)</f>
        <v>83.25</v>
      </c>
      <c r="P63" s="476">
        <f t="shared" si="14"/>
        <v>74.2</v>
      </c>
      <c r="Q63" s="476">
        <f>SUM((P63+E63)*(1+F63))</f>
        <v>101.80000000000001</v>
      </c>
      <c r="R63" s="51"/>
      <c r="S63" s="78"/>
      <c r="T63" s="51"/>
    </row>
    <row r="64" spans="1:20" ht="279.75" customHeight="1">
      <c r="A64" s="496" t="s">
        <v>297</v>
      </c>
      <c r="B64" s="479" t="s">
        <v>934</v>
      </c>
      <c r="C64" s="517" t="s">
        <v>246</v>
      </c>
      <c r="D64" s="539">
        <v>32.380000000000003</v>
      </c>
      <c r="E64" s="539">
        <f>SUM(R64+S64)</f>
        <v>22.76</v>
      </c>
      <c r="F64" s="147"/>
      <c r="G64" s="476">
        <f t="shared" si="12"/>
        <v>55.14</v>
      </c>
      <c r="H64" s="151"/>
      <c r="I64" s="151"/>
      <c r="J64" s="476">
        <f t="shared" si="10"/>
        <v>48.570000000000007</v>
      </c>
      <c r="K64" s="476">
        <f>SUM((J64+(R64+(S64*1.5))*(1+F64)))</f>
        <v>78.435000000000002</v>
      </c>
      <c r="L64" s="476">
        <f t="shared" si="13"/>
        <v>48.570000000000007</v>
      </c>
      <c r="M64" s="476">
        <f>SUM((L64+(R64+(S64*1.5))*(1+F64)))</f>
        <v>78.435000000000002</v>
      </c>
      <c r="N64" s="476">
        <f t="shared" si="15"/>
        <v>48.570000000000007</v>
      </c>
      <c r="O64" s="476">
        <f>SUM(N64+(R64+(S64*1.5))*(1+F64))</f>
        <v>78.435000000000002</v>
      </c>
      <c r="P64" s="476">
        <f t="shared" si="14"/>
        <v>64.760000000000005</v>
      </c>
      <c r="Q64" s="476">
        <f>SUM((P64+(R64+(S64*2))*(1+F64)))</f>
        <v>101.73</v>
      </c>
      <c r="R64" s="55">
        <v>8.5500000000000007</v>
      </c>
      <c r="S64" s="78">
        <v>14.21</v>
      </c>
      <c r="T64" s="51"/>
    </row>
    <row r="65" spans="1:20" ht="270" customHeight="1">
      <c r="A65" s="541" t="s">
        <v>355</v>
      </c>
      <c r="B65" s="479" t="s">
        <v>935</v>
      </c>
      <c r="C65" s="517" t="s">
        <v>298</v>
      </c>
      <c r="D65" s="539">
        <v>25.52</v>
      </c>
      <c r="E65" s="539">
        <f>SUM(R65+S65)</f>
        <v>22.76</v>
      </c>
      <c r="F65" s="147"/>
      <c r="G65" s="476">
        <f t="shared" si="12"/>
        <v>48.28</v>
      </c>
      <c r="H65" s="151"/>
      <c r="I65" s="151"/>
      <c r="J65" s="476">
        <f t="shared" si="10"/>
        <v>38.28</v>
      </c>
      <c r="K65" s="476">
        <f>SUM((J65+(R65+(S65*1.5))*(1+F65)))</f>
        <v>68.14500000000001</v>
      </c>
      <c r="L65" s="476">
        <f t="shared" si="13"/>
        <v>38.28</v>
      </c>
      <c r="M65" s="476">
        <f>SUM((L65+(R65+(S65*1.5))*(1+F65)))</f>
        <v>68.14500000000001</v>
      </c>
      <c r="N65" s="476">
        <f t="shared" si="15"/>
        <v>38.28</v>
      </c>
      <c r="O65" s="476">
        <f>SUM(N65+(R65+(S65*1.5))*(1+F65))</f>
        <v>68.14500000000001</v>
      </c>
      <c r="P65" s="476">
        <f t="shared" si="14"/>
        <v>51.04</v>
      </c>
      <c r="Q65" s="476">
        <f>SUM((P65+(R65+(S65*2))*(1+F65)))</f>
        <v>88.009999999999991</v>
      </c>
      <c r="R65" s="55">
        <v>8.5500000000000007</v>
      </c>
      <c r="S65" s="78">
        <v>14.21</v>
      </c>
      <c r="T65" s="51"/>
    </row>
    <row r="66" spans="1:20" ht="266.25" customHeight="1">
      <c r="A66" s="517" t="s">
        <v>299</v>
      </c>
      <c r="B66" s="479" t="s">
        <v>902</v>
      </c>
      <c r="C66" s="517" t="s">
        <v>250</v>
      </c>
      <c r="D66" s="539">
        <v>34.909999999999997</v>
      </c>
      <c r="E66" s="539">
        <v>23.69</v>
      </c>
      <c r="F66" s="147"/>
      <c r="G66" s="476">
        <f t="shared" si="12"/>
        <v>58.599999999999994</v>
      </c>
      <c r="H66" s="151"/>
      <c r="I66" s="151"/>
      <c r="J66" s="476">
        <f t="shared" si="10"/>
        <v>52.364999999999995</v>
      </c>
      <c r="K66" s="476">
        <f>SUM((J66+E66)*(1+F66))</f>
        <v>76.054999999999993</v>
      </c>
      <c r="L66" s="476">
        <f t="shared" si="13"/>
        <v>52.364999999999995</v>
      </c>
      <c r="M66" s="476">
        <f>SUM((L66+E66)*(1+F66))</f>
        <v>76.054999999999993</v>
      </c>
      <c r="N66" s="476">
        <f t="shared" si="15"/>
        <v>52.364999999999995</v>
      </c>
      <c r="O66" s="476">
        <f>SUM(E66+N66)*(1+F66)</f>
        <v>76.054999999999993</v>
      </c>
      <c r="P66" s="476">
        <f t="shared" si="14"/>
        <v>69.819999999999993</v>
      </c>
      <c r="Q66" s="476">
        <f>SUM((P66+E66)*(1+F66))</f>
        <v>93.509999999999991</v>
      </c>
      <c r="R66" s="51"/>
      <c r="S66" s="78"/>
      <c r="T66" s="51"/>
    </row>
    <row r="67" spans="1:20" s="49" customFormat="1" ht="64.5">
      <c r="A67" s="432" t="s">
        <v>65</v>
      </c>
      <c r="B67" s="402" t="s">
        <v>830</v>
      </c>
      <c r="C67" s="520"/>
      <c r="D67" s="433"/>
      <c r="E67" s="433"/>
      <c r="F67" s="452"/>
      <c r="G67" s="157"/>
      <c r="H67" s="151"/>
      <c r="I67" s="151"/>
      <c r="J67" s="433"/>
      <c r="K67" s="391">
        <f>SUM(G67*1.5)</f>
        <v>0</v>
      </c>
      <c r="L67" s="444"/>
      <c r="M67" s="391">
        <f>SUM(G67*1.5)</f>
        <v>0</v>
      </c>
      <c r="N67" s="444"/>
      <c r="O67" s="391">
        <f>SUM(G67*1.5)</f>
        <v>0</v>
      </c>
      <c r="P67" s="444"/>
      <c r="Q67" s="391">
        <f>SUM(G67*2)</f>
        <v>0</v>
      </c>
    </row>
    <row r="68" spans="1:20" s="49" customFormat="1" ht="179.25">
      <c r="A68" s="434" t="s">
        <v>61</v>
      </c>
      <c r="B68" s="402" t="s">
        <v>828</v>
      </c>
      <c r="C68" s="520"/>
      <c r="D68" s="433"/>
      <c r="E68" s="433"/>
      <c r="F68" s="452"/>
      <c r="G68" s="157"/>
      <c r="H68" s="151"/>
      <c r="I68" s="151"/>
      <c r="J68" s="433"/>
      <c r="K68" s="391">
        <f t="shared" ref="K68:K75" si="16">SUM(G68*1.5)</f>
        <v>0</v>
      </c>
      <c r="L68" s="444"/>
      <c r="M68" s="391">
        <f t="shared" ref="M68:M75" si="17">SUM(G68*1.5)</f>
        <v>0</v>
      </c>
      <c r="N68" s="444"/>
      <c r="O68" s="391">
        <f t="shared" ref="O68:O75" si="18">SUM(G68*1.5)</f>
        <v>0</v>
      </c>
      <c r="P68" s="444"/>
      <c r="Q68" s="391">
        <f t="shared" ref="Q68:Q75" si="19">SUM(G68*2)</f>
        <v>0</v>
      </c>
    </row>
    <row r="69" spans="1:20" s="49" customFormat="1" ht="77.25">
      <c r="A69" s="432" t="s">
        <v>62</v>
      </c>
      <c r="B69" s="402" t="s">
        <v>827</v>
      </c>
      <c r="C69" s="520"/>
      <c r="D69" s="433"/>
      <c r="E69" s="433"/>
      <c r="F69" s="452"/>
      <c r="G69" s="157"/>
      <c r="H69" s="151"/>
      <c r="I69" s="151"/>
      <c r="J69" s="433"/>
      <c r="K69" s="391">
        <f t="shared" si="16"/>
        <v>0</v>
      </c>
      <c r="L69" s="444"/>
      <c r="M69" s="391">
        <f t="shared" si="17"/>
        <v>0</v>
      </c>
      <c r="N69" s="444"/>
      <c r="O69" s="391">
        <f t="shared" si="18"/>
        <v>0</v>
      </c>
      <c r="P69" s="444"/>
      <c r="Q69" s="391">
        <f t="shared" si="19"/>
        <v>0</v>
      </c>
    </row>
    <row r="70" spans="1:20" s="49" customFormat="1" ht="115.5">
      <c r="A70" s="485" t="s">
        <v>98</v>
      </c>
      <c r="B70" s="414" t="s">
        <v>826</v>
      </c>
      <c r="C70" s="520"/>
      <c r="D70" s="433"/>
      <c r="E70" s="433"/>
      <c r="F70" s="452"/>
      <c r="G70" s="157"/>
      <c r="H70" s="151"/>
      <c r="I70" s="151"/>
      <c r="J70" s="433"/>
      <c r="K70" s="391">
        <f t="shared" si="16"/>
        <v>0</v>
      </c>
      <c r="L70" s="444"/>
      <c r="M70" s="391">
        <f t="shared" si="17"/>
        <v>0</v>
      </c>
      <c r="N70" s="444"/>
      <c r="O70" s="391">
        <f t="shared" si="18"/>
        <v>0</v>
      </c>
      <c r="P70" s="444"/>
      <c r="Q70" s="391">
        <f t="shared" si="19"/>
        <v>0</v>
      </c>
    </row>
    <row r="71" spans="1:20" s="49" customFormat="1" ht="141.75" thickBot="1">
      <c r="A71" s="486" t="s">
        <v>461</v>
      </c>
      <c r="B71" s="438" t="s">
        <v>825</v>
      </c>
      <c r="C71" s="535"/>
      <c r="D71" s="433"/>
      <c r="E71" s="433"/>
      <c r="F71" s="452"/>
      <c r="G71" s="157"/>
      <c r="H71" s="151"/>
      <c r="I71" s="151"/>
      <c r="J71" s="433"/>
      <c r="K71" s="391">
        <f t="shared" si="16"/>
        <v>0</v>
      </c>
      <c r="L71" s="444"/>
      <c r="M71" s="391">
        <f t="shared" si="17"/>
        <v>0</v>
      </c>
      <c r="N71" s="444"/>
      <c r="O71" s="391">
        <f t="shared" si="18"/>
        <v>0</v>
      </c>
      <c r="P71" s="444"/>
      <c r="Q71" s="391">
        <f t="shared" si="19"/>
        <v>0</v>
      </c>
    </row>
    <row r="72" spans="1:20" s="49" customFormat="1" ht="90.75" thickTop="1">
      <c r="A72" s="485" t="s">
        <v>99</v>
      </c>
      <c r="B72" s="422" t="s">
        <v>824</v>
      </c>
      <c r="C72" s="535"/>
      <c r="D72" s="433"/>
      <c r="E72" s="433"/>
      <c r="F72" s="452"/>
      <c r="G72" s="157"/>
      <c r="H72" s="151"/>
      <c r="I72" s="151"/>
      <c r="J72" s="433"/>
      <c r="K72" s="391">
        <f t="shared" si="16"/>
        <v>0</v>
      </c>
      <c r="L72" s="444"/>
      <c r="M72" s="391">
        <f t="shared" si="17"/>
        <v>0</v>
      </c>
      <c r="N72" s="444"/>
      <c r="O72" s="391">
        <f t="shared" si="18"/>
        <v>0</v>
      </c>
      <c r="P72" s="444"/>
      <c r="Q72" s="391">
        <f t="shared" si="19"/>
        <v>0</v>
      </c>
    </row>
    <row r="73" spans="1:20" s="49" customFormat="1">
      <c r="A73" s="432" t="s">
        <v>64</v>
      </c>
      <c r="B73" s="200"/>
      <c r="C73" s="535"/>
      <c r="D73" s="433"/>
      <c r="E73" s="433"/>
      <c r="F73" s="452"/>
      <c r="G73" s="444"/>
      <c r="H73" s="433"/>
      <c r="I73" s="433"/>
      <c r="J73" s="433"/>
      <c r="K73" s="444"/>
      <c r="L73" s="444"/>
      <c r="M73" s="444"/>
      <c r="N73" s="444"/>
      <c r="O73" s="444"/>
      <c r="P73" s="444"/>
      <c r="Q73" s="444"/>
    </row>
    <row r="74" spans="1:20" s="49" customFormat="1" ht="15.75" thickBot="1">
      <c r="A74" s="432" t="s">
        <v>63</v>
      </c>
      <c r="B74" s="203"/>
      <c r="C74" s="535"/>
      <c r="D74" s="433"/>
      <c r="E74" s="433"/>
      <c r="F74" s="452"/>
      <c r="G74" s="444"/>
      <c r="H74" s="433"/>
      <c r="I74" s="433"/>
      <c r="J74" s="433"/>
      <c r="K74" s="444"/>
      <c r="L74" s="444"/>
      <c r="M74" s="444"/>
      <c r="N74" s="444"/>
      <c r="O74" s="444"/>
      <c r="P74" s="444"/>
      <c r="Q74" s="444"/>
    </row>
    <row r="75" spans="1:20" s="49" customFormat="1" ht="90">
      <c r="A75" s="485" t="s">
        <v>100</v>
      </c>
      <c r="B75" s="422" t="s">
        <v>823</v>
      </c>
      <c r="C75" s="535"/>
      <c r="D75" s="433"/>
      <c r="E75" s="433"/>
      <c r="F75" s="452"/>
      <c r="G75" s="157"/>
      <c r="H75" s="151"/>
      <c r="I75" s="151"/>
      <c r="J75" s="433"/>
      <c r="K75" s="391">
        <f t="shared" si="16"/>
        <v>0</v>
      </c>
      <c r="L75" s="444"/>
      <c r="M75" s="391">
        <f t="shared" si="17"/>
        <v>0</v>
      </c>
      <c r="N75" s="444"/>
      <c r="O75" s="391">
        <f t="shared" si="18"/>
        <v>0</v>
      </c>
      <c r="P75" s="444"/>
      <c r="Q75" s="391">
        <f t="shared" si="19"/>
        <v>0</v>
      </c>
    </row>
    <row r="76" spans="1:20" s="49" customFormat="1">
      <c r="A76" s="432" t="s">
        <v>64</v>
      </c>
      <c r="B76" s="488"/>
      <c r="C76" s="433"/>
      <c r="D76" s="433"/>
      <c r="E76" s="433"/>
      <c r="F76" s="452"/>
      <c r="G76" s="444"/>
      <c r="H76" s="433"/>
      <c r="I76" s="433"/>
      <c r="J76" s="433"/>
      <c r="K76" s="444"/>
      <c r="L76" s="444"/>
      <c r="M76" s="444"/>
      <c r="N76" s="444"/>
      <c r="O76" s="444"/>
      <c r="P76" s="444"/>
      <c r="Q76" s="444"/>
    </row>
    <row r="77" spans="1:20" s="49" customFormat="1">
      <c r="A77" s="432" t="s">
        <v>63</v>
      </c>
      <c r="B77" s="488"/>
      <c r="C77" s="433"/>
      <c r="D77" s="433"/>
      <c r="E77" s="433"/>
      <c r="F77" s="452"/>
      <c r="G77" s="444"/>
      <c r="H77" s="433"/>
      <c r="I77" s="433"/>
      <c r="J77" s="433"/>
      <c r="K77" s="444"/>
      <c r="L77" s="444"/>
      <c r="M77" s="444"/>
      <c r="N77" s="444"/>
      <c r="O77" s="444"/>
      <c r="P77" s="444"/>
      <c r="Q77" s="444"/>
    </row>
  </sheetData>
  <sheetProtection algorithmName="SHA-512" hashValue="rgcj6bqdpMzghezMSAoHdXWldpDZ0FxcLncO5ma33vwbacm8jNhm/DBMm2XIpYZw3rTB638CHewCRtAiJQQONw==" saltValue="XwujX1o5dS2umc7X+Vi/CA==" spinCount="100000" sheet="1" objects="1" scenarios="1"/>
  <mergeCells count="2">
    <mergeCell ref="A1:E1"/>
    <mergeCell ref="A3:Q3"/>
  </mergeCells>
  <pageMargins left="0.7" right="0.7" top="0.75" bottom="0.75" header="0.3" footer="0.3"/>
  <pageSetup scale="34" fitToHeight="0" orientation="landscape" horizontalDpi="4294967293" verticalDpi="4294967293"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108"/>
  <sheetViews>
    <sheetView view="pageBreakPreview" zoomScale="70" zoomScaleNormal="60" zoomScaleSheetLayoutView="70" workbookViewId="0">
      <selection activeCell="I97" sqref="H6:I97"/>
    </sheetView>
  </sheetViews>
  <sheetFormatPr defaultColWidth="9.28515625" defaultRowHeight="15"/>
  <cols>
    <col min="1" max="1" width="61.140625" style="59" customWidth="1"/>
    <col min="2" max="2" width="51.28515625" style="59" customWidth="1"/>
    <col min="3" max="3" width="47.28515625" style="59" customWidth="1"/>
    <col min="4" max="4" width="19.28515625" style="59" bestFit="1" customWidth="1"/>
    <col min="5" max="5" width="19.5703125" style="59" bestFit="1" customWidth="1"/>
    <col min="6" max="6" width="14.28515625" style="63" customWidth="1"/>
    <col min="7" max="7" width="15.28515625" style="60" bestFit="1" customWidth="1"/>
    <col min="8" max="8" width="18.7109375" style="59" customWidth="1"/>
    <col min="9" max="9" width="14.85546875" style="59" customWidth="1"/>
    <col min="10" max="10" width="15.28515625" style="60" bestFit="1" customWidth="1"/>
    <col min="11" max="11" width="22.5703125" style="60" bestFit="1" customWidth="1"/>
    <col min="12" max="12" width="17.28515625" style="60" customWidth="1"/>
    <col min="13" max="13" width="22.5703125" style="60" bestFit="1" customWidth="1"/>
    <col min="14" max="14" width="18.28515625" style="60" bestFit="1" customWidth="1"/>
    <col min="15" max="16" width="18.28515625" style="60" customWidth="1"/>
    <col min="17" max="17" width="19.7109375" style="60" customWidth="1"/>
    <col min="18" max="18" width="8.7109375" style="59" hidden="1" customWidth="1"/>
    <col min="19" max="20" width="0" style="59" hidden="1" customWidth="1"/>
    <col min="21" max="16384" width="9.28515625" style="59"/>
  </cols>
  <sheetData>
    <row r="1" spans="1:20" ht="18.75">
      <c r="A1" s="489" t="s">
        <v>90</v>
      </c>
      <c r="B1" s="490"/>
      <c r="C1" s="490"/>
      <c r="D1" s="490"/>
      <c r="E1" s="490"/>
      <c r="F1" s="492"/>
      <c r="G1" s="493"/>
      <c r="H1" s="491"/>
      <c r="I1" s="491"/>
      <c r="J1" s="493"/>
      <c r="K1" s="493"/>
      <c r="L1" s="493"/>
      <c r="M1" s="493"/>
      <c r="N1" s="493"/>
      <c r="O1" s="493"/>
      <c r="P1" s="493"/>
      <c r="Q1" s="493"/>
    </row>
    <row r="2" spans="1:20" ht="18.75">
      <c r="A2" s="494"/>
      <c r="B2" s="468" t="s">
        <v>0</v>
      </c>
      <c r="C2" s="468" t="str">
        <f>'Cover Page'!C5:E5</f>
        <v>[Insert Bidder Name]</v>
      </c>
      <c r="D2" s="340"/>
      <c r="E2" s="340"/>
      <c r="F2" s="492"/>
      <c r="G2" s="493"/>
      <c r="H2" s="491"/>
      <c r="I2" s="491"/>
      <c r="J2" s="493"/>
      <c r="K2" s="493"/>
      <c r="L2" s="493"/>
      <c r="M2" s="493"/>
      <c r="N2" s="493"/>
      <c r="O2" s="493"/>
      <c r="P2" s="493"/>
      <c r="Q2" s="493"/>
    </row>
    <row r="3" spans="1:20" s="49" customFormat="1" ht="65.25" customHeight="1">
      <c r="A3" s="392" t="s">
        <v>464</v>
      </c>
      <c r="B3" s="393"/>
      <c r="C3" s="393"/>
      <c r="D3" s="393"/>
      <c r="E3" s="393"/>
      <c r="F3" s="393"/>
      <c r="G3" s="393"/>
      <c r="H3" s="393"/>
      <c r="I3" s="393"/>
      <c r="J3" s="393"/>
      <c r="K3" s="393"/>
      <c r="L3" s="393"/>
      <c r="M3" s="393"/>
      <c r="N3" s="393"/>
      <c r="O3" s="393"/>
      <c r="P3" s="393"/>
      <c r="Q3" s="394"/>
    </row>
    <row r="4" spans="1:20" s="49" customFormat="1" ht="82.5" customHeight="1">
      <c r="A4" s="495" t="s">
        <v>118</v>
      </c>
      <c r="B4" s="395" t="s">
        <v>82</v>
      </c>
      <c r="C4" s="396" t="s">
        <v>109</v>
      </c>
      <c r="D4" s="397">
        <v>51.75</v>
      </c>
      <c r="E4" s="397">
        <f>SUM((R4+(D4*S4)))</f>
        <v>33.54</v>
      </c>
      <c r="F4" s="470">
        <v>0.95</v>
      </c>
      <c r="G4" s="381">
        <f>SUM(D4:E4)*(1+F4)</f>
        <v>166.31549999999999</v>
      </c>
      <c r="H4" s="471" t="s">
        <v>120</v>
      </c>
      <c r="I4" s="383">
        <v>170.58</v>
      </c>
      <c r="J4" s="397">
        <f>SUM(D4*1.5)</f>
        <v>77.625</v>
      </c>
      <c r="K4" s="381">
        <f>SUM((J4+(R4+(J4*S4))*(1+F4)))</f>
        <v>151.101</v>
      </c>
      <c r="L4" s="381">
        <f>SUM(D4*1.5)</f>
        <v>77.625</v>
      </c>
      <c r="M4" s="381">
        <f>SUM((L4+(R4+(L4*S4))*(1+F4)))</f>
        <v>151.101</v>
      </c>
      <c r="N4" s="381">
        <f>SUM(D4*1.5)</f>
        <v>77.625</v>
      </c>
      <c r="O4" s="381">
        <f>SUM(N4+(R4+(N4*S4))*(1+F4))</f>
        <v>151.101</v>
      </c>
      <c r="P4" s="381">
        <f>SUM(D4*2)</f>
        <v>103.5</v>
      </c>
      <c r="Q4" s="381">
        <f>SUM((P4+(R4+(P4*S4))*(1+F4)))</f>
        <v>185.04899999999998</v>
      </c>
      <c r="R4" s="61">
        <v>25.26</v>
      </c>
      <c r="S4" s="61">
        <v>0.16</v>
      </c>
      <c r="T4" s="61"/>
    </row>
    <row r="5" spans="1:20" ht="45">
      <c r="A5" s="398" t="s">
        <v>47</v>
      </c>
      <c r="B5" s="398" t="s">
        <v>48</v>
      </c>
      <c r="C5" s="399" t="s">
        <v>112</v>
      </c>
      <c r="D5" s="400" t="s">
        <v>49</v>
      </c>
      <c r="E5" s="400" t="s">
        <v>74</v>
      </c>
      <c r="F5" s="472" t="s">
        <v>51</v>
      </c>
      <c r="G5" s="400" t="s">
        <v>69</v>
      </c>
      <c r="H5" s="536" t="s">
        <v>114</v>
      </c>
      <c r="I5" s="400" t="s">
        <v>77</v>
      </c>
      <c r="J5" s="442" t="s">
        <v>68</v>
      </c>
      <c r="K5" s="442" t="s">
        <v>70</v>
      </c>
      <c r="L5" s="442" t="s">
        <v>52</v>
      </c>
      <c r="M5" s="442" t="s">
        <v>53</v>
      </c>
      <c r="N5" s="442" t="s">
        <v>54</v>
      </c>
      <c r="O5" s="442" t="s">
        <v>55</v>
      </c>
      <c r="P5" s="474" t="s">
        <v>66</v>
      </c>
      <c r="Q5" s="442" t="s">
        <v>56</v>
      </c>
      <c r="R5" s="51"/>
      <c r="S5" s="51"/>
      <c r="T5" s="51"/>
    </row>
    <row r="6" spans="1:20" ht="270">
      <c r="A6" s="496" t="s">
        <v>300</v>
      </c>
      <c r="B6" s="405" t="s">
        <v>876</v>
      </c>
      <c r="C6" s="496" t="s">
        <v>258</v>
      </c>
      <c r="D6" s="532">
        <v>37.75</v>
      </c>
      <c r="E6" s="532">
        <f>SUM((R6+(D6*S6)))</f>
        <v>25.052500000000002</v>
      </c>
      <c r="F6" s="147"/>
      <c r="G6" s="539">
        <f t="shared" ref="G6:G37" si="0">SUM(D6:E6)*(1+F6)</f>
        <v>62.802500000000002</v>
      </c>
      <c r="H6" s="151"/>
      <c r="I6" s="151"/>
      <c r="J6" s="549">
        <f t="shared" ref="J6:J58" si="1">SUM(D6*1.5)</f>
        <v>56.625</v>
      </c>
      <c r="K6" s="549">
        <f>SUM((J6+(J6*S6+R6)*(1+F6)))</f>
        <v>82.243750000000006</v>
      </c>
      <c r="L6" s="549">
        <f t="shared" ref="L6:L37" si="2">SUM(D6*1.5)</f>
        <v>56.625</v>
      </c>
      <c r="M6" s="549">
        <f>SUM((L6+(L6*S6+R6)*(1+F6)))</f>
        <v>82.243750000000006</v>
      </c>
      <c r="N6" s="549">
        <f t="shared" ref="N6:N37" si="3">SUM(D6*1.5)</f>
        <v>56.625</v>
      </c>
      <c r="O6" s="549">
        <f>SUM(N6+(N6*S6+R6)*(1+F6))</f>
        <v>82.243750000000006</v>
      </c>
      <c r="P6" s="549">
        <f t="shared" ref="P6:P37" si="4">SUM(D6*2)</f>
        <v>75.5</v>
      </c>
      <c r="Q6" s="549">
        <f>SUM((P6+(P6*S6+R6)*(1+F6)))</f>
        <v>101.685</v>
      </c>
      <c r="R6" s="52">
        <v>23.92</v>
      </c>
      <c r="S6" s="78">
        <v>0.03</v>
      </c>
      <c r="T6" s="78"/>
    </row>
    <row r="7" spans="1:20" ht="261" customHeight="1">
      <c r="A7" s="496" t="s">
        <v>309</v>
      </c>
      <c r="B7" s="405" t="s">
        <v>876</v>
      </c>
      <c r="C7" s="496" t="s">
        <v>263</v>
      </c>
      <c r="D7" s="532">
        <v>34.1</v>
      </c>
      <c r="E7" s="532">
        <f>SUM((R7+(D7*S7)))</f>
        <v>22.593</v>
      </c>
      <c r="F7" s="147"/>
      <c r="G7" s="539">
        <f t="shared" si="0"/>
        <v>56.692999999999998</v>
      </c>
      <c r="H7" s="151"/>
      <c r="I7" s="151"/>
      <c r="J7" s="549">
        <f t="shared" si="1"/>
        <v>51.150000000000006</v>
      </c>
      <c r="K7" s="549">
        <f>SUM((J7+E7)*(1+F7))</f>
        <v>73.743000000000009</v>
      </c>
      <c r="L7" s="549">
        <f t="shared" si="2"/>
        <v>51.150000000000006</v>
      </c>
      <c r="M7" s="549">
        <f>SUM((L7+E7)*(1+F7))</f>
        <v>73.743000000000009</v>
      </c>
      <c r="N7" s="549">
        <f t="shared" si="3"/>
        <v>51.150000000000006</v>
      </c>
      <c r="O7" s="549">
        <f>SUM(E7+N7)*(1+F7)</f>
        <v>73.743000000000009</v>
      </c>
      <c r="P7" s="549">
        <f t="shared" si="4"/>
        <v>68.2</v>
      </c>
      <c r="Q7" s="549">
        <f>SUM((P7+E7)*(1+F7))</f>
        <v>90.793000000000006</v>
      </c>
      <c r="R7" s="52">
        <v>21.57</v>
      </c>
      <c r="S7" s="78">
        <v>0.03</v>
      </c>
      <c r="T7" s="78"/>
    </row>
    <row r="8" spans="1:20" ht="270">
      <c r="A8" s="496" t="s">
        <v>301</v>
      </c>
      <c r="B8" s="405" t="s">
        <v>876</v>
      </c>
      <c r="C8" s="496" t="s">
        <v>266</v>
      </c>
      <c r="D8" s="532">
        <v>33</v>
      </c>
      <c r="E8" s="532">
        <f>SUM((D8*S8)+R8)</f>
        <v>27.439999999999998</v>
      </c>
      <c r="F8" s="147"/>
      <c r="G8" s="539">
        <f t="shared" si="0"/>
        <v>60.44</v>
      </c>
      <c r="H8" s="151"/>
      <c r="I8" s="151"/>
      <c r="J8" s="549">
        <f t="shared" si="1"/>
        <v>49.5</v>
      </c>
      <c r="K8" s="549">
        <f>SUM((J8+(J8*S8+R8)*(1+F8)))</f>
        <v>77.435000000000002</v>
      </c>
      <c r="L8" s="549">
        <f t="shared" si="2"/>
        <v>49.5</v>
      </c>
      <c r="M8" s="549">
        <f>SUM((L8+(L8*S8+R8)*(1+F8)))</f>
        <v>77.435000000000002</v>
      </c>
      <c r="N8" s="549">
        <f t="shared" si="3"/>
        <v>49.5</v>
      </c>
      <c r="O8" s="549">
        <f>SUM(N8+(N8*S8+R8)*(1+F8))</f>
        <v>77.435000000000002</v>
      </c>
      <c r="P8" s="549">
        <f t="shared" si="4"/>
        <v>66</v>
      </c>
      <c r="Q8" s="549">
        <f>SUM((P8+(P8*S8+R8)*(1+F8)))</f>
        <v>94.43</v>
      </c>
      <c r="R8" s="90">
        <v>26.45</v>
      </c>
      <c r="S8" s="78">
        <v>0.03</v>
      </c>
      <c r="T8" s="78"/>
    </row>
    <row r="9" spans="1:20" ht="285">
      <c r="A9" s="496" t="s">
        <v>302</v>
      </c>
      <c r="B9" s="405" t="s">
        <v>876</v>
      </c>
      <c r="C9" s="496" t="s">
        <v>303</v>
      </c>
      <c r="D9" s="550">
        <v>34.6</v>
      </c>
      <c r="E9" s="550">
        <f>SUM((D9*S9)+R9)</f>
        <v>24.546500000000002</v>
      </c>
      <c r="F9" s="164"/>
      <c r="G9" s="539">
        <f t="shared" si="0"/>
        <v>59.146500000000003</v>
      </c>
      <c r="H9" s="165"/>
      <c r="I9" s="165"/>
      <c r="J9" s="549">
        <f t="shared" si="1"/>
        <v>51.900000000000006</v>
      </c>
      <c r="K9" s="551">
        <f>SUM((J9+E9)*(1+F9))</f>
        <v>76.446500000000015</v>
      </c>
      <c r="L9" s="549">
        <f t="shared" si="2"/>
        <v>51.900000000000006</v>
      </c>
      <c r="M9" s="551">
        <f>SUM((L9+E9)*(1+F9))</f>
        <v>76.446500000000015</v>
      </c>
      <c r="N9" s="551">
        <f t="shared" si="3"/>
        <v>51.900000000000006</v>
      </c>
      <c r="O9" s="551">
        <f>SUM(E9+N9)*(1+F9)</f>
        <v>76.446500000000015</v>
      </c>
      <c r="P9" s="551">
        <f t="shared" si="4"/>
        <v>69.2</v>
      </c>
      <c r="Q9" s="551">
        <f>SUM((P9+E9)*(1+F9))</f>
        <v>93.746499999999997</v>
      </c>
      <c r="R9" s="82">
        <v>22.73</v>
      </c>
      <c r="S9" s="80">
        <v>5.2499999999999998E-2</v>
      </c>
      <c r="T9" s="78"/>
    </row>
    <row r="10" spans="1:20" ht="270">
      <c r="A10" s="496" t="s">
        <v>308</v>
      </c>
      <c r="B10" s="405" t="s">
        <v>876</v>
      </c>
      <c r="C10" s="496" t="s">
        <v>304</v>
      </c>
      <c r="D10" s="539">
        <v>34.35</v>
      </c>
      <c r="E10" s="539">
        <f>SUM(R10+(D10*S10))</f>
        <v>27.730499999999999</v>
      </c>
      <c r="F10" s="147"/>
      <c r="G10" s="539">
        <f t="shared" si="0"/>
        <v>62.080500000000001</v>
      </c>
      <c r="H10" s="151"/>
      <c r="I10" s="151"/>
      <c r="J10" s="549">
        <f t="shared" si="1"/>
        <v>51.525000000000006</v>
      </c>
      <c r="K10" s="549">
        <f>SUM((J10+(R10+J10*S10)*(1+F10)))</f>
        <v>79.770750000000007</v>
      </c>
      <c r="L10" s="549">
        <f t="shared" si="2"/>
        <v>51.525000000000006</v>
      </c>
      <c r="M10" s="549">
        <f>SUM((L10+(R10+L10*S10)*(1+F10)))</f>
        <v>79.770750000000007</v>
      </c>
      <c r="N10" s="549">
        <f t="shared" si="3"/>
        <v>51.525000000000006</v>
      </c>
      <c r="O10" s="549">
        <f>SUM((R10+N10*S10)+N10)*(1+F10)</f>
        <v>79.770750000000007</v>
      </c>
      <c r="P10" s="549">
        <f t="shared" si="4"/>
        <v>68.7</v>
      </c>
      <c r="Q10" s="549">
        <f>SUM((P10+(R10+P10*S10)*(1+F10)))</f>
        <v>97.460999999999999</v>
      </c>
      <c r="R10" s="52">
        <v>26.7</v>
      </c>
      <c r="S10" s="78">
        <v>0.03</v>
      </c>
      <c r="T10" s="78"/>
    </row>
    <row r="11" spans="1:20" ht="255" customHeight="1">
      <c r="A11" s="496" t="s">
        <v>305</v>
      </c>
      <c r="B11" s="405" t="s">
        <v>876</v>
      </c>
      <c r="C11" s="496" t="s">
        <v>306</v>
      </c>
      <c r="D11" s="550">
        <v>36.9</v>
      </c>
      <c r="E11" s="550">
        <f>SUM((D11*T11)+R11)+S11</f>
        <v>26.106999999999999</v>
      </c>
      <c r="F11" s="164"/>
      <c r="G11" s="539">
        <f t="shared" si="0"/>
        <v>63.006999999999998</v>
      </c>
      <c r="H11" s="166"/>
      <c r="I11" s="166"/>
      <c r="J11" s="549">
        <f t="shared" si="1"/>
        <v>55.349999999999994</v>
      </c>
      <c r="K11" s="551">
        <f>SUM((J11+(E11+(S11*1.5))*(1+F11)))</f>
        <v>91.131999999999991</v>
      </c>
      <c r="L11" s="549">
        <f t="shared" si="2"/>
        <v>55.349999999999994</v>
      </c>
      <c r="M11" s="551">
        <f>SUM((L11+(E11+(S11*1.5))*(1+F11)))</f>
        <v>91.131999999999991</v>
      </c>
      <c r="N11" s="551">
        <f t="shared" si="3"/>
        <v>55.349999999999994</v>
      </c>
      <c r="O11" s="551">
        <f>SUM(N11+(E11+(S11*1.5))*(1+F11))</f>
        <v>91.131999999999991</v>
      </c>
      <c r="P11" s="551">
        <f t="shared" si="4"/>
        <v>73.8</v>
      </c>
      <c r="Q11" s="551">
        <f>SUM((P11+(E11+(S11*2))*(1+F11)))</f>
        <v>112.80699999999999</v>
      </c>
      <c r="R11" s="82">
        <v>18.55</v>
      </c>
      <c r="S11" s="80">
        <v>6.45</v>
      </c>
      <c r="T11" s="80">
        <v>0.03</v>
      </c>
    </row>
    <row r="12" spans="1:20" ht="225">
      <c r="A12" s="496" t="s">
        <v>307</v>
      </c>
      <c r="B12" s="405" t="s">
        <v>809</v>
      </c>
      <c r="C12" s="499" t="s">
        <v>412</v>
      </c>
      <c r="D12" s="539">
        <v>54.56</v>
      </c>
      <c r="E12" s="539">
        <f>SUM(R12+(D12*S12))</f>
        <v>27.832799999999999</v>
      </c>
      <c r="F12" s="147"/>
      <c r="G12" s="539">
        <f t="shared" si="0"/>
        <v>82.392799999999994</v>
      </c>
      <c r="H12" s="151"/>
      <c r="I12" s="151"/>
      <c r="J12" s="549">
        <f t="shared" si="1"/>
        <v>81.84</v>
      </c>
      <c r="K12" s="549">
        <f>SUM((J12+(R12+(J12*S12))*(1+F12)))</f>
        <v>111.5142</v>
      </c>
      <c r="L12" s="549">
        <f t="shared" si="2"/>
        <v>81.84</v>
      </c>
      <c r="M12" s="551">
        <f>SUM((L12+(R12+(L12*S12))*(1+F12)))</f>
        <v>111.5142</v>
      </c>
      <c r="N12" s="551">
        <f t="shared" si="3"/>
        <v>81.84</v>
      </c>
      <c r="O12" s="551">
        <f>SUM(N12+(R12+(N12*S12))*(1+F12))</f>
        <v>111.5142</v>
      </c>
      <c r="P12" s="551">
        <f t="shared" si="4"/>
        <v>109.12</v>
      </c>
      <c r="Q12" s="551">
        <f>SUM((P12+(R12+(P12*S12))*(1+F12)))</f>
        <v>140.63560000000001</v>
      </c>
      <c r="R12" s="52">
        <v>24.15</v>
      </c>
      <c r="S12" s="78">
        <v>6.7500000000000004E-2</v>
      </c>
      <c r="T12" s="78"/>
    </row>
    <row r="13" spans="1:20" ht="225">
      <c r="A13" s="424" t="s">
        <v>742</v>
      </c>
      <c r="B13" s="405" t="s">
        <v>942</v>
      </c>
      <c r="C13" s="496" t="s">
        <v>258</v>
      </c>
      <c r="D13" s="532">
        <v>37.75</v>
      </c>
      <c r="E13" s="532">
        <f>SUM((R13+(D13*S13)))</f>
        <v>25.052500000000002</v>
      </c>
      <c r="F13" s="147"/>
      <c r="G13" s="539">
        <f t="shared" si="0"/>
        <v>62.802500000000002</v>
      </c>
      <c r="H13" s="151"/>
      <c r="I13" s="151"/>
      <c r="J13" s="549">
        <f t="shared" si="1"/>
        <v>56.625</v>
      </c>
      <c r="K13" s="549">
        <f>SUM((J13+(J13*S13+R13)*(1+F13)))</f>
        <v>82.243750000000006</v>
      </c>
      <c r="L13" s="549">
        <f t="shared" si="2"/>
        <v>56.625</v>
      </c>
      <c r="M13" s="549">
        <f>SUM((L13+(L13*S13+R13)*(1+F13)))</f>
        <v>82.243750000000006</v>
      </c>
      <c r="N13" s="549">
        <f t="shared" si="3"/>
        <v>56.625</v>
      </c>
      <c r="O13" s="549">
        <f>SUM(N13+(N13*S13+R13)*(1+F13))</f>
        <v>82.243750000000006</v>
      </c>
      <c r="P13" s="549">
        <f t="shared" si="4"/>
        <v>75.5</v>
      </c>
      <c r="Q13" s="549">
        <f>SUM((P13+(P13*S13+R13)*(1+F13)))</f>
        <v>101.685</v>
      </c>
      <c r="R13" s="52">
        <v>23.92</v>
      </c>
      <c r="S13" s="78">
        <v>0.03</v>
      </c>
      <c r="T13" s="78"/>
    </row>
    <row r="14" spans="1:20" ht="165">
      <c r="A14" s="424" t="s">
        <v>743</v>
      </c>
      <c r="B14" s="405" t="s">
        <v>942</v>
      </c>
      <c r="C14" s="496" t="s">
        <v>263</v>
      </c>
      <c r="D14" s="532">
        <v>34.1</v>
      </c>
      <c r="E14" s="532">
        <f>SUM((R14+(D14*S14)))</f>
        <v>22.593</v>
      </c>
      <c r="F14" s="147"/>
      <c r="G14" s="539">
        <f t="shared" si="0"/>
        <v>56.692999999999998</v>
      </c>
      <c r="H14" s="151"/>
      <c r="I14" s="151"/>
      <c r="J14" s="549">
        <f t="shared" si="1"/>
        <v>51.150000000000006</v>
      </c>
      <c r="K14" s="549">
        <f>SUM((J14+E14)*(1+F14))</f>
        <v>73.743000000000009</v>
      </c>
      <c r="L14" s="549">
        <f t="shared" si="2"/>
        <v>51.150000000000006</v>
      </c>
      <c r="M14" s="549">
        <f>SUM((L14+E14)*(1+F14))</f>
        <v>73.743000000000009</v>
      </c>
      <c r="N14" s="549">
        <f t="shared" si="3"/>
        <v>51.150000000000006</v>
      </c>
      <c r="O14" s="549">
        <f>SUM(E14+N14)*(1+F14)</f>
        <v>73.743000000000009</v>
      </c>
      <c r="P14" s="549">
        <f t="shared" si="4"/>
        <v>68.2</v>
      </c>
      <c r="Q14" s="549">
        <f>SUM((P14+E14)*(1+F14))</f>
        <v>90.793000000000006</v>
      </c>
      <c r="R14" s="52">
        <v>21.57</v>
      </c>
      <c r="S14" s="78">
        <v>0.03</v>
      </c>
      <c r="T14" s="78"/>
    </row>
    <row r="15" spans="1:20" ht="135">
      <c r="A15" s="424" t="s">
        <v>744</v>
      </c>
      <c r="B15" s="405" t="s">
        <v>942</v>
      </c>
      <c r="C15" s="496" t="s">
        <v>266</v>
      </c>
      <c r="D15" s="532">
        <v>33</v>
      </c>
      <c r="E15" s="532">
        <f>SUM((D15*S15)+R15)</f>
        <v>27.439999999999998</v>
      </c>
      <c r="F15" s="147"/>
      <c r="G15" s="539">
        <f t="shared" si="0"/>
        <v>60.44</v>
      </c>
      <c r="H15" s="151"/>
      <c r="I15" s="151"/>
      <c r="J15" s="549">
        <f t="shared" si="1"/>
        <v>49.5</v>
      </c>
      <c r="K15" s="549">
        <f>SUM((J15+(J15*S15+R15)*(1+F15)))</f>
        <v>77.435000000000002</v>
      </c>
      <c r="L15" s="549">
        <f t="shared" si="2"/>
        <v>49.5</v>
      </c>
      <c r="M15" s="549">
        <f>SUM((L15+(L15*S15+R15)*(1+F15)))</f>
        <v>77.435000000000002</v>
      </c>
      <c r="N15" s="549">
        <f t="shared" si="3"/>
        <v>49.5</v>
      </c>
      <c r="O15" s="549">
        <f>SUM(N15+(N15*S15+R15)*(1+F15))</f>
        <v>77.435000000000002</v>
      </c>
      <c r="P15" s="549">
        <f t="shared" si="4"/>
        <v>66</v>
      </c>
      <c r="Q15" s="549">
        <f>SUM((P15+(P15*S15+R15)*(1+F15)))</f>
        <v>94.43</v>
      </c>
      <c r="R15" s="90">
        <v>26.45</v>
      </c>
      <c r="S15" s="78">
        <v>0.03</v>
      </c>
      <c r="T15" s="78"/>
    </row>
    <row r="16" spans="1:20" ht="285">
      <c r="A16" s="424" t="s">
        <v>746</v>
      </c>
      <c r="B16" s="405" t="s">
        <v>942</v>
      </c>
      <c r="C16" s="496" t="s">
        <v>303</v>
      </c>
      <c r="D16" s="532">
        <v>34.6</v>
      </c>
      <c r="E16" s="532">
        <f>SUM((D16*S16)+R16)</f>
        <v>24.546500000000002</v>
      </c>
      <c r="F16" s="147"/>
      <c r="G16" s="539">
        <f t="shared" si="0"/>
        <v>59.146500000000003</v>
      </c>
      <c r="H16" s="151"/>
      <c r="I16" s="151"/>
      <c r="J16" s="549">
        <f t="shared" si="1"/>
        <v>51.900000000000006</v>
      </c>
      <c r="K16" s="549">
        <f>SUM((J16+E16)*(1+F16))</f>
        <v>76.446500000000015</v>
      </c>
      <c r="L16" s="549">
        <f t="shared" si="2"/>
        <v>51.900000000000006</v>
      </c>
      <c r="M16" s="549">
        <f>SUM((L16+E16)*(1+F16))</f>
        <v>76.446500000000015</v>
      </c>
      <c r="N16" s="549">
        <f t="shared" si="3"/>
        <v>51.900000000000006</v>
      </c>
      <c r="O16" s="549">
        <f>SUM(E16+N16)*(1+F16)</f>
        <v>76.446500000000015</v>
      </c>
      <c r="P16" s="549">
        <f t="shared" si="4"/>
        <v>69.2</v>
      </c>
      <c r="Q16" s="549">
        <f>SUM((P16+E16)*(1+F16))</f>
        <v>93.746499999999997</v>
      </c>
      <c r="R16" s="52">
        <v>22.73</v>
      </c>
      <c r="S16" s="78">
        <v>5.2499999999999998E-2</v>
      </c>
      <c r="T16" s="78"/>
    </row>
    <row r="17" spans="1:20" ht="195">
      <c r="A17" s="424" t="s">
        <v>745</v>
      </c>
      <c r="B17" s="405" t="s">
        <v>942</v>
      </c>
      <c r="C17" s="496" t="s">
        <v>304</v>
      </c>
      <c r="D17" s="539">
        <v>34.35</v>
      </c>
      <c r="E17" s="539">
        <f>SUM(R17+(D17*S17))</f>
        <v>27.730499999999999</v>
      </c>
      <c r="F17" s="147"/>
      <c r="G17" s="539">
        <f t="shared" si="0"/>
        <v>62.080500000000001</v>
      </c>
      <c r="H17" s="151"/>
      <c r="I17" s="151"/>
      <c r="J17" s="549">
        <f t="shared" si="1"/>
        <v>51.525000000000006</v>
      </c>
      <c r="K17" s="549">
        <f>SUM((J17+(R17+J17*S17)*(1+F17)))</f>
        <v>79.770750000000007</v>
      </c>
      <c r="L17" s="549">
        <f t="shared" si="2"/>
        <v>51.525000000000006</v>
      </c>
      <c r="M17" s="549">
        <f>SUM((L17+(R17+L17*S17)*(1+F17)))</f>
        <v>79.770750000000007</v>
      </c>
      <c r="N17" s="549">
        <f t="shared" si="3"/>
        <v>51.525000000000006</v>
      </c>
      <c r="O17" s="549">
        <f>SUM((R17+N17*S17)+N17)*(1+F17)</f>
        <v>79.770750000000007</v>
      </c>
      <c r="P17" s="549">
        <f t="shared" si="4"/>
        <v>68.7</v>
      </c>
      <c r="Q17" s="549">
        <f>SUM((P17+(R17+P17*S17)*(1+F17)))</f>
        <v>97.460999999999999</v>
      </c>
      <c r="R17" s="52">
        <v>26.7</v>
      </c>
      <c r="S17" s="78">
        <v>0.03</v>
      </c>
      <c r="T17" s="78"/>
    </row>
    <row r="18" spans="1:20" ht="150">
      <c r="A18" s="424" t="s">
        <v>747</v>
      </c>
      <c r="B18" s="405" t="s">
        <v>942</v>
      </c>
      <c r="C18" s="552" t="s">
        <v>310</v>
      </c>
      <c r="D18" s="550">
        <v>36.9</v>
      </c>
      <c r="E18" s="550">
        <f>SUM((D18*T18)+R18)+S18</f>
        <v>26.106999999999999</v>
      </c>
      <c r="F18" s="164"/>
      <c r="G18" s="539">
        <f t="shared" si="0"/>
        <v>63.006999999999998</v>
      </c>
      <c r="H18" s="166"/>
      <c r="I18" s="166"/>
      <c r="J18" s="549">
        <f t="shared" si="1"/>
        <v>55.349999999999994</v>
      </c>
      <c r="K18" s="551">
        <f>SUM((J18+(E18+(S18*1.5))*(1+F18)))</f>
        <v>91.131999999999991</v>
      </c>
      <c r="L18" s="549">
        <f t="shared" si="2"/>
        <v>55.349999999999994</v>
      </c>
      <c r="M18" s="551">
        <f>SUM((L18+(E18+(S18*1.5))*(1+F18)))</f>
        <v>91.131999999999991</v>
      </c>
      <c r="N18" s="551">
        <f t="shared" si="3"/>
        <v>55.349999999999994</v>
      </c>
      <c r="O18" s="551">
        <f>SUM(N18+(E18+(S18*1.5))*(1+F18))</f>
        <v>91.131999999999991</v>
      </c>
      <c r="P18" s="551">
        <f t="shared" si="4"/>
        <v>73.8</v>
      </c>
      <c r="Q18" s="551">
        <f>SUM((P18+(E18+(S18*2))*(1+F18)))</f>
        <v>112.80699999999999</v>
      </c>
      <c r="R18" s="82">
        <v>18.55</v>
      </c>
      <c r="S18" s="80">
        <v>6.45</v>
      </c>
      <c r="T18" s="80">
        <v>0.03</v>
      </c>
    </row>
    <row r="19" spans="1:20" ht="195">
      <c r="A19" s="528" t="s">
        <v>435</v>
      </c>
      <c r="B19" s="405" t="s">
        <v>878</v>
      </c>
      <c r="C19" s="552" t="s">
        <v>312</v>
      </c>
      <c r="D19" s="532">
        <v>37.75</v>
      </c>
      <c r="E19" s="532">
        <f>SUM((R19+(D19*S19)))</f>
        <v>25.052500000000002</v>
      </c>
      <c r="F19" s="147"/>
      <c r="G19" s="539">
        <f t="shared" ref="G19:G24" si="5">SUM(D19:E19)*(1+F19)</f>
        <v>62.802500000000002</v>
      </c>
      <c r="H19" s="151"/>
      <c r="I19" s="151"/>
      <c r="J19" s="549">
        <f t="shared" ref="J19:J24" si="6">SUM(D19*1.5)</f>
        <v>56.625</v>
      </c>
      <c r="K19" s="549">
        <f>SUM((J19+(J19*S19+R19)*(1+F19)))</f>
        <v>82.243750000000006</v>
      </c>
      <c r="L19" s="549">
        <f t="shared" ref="L19:L24" si="7">SUM(D19*1.5)</f>
        <v>56.625</v>
      </c>
      <c r="M19" s="549">
        <f>SUM((L19+(L19*S19+R19)*(1+F19)))</f>
        <v>82.243750000000006</v>
      </c>
      <c r="N19" s="549">
        <f t="shared" ref="N19:N24" si="8">SUM(D19*1.5)</f>
        <v>56.625</v>
      </c>
      <c r="O19" s="549">
        <f>SUM(N19+(N19*S19+R19)*(1+F19))</f>
        <v>82.243750000000006</v>
      </c>
      <c r="P19" s="549">
        <f t="shared" ref="P19:P24" si="9">SUM(D19*2)</f>
        <v>75.5</v>
      </c>
      <c r="Q19" s="549">
        <f>SUM((P19+(P19*S19+R19)*(1+F19)))</f>
        <v>101.685</v>
      </c>
      <c r="R19" s="52">
        <v>23.92</v>
      </c>
      <c r="S19" s="78">
        <v>0.03</v>
      </c>
      <c r="T19" s="78"/>
    </row>
    <row r="20" spans="1:20" ht="150">
      <c r="A20" s="528" t="s">
        <v>434</v>
      </c>
      <c r="B20" s="405" t="s">
        <v>878</v>
      </c>
      <c r="C20" s="496" t="s">
        <v>263</v>
      </c>
      <c r="D20" s="532">
        <v>34.1</v>
      </c>
      <c r="E20" s="532">
        <f>SUM((R20+(D20*S20)))</f>
        <v>22.593</v>
      </c>
      <c r="F20" s="147"/>
      <c r="G20" s="539">
        <f t="shared" si="5"/>
        <v>56.692999999999998</v>
      </c>
      <c r="H20" s="151"/>
      <c r="I20" s="151"/>
      <c r="J20" s="549">
        <f t="shared" si="6"/>
        <v>51.150000000000006</v>
      </c>
      <c r="K20" s="549">
        <f>SUM((J20+E20)*(1+F20))</f>
        <v>73.743000000000009</v>
      </c>
      <c r="L20" s="549">
        <f t="shared" si="7"/>
        <v>51.150000000000006</v>
      </c>
      <c r="M20" s="549">
        <f>SUM((L20+E20)*(1+F20))</f>
        <v>73.743000000000009</v>
      </c>
      <c r="N20" s="549">
        <f t="shared" si="8"/>
        <v>51.150000000000006</v>
      </c>
      <c r="O20" s="549">
        <f>SUM(E20+N20)*(1+F20)</f>
        <v>73.743000000000009</v>
      </c>
      <c r="P20" s="549">
        <f t="shared" si="9"/>
        <v>68.2</v>
      </c>
      <c r="Q20" s="549">
        <f>SUM((P20+E20)*(1+F20))</f>
        <v>90.793000000000006</v>
      </c>
      <c r="R20" s="52">
        <v>21.57</v>
      </c>
      <c r="S20" s="78">
        <v>0.03</v>
      </c>
      <c r="T20" s="78"/>
    </row>
    <row r="21" spans="1:20" ht="120">
      <c r="A21" s="410" t="s">
        <v>474</v>
      </c>
      <c r="B21" s="405" t="s">
        <v>878</v>
      </c>
      <c r="C21" s="410" t="s">
        <v>471</v>
      </c>
      <c r="D21" s="532">
        <v>33</v>
      </c>
      <c r="E21" s="532">
        <f>SUM((D21*S21)+R21)</f>
        <v>27.439999999999998</v>
      </c>
      <c r="F21" s="147"/>
      <c r="G21" s="539">
        <f t="shared" si="5"/>
        <v>60.44</v>
      </c>
      <c r="H21" s="151"/>
      <c r="I21" s="151"/>
      <c r="J21" s="549">
        <f t="shared" si="6"/>
        <v>49.5</v>
      </c>
      <c r="K21" s="549">
        <f>SUM((J21+(J21*S21+R21)*(1+F21)))</f>
        <v>77.435000000000002</v>
      </c>
      <c r="L21" s="549">
        <f t="shared" si="7"/>
        <v>49.5</v>
      </c>
      <c r="M21" s="549">
        <f>SUM((L21+(L21*S21+R21)*(1+F21)))</f>
        <v>77.435000000000002</v>
      </c>
      <c r="N21" s="549">
        <f t="shared" si="8"/>
        <v>49.5</v>
      </c>
      <c r="O21" s="549">
        <f>SUM(N21+(N21*S21+R21)*(1+F21))</f>
        <v>77.435000000000002</v>
      </c>
      <c r="P21" s="549">
        <f t="shared" si="9"/>
        <v>66</v>
      </c>
      <c r="Q21" s="549">
        <f>SUM((P21+(P21*S21+R21)*(1+F21)))</f>
        <v>94.43</v>
      </c>
      <c r="R21" s="90">
        <v>26.45</v>
      </c>
      <c r="S21" s="78">
        <v>0.03</v>
      </c>
      <c r="T21" s="78"/>
    </row>
    <row r="22" spans="1:20" ht="285">
      <c r="A22" s="528" t="s">
        <v>433</v>
      </c>
      <c r="B22" s="405" t="s">
        <v>878</v>
      </c>
      <c r="C22" s="496" t="s">
        <v>303</v>
      </c>
      <c r="D22" s="532">
        <v>34.6</v>
      </c>
      <c r="E22" s="532">
        <f>SUM((D22*S22)+R22)</f>
        <v>24.546500000000002</v>
      </c>
      <c r="F22" s="147"/>
      <c r="G22" s="539">
        <f t="shared" si="5"/>
        <v>59.146500000000003</v>
      </c>
      <c r="H22" s="151"/>
      <c r="I22" s="151"/>
      <c r="J22" s="549">
        <f t="shared" si="6"/>
        <v>51.900000000000006</v>
      </c>
      <c r="K22" s="549">
        <f>SUM((J22+E22)*(1+F22))</f>
        <v>76.446500000000015</v>
      </c>
      <c r="L22" s="549">
        <f t="shared" si="7"/>
        <v>51.900000000000006</v>
      </c>
      <c r="M22" s="549">
        <f>SUM((L22+E22)*(1+F22))</f>
        <v>76.446500000000015</v>
      </c>
      <c r="N22" s="549">
        <f t="shared" si="8"/>
        <v>51.900000000000006</v>
      </c>
      <c r="O22" s="549">
        <f>SUM(E22+N22)*(1+F22)</f>
        <v>76.446500000000015</v>
      </c>
      <c r="P22" s="549">
        <f t="shared" si="9"/>
        <v>69.2</v>
      </c>
      <c r="Q22" s="549">
        <f>SUM((P22+E22)*(1+F22))</f>
        <v>93.746499999999997</v>
      </c>
      <c r="R22" s="52">
        <v>22.73</v>
      </c>
      <c r="S22" s="78">
        <v>5.2499999999999998E-2</v>
      </c>
      <c r="T22" s="78"/>
    </row>
    <row r="23" spans="1:20" ht="195">
      <c r="A23" s="528" t="s">
        <v>432</v>
      </c>
      <c r="B23" s="405" t="s">
        <v>878</v>
      </c>
      <c r="C23" s="410" t="s">
        <v>475</v>
      </c>
      <c r="D23" s="539">
        <v>34.35</v>
      </c>
      <c r="E23" s="539">
        <f>SUM(R23+(D23*S23))</f>
        <v>27.730499999999999</v>
      </c>
      <c r="F23" s="147"/>
      <c r="G23" s="539">
        <f t="shared" si="5"/>
        <v>62.080500000000001</v>
      </c>
      <c r="H23" s="151"/>
      <c r="I23" s="151"/>
      <c r="J23" s="549">
        <f t="shared" si="6"/>
        <v>51.525000000000006</v>
      </c>
      <c r="K23" s="549">
        <f>SUM((J23+(R23+J23*S23)*(1+F23)))</f>
        <v>79.770750000000007</v>
      </c>
      <c r="L23" s="549">
        <f t="shared" si="7"/>
        <v>51.525000000000006</v>
      </c>
      <c r="M23" s="549">
        <f>SUM((L23+(R23+L23*S23)*(1+F23)))</f>
        <v>79.770750000000007</v>
      </c>
      <c r="N23" s="549">
        <f t="shared" si="8"/>
        <v>51.525000000000006</v>
      </c>
      <c r="O23" s="549">
        <f>SUM((R23+N23*S23)+N23)*(1+F23)</f>
        <v>79.770750000000007</v>
      </c>
      <c r="P23" s="549">
        <f t="shared" si="9"/>
        <v>68.7</v>
      </c>
      <c r="Q23" s="549">
        <f>SUM((P23+(R23+P23*S23)*(1+F23)))</f>
        <v>97.460999999999999</v>
      </c>
      <c r="R23" s="52">
        <v>26.7</v>
      </c>
      <c r="S23" s="78">
        <v>0.03</v>
      </c>
      <c r="T23" s="78"/>
    </row>
    <row r="24" spans="1:20" ht="150">
      <c r="A24" s="528" t="s">
        <v>431</v>
      </c>
      <c r="B24" s="405" t="s">
        <v>878</v>
      </c>
      <c r="C24" s="552" t="s">
        <v>310</v>
      </c>
      <c r="D24" s="550">
        <v>36.9</v>
      </c>
      <c r="E24" s="550">
        <f>SUM((D24*T24)+R24)+S24</f>
        <v>26.106999999999999</v>
      </c>
      <c r="F24" s="164"/>
      <c r="G24" s="539">
        <f t="shared" si="5"/>
        <v>63.006999999999998</v>
      </c>
      <c r="H24" s="166"/>
      <c r="I24" s="166"/>
      <c r="J24" s="549">
        <f t="shared" si="6"/>
        <v>55.349999999999994</v>
      </c>
      <c r="K24" s="551">
        <f>SUM((J24+(E24+(S24*1.5))*(1+F24)))</f>
        <v>91.131999999999991</v>
      </c>
      <c r="L24" s="549">
        <f t="shared" si="7"/>
        <v>55.349999999999994</v>
      </c>
      <c r="M24" s="551">
        <f>SUM((L24+(E24+(S24*1.5))*(1+F24)))</f>
        <v>91.131999999999991</v>
      </c>
      <c r="N24" s="551">
        <f t="shared" si="8"/>
        <v>55.349999999999994</v>
      </c>
      <c r="O24" s="551">
        <f>SUM(N24+(E24+(S24*1.5))*(1+F24))</f>
        <v>91.131999999999991</v>
      </c>
      <c r="P24" s="551">
        <f t="shared" si="9"/>
        <v>73.8</v>
      </c>
      <c r="Q24" s="551">
        <f>SUM((P24+(E24+(S24*2))*(1+F24)))</f>
        <v>112.80699999999999</v>
      </c>
      <c r="R24" s="82">
        <v>18.55</v>
      </c>
      <c r="S24" s="80">
        <v>6.45</v>
      </c>
      <c r="T24" s="80">
        <v>0.03</v>
      </c>
    </row>
    <row r="25" spans="1:20" ht="195">
      <c r="A25" s="424" t="s">
        <v>748</v>
      </c>
      <c r="B25" s="479" t="s">
        <v>941</v>
      </c>
      <c r="C25" s="552" t="s">
        <v>312</v>
      </c>
      <c r="D25" s="532">
        <v>37.75</v>
      </c>
      <c r="E25" s="532">
        <f>SUM((R25+(D25*S25)))</f>
        <v>25.052500000000002</v>
      </c>
      <c r="F25" s="147"/>
      <c r="G25" s="539">
        <f t="shared" si="0"/>
        <v>62.802500000000002</v>
      </c>
      <c r="H25" s="151"/>
      <c r="I25" s="151"/>
      <c r="J25" s="549">
        <f t="shared" si="1"/>
        <v>56.625</v>
      </c>
      <c r="K25" s="549">
        <f>SUM((J25+(J25*S25+R25)*(1+F25)))</f>
        <v>82.243750000000006</v>
      </c>
      <c r="L25" s="549">
        <f t="shared" si="2"/>
        <v>56.625</v>
      </c>
      <c r="M25" s="549">
        <f>SUM((L25+(L25*S25+R25)*(1+F25)))</f>
        <v>82.243750000000006</v>
      </c>
      <c r="N25" s="549">
        <f t="shared" si="3"/>
        <v>56.625</v>
      </c>
      <c r="O25" s="549">
        <f>SUM(N25+(N25*S25+R25)*(1+F25))</f>
        <v>82.243750000000006</v>
      </c>
      <c r="P25" s="549">
        <f t="shared" si="4"/>
        <v>75.5</v>
      </c>
      <c r="Q25" s="549">
        <f>SUM((P25+(P25*S25+R25)*(1+F25)))</f>
        <v>101.685</v>
      </c>
      <c r="R25" s="52">
        <v>23.92</v>
      </c>
      <c r="S25" s="78">
        <v>0.03</v>
      </c>
      <c r="T25" s="78"/>
    </row>
    <row r="26" spans="1:20" ht="165">
      <c r="A26" s="424" t="s">
        <v>749</v>
      </c>
      <c r="B26" s="479" t="s">
        <v>941</v>
      </c>
      <c r="C26" s="496" t="s">
        <v>263</v>
      </c>
      <c r="D26" s="532">
        <v>34.1</v>
      </c>
      <c r="E26" s="532">
        <f>SUM((R26+(D26*S26)))</f>
        <v>22.593</v>
      </c>
      <c r="F26" s="147"/>
      <c r="G26" s="539">
        <f t="shared" si="0"/>
        <v>56.692999999999998</v>
      </c>
      <c r="H26" s="151"/>
      <c r="I26" s="151"/>
      <c r="J26" s="549">
        <f t="shared" si="1"/>
        <v>51.150000000000006</v>
      </c>
      <c r="K26" s="549">
        <f>SUM((J26+E26)*(1+F26))</f>
        <v>73.743000000000009</v>
      </c>
      <c r="L26" s="549">
        <f t="shared" si="2"/>
        <v>51.150000000000006</v>
      </c>
      <c r="M26" s="549">
        <f>SUM((L26+E26)*(1+F26))</f>
        <v>73.743000000000009</v>
      </c>
      <c r="N26" s="549">
        <f t="shared" si="3"/>
        <v>51.150000000000006</v>
      </c>
      <c r="O26" s="549">
        <f>SUM(E26+N26)*(1+F26)</f>
        <v>73.743000000000009</v>
      </c>
      <c r="P26" s="549">
        <f t="shared" si="4"/>
        <v>68.2</v>
      </c>
      <c r="Q26" s="549">
        <f>SUM((P26+E26)*(1+F26))</f>
        <v>90.793000000000006</v>
      </c>
      <c r="R26" s="52">
        <v>21.57</v>
      </c>
      <c r="S26" s="78">
        <v>0.03</v>
      </c>
      <c r="T26" s="78"/>
    </row>
    <row r="27" spans="1:20" ht="135">
      <c r="A27" s="424" t="s">
        <v>751</v>
      </c>
      <c r="B27" s="479" t="s">
        <v>941</v>
      </c>
      <c r="C27" s="496" t="s">
        <v>266</v>
      </c>
      <c r="D27" s="532">
        <v>33</v>
      </c>
      <c r="E27" s="532">
        <f>SUM((D27*S27)+R27)</f>
        <v>27.439999999999998</v>
      </c>
      <c r="F27" s="147"/>
      <c r="G27" s="539">
        <f t="shared" si="0"/>
        <v>60.44</v>
      </c>
      <c r="H27" s="151"/>
      <c r="I27" s="151"/>
      <c r="J27" s="549">
        <f t="shared" si="1"/>
        <v>49.5</v>
      </c>
      <c r="K27" s="549">
        <f>SUM((J27+(J27*S27+R27)*(1+F27)))</f>
        <v>77.435000000000002</v>
      </c>
      <c r="L27" s="549">
        <f t="shared" si="2"/>
        <v>49.5</v>
      </c>
      <c r="M27" s="549">
        <f>SUM((L27+(L27*S27+R27)*(1+F27)))</f>
        <v>77.435000000000002</v>
      </c>
      <c r="N27" s="549">
        <f t="shared" si="3"/>
        <v>49.5</v>
      </c>
      <c r="O27" s="549">
        <f>SUM(N27+(N27*S27+R27)*(1+F27))</f>
        <v>77.435000000000002</v>
      </c>
      <c r="P27" s="549">
        <f t="shared" si="4"/>
        <v>66</v>
      </c>
      <c r="Q27" s="549">
        <f>SUM((P27+(P27*S27+R27)*(1+F27)))</f>
        <v>94.43</v>
      </c>
      <c r="R27" s="90">
        <v>26.45</v>
      </c>
      <c r="S27" s="78">
        <v>0.03</v>
      </c>
      <c r="T27" s="78"/>
    </row>
    <row r="28" spans="1:20" ht="285">
      <c r="A28" s="424" t="s">
        <v>750</v>
      </c>
      <c r="B28" s="479" t="s">
        <v>941</v>
      </c>
      <c r="C28" s="496" t="s">
        <v>303</v>
      </c>
      <c r="D28" s="532">
        <v>34.6</v>
      </c>
      <c r="E28" s="532">
        <f>SUM((D28*S28)+R28)</f>
        <v>24.546500000000002</v>
      </c>
      <c r="F28" s="147"/>
      <c r="G28" s="539">
        <f t="shared" si="0"/>
        <v>59.146500000000003</v>
      </c>
      <c r="H28" s="151"/>
      <c r="I28" s="151"/>
      <c r="J28" s="549">
        <f t="shared" si="1"/>
        <v>51.900000000000006</v>
      </c>
      <c r="K28" s="549">
        <f>SUM((J28+E28)*(1+F28))</f>
        <v>76.446500000000015</v>
      </c>
      <c r="L28" s="549">
        <f t="shared" si="2"/>
        <v>51.900000000000006</v>
      </c>
      <c r="M28" s="549">
        <f>SUM((L28+E28)*(1+F28))</f>
        <v>76.446500000000015</v>
      </c>
      <c r="N28" s="549">
        <f t="shared" si="3"/>
        <v>51.900000000000006</v>
      </c>
      <c r="O28" s="549">
        <f>SUM(E28+N28)*(1+F28)</f>
        <v>76.446500000000015</v>
      </c>
      <c r="P28" s="549">
        <f t="shared" si="4"/>
        <v>69.2</v>
      </c>
      <c r="Q28" s="549">
        <f>SUM((P28+E28)*(1+F28))</f>
        <v>93.746499999999997</v>
      </c>
      <c r="R28" s="52">
        <v>22.73</v>
      </c>
      <c r="S28" s="78">
        <v>5.2499999999999998E-2</v>
      </c>
      <c r="T28" s="78"/>
    </row>
    <row r="29" spans="1:20" ht="195">
      <c r="A29" s="424" t="s">
        <v>752</v>
      </c>
      <c r="B29" s="479" t="s">
        <v>941</v>
      </c>
      <c r="C29" s="410" t="s">
        <v>475</v>
      </c>
      <c r="D29" s="539">
        <v>34.35</v>
      </c>
      <c r="E29" s="539">
        <f>SUM(R29+(D29*S29))</f>
        <v>27.730499999999999</v>
      </c>
      <c r="F29" s="147"/>
      <c r="G29" s="539">
        <f t="shared" si="0"/>
        <v>62.080500000000001</v>
      </c>
      <c r="H29" s="151"/>
      <c r="I29" s="151"/>
      <c r="J29" s="549">
        <f t="shared" si="1"/>
        <v>51.525000000000006</v>
      </c>
      <c r="K29" s="549">
        <f>SUM((J29+(R29+J29*S29)*(1+F29)))</f>
        <v>79.770750000000007</v>
      </c>
      <c r="L29" s="549">
        <f t="shared" si="2"/>
        <v>51.525000000000006</v>
      </c>
      <c r="M29" s="549">
        <f>SUM((L29+(R29+L29*S29)*(1+F29)))</f>
        <v>79.770750000000007</v>
      </c>
      <c r="N29" s="549">
        <f t="shared" si="3"/>
        <v>51.525000000000006</v>
      </c>
      <c r="O29" s="549">
        <f>SUM((R29+N29*S29)+N29)*(1+F29)</f>
        <v>79.770750000000007</v>
      </c>
      <c r="P29" s="549">
        <f t="shared" si="4"/>
        <v>68.7</v>
      </c>
      <c r="Q29" s="549">
        <f>SUM((P29+(R29+P29*S29)*(1+F29)))</f>
        <v>97.460999999999999</v>
      </c>
      <c r="R29" s="52">
        <v>26.7</v>
      </c>
      <c r="S29" s="78">
        <v>0.03</v>
      </c>
      <c r="T29" s="78"/>
    </row>
    <row r="30" spans="1:20" ht="150">
      <c r="A30" s="424" t="s">
        <v>753</v>
      </c>
      <c r="B30" s="479" t="s">
        <v>941</v>
      </c>
      <c r="C30" s="552" t="s">
        <v>310</v>
      </c>
      <c r="D30" s="550">
        <v>36.9</v>
      </c>
      <c r="E30" s="550">
        <f>SUM((D30*T30)+R30)+S30</f>
        <v>26.106999999999999</v>
      </c>
      <c r="F30" s="164"/>
      <c r="G30" s="539">
        <f t="shared" si="0"/>
        <v>63.006999999999998</v>
      </c>
      <c r="H30" s="166"/>
      <c r="I30" s="166"/>
      <c r="J30" s="549">
        <f t="shared" si="1"/>
        <v>55.349999999999994</v>
      </c>
      <c r="K30" s="551">
        <f>SUM((J30+(E30+(S30*1.5))*(1+F30)))</f>
        <v>91.131999999999991</v>
      </c>
      <c r="L30" s="549">
        <f t="shared" si="2"/>
        <v>55.349999999999994</v>
      </c>
      <c r="M30" s="551">
        <f>SUM((L30+(E30+(S30*1.5))*(1+F30)))</f>
        <v>91.131999999999991</v>
      </c>
      <c r="N30" s="551">
        <f t="shared" si="3"/>
        <v>55.349999999999994</v>
      </c>
      <c r="O30" s="551">
        <f>SUM(N30+(E30+(S30*1.5))*(1+F30))</f>
        <v>91.131999999999991</v>
      </c>
      <c r="P30" s="551">
        <f t="shared" si="4"/>
        <v>73.8</v>
      </c>
      <c r="Q30" s="551">
        <f>SUM((P30+(E30+(S30*2))*(1+F30)))</f>
        <v>112.80699999999999</v>
      </c>
      <c r="R30" s="82">
        <v>18.55</v>
      </c>
      <c r="S30" s="80">
        <v>6.45</v>
      </c>
      <c r="T30" s="80">
        <v>0.03</v>
      </c>
    </row>
    <row r="31" spans="1:20" ht="195">
      <c r="A31" s="552" t="s">
        <v>313</v>
      </c>
      <c r="B31" s="405" t="s">
        <v>940</v>
      </c>
      <c r="C31" s="552" t="s">
        <v>312</v>
      </c>
      <c r="D31" s="532">
        <v>37.75</v>
      </c>
      <c r="E31" s="532">
        <f>SUM((R31+(D31*S31)))</f>
        <v>25.052500000000002</v>
      </c>
      <c r="F31" s="147"/>
      <c r="G31" s="539">
        <f t="shared" si="0"/>
        <v>62.802500000000002</v>
      </c>
      <c r="H31" s="151"/>
      <c r="I31" s="151"/>
      <c r="J31" s="549">
        <f t="shared" si="1"/>
        <v>56.625</v>
      </c>
      <c r="K31" s="549">
        <f>SUM((J31+(J31*S31+R31)*(1+F31)))</f>
        <v>82.243750000000006</v>
      </c>
      <c r="L31" s="549">
        <f t="shared" si="2"/>
        <v>56.625</v>
      </c>
      <c r="M31" s="549">
        <f>SUM((L31+(L31*S31+R31)*(1+F31)))</f>
        <v>82.243750000000006</v>
      </c>
      <c r="N31" s="549">
        <f t="shared" si="3"/>
        <v>56.625</v>
      </c>
      <c r="O31" s="549">
        <f>SUM(N31+(N31*S31+R31)*(1+F31))</f>
        <v>82.243750000000006</v>
      </c>
      <c r="P31" s="549">
        <f t="shared" si="4"/>
        <v>75.5</v>
      </c>
      <c r="Q31" s="549">
        <f>SUM((P31+(P31*S31+R31)*(1+F31)))</f>
        <v>101.685</v>
      </c>
      <c r="R31" s="52">
        <v>23.92</v>
      </c>
      <c r="S31" s="78">
        <v>0.03</v>
      </c>
      <c r="T31" s="78"/>
    </row>
    <row r="32" spans="1:20" ht="165">
      <c r="A32" s="552" t="s">
        <v>314</v>
      </c>
      <c r="B32" s="405" t="s">
        <v>940</v>
      </c>
      <c r="C32" s="496" t="s">
        <v>263</v>
      </c>
      <c r="D32" s="532">
        <v>34.1</v>
      </c>
      <c r="E32" s="532">
        <f>SUM((R32+(D32*S32)))</f>
        <v>22.593</v>
      </c>
      <c r="F32" s="147"/>
      <c r="G32" s="539">
        <f t="shared" si="0"/>
        <v>56.692999999999998</v>
      </c>
      <c r="H32" s="151"/>
      <c r="I32" s="151"/>
      <c r="J32" s="549">
        <f t="shared" si="1"/>
        <v>51.150000000000006</v>
      </c>
      <c r="K32" s="549">
        <f>SUM((J32+E32)*(1+F32))</f>
        <v>73.743000000000009</v>
      </c>
      <c r="L32" s="549">
        <f t="shared" si="2"/>
        <v>51.150000000000006</v>
      </c>
      <c r="M32" s="549">
        <f>SUM((L32+E32)*(1+F32))</f>
        <v>73.743000000000009</v>
      </c>
      <c r="N32" s="549">
        <f t="shared" si="3"/>
        <v>51.150000000000006</v>
      </c>
      <c r="O32" s="549">
        <f>SUM(E32+N32)*(1+F32)</f>
        <v>73.743000000000009</v>
      </c>
      <c r="P32" s="549">
        <f t="shared" si="4"/>
        <v>68.2</v>
      </c>
      <c r="Q32" s="549">
        <f>SUM((P32+E32)*(1+F32))</f>
        <v>90.793000000000006</v>
      </c>
      <c r="R32" s="52">
        <v>21.57</v>
      </c>
      <c r="S32" s="78">
        <v>0.03</v>
      </c>
      <c r="T32" s="78"/>
    </row>
    <row r="33" spans="1:20" ht="135">
      <c r="A33" s="552" t="s">
        <v>315</v>
      </c>
      <c r="B33" s="405" t="s">
        <v>940</v>
      </c>
      <c r="C33" s="496" t="s">
        <v>266</v>
      </c>
      <c r="D33" s="532">
        <v>33</v>
      </c>
      <c r="E33" s="532">
        <f>SUM((D33*S33)+R33)</f>
        <v>27.439999999999998</v>
      </c>
      <c r="F33" s="147"/>
      <c r="G33" s="539">
        <f t="shared" si="0"/>
        <v>60.44</v>
      </c>
      <c r="H33" s="151"/>
      <c r="I33" s="151"/>
      <c r="J33" s="549">
        <f t="shared" si="1"/>
        <v>49.5</v>
      </c>
      <c r="K33" s="549">
        <f>SUM((J33+(J33*S33+R33)*(1+F33)))</f>
        <v>77.435000000000002</v>
      </c>
      <c r="L33" s="549">
        <f t="shared" si="2"/>
        <v>49.5</v>
      </c>
      <c r="M33" s="549">
        <f>SUM((L33+(L33*S33+R33)*(1+F33)))</f>
        <v>77.435000000000002</v>
      </c>
      <c r="N33" s="549">
        <f t="shared" si="3"/>
        <v>49.5</v>
      </c>
      <c r="O33" s="549">
        <f>SUM(N33+(N33*S33+R33)*(1+F33))</f>
        <v>77.435000000000002</v>
      </c>
      <c r="P33" s="549">
        <f t="shared" si="4"/>
        <v>66</v>
      </c>
      <c r="Q33" s="549">
        <f>SUM((P33+(P33*S33+R33)*(1+F33)))</f>
        <v>94.43</v>
      </c>
      <c r="R33" s="90">
        <v>26.45</v>
      </c>
      <c r="S33" s="78">
        <v>0.03</v>
      </c>
      <c r="T33" s="78"/>
    </row>
    <row r="34" spans="1:20" ht="285">
      <c r="A34" s="552" t="s">
        <v>316</v>
      </c>
      <c r="B34" s="405" t="s">
        <v>940</v>
      </c>
      <c r="C34" s="552" t="s">
        <v>303</v>
      </c>
      <c r="D34" s="532">
        <v>34.6</v>
      </c>
      <c r="E34" s="532">
        <f>SUM((D34*S34)+R34)</f>
        <v>24.546500000000002</v>
      </c>
      <c r="F34" s="147"/>
      <c r="G34" s="539">
        <f t="shared" si="0"/>
        <v>59.146500000000003</v>
      </c>
      <c r="H34" s="151"/>
      <c r="I34" s="151"/>
      <c r="J34" s="549">
        <f t="shared" si="1"/>
        <v>51.900000000000006</v>
      </c>
      <c r="K34" s="549">
        <f>SUM((J34+E34)*(1+F34))</f>
        <v>76.446500000000015</v>
      </c>
      <c r="L34" s="549">
        <f t="shared" si="2"/>
        <v>51.900000000000006</v>
      </c>
      <c r="M34" s="549">
        <f>SUM((L34+E34)*(1+F34))</f>
        <v>76.446500000000015</v>
      </c>
      <c r="N34" s="549">
        <f t="shared" si="3"/>
        <v>51.900000000000006</v>
      </c>
      <c r="O34" s="549">
        <f>SUM(E34+N34)*(1+F34)</f>
        <v>76.446500000000015</v>
      </c>
      <c r="P34" s="549">
        <f t="shared" si="4"/>
        <v>69.2</v>
      </c>
      <c r="Q34" s="549">
        <f>SUM((P34+E34)*(1+F34))</f>
        <v>93.746499999999997</v>
      </c>
      <c r="R34" s="52">
        <v>22.73</v>
      </c>
      <c r="S34" s="78">
        <v>5.2499999999999998E-2</v>
      </c>
      <c r="T34" s="78"/>
    </row>
    <row r="35" spans="1:20" ht="195">
      <c r="A35" s="552" t="s">
        <v>317</v>
      </c>
      <c r="B35" s="405" t="s">
        <v>940</v>
      </c>
      <c r="C35" s="410" t="s">
        <v>475</v>
      </c>
      <c r="D35" s="539">
        <v>34.35</v>
      </c>
      <c r="E35" s="539">
        <f>SUM(R35+(D35*S35))</f>
        <v>27.730499999999999</v>
      </c>
      <c r="F35" s="147"/>
      <c r="G35" s="539">
        <f t="shared" si="0"/>
        <v>62.080500000000001</v>
      </c>
      <c r="H35" s="151"/>
      <c r="I35" s="151"/>
      <c r="J35" s="549">
        <f t="shared" si="1"/>
        <v>51.525000000000006</v>
      </c>
      <c r="K35" s="549">
        <f>SUM((J35+(R35+J35*S35)*(1+F35)))</f>
        <v>79.770750000000007</v>
      </c>
      <c r="L35" s="549">
        <f t="shared" si="2"/>
        <v>51.525000000000006</v>
      </c>
      <c r="M35" s="549">
        <f>SUM((L35+(R35+L35*S35)*(1+F35)))</f>
        <v>79.770750000000007</v>
      </c>
      <c r="N35" s="549">
        <f t="shared" si="3"/>
        <v>51.525000000000006</v>
      </c>
      <c r="O35" s="549">
        <f>SUM((R35+N35*S35)+N35)*(1+F35)</f>
        <v>79.770750000000007</v>
      </c>
      <c r="P35" s="549">
        <f t="shared" si="4"/>
        <v>68.7</v>
      </c>
      <c r="Q35" s="549">
        <f>SUM((P35+(R35+P35*S35)*(1+F35)))</f>
        <v>97.460999999999999</v>
      </c>
      <c r="R35" s="52">
        <v>26.7</v>
      </c>
      <c r="S35" s="78">
        <v>0.03</v>
      </c>
      <c r="T35" s="78"/>
    </row>
    <row r="36" spans="1:20" ht="150">
      <c r="A36" s="552" t="s">
        <v>318</v>
      </c>
      <c r="B36" s="405" t="s">
        <v>940</v>
      </c>
      <c r="C36" s="552" t="s">
        <v>310</v>
      </c>
      <c r="D36" s="550">
        <v>36.9</v>
      </c>
      <c r="E36" s="550">
        <f>SUM((D36*T36)+R36)+S36</f>
        <v>26.106999999999999</v>
      </c>
      <c r="F36" s="164"/>
      <c r="G36" s="539">
        <f t="shared" si="0"/>
        <v>63.006999999999998</v>
      </c>
      <c r="H36" s="166"/>
      <c r="I36" s="166"/>
      <c r="J36" s="549">
        <f t="shared" si="1"/>
        <v>55.349999999999994</v>
      </c>
      <c r="K36" s="551">
        <f>SUM((J36+(E36+(S36*1.5))*(1+F36)))</f>
        <v>91.131999999999991</v>
      </c>
      <c r="L36" s="549">
        <f t="shared" si="2"/>
        <v>55.349999999999994</v>
      </c>
      <c r="M36" s="551">
        <f>SUM((L36+(E36+(S36*1.5))*(1+F36)))</f>
        <v>91.131999999999991</v>
      </c>
      <c r="N36" s="551">
        <f t="shared" si="3"/>
        <v>55.349999999999994</v>
      </c>
      <c r="O36" s="551">
        <f>SUM(N36+(E36+(S36*1.5))*(1+F36))</f>
        <v>91.131999999999991</v>
      </c>
      <c r="P36" s="551">
        <f t="shared" si="4"/>
        <v>73.8</v>
      </c>
      <c r="Q36" s="551">
        <f>SUM((P36+(E36+(S36*2))*(1+F36)))</f>
        <v>112.80699999999999</v>
      </c>
      <c r="R36" s="82">
        <v>18.55</v>
      </c>
      <c r="S36" s="80">
        <v>6.45</v>
      </c>
      <c r="T36" s="80">
        <v>0.03</v>
      </c>
    </row>
    <row r="37" spans="1:20" ht="195">
      <c r="A37" s="424" t="s">
        <v>754</v>
      </c>
      <c r="B37" s="479" t="s">
        <v>939</v>
      </c>
      <c r="C37" s="552" t="s">
        <v>312</v>
      </c>
      <c r="D37" s="532">
        <v>37.75</v>
      </c>
      <c r="E37" s="532">
        <f>SUM((R37+(D37*S37)))</f>
        <v>25.052500000000002</v>
      </c>
      <c r="F37" s="147"/>
      <c r="G37" s="539">
        <f t="shared" si="0"/>
        <v>62.802500000000002</v>
      </c>
      <c r="H37" s="151"/>
      <c r="I37" s="151"/>
      <c r="J37" s="549">
        <f t="shared" si="1"/>
        <v>56.625</v>
      </c>
      <c r="K37" s="549">
        <f>SUM((J37+(J37*S37+R37)*(1+F37)))</f>
        <v>82.243750000000006</v>
      </c>
      <c r="L37" s="549">
        <f t="shared" si="2"/>
        <v>56.625</v>
      </c>
      <c r="M37" s="549">
        <f>SUM((L37+(L37*S37+R37)*(1+F37)))</f>
        <v>82.243750000000006</v>
      </c>
      <c r="N37" s="549">
        <f t="shared" si="3"/>
        <v>56.625</v>
      </c>
      <c r="O37" s="549">
        <f>SUM(N37+(N37*S37+R37)*(1+F37))</f>
        <v>82.243750000000006</v>
      </c>
      <c r="P37" s="549">
        <f t="shared" si="4"/>
        <v>75.5</v>
      </c>
      <c r="Q37" s="549">
        <f>SUM((P37+(P37*S37+R37)*(1+F37)))</f>
        <v>101.685</v>
      </c>
      <c r="R37" s="52">
        <v>23.92</v>
      </c>
      <c r="S37" s="78">
        <v>0.03</v>
      </c>
      <c r="T37" s="78"/>
    </row>
    <row r="38" spans="1:20" ht="150">
      <c r="A38" s="424" t="s">
        <v>759</v>
      </c>
      <c r="B38" s="479" t="s">
        <v>939</v>
      </c>
      <c r="C38" s="496" t="s">
        <v>263</v>
      </c>
      <c r="D38" s="532">
        <v>34.1</v>
      </c>
      <c r="E38" s="532">
        <f>SUM((R38+(D38*S38)))</f>
        <v>22.593</v>
      </c>
      <c r="F38" s="147"/>
      <c r="G38" s="539">
        <f t="shared" ref="G38:G81" si="10">SUM(D38:E38)*(1+F38)</f>
        <v>56.692999999999998</v>
      </c>
      <c r="H38" s="151"/>
      <c r="I38" s="151"/>
      <c r="J38" s="549">
        <f t="shared" si="1"/>
        <v>51.150000000000006</v>
      </c>
      <c r="K38" s="549">
        <f>SUM((J38+E38)*(1+F38))</f>
        <v>73.743000000000009</v>
      </c>
      <c r="L38" s="549">
        <f t="shared" ref="L38:L81" si="11">SUM(D38*1.5)</f>
        <v>51.150000000000006</v>
      </c>
      <c r="M38" s="549">
        <f>SUM((L38+E38)*(1+F38))</f>
        <v>73.743000000000009</v>
      </c>
      <c r="N38" s="549">
        <f t="shared" ref="N38:N81" si="12">SUM(D38*1.5)</f>
        <v>51.150000000000006</v>
      </c>
      <c r="O38" s="549">
        <f>SUM(E38+N38)*(1+F38)</f>
        <v>73.743000000000009</v>
      </c>
      <c r="P38" s="549">
        <f t="shared" ref="P38:P81" si="13">SUM(D38*2)</f>
        <v>68.2</v>
      </c>
      <c r="Q38" s="549">
        <f>SUM((P38+E38)*(1+F38))</f>
        <v>90.793000000000006</v>
      </c>
      <c r="R38" s="52">
        <v>21.57</v>
      </c>
      <c r="S38" s="78">
        <v>0.03</v>
      </c>
      <c r="T38" s="78"/>
    </row>
    <row r="39" spans="1:20" ht="120">
      <c r="A39" s="424" t="s">
        <v>758</v>
      </c>
      <c r="B39" s="479" t="s">
        <v>939</v>
      </c>
      <c r="C39" s="496" t="s">
        <v>266</v>
      </c>
      <c r="D39" s="532">
        <v>33</v>
      </c>
      <c r="E39" s="532">
        <f>SUM((D39*S39)+R39)</f>
        <v>27.439999999999998</v>
      </c>
      <c r="F39" s="147"/>
      <c r="G39" s="539">
        <f t="shared" si="10"/>
        <v>60.44</v>
      </c>
      <c r="H39" s="151"/>
      <c r="I39" s="151"/>
      <c r="J39" s="549">
        <f t="shared" si="1"/>
        <v>49.5</v>
      </c>
      <c r="K39" s="549">
        <f>SUM((J39+(J39*S39+R39)*(1+F39)))</f>
        <v>77.435000000000002</v>
      </c>
      <c r="L39" s="549">
        <f t="shared" si="11"/>
        <v>49.5</v>
      </c>
      <c r="M39" s="549">
        <f>SUM((L39+(L39*S39+R39)*(1+F39)))</f>
        <v>77.435000000000002</v>
      </c>
      <c r="N39" s="549">
        <f t="shared" si="12"/>
        <v>49.5</v>
      </c>
      <c r="O39" s="549">
        <f>SUM(N39+(N39*S39+R39)*(1+F39))</f>
        <v>77.435000000000002</v>
      </c>
      <c r="P39" s="549">
        <f t="shared" si="13"/>
        <v>66</v>
      </c>
      <c r="Q39" s="549">
        <f>SUM((P39+(P39*S39+R39)*(1+F39)))</f>
        <v>94.43</v>
      </c>
      <c r="R39" s="90">
        <v>26.45</v>
      </c>
      <c r="S39" s="78">
        <v>0.03</v>
      </c>
      <c r="T39" s="78"/>
    </row>
    <row r="40" spans="1:20" ht="285">
      <c r="A40" s="424" t="s">
        <v>757</v>
      </c>
      <c r="B40" s="479" t="s">
        <v>939</v>
      </c>
      <c r="C40" s="552" t="s">
        <v>303</v>
      </c>
      <c r="D40" s="532">
        <v>34.6</v>
      </c>
      <c r="E40" s="532">
        <f>SUM((D40*S40)+R40)</f>
        <v>24.546500000000002</v>
      </c>
      <c r="F40" s="147"/>
      <c r="G40" s="539">
        <f t="shared" si="10"/>
        <v>59.146500000000003</v>
      </c>
      <c r="H40" s="151"/>
      <c r="I40" s="151"/>
      <c r="J40" s="549">
        <f t="shared" si="1"/>
        <v>51.900000000000006</v>
      </c>
      <c r="K40" s="549">
        <f>SUM((J40+E40)*(1+F40))</f>
        <v>76.446500000000015</v>
      </c>
      <c r="L40" s="549">
        <f t="shared" si="11"/>
        <v>51.900000000000006</v>
      </c>
      <c r="M40" s="549">
        <f>SUM((L40+E40)*(1+F40))</f>
        <v>76.446500000000015</v>
      </c>
      <c r="N40" s="549">
        <f t="shared" si="12"/>
        <v>51.900000000000006</v>
      </c>
      <c r="O40" s="549">
        <f>SUM(E40+N40)*(1+F40)</f>
        <v>76.446500000000015</v>
      </c>
      <c r="P40" s="549">
        <f t="shared" si="13"/>
        <v>69.2</v>
      </c>
      <c r="Q40" s="549">
        <f>SUM((P40+E40)*(1+F40))</f>
        <v>93.746499999999997</v>
      </c>
      <c r="R40" s="52">
        <v>22.73</v>
      </c>
      <c r="S40" s="78">
        <v>5.2499999999999998E-2</v>
      </c>
      <c r="T40" s="78"/>
    </row>
    <row r="41" spans="1:20" ht="195">
      <c r="A41" s="424" t="s">
        <v>756</v>
      </c>
      <c r="B41" s="479" t="s">
        <v>939</v>
      </c>
      <c r="C41" s="552" t="s">
        <v>311</v>
      </c>
      <c r="D41" s="539">
        <v>34.35</v>
      </c>
      <c r="E41" s="539">
        <f>SUM(R41+(D41*S41))</f>
        <v>27.730499999999999</v>
      </c>
      <c r="F41" s="147"/>
      <c r="G41" s="539">
        <f t="shared" si="10"/>
        <v>62.080500000000001</v>
      </c>
      <c r="H41" s="151"/>
      <c r="I41" s="151"/>
      <c r="J41" s="549">
        <f t="shared" si="1"/>
        <v>51.525000000000006</v>
      </c>
      <c r="K41" s="549">
        <f>SUM((J41+(R41+J41*S41)*(1+F41)))</f>
        <v>79.770750000000007</v>
      </c>
      <c r="L41" s="549">
        <f t="shared" si="11"/>
        <v>51.525000000000006</v>
      </c>
      <c r="M41" s="549">
        <f>SUM((L41+(R41+L41*S41)*(1+F41)))</f>
        <v>79.770750000000007</v>
      </c>
      <c r="N41" s="549">
        <f t="shared" si="12"/>
        <v>51.525000000000006</v>
      </c>
      <c r="O41" s="549">
        <f>SUM((R41+N41*S41)+N41)*(1+F41)</f>
        <v>79.770750000000007</v>
      </c>
      <c r="P41" s="549">
        <f t="shared" si="13"/>
        <v>68.7</v>
      </c>
      <c r="Q41" s="549">
        <f>SUM((P41+(R41+P41*S41)*(1+F41)))</f>
        <v>97.460999999999999</v>
      </c>
      <c r="R41" s="52">
        <v>26.7</v>
      </c>
      <c r="S41" s="78">
        <v>0.03</v>
      </c>
      <c r="T41" s="78"/>
    </row>
    <row r="42" spans="1:20" ht="150">
      <c r="A42" s="424" t="s">
        <v>755</v>
      </c>
      <c r="B42" s="479" t="s">
        <v>939</v>
      </c>
      <c r="C42" s="552" t="s">
        <v>310</v>
      </c>
      <c r="D42" s="550">
        <v>36.9</v>
      </c>
      <c r="E42" s="550">
        <f>SUM((D42*T42)+R42)+S42</f>
        <v>26.106999999999999</v>
      </c>
      <c r="F42" s="164"/>
      <c r="G42" s="539">
        <f t="shared" si="10"/>
        <v>63.006999999999998</v>
      </c>
      <c r="H42" s="166"/>
      <c r="I42" s="166"/>
      <c r="J42" s="549">
        <f t="shared" si="1"/>
        <v>55.349999999999994</v>
      </c>
      <c r="K42" s="551">
        <f>SUM((J42+(E42+(S42*1.5))*(1+F42)))</f>
        <v>91.131999999999991</v>
      </c>
      <c r="L42" s="549">
        <f t="shared" si="11"/>
        <v>55.349999999999994</v>
      </c>
      <c r="M42" s="551">
        <f>SUM((L42+(E42+(S42*1.5))*(1+F42)))</f>
        <v>91.131999999999991</v>
      </c>
      <c r="N42" s="551">
        <f t="shared" si="12"/>
        <v>55.349999999999994</v>
      </c>
      <c r="O42" s="551">
        <f>SUM(N42+(E42+(S42*1.5))*(1+F42))</f>
        <v>91.131999999999991</v>
      </c>
      <c r="P42" s="551">
        <f t="shared" si="13"/>
        <v>73.8</v>
      </c>
      <c r="Q42" s="551">
        <f>SUM((P42+(E42+(S42*2))*(1+F42)))</f>
        <v>112.80699999999999</v>
      </c>
      <c r="R42" s="82">
        <v>18.55</v>
      </c>
      <c r="S42" s="80">
        <v>6.45</v>
      </c>
      <c r="T42" s="80">
        <v>0.03</v>
      </c>
    </row>
    <row r="43" spans="1:20" ht="195">
      <c r="A43" s="424" t="s">
        <v>762</v>
      </c>
      <c r="B43" s="405" t="s">
        <v>938</v>
      </c>
      <c r="C43" s="552" t="s">
        <v>312</v>
      </c>
      <c r="D43" s="532">
        <v>37.75</v>
      </c>
      <c r="E43" s="532">
        <f>SUM((R43+(D43*S43)))</f>
        <v>25.052500000000002</v>
      </c>
      <c r="F43" s="147"/>
      <c r="G43" s="539">
        <f t="shared" si="10"/>
        <v>62.802500000000002</v>
      </c>
      <c r="H43" s="151"/>
      <c r="I43" s="151"/>
      <c r="J43" s="549">
        <f t="shared" si="1"/>
        <v>56.625</v>
      </c>
      <c r="K43" s="549">
        <f>SUM((J43+(J43*S43+R43)*(1+F43)))</f>
        <v>82.243750000000006</v>
      </c>
      <c r="L43" s="549">
        <f t="shared" si="11"/>
        <v>56.625</v>
      </c>
      <c r="M43" s="549">
        <f>SUM((L43+(L43*S43+R43)*(1+F43)))</f>
        <v>82.243750000000006</v>
      </c>
      <c r="N43" s="549">
        <f t="shared" si="12"/>
        <v>56.625</v>
      </c>
      <c r="O43" s="549">
        <f>SUM(N43+(N43*S43+R43)*(1+F43))</f>
        <v>82.243750000000006</v>
      </c>
      <c r="P43" s="549">
        <f t="shared" si="13"/>
        <v>75.5</v>
      </c>
      <c r="Q43" s="549">
        <f>SUM((P43+(P43*S43+R43)*(1+F43)))</f>
        <v>101.685</v>
      </c>
      <c r="R43" s="52">
        <v>23.92</v>
      </c>
      <c r="S43" s="78">
        <v>0.03</v>
      </c>
      <c r="T43" s="78"/>
    </row>
    <row r="44" spans="1:20" ht="165">
      <c r="A44" s="424" t="s">
        <v>763</v>
      </c>
      <c r="B44" s="405" t="s">
        <v>938</v>
      </c>
      <c r="C44" s="496" t="s">
        <v>263</v>
      </c>
      <c r="D44" s="532">
        <v>34.1</v>
      </c>
      <c r="E44" s="532">
        <f>SUM((R44+(D44*S44)))</f>
        <v>22.593</v>
      </c>
      <c r="F44" s="147"/>
      <c r="G44" s="539">
        <f t="shared" si="10"/>
        <v>56.692999999999998</v>
      </c>
      <c r="H44" s="151"/>
      <c r="I44" s="151"/>
      <c r="J44" s="549">
        <f t="shared" si="1"/>
        <v>51.150000000000006</v>
      </c>
      <c r="K44" s="549">
        <f>SUM((J44+E44)*(1+F44))</f>
        <v>73.743000000000009</v>
      </c>
      <c r="L44" s="549">
        <f t="shared" si="11"/>
        <v>51.150000000000006</v>
      </c>
      <c r="M44" s="549">
        <f>SUM((L44+E44)*(1+F44))</f>
        <v>73.743000000000009</v>
      </c>
      <c r="N44" s="549">
        <f t="shared" si="12"/>
        <v>51.150000000000006</v>
      </c>
      <c r="O44" s="549">
        <f>SUM(E44+N44)*(1+F44)</f>
        <v>73.743000000000009</v>
      </c>
      <c r="P44" s="549">
        <f t="shared" si="13"/>
        <v>68.2</v>
      </c>
      <c r="Q44" s="549">
        <f>SUM((P44+E44)*(1+F44))</f>
        <v>90.793000000000006</v>
      </c>
      <c r="R44" s="52">
        <v>21.57</v>
      </c>
      <c r="S44" s="78">
        <v>0.03</v>
      </c>
      <c r="T44" s="78"/>
    </row>
    <row r="45" spans="1:20" ht="150.75" customHeight="1">
      <c r="A45" s="424" t="s">
        <v>764</v>
      </c>
      <c r="B45" s="405" t="s">
        <v>938</v>
      </c>
      <c r="C45" s="496" t="s">
        <v>266</v>
      </c>
      <c r="D45" s="532">
        <v>33</v>
      </c>
      <c r="E45" s="532">
        <f>SUM((D45*S45)+R45)</f>
        <v>27.439999999999998</v>
      </c>
      <c r="F45" s="147"/>
      <c r="G45" s="539">
        <f t="shared" si="10"/>
        <v>60.44</v>
      </c>
      <c r="H45" s="151"/>
      <c r="I45" s="151"/>
      <c r="J45" s="549">
        <f t="shared" si="1"/>
        <v>49.5</v>
      </c>
      <c r="K45" s="549">
        <f>SUM((J45+(J45*S45+R45)*(1+F45)))</f>
        <v>77.435000000000002</v>
      </c>
      <c r="L45" s="549">
        <f t="shared" si="11"/>
        <v>49.5</v>
      </c>
      <c r="M45" s="549">
        <f>SUM((L45+(L45*S45+R45)*(1+F45)))</f>
        <v>77.435000000000002</v>
      </c>
      <c r="N45" s="549">
        <f t="shared" si="12"/>
        <v>49.5</v>
      </c>
      <c r="O45" s="549">
        <f>SUM(N45+(N45*S45+R45)*(1+F45))</f>
        <v>77.435000000000002</v>
      </c>
      <c r="P45" s="549">
        <f t="shared" si="13"/>
        <v>66</v>
      </c>
      <c r="Q45" s="549">
        <f>SUM((P45+(P45*S45+R45)*(1+F45)))</f>
        <v>94.43</v>
      </c>
      <c r="R45" s="90">
        <v>26.45</v>
      </c>
      <c r="S45" s="78">
        <v>0.03</v>
      </c>
      <c r="T45" s="78"/>
    </row>
    <row r="46" spans="1:20" ht="165">
      <c r="A46" s="424" t="s">
        <v>765</v>
      </c>
      <c r="B46" s="405" t="s">
        <v>938</v>
      </c>
      <c r="C46" s="496" t="s">
        <v>263</v>
      </c>
      <c r="D46" s="532">
        <v>34.6</v>
      </c>
      <c r="E46" s="532">
        <f>SUM((D46*S46)+R46)</f>
        <v>24.546500000000002</v>
      </c>
      <c r="F46" s="147"/>
      <c r="G46" s="539">
        <f t="shared" si="10"/>
        <v>59.146500000000003</v>
      </c>
      <c r="H46" s="151"/>
      <c r="I46" s="151"/>
      <c r="J46" s="549">
        <f t="shared" si="1"/>
        <v>51.900000000000006</v>
      </c>
      <c r="K46" s="549">
        <f>SUM((J46+E46)*(1+F46))</f>
        <v>76.446500000000015</v>
      </c>
      <c r="L46" s="549">
        <f t="shared" si="11"/>
        <v>51.900000000000006</v>
      </c>
      <c r="M46" s="549">
        <f>SUM((L46+E46)*(1+F46))</f>
        <v>76.446500000000015</v>
      </c>
      <c r="N46" s="549">
        <f t="shared" si="12"/>
        <v>51.900000000000006</v>
      </c>
      <c r="O46" s="549">
        <f>SUM(E46+N46)*(1+F46)</f>
        <v>76.446500000000015</v>
      </c>
      <c r="P46" s="549">
        <f t="shared" si="13"/>
        <v>69.2</v>
      </c>
      <c r="Q46" s="549">
        <f>SUM((P46+E46)*(1+F46))</f>
        <v>93.746499999999997</v>
      </c>
      <c r="R46" s="52">
        <v>22.73</v>
      </c>
      <c r="S46" s="78">
        <v>5.2499999999999998E-2</v>
      </c>
      <c r="T46" s="78"/>
    </row>
    <row r="47" spans="1:20" ht="195">
      <c r="A47" s="424" t="s">
        <v>761</v>
      </c>
      <c r="B47" s="405" t="s">
        <v>938</v>
      </c>
      <c r="C47" s="552" t="s">
        <v>311</v>
      </c>
      <c r="D47" s="539">
        <v>34.35</v>
      </c>
      <c r="E47" s="539">
        <f>SUM(R47+(D47*S47))</f>
        <v>27.730499999999999</v>
      </c>
      <c r="F47" s="147"/>
      <c r="G47" s="539">
        <f t="shared" si="10"/>
        <v>62.080500000000001</v>
      </c>
      <c r="H47" s="151"/>
      <c r="I47" s="151"/>
      <c r="J47" s="549">
        <f t="shared" si="1"/>
        <v>51.525000000000006</v>
      </c>
      <c r="K47" s="549">
        <f>SUM((J47+(R47+J47*S47)*(1+F47)))</f>
        <v>79.770750000000007</v>
      </c>
      <c r="L47" s="549">
        <f t="shared" si="11"/>
        <v>51.525000000000006</v>
      </c>
      <c r="M47" s="549">
        <f>SUM((L47+(R47+L47*S47)*(1+F47)))</f>
        <v>79.770750000000007</v>
      </c>
      <c r="N47" s="549">
        <f t="shared" si="12"/>
        <v>51.525000000000006</v>
      </c>
      <c r="O47" s="549">
        <f>SUM((R47+N47*S47)+N47)*(1+F47)</f>
        <v>79.770750000000007</v>
      </c>
      <c r="P47" s="549">
        <f t="shared" si="13"/>
        <v>68.7</v>
      </c>
      <c r="Q47" s="549">
        <f>SUM((P47+(R47+P47*S47)*(1+F47)))</f>
        <v>97.460999999999999</v>
      </c>
      <c r="R47" s="52">
        <v>26.7</v>
      </c>
      <c r="S47" s="78">
        <v>0.03</v>
      </c>
      <c r="T47" s="78"/>
    </row>
    <row r="48" spans="1:20" ht="150">
      <c r="A48" s="424" t="s">
        <v>760</v>
      </c>
      <c r="B48" s="405" t="s">
        <v>938</v>
      </c>
      <c r="C48" s="552" t="s">
        <v>310</v>
      </c>
      <c r="D48" s="550">
        <v>36.9</v>
      </c>
      <c r="E48" s="550">
        <f>SUM((D48*T48)+R48)+S48</f>
        <v>26.106999999999999</v>
      </c>
      <c r="F48" s="164"/>
      <c r="G48" s="539">
        <f t="shared" si="10"/>
        <v>63.006999999999998</v>
      </c>
      <c r="H48" s="166"/>
      <c r="I48" s="166"/>
      <c r="J48" s="549">
        <f t="shared" si="1"/>
        <v>55.349999999999994</v>
      </c>
      <c r="K48" s="551">
        <f>SUM((J48+(E48+(S48*1.5))*(1+F48)))</f>
        <v>91.131999999999991</v>
      </c>
      <c r="L48" s="549">
        <f t="shared" si="11"/>
        <v>55.349999999999994</v>
      </c>
      <c r="M48" s="551">
        <f>SUM((L48+(E48+(S48*1.5))*(1+F48)))</f>
        <v>91.131999999999991</v>
      </c>
      <c r="N48" s="551">
        <f t="shared" si="12"/>
        <v>55.349999999999994</v>
      </c>
      <c r="O48" s="551">
        <f>SUM(N48+(E48+(S48*1.5))*(1+F48))</f>
        <v>91.131999999999991</v>
      </c>
      <c r="P48" s="551">
        <f t="shared" si="13"/>
        <v>73.8</v>
      </c>
      <c r="Q48" s="551">
        <f>SUM((P48+(E48+(S48*2))*(1+F48)))</f>
        <v>112.80699999999999</v>
      </c>
      <c r="R48" s="82">
        <v>18.55</v>
      </c>
      <c r="S48" s="80">
        <v>6.45</v>
      </c>
      <c r="T48" s="80">
        <v>0.03</v>
      </c>
    </row>
    <row r="49" spans="1:20" ht="195" hidden="1">
      <c r="A49" s="552" t="s">
        <v>319</v>
      </c>
      <c r="B49" s="540" t="s">
        <v>565</v>
      </c>
      <c r="C49" s="552" t="s">
        <v>312</v>
      </c>
      <c r="D49" s="532">
        <v>37.75</v>
      </c>
      <c r="E49" s="532">
        <f>SUM((R49+(D49*S49)))</f>
        <v>25.052500000000002</v>
      </c>
      <c r="F49" s="147"/>
      <c r="G49" s="539">
        <f t="shared" ref="G49:G54" si="14">SUM(D49:E49)*(1+F49)</f>
        <v>62.802500000000002</v>
      </c>
      <c r="H49" s="151"/>
      <c r="I49" s="151"/>
      <c r="J49" s="549">
        <f t="shared" ref="J49:J54" si="15">SUM(D49*1.5)</f>
        <v>56.625</v>
      </c>
      <c r="K49" s="549">
        <f>SUM((J49+(J49*S49+R49)*(1+F49)))</f>
        <v>82.243750000000006</v>
      </c>
      <c r="L49" s="549">
        <f t="shared" ref="L49:L54" si="16">SUM(D49*1.5)</f>
        <v>56.625</v>
      </c>
      <c r="M49" s="549">
        <f>SUM((L49+(L49*S49+R49)*(1+F49)))</f>
        <v>82.243750000000006</v>
      </c>
      <c r="N49" s="549">
        <f t="shared" ref="N49:N54" si="17">SUM(D49*1.5)</f>
        <v>56.625</v>
      </c>
      <c r="O49" s="549">
        <f>SUM(N49+(N49*S49+R49)*(1+F49))</f>
        <v>82.243750000000006</v>
      </c>
      <c r="P49" s="549">
        <f t="shared" ref="P49:P54" si="18">SUM(D49*2)</f>
        <v>75.5</v>
      </c>
      <c r="Q49" s="549">
        <f>SUM((P49+(P49*S49+R49)*(1+F49)))</f>
        <v>101.685</v>
      </c>
      <c r="R49" s="52">
        <v>23.92</v>
      </c>
      <c r="S49" s="78">
        <v>0.03</v>
      </c>
      <c r="T49" s="78"/>
    </row>
    <row r="50" spans="1:20" ht="150" hidden="1">
      <c r="A50" s="552" t="s">
        <v>320</v>
      </c>
      <c r="B50" s="540" t="s">
        <v>565</v>
      </c>
      <c r="C50" s="496" t="s">
        <v>263</v>
      </c>
      <c r="D50" s="532">
        <v>34.1</v>
      </c>
      <c r="E50" s="532">
        <f>SUM((R50+(D50*S50)))</f>
        <v>22.593</v>
      </c>
      <c r="F50" s="147"/>
      <c r="G50" s="539">
        <f t="shared" si="14"/>
        <v>56.692999999999998</v>
      </c>
      <c r="H50" s="151"/>
      <c r="I50" s="151"/>
      <c r="J50" s="549">
        <f t="shared" si="15"/>
        <v>51.150000000000006</v>
      </c>
      <c r="K50" s="549">
        <f>SUM((J50+E50)*(1+F50))</f>
        <v>73.743000000000009</v>
      </c>
      <c r="L50" s="549">
        <f t="shared" si="16"/>
        <v>51.150000000000006</v>
      </c>
      <c r="M50" s="549">
        <f>SUM((L50+E50)*(1+F50))</f>
        <v>73.743000000000009</v>
      </c>
      <c r="N50" s="549">
        <f t="shared" si="17"/>
        <v>51.150000000000006</v>
      </c>
      <c r="O50" s="549">
        <f>SUM(E50+N50)*(1+F50)</f>
        <v>73.743000000000009</v>
      </c>
      <c r="P50" s="549">
        <f t="shared" si="18"/>
        <v>68.2</v>
      </c>
      <c r="Q50" s="549">
        <f>SUM((P50+E50)*(1+F50))</f>
        <v>90.793000000000006</v>
      </c>
      <c r="R50" s="52">
        <v>21.57</v>
      </c>
      <c r="S50" s="78">
        <v>0.03</v>
      </c>
      <c r="T50" s="78"/>
    </row>
    <row r="51" spans="1:20" ht="120" hidden="1">
      <c r="A51" s="552" t="s">
        <v>321</v>
      </c>
      <c r="B51" s="540" t="s">
        <v>565</v>
      </c>
      <c r="C51" s="496" t="s">
        <v>266</v>
      </c>
      <c r="D51" s="532">
        <v>33</v>
      </c>
      <c r="E51" s="532">
        <f>SUM((D51*S51)+R51)</f>
        <v>27.439999999999998</v>
      </c>
      <c r="F51" s="147"/>
      <c r="G51" s="539">
        <f t="shared" si="14"/>
        <v>60.44</v>
      </c>
      <c r="H51" s="151"/>
      <c r="I51" s="151"/>
      <c r="J51" s="549">
        <f t="shared" si="15"/>
        <v>49.5</v>
      </c>
      <c r="K51" s="549">
        <f>SUM((J51+(J51*S51+R51)*(1+F51)))</f>
        <v>77.435000000000002</v>
      </c>
      <c r="L51" s="549">
        <f t="shared" si="16"/>
        <v>49.5</v>
      </c>
      <c r="M51" s="549">
        <f>SUM((L51+(L51*S51+R51)*(1+F51)))</f>
        <v>77.435000000000002</v>
      </c>
      <c r="N51" s="549">
        <f t="shared" si="17"/>
        <v>49.5</v>
      </c>
      <c r="O51" s="549">
        <f>SUM(N51+(N51*S51+R51)*(1+F51))</f>
        <v>77.435000000000002</v>
      </c>
      <c r="P51" s="549">
        <f t="shared" si="18"/>
        <v>66</v>
      </c>
      <c r="Q51" s="549">
        <f>SUM((P51+(P51*S51+R51)*(1+F51)))</f>
        <v>94.43</v>
      </c>
      <c r="R51" s="90">
        <v>26.45</v>
      </c>
      <c r="S51" s="78">
        <v>0.03</v>
      </c>
      <c r="T51" s="78"/>
    </row>
    <row r="52" spans="1:20" ht="150" hidden="1">
      <c r="A52" s="552" t="s">
        <v>322</v>
      </c>
      <c r="B52" s="540" t="s">
        <v>565</v>
      </c>
      <c r="C52" s="496" t="s">
        <v>263</v>
      </c>
      <c r="D52" s="532">
        <v>34.6</v>
      </c>
      <c r="E52" s="532">
        <f>SUM((D52*S52)+R52)</f>
        <v>24.546500000000002</v>
      </c>
      <c r="F52" s="147"/>
      <c r="G52" s="539">
        <f t="shared" si="14"/>
        <v>59.146500000000003</v>
      </c>
      <c r="H52" s="151"/>
      <c r="I52" s="151"/>
      <c r="J52" s="549">
        <f t="shared" si="15"/>
        <v>51.900000000000006</v>
      </c>
      <c r="K52" s="549">
        <f>SUM((J52+E52)*(1+F52))</f>
        <v>76.446500000000015</v>
      </c>
      <c r="L52" s="549">
        <f t="shared" si="16"/>
        <v>51.900000000000006</v>
      </c>
      <c r="M52" s="549">
        <f>SUM((L52+E52)*(1+F52))</f>
        <v>76.446500000000015</v>
      </c>
      <c r="N52" s="549">
        <f t="shared" si="17"/>
        <v>51.900000000000006</v>
      </c>
      <c r="O52" s="549">
        <f>SUM(E52+N52)*(1+F52)</f>
        <v>76.446500000000015</v>
      </c>
      <c r="P52" s="549">
        <f t="shared" si="18"/>
        <v>69.2</v>
      </c>
      <c r="Q52" s="549">
        <f>SUM((P52+E52)*(1+F52))</f>
        <v>93.746499999999997</v>
      </c>
      <c r="R52" s="52">
        <v>22.73</v>
      </c>
      <c r="S52" s="78">
        <v>5.2499999999999998E-2</v>
      </c>
      <c r="T52" s="78"/>
    </row>
    <row r="53" spans="1:20" ht="195" hidden="1">
      <c r="A53" s="552" t="s">
        <v>323</v>
      </c>
      <c r="B53" s="540" t="s">
        <v>565</v>
      </c>
      <c r="C53" s="552" t="s">
        <v>311</v>
      </c>
      <c r="D53" s="539">
        <v>34.35</v>
      </c>
      <c r="E53" s="539">
        <f>SUM(R53+(D53*S53))</f>
        <v>27.730499999999999</v>
      </c>
      <c r="F53" s="147"/>
      <c r="G53" s="539">
        <f t="shared" si="14"/>
        <v>62.080500000000001</v>
      </c>
      <c r="H53" s="151"/>
      <c r="I53" s="151"/>
      <c r="J53" s="549">
        <f t="shared" si="15"/>
        <v>51.525000000000006</v>
      </c>
      <c r="K53" s="549">
        <f>SUM((J53+(R53+J53*S53)*(1+F53)))</f>
        <v>79.770750000000007</v>
      </c>
      <c r="L53" s="549">
        <f t="shared" si="16"/>
        <v>51.525000000000006</v>
      </c>
      <c r="M53" s="549">
        <f>SUM((L53+(R53+L53*S53)*(1+F53)))</f>
        <v>79.770750000000007</v>
      </c>
      <c r="N53" s="549">
        <f t="shared" si="17"/>
        <v>51.525000000000006</v>
      </c>
      <c r="O53" s="549">
        <f>SUM((R53+N53*S53)+N53)*(1+F53)</f>
        <v>79.770750000000007</v>
      </c>
      <c r="P53" s="549">
        <f t="shared" si="18"/>
        <v>68.7</v>
      </c>
      <c r="Q53" s="549">
        <f>SUM((P53+(R53+P53*S53)*(1+F53)))</f>
        <v>97.460999999999999</v>
      </c>
      <c r="R53" s="52">
        <v>26.7</v>
      </c>
      <c r="S53" s="78">
        <v>0.03</v>
      </c>
      <c r="T53" s="78"/>
    </row>
    <row r="54" spans="1:20" ht="150" hidden="1">
      <c r="A54" s="552" t="s">
        <v>324</v>
      </c>
      <c r="B54" s="540" t="s">
        <v>565</v>
      </c>
      <c r="C54" s="552" t="s">
        <v>310</v>
      </c>
      <c r="D54" s="550">
        <v>36.9</v>
      </c>
      <c r="E54" s="550">
        <f>SUM((D54*T54)+R54)+S54</f>
        <v>26.106999999999999</v>
      </c>
      <c r="F54" s="164"/>
      <c r="G54" s="539">
        <f t="shared" si="14"/>
        <v>63.006999999999998</v>
      </c>
      <c r="H54" s="166"/>
      <c r="I54" s="166"/>
      <c r="J54" s="549">
        <f t="shared" si="15"/>
        <v>55.349999999999994</v>
      </c>
      <c r="K54" s="551">
        <f>SUM((J54+(E54+(S54*1.5))*(1+F54)))</f>
        <v>91.131999999999991</v>
      </c>
      <c r="L54" s="549">
        <f t="shared" si="16"/>
        <v>55.349999999999994</v>
      </c>
      <c r="M54" s="551">
        <f>SUM((L54+(E54+(S54*1.5))*(1+F54)))</f>
        <v>91.131999999999991</v>
      </c>
      <c r="N54" s="551">
        <f t="shared" si="17"/>
        <v>55.349999999999994</v>
      </c>
      <c r="O54" s="551">
        <f>SUM(N54+(E54+(S54*1.5))*(1+F54))</f>
        <v>91.131999999999991</v>
      </c>
      <c r="P54" s="551">
        <f t="shared" si="18"/>
        <v>73.8</v>
      </c>
      <c r="Q54" s="551">
        <f>SUM((P54+(E54+(S54*2))*(1+F54)))</f>
        <v>112.80699999999999</v>
      </c>
      <c r="R54" s="82">
        <v>18.55</v>
      </c>
      <c r="S54" s="80">
        <v>6.45</v>
      </c>
      <c r="T54" s="80">
        <v>0.03</v>
      </c>
    </row>
    <row r="55" spans="1:20" ht="195">
      <c r="A55" s="552" t="s">
        <v>325</v>
      </c>
      <c r="B55" s="405" t="s">
        <v>883</v>
      </c>
      <c r="C55" s="552" t="s">
        <v>312</v>
      </c>
      <c r="D55" s="532">
        <v>37.75</v>
      </c>
      <c r="E55" s="532">
        <f>SUM((R55+(D55*S55)))</f>
        <v>25.052500000000002</v>
      </c>
      <c r="F55" s="147"/>
      <c r="G55" s="539">
        <f t="shared" si="10"/>
        <v>62.802500000000002</v>
      </c>
      <c r="H55" s="151"/>
      <c r="I55" s="151"/>
      <c r="J55" s="549">
        <f t="shared" si="1"/>
        <v>56.625</v>
      </c>
      <c r="K55" s="549">
        <f>SUM((J55+(J55*S55+R55)*(1+F55)))</f>
        <v>82.243750000000006</v>
      </c>
      <c r="L55" s="549">
        <f t="shared" si="11"/>
        <v>56.625</v>
      </c>
      <c r="M55" s="549">
        <f>SUM((L55+(L55*S55+R55)*(1+F55)))</f>
        <v>82.243750000000006</v>
      </c>
      <c r="N55" s="549">
        <f t="shared" si="12"/>
        <v>56.625</v>
      </c>
      <c r="O55" s="549">
        <f>SUM(N55+(N55*S55+R55)*(1+F55))</f>
        <v>82.243750000000006</v>
      </c>
      <c r="P55" s="549">
        <f t="shared" si="13"/>
        <v>75.5</v>
      </c>
      <c r="Q55" s="549">
        <f>SUM((P55+(P55*S55+R55)*(1+F55)))</f>
        <v>101.685</v>
      </c>
      <c r="R55" s="52">
        <v>23.92</v>
      </c>
      <c r="S55" s="78">
        <v>0.03</v>
      </c>
      <c r="T55" s="78"/>
    </row>
    <row r="56" spans="1:20" ht="150">
      <c r="A56" s="552" t="s">
        <v>326</v>
      </c>
      <c r="B56" s="405" t="s">
        <v>883</v>
      </c>
      <c r="C56" s="496" t="s">
        <v>263</v>
      </c>
      <c r="D56" s="532">
        <v>34.1</v>
      </c>
      <c r="E56" s="532">
        <f>SUM((R56+(D56*S56)))</f>
        <v>22.593</v>
      </c>
      <c r="F56" s="147"/>
      <c r="G56" s="539">
        <f t="shared" si="10"/>
        <v>56.692999999999998</v>
      </c>
      <c r="H56" s="151"/>
      <c r="I56" s="151"/>
      <c r="J56" s="549">
        <f t="shared" si="1"/>
        <v>51.150000000000006</v>
      </c>
      <c r="K56" s="549">
        <f>SUM((J56+E56)*(1+F56))</f>
        <v>73.743000000000009</v>
      </c>
      <c r="L56" s="549">
        <f t="shared" si="11"/>
        <v>51.150000000000006</v>
      </c>
      <c r="M56" s="549">
        <f>SUM((L56+E56)*(1+F56))</f>
        <v>73.743000000000009</v>
      </c>
      <c r="N56" s="549">
        <f t="shared" si="12"/>
        <v>51.150000000000006</v>
      </c>
      <c r="O56" s="549">
        <f>SUM(E56+N56)*(1+F56)</f>
        <v>73.743000000000009</v>
      </c>
      <c r="P56" s="549">
        <f t="shared" si="13"/>
        <v>68.2</v>
      </c>
      <c r="Q56" s="549">
        <f>SUM((P56+E56)*(1+F56))</f>
        <v>90.793000000000006</v>
      </c>
      <c r="R56" s="52">
        <v>21.57</v>
      </c>
      <c r="S56" s="78">
        <v>0.03</v>
      </c>
      <c r="T56" s="78"/>
    </row>
    <row r="57" spans="1:20" ht="123.75" customHeight="1">
      <c r="A57" s="552" t="s">
        <v>327</v>
      </c>
      <c r="B57" s="405" t="s">
        <v>883</v>
      </c>
      <c r="C57" s="496" t="s">
        <v>266</v>
      </c>
      <c r="D57" s="532">
        <v>33</v>
      </c>
      <c r="E57" s="532">
        <f>SUM((D57*S57)+R57)</f>
        <v>27.439999999999998</v>
      </c>
      <c r="F57" s="147"/>
      <c r="G57" s="539">
        <f t="shared" si="10"/>
        <v>60.44</v>
      </c>
      <c r="H57" s="151"/>
      <c r="I57" s="151"/>
      <c r="J57" s="549">
        <f t="shared" si="1"/>
        <v>49.5</v>
      </c>
      <c r="K57" s="549">
        <f>SUM((J57+(J57*S57+R57)*(1+F57)))</f>
        <v>77.435000000000002</v>
      </c>
      <c r="L57" s="549">
        <f t="shared" si="11"/>
        <v>49.5</v>
      </c>
      <c r="M57" s="549">
        <f>SUM((L57+(L57*S57+R57)*(1+F57)))</f>
        <v>77.435000000000002</v>
      </c>
      <c r="N57" s="549">
        <f t="shared" si="12"/>
        <v>49.5</v>
      </c>
      <c r="O57" s="549">
        <f>SUM(N57+(N57*S57+R57)*(1+F57))</f>
        <v>77.435000000000002</v>
      </c>
      <c r="P57" s="549">
        <f t="shared" si="13"/>
        <v>66</v>
      </c>
      <c r="Q57" s="549">
        <f>SUM((P57+(P57*S57+R57)*(1+F57)))</f>
        <v>94.43</v>
      </c>
      <c r="R57" s="90">
        <v>26.45</v>
      </c>
      <c r="S57" s="78">
        <v>0.03</v>
      </c>
      <c r="T57" s="78"/>
    </row>
    <row r="58" spans="1:20" ht="150">
      <c r="A58" s="552" t="s">
        <v>328</v>
      </c>
      <c r="B58" s="405" t="s">
        <v>883</v>
      </c>
      <c r="C58" s="496" t="s">
        <v>263</v>
      </c>
      <c r="D58" s="532">
        <v>34.6</v>
      </c>
      <c r="E58" s="532">
        <f>SUM((D58*S58)+R58)</f>
        <v>24.546500000000002</v>
      </c>
      <c r="F58" s="147"/>
      <c r="G58" s="539">
        <f t="shared" si="10"/>
        <v>59.146500000000003</v>
      </c>
      <c r="H58" s="151"/>
      <c r="I58" s="151"/>
      <c r="J58" s="549">
        <f t="shared" si="1"/>
        <v>51.900000000000006</v>
      </c>
      <c r="K58" s="549">
        <f>SUM((J58+E58)*(1+F58))</f>
        <v>76.446500000000015</v>
      </c>
      <c r="L58" s="549">
        <f t="shared" si="11"/>
        <v>51.900000000000006</v>
      </c>
      <c r="M58" s="549">
        <f>SUM((L58+E58)*(1+F58))</f>
        <v>76.446500000000015</v>
      </c>
      <c r="N58" s="549">
        <f t="shared" si="12"/>
        <v>51.900000000000006</v>
      </c>
      <c r="O58" s="549">
        <f>SUM(E58+N58)*(1+F58)</f>
        <v>76.446500000000015</v>
      </c>
      <c r="P58" s="549">
        <f t="shared" si="13"/>
        <v>69.2</v>
      </c>
      <c r="Q58" s="549">
        <f>SUM((P58+E58)*(1+F58))</f>
        <v>93.746499999999997</v>
      </c>
      <c r="R58" s="52">
        <v>22.73</v>
      </c>
      <c r="S58" s="78">
        <v>5.2499999999999998E-2</v>
      </c>
      <c r="T58" s="78"/>
    </row>
    <row r="59" spans="1:20" ht="195">
      <c r="A59" s="552" t="s">
        <v>329</v>
      </c>
      <c r="B59" s="405" t="s">
        <v>883</v>
      </c>
      <c r="C59" s="552" t="s">
        <v>311</v>
      </c>
      <c r="D59" s="539">
        <v>34.35</v>
      </c>
      <c r="E59" s="539">
        <f>SUM(R59+(D59*S59))</f>
        <v>27.730499999999999</v>
      </c>
      <c r="F59" s="147"/>
      <c r="G59" s="539">
        <f t="shared" si="10"/>
        <v>62.080500000000001</v>
      </c>
      <c r="H59" s="151"/>
      <c r="I59" s="151"/>
      <c r="J59" s="549">
        <f t="shared" ref="J59:J73" si="19">SUM(D59*1.5)</f>
        <v>51.525000000000006</v>
      </c>
      <c r="K59" s="549">
        <f>SUM((J59+(R59+J59*S59)*(1+F59)))</f>
        <v>79.770750000000007</v>
      </c>
      <c r="L59" s="549">
        <f t="shared" si="11"/>
        <v>51.525000000000006</v>
      </c>
      <c r="M59" s="549">
        <f>SUM((L59+(R59+L59*S59)*(1+F59)))</f>
        <v>79.770750000000007</v>
      </c>
      <c r="N59" s="549">
        <f t="shared" si="12"/>
        <v>51.525000000000006</v>
      </c>
      <c r="O59" s="549">
        <f>SUM((R59+N59*S59)+N59)*(1+F59)</f>
        <v>79.770750000000007</v>
      </c>
      <c r="P59" s="549">
        <f t="shared" si="13"/>
        <v>68.7</v>
      </c>
      <c r="Q59" s="549">
        <f>SUM((P59+(R59+P59*S59)*(1+F59)))</f>
        <v>97.460999999999999</v>
      </c>
      <c r="R59" s="52">
        <v>26.7</v>
      </c>
      <c r="S59" s="78">
        <v>0.03</v>
      </c>
      <c r="T59" s="78"/>
    </row>
    <row r="60" spans="1:20" ht="150">
      <c r="A60" s="552" t="s">
        <v>330</v>
      </c>
      <c r="B60" s="405" t="s">
        <v>883</v>
      </c>
      <c r="C60" s="552" t="s">
        <v>310</v>
      </c>
      <c r="D60" s="550">
        <v>36.9</v>
      </c>
      <c r="E60" s="550">
        <f>SUM((D60*T60)+R60)+S60</f>
        <v>26.106999999999999</v>
      </c>
      <c r="F60" s="164"/>
      <c r="G60" s="539">
        <f t="shared" si="10"/>
        <v>63.006999999999998</v>
      </c>
      <c r="H60" s="166"/>
      <c r="I60" s="166"/>
      <c r="J60" s="549">
        <f t="shared" si="19"/>
        <v>55.349999999999994</v>
      </c>
      <c r="K60" s="551">
        <f>SUM((J60+(E60+(S60*1.5))*(1+F60)))</f>
        <v>91.131999999999991</v>
      </c>
      <c r="L60" s="549">
        <f t="shared" si="11"/>
        <v>55.349999999999994</v>
      </c>
      <c r="M60" s="551">
        <f>SUM((L60+(E60+(S60*1.5))*(1+F60)))</f>
        <v>91.131999999999991</v>
      </c>
      <c r="N60" s="551">
        <f t="shared" si="12"/>
        <v>55.349999999999994</v>
      </c>
      <c r="O60" s="551">
        <f>SUM(N60+(E60+(S60*1.5))*(1+F60))</f>
        <v>91.131999999999991</v>
      </c>
      <c r="P60" s="551">
        <f t="shared" si="13"/>
        <v>73.8</v>
      </c>
      <c r="Q60" s="551">
        <f>SUM((P60+(E60+(S60*2))*(1+F60)))</f>
        <v>112.80699999999999</v>
      </c>
      <c r="R60" s="82">
        <v>18.55</v>
      </c>
      <c r="S60" s="80">
        <v>6.45</v>
      </c>
      <c r="T60" s="80">
        <v>0.03</v>
      </c>
    </row>
    <row r="61" spans="1:20" ht="195">
      <c r="A61" s="424" t="s">
        <v>771</v>
      </c>
      <c r="B61" s="405" t="s">
        <v>937</v>
      </c>
      <c r="C61" s="552" t="s">
        <v>312</v>
      </c>
      <c r="D61" s="532">
        <v>37.75</v>
      </c>
      <c r="E61" s="532">
        <f>SUM((R61+(D61*S61)))</f>
        <v>25.052500000000002</v>
      </c>
      <c r="F61" s="147"/>
      <c r="G61" s="539">
        <f t="shared" ref="G61:G66" si="20">SUM(D61:E61)*(1+F61)</f>
        <v>62.802500000000002</v>
      </c>
      <c r="H61" s="151"/>
      <c r="I61" s="151"/>
      <c r="J61" s="549">
        <f t="shared" si="19"/>
        <v>56.625</v>
      </c>
      <c r="K61" s="549">
        <f>SUM((J61+(J61*S61+R61)*(1+F61)))</f>
        <v>82.243750000000006</v>
      </c>
      <c r="L61" s="549">
        <f t="shared" ref="L61:L66" si="21">SUM(D61*1.5)</f>
        <v>56.625</v>
      </c>
      <c r="M61" s="549">
        <f>SUM((L61+(L61*S61+R61)*(1+F61)))</f>
        <v>82.243750000000006</v>
      </c>
      <c r="N61" s="549">
        <f t="shared" ref="N61:N66" si="22">SUM(D61*1.5)</f>
        <v>56.625</v>
      </c>
      <c r="O61" s="549">
        <f>SUM(N61+(N61*S61+R61)*(1+F61))</f>
        <v>82.243750000000006</v>
      </c>
      <c r="P61" s="549">
        <f t="shared" ref="P61:P66" si="23">SUM(D61*2)</f>
        <v>75.5</v>
      </c>
      <c r="Q61" s="549">
        <f>SUM((P61+(P61*S61+R61)*(1+F61)))</f>
        <v>101.685</v>
      </c>
      <c r="R61" s="52">
        <v>23.92</v>
      </c>
      <c r="S61" s="78">
        <v>0.03</v>
      </c>
      <c r="T61" s="78"/>
    </row>
    <row r="62" spans="1:20" ht="150">
      <c r="A62" s="424" t="s">
        <v>770</v>
      </c>
      <c r="B62" s="405" t="s">
        <v>937</v>
      </c>
      <c r="C62" s="496" t="s">
        <v>263</v>
      </c>
      <c r="D62" s="532">
        <v>34.1</v>
      </c>
      <c r="E62" s="532">
        <f>SUM((R62+(D62*S62)))</f>
        <v>22.593</v>
      </c>
      <c r="F62" s="147"/>
      <c r="G62" s="539">
        <f t="shared" si="20"/>
        <v>56.692999999999998</v>
      </c>
      <c r="H62" s="151"/>
      <c r="I62" s="151"/>
      <c r="J62" s="549">
        <f t="shared" si="19"/>
        <v>51.150000000000006</v>
      </c>
      <c r="K62" s="549">
        <f>SUM((J62+E62)*(1+F62))</f>
        <v>73.743000000000009</v>
      </c>
      <c r="L62" s="549">
        <f t="shared" si="21"/>
        <v>51.150000000000006</v>
      </c>
      <c r="M62" s="549">
        <f>SUM((L62+E62)*(1+F62))</f>
        <v>73.743000000000009</v>
      </c>
      <c r="N62" s="549">
        <f t="shared" si="22"/>
        <v>51.150000000000006</v>
      </c>
      <c r="O62" s="549">
        <f>SUM(E62+N62)*(1+F62)</f>
        <v>73.743000000000009</v>
      </c>
      <c r="P62" s="549">
        <f t="shared" si="23"/>
        <v>68.2</v>
      </c>
      <c r="Q62" s="549">
        <f>SUM((P62+E62)*(1+F62))</f>
        <v>90.793000000000006</v>
      </c>
      <c r="R62" s="52">
        <v>21.57</v>
      </c>
      <c r="S62" s="78">
        <v>0.03</v>
      </c>
      <c r="T62" s="78"/>
    </row>
    <row r="63" spans="1:20" ht="135">
      <c r="A63" s="424" t="s">
        <v>769</v>
      </c>
      <c r="B63" s="405" t="s">
        <v>937</v>
      </c>
      <c r="C63" s="496" t="s">
        <v>266</v>
      </c>
      <c r="D63" s="532">
        <v>33</v>
      </c>
      <c r="E63" s="532">
        <f>SUM((D63*S63)+R63)</f>
        <v>27.439999999999998</v>
      </c>
      <c r="F63" s="147"/>
      <c r="G63" s="539">
        <f t="shared" si="20"/>
        <v>60.44</v>
      </c>
      <c r="H63" s="151"/>
      <c r="I63" s="151"/>
      <c r="J63" s="549">
        <f t="shared" si="19"/>
        <v>49.5</v>
      </c>
      <c r="K63" s="549">
        <f>SUM((J63+(J63*S63+R63)*(1+F63)))</f>
        <v>77.435000000000002</v>
      </c>
      <c r="L63" s="549">
        <f t="shared" si="21"/>
        <v>49.5</v>
      </c>
      <c r="M63" s="549">
        <f>SUM((L63+(L63*S63+R63)*(1+F63)))</f>
        <v>77.435000000000002</v>
      </c>
      <c r="N63" s="549">
        <f t="shared" si="22"/>
        <v>49.5</v>
      </c>
      <c r="O63" s="549">
        <f>SUM(N63+(N63*S63+R63)*(1+F63))</f>
        <v>77.435000000000002</v>
      </c>
      <c r="P63" s="549">
        <f t="shared" si="23"/>
        <v>66</v>
      </c>
      <c r="Q63" s="549">
        <f>SUM((P63+(P63*S63+R63)*(1+F63)))</f>
        <v>94.43</v>
      </c>
      <c r="R63" s="90">
        <v>26.45</v>
      </c>
      <c r="S63" s="78">
        <v>0.03</v>
      </c>
      <c r="T63" s="78"/>
    </row>
    <row r="64" spans="1:20" ht="150">
      <c r="A64" s="424" t="s">
        <v>768</v>
      </c>
      <c r="B64" s="405" t="s">
        <v>937</v>
      </c>
      <c r="C64" s="496" t="s">
        <v>263</v>
      </c>
      <c r="D64" s="532">
        <v>34.6</v>
      </c>
      <c r="E64" s="532">
        <f>SUM((D64*S64)+R64)</f>
        <v>24.546500000000002</v>
      </c>
      <c r="F64" s="147"/>
      <c r="G64" s="539">
        <f t="shared" si="20"/>
        <v>59.146500000000003</v>
      </c>
      <c r="H64" s="151"/>
      <c r="I64" s="151"/>
      <c r="J64" s="549">
        <f t="shared" si="19"/>
        <v>51.900000000000006</v>
      </c>
      <c r="K64" s="549">
        <f>SUM((J64+E64)*(1+F64))</f>
        <v>76.446500000000015</v>
      </c>
      <c r="L64" s="549">
        <f t="shared" si="21"/>
        <v>51.900000000000006</v>
      </c>
      <c r="M64" s="549">
        <f>SUM((L64+E64)*(1+F64))</f>
        <v>76.446500000000015</v>
      </c>
      <c r="N64" s="549">
        <f t="shared" si="22"/>
        <v>51.900000000000006</v>
      </c>
      <c r="O64" s="549">
        <f>SUM(E64+N64)*(1+F64)</f>
        <v>76.446500000000015</v>
      </c>
      <c r="P64" s="549">
        <f t="shared" si="23"/>
        <v>69.2</v>
      </c>
      <c r="Q64" s="549">
        <f>SUM((P64+E64)*(1+F64))</f>
        <v>93.746499999999997</v>
      </c>
      <c r="R64" s="52">
        <v>22.73</v>
      </c>
      <c r="S64" s="78">
        <v>5.2499999999999998E-2</v>
      </c>
      <c r="T64" s="78"/>
    </row>
    <row r="65" spans="1:20" ht="195">
      <c r="A65" s="424" t="s">
        <v>767</v>
      </c>
      <c r="B65" s="405" t="s">
        <v>937</v>
      </c>
      <c r="C65" s="552" t="s">
        <v>311</v>
      </c>
      <c r="D65" s="539">
        <v>34.35</v>
      </c>
      <c r="E65" s="539">
        <f>SUM(R65+(D65*S65))</f>
        <v>27.730499999999999</v>
      </c>
      <c r="F65" s="147"/>
      <c r="G65" s="539">
        <f t="shared" si="20"/>
        <v>62.080500000000001</v>
      </c>
      <c r="H65" s="151"/>
      <c r="I65" s="151"/>
      <c r="J65" s="549">
        <f t="shared" si="19"/>
        <v>51.525000000000006</v>
      </c>
      <c r="K65" s="549">
        <f>SUM((J65+(R65+J65*S65)*(1+F65)))</f>
        <v>79.770750000000007</v>
      </c>
      <c r="L65" s="549">
        <f t="shared" si="21"/>
        <v>51.525000000000006</v>
      </c>
      <c r="M65" s="549">
        <f>SUM((L65+(R65+L65*S65)*(1+F65)))</f>
        <v>79.770750000000007</v>
      </c>
      <c r="N65" s="549">
        <f t="shared" si="22"/>
        <v>51.525000000000006</v>
      </c>
      <c r="O65" s="549">
        <f>SUM((R65+N65*S65)+N65)*(1+F65)</f>
        <v>79.770750000000007</v>
      </c>
      <c r="P65" s="549">
        <f t="shared" si="23"/>
        <v>68.7</v>
      </c>
      <c r="Q65" s="549">
        <f>SUM((P65+(R65+P65*S65)*(1+F65)))</f>
        <v>97.460999999999999</v>
      </c>
      <c r="R65" s="52">
        <v>26.7</v>
      </c>
      <c r="S65" s="78">
        <v>0.03</v>
      </c>
      <c r="T65" s="78"/>
    </row>
    <row r="66" spans="1:20" ht="150">
      <c r="A66" s="424" t="s">
        <v>766</v>
      </c>
      <c r="B66" s="405" t="s">
        <v>937</v>
      </c>
      <c r="C66" s="552" t="s">
        <v>310</v>
      </c>
      <c r="D66" s="550">
        <v>36.9</v>
      </c>
      <c r="E66" s="550">
        <f>SUM((D66*T66)+R66)+S66</f>
        <v>26.106999999999999</v>
      </c>
      <c r="F66" s="164"/>
      <c r="G66" s="539">
        <f t="shared" si="20"/>
        <v>63.006999999999998</v>
      </c>
      <c r="H66" s="166"/>
      <c r="I66" s="166"/>
      <c r="J66" s="549">
        <f t="shared" si="19"/>
        <v>55.349999999999994</v>
      </c>
      <c r="K66" s="551">
        <f>SUM((J66+(E66+(S66*1.5))*(1+F66)))</f>
        <v>91.131999999999991</v>
      </c>
      <c r="L66" s="549">
        <f t="shared" si="21"/>
        <v>55.349999999999994</v>
      </c>
      <c r="M66" s="551">
        <f>SUM((L66+(E66+(S66*1.5))*(1+F66)))</f>
        <v>91.131999999999991</v>
      </c>
      <c r="N66" s="551">
        <f t="shared" si="22"/>
        <v>55.349999999999994</v>
      </c>
      <c r="O66" s="551">
        <f>SUM(N66+(E66+(S66*1.5))*(1+F66))</f>
        <v>91.131999999999991</v>
      </c>
      <c r="P66" s="551">
        <f t="shared" si="23"/>
        <v>73.8</v>
      </c>
      <c r="Q66" s="551">
        <f>SUM((P66+(E66+(S66*2))*(1+F66)))</f>
        <v>112.80699999999999</v>
      </c>
      <c r="R66" s="82">
        <v>18.55</v>
      </c>
      <c r="S66" s="80">
        <v>6.45</v>
      </c>
      <c r="T66" s="80">
        <v>0.03</v>
      </c>
    </row>
    <row r="67" spans="1:20" ht="195">
      <c r="A67" s="424" t="s">
        <v>772</v>
      </c>
      <c r="B67" s="405" t="s">
        <v>819</v>
      </c>
      <c r="C67" s="552" t="s">
        <v>312</v>
      </c>
      <c r="D67" s="532">
        <v>37.75</v>
      </c>
      <c r="E67" s="532">
        <f>SUM((R67+(D67*S67)))</f>
        <v>25.052500000000002</v>
      </c>
      <c r="F67" s="147"/>
      <c r="G67" s="539">
        <f t="shared" si="10"/>
        <v>62.802500000000002</v>
      </c>
      <c r="H67" s="151"/>
      <c r="I67" s="151"/>
      <c r="J67" s="549">
        <f t="shared" si="19"/>
        <v>56.625</v>
      </c>
      <c r="K67" s="549">
        <f>SUM((J67+(J67*S67+R67)*(1+F67)))</f>
        <v>82.243750000000006</v>
      </c>
      <c r="L67" s="549">
        <f t="shared" si="11"/>
        <v>56.625</v>
      </c>
      <c r="M67" s="549">
        <f>SUM((L67+(L67*S67+R67)*(1+F67)))</f>
        <v>82.243750000000006</v>
      </c>
      <c r="N67" s="549">
        <f t="shared" si="12"/>
        <v>56.625</v>
      </c>
      <c r="O67" s="549">
        <f>SUM(N67+(N67*S67+R67)*(1+F67))</f>
        <v>82.243750000000006</v>
      </c>
      <c r="P67" s="549">
        <f t="shared" si="13"/>
        <v>75.5</v>
      </c>
      <c r="Q67" s="549">
        <f>SUM((P67+(P67*S67+R67)*(1+F67)))</f>
        <v>101.685</v>
      </c>
      <c r="R67" s="52">
        <v>23.92</v>
      </c>
      <c r="S67" s="78">
        <v>0.03</v>
      </c>
      <c r="T67" s="78"/>
    </row>
    <row r="68" spans="1:20" ht="150">
      <c r="A68" s="424" t="s">
        <v>775</v>
      </c>
      <c r="B68" s="405" t="s">
        <v>819</v>
      </c>
      <c r="C68" s="496" t="s">
        <v>263</v>
      </c>
      <c r="D68" s="532">
        <v>34.1</v>
      </c>
      <c r="E68" s="532">
        <f>SUM((R68+(D68*S68)))</f>
        <v>22.593</v>
      </c>
      <c r="F68" s="147"/>
      <c r="G68" s="539">
        <f t="shared" si="10"/>
        <v>56.692999999999998</v>
      </c>
      <c r="H68" s="151"/>
      <c r="I68" s="151"/>
      <c r="J68" s="549">
        <f t="shared" si="19"/>
        <v>51.150000000000006</v>
      </c>
      <c r="K68" s="549">
        <f>SUM((J68+E68)*(1+F68))</f>
        <v>73.743000000000009</v>
      </c>
      <c r="L68" s="549">
        <f t="shared" si="11"/>
        <v>51.150000000000006</v>
      </c>
      <c r="M68" s="549">
        <f>SUM((L68+E68)*(1+F68))</f>
        <v>73.743000000000009</v>
      </c>
      <c r="N68" s="549">
        <f t="shared" si="12"/>
        <v>51.150000000000006</v>
      </c>
      <c r="O68" s="549">
        <f>SUM(E68+N68)*(1+F68)</f>
        <v>73.743000000000009</v>
      </c>
      <c r="P68" s="549">
        <f t="shared" si="13"/>
        <v>68.2</v>
      </c>
      <c r="Q68" s="549">
        <f>SUM((P68+E68)*(1+F68))</f>
        <v>90.793000000000006</v>
      </c>
      <c r="R68" s="52">
        <v>21.57</v>
      </c>
      <c r="S68" s="78">
        <v>0.03</v>
      </c>
      <c r="T68" s="78"/>
    </row>
    <row r="69" spans="1:20" ht="120">
      <c r="A69" s="424" t="s">
        <v>774</v>
      </c>
      <c r="B69" s="405" t="s">
        <v>819</v>
      </c>
      <c r="C69" s="496" t="s">
        <v>266</v>
      </c>
      <c r="D69" s="532">
        <v>33</v>
      </c>
      <c r="E69" s="532">
        <f>SUM((D69*S69)+R69)</f>
        <v>27.439999999999998</v>
      </c>
      <c r="F69" s="147"/>
      <c r="G69" s="539">
        <f t="shared" si="10"/>
        <v>60.44</v>
      </c>
      <c r="H69" s="151"/>
      <c r="I69" s="151"/>
      <c r="J69" s="549">
        <f t="shared" si="19"/>
        <v>49.5</v>
      </c>
      <c r="K69" s="549">
        <f>SUM((J69+(J69*S69+R69)*(1+F69)))</f>
        <v>77.435000000000002</v>
      </c>
      <c r="L69" s="549">
        <f t="shared" si="11"/>
        <v>49.5</v>
      </c>
      <c r="M69" s="549">
        <f>SUM((L69+(L69*S69+R69)*(1+F69)))</f>
        <v>77.435000000000002</v>
      </c>
      <c r="N69" s="549">
        <f t="shared" si="12"/>
        <v>49.5</v>
      </c>
      <c r="O69" s="549">
        <f>SUM(N69+(N69*S69+R69)*(1+F69))</f>
        <v>77.435000000000002</v>
      </c>
      <c r="P69" s="549">
        <f t="shared" si="13"/>
        <v>66</v>
      </c>
      <c r="Q69" s="549">
        <f>SUM((P69+(P69*S69+R69)*(1+F69)))</f>
        <v>94.43</v>
      </c>
      <c r="R69" s="90">
        <v>26.45</v>
      </c>
      <c r="S69" s="78">
        <v>0.03</v>
      </c>
      <c r="T69" s="78"/>
    </row>
    <row r="70" spans="1:20" ht="150">
      <c r="A70" s="424" t="s">
        <v>773</v>
      </c>
      <c r="B70" s="405" t="s">
        <v>819</v>
      </c>
      <c r="C70" s="496" t="s">
        <v>263</v>
      </c>
      <c r="D70" s="532">
        <v>34.6</v>
      </c>
      <c r="E70" s="532">
        <f>SUM((D70*S70)+R70)</f>
        <v>24.546500000000002</v>
      </c>
      <c r="F70" s="147"/>
      <c r="G70" s="539">
        <f t="shared" si="10"/>
        <v>59.146500000000003</v>
      </c>
      <c r="H70" s="151"/>
      <c r="I70" s="151"/>
      <c r="J70" s="549">
        <f t="shared" si="19"/>
        <v>51.900000000000006</v>
      </c>
      <c r="K70" s="549">
        <f>SUM((J70+E70)*(1+F70))</f>
        <v>76.446500000000015</v>
      </c>
      <c r="L70" s="549">
        <f t="shared" si="11"/>
        <v>51.900000000000006</v>
      </c>
      <c r="M70" s="549">
        <f>SUM((L70+E70)*(1+F70))</f>
        <v>76.446500000000015</v>
      </c>
      <c r="N70" s="549">
        <f t="shared" si="12"/>
        <v>51.900000000000006</v>
      </c>
      <c r="O70" s="549">
        <f>SUM(E70+N70)*(1+F70)</f>
        <v>76.446500000000015</v>
      </c>
      <c r="P70" s="549">
        <f t="shared" si="13"/>
        <v>69.2</v>
      </c>
      <c r="Q70" s="549">
        <f>SUM((P70+E70)*(1+F70))</f>
        <v>93.746499999999997</v>
      </c>
      <c r="R70" s="52">
        <v>22.73</v>
      </c>
      <c r="S70" s="78">
        <v>5.2499999999999998E-2</v>
      </c>
      <c r="T70" s="78"/>
    </row>
    <row r="71" spans="1:20" ht="195">
      <c r="A71" s="424" t="s">
        <v>776</v>
      </c>
      <c r="B71" s="405" t="s">
        <v>819</v>
      </c>
      <c r="C71" s="552" t="s">
        <v>311</v>
      </c>
      <c r="D71" s="539">
        <v>34.35</v>
      </c>
      <c r="E71" s="539">
        <f>SUM(R71+(D71*S71))</f>
        <v>27.730499999999999</v>
      </c>
      <c r="F71" s="147"/>
      <c r="G71" s="539">
        <f t="shared" si="10"/>
        <v>62.080500000000001</v>
      </c>
      <c r="H71" s="151"/>
      <c r="I71" s="151"/>
      <c r="J71" s="549">
        <f t="shared" si="19"/>
        <v>51.525000000000006</v>
      </c>
      <c r="K71" s="549">
        <f>SUM((J71+(R71+J71*S71)*(1+F71)))</f>
        <v>79.770750000000007</v>
      </c>
      <c r="L71" s="549">
        <f t="shared" si="11"/>
        <v>51.525000000000006</v>
      </c>
      <c r="M71" s="549">
        <f>SUM((L71+(R71+L71*S71)*(1+F71)))</f>
        <v>79.770750000000007</v>
      </c>
      <c r="N71" s="549">
        <f t="shared" si="12"/>
        <v>51.525000000000006</v>
      </c>
      <c r="O71" s="549">
        <f>SUM((R71+N71*S71)+N71)*(1+F71)</f>
        <v>79.770750000000007</v>
      </c>
      <c r="P71" s="549">
        <f t="shared" si="13"/>
        <v>68.7</v>
      </c>
      <c r="Q71" s="549">
        <f>SUM((P71+(R71+P71*S71)*(1+F71)))</f>
        <v>97.460999999999999</v>
      </c>
      <c r="R71" s="52">
        <v>26.7</v>
      </c>
      <c r="S71" s="78">
        <v>0.03</v>
      </c>
      <c r="T71" s="78"/>
    </row>
    <row r="72" spans="1:20" ht="150">
      <c r="A72" s="424" t="s">
        <v>777</v>
      </c>
      <c r="B72" s="405" t="s">
        <v>819</v>
      </c>
      <c r="C72" s="552" t="s">
        <v>310</v>
      </c>
      <c r="D72" s="550">
        <v>36.9</v>
      </c>
      <c r="E72" s="550">
        <f>SUM((D72*T72)+R72)+S72</f>
        <v>26.106999999999999</v>
      </c>
      <c r="F72" s="164"/>
      <c r="G72" s="539">
        <f t="shared" si="10"/>
        <v>63.006999999999998</v>
      </c>
      <c r="H72" s="166"/>
      <c r="I72" s="166"/>
      <c r="J72" s="549">
        <f t="shared" si="19"/>
        <v>55.349999999999994</v>
      </c>
      <c r="K72" s="551">
        <f>SUM((J72+(E72+(S72*1.5))*(1+F72)))</f>
        <v>91.131999999999991</v>
      </c>
      <c r="L72" s="549">
        <f t="shared" si="11"/>
        <v>55.349999999999994</v>
      </c>
      <c r="M72" s="551">
        <f>SUM((L72+(E72+(S72*1.5))*(1+F72)))</f>
        <v>91.131999999999991</v>
      </c>
      <c r="N72" s="551">
        <f t="shared" si="12"/>
        <v>55.349999999999994</v>
      </c>
      <c r="O72" s="551">
        <f>SUM(N72+(E72+(S72*1.5))*(1+F72))</f>
        <v>91.131999999999991</v>
      </c>
      <c r="P72" s="551">
        <f t="shared" si="13"/>
        <v>73.8</v>
      </c>
      <c r="Q72" s="551">
        <f>SUM((P72+(E72+(S72*2))*(1+F72)))</f>
        <v>112.80699999999999</v>
      </c>
      <c r="R72" s="82">
        <v>18.55</v>
      </c>
      <c r="S72" s="80">
        <v>6.45</v>
      </c>
      <c r="T72" s="80">
        <v>0.03</v>
      </c>
    </row>
    <row r="73" spans="1:20" ht="195">
      <c r="A73" s="424" t="s">
        <v>778</v>
      </c>
      <c r="B73" s="405" t="s">
        <v>908</v>
      </c>
      <c r="C73" s="552" t="s">
        <v>312</v>
      </c>
      <c r="D73" s="532">
        <v>37.75</v>
      </c>
      <c r="E73" s="532">
        <f>SUM((R73+(D73*S73)))</f>
        <v>25.052500000000002</v>
      </c>
      <c r="F73" s="147"/>
      <c r="G73" s="539">
        <f t="shared" si="10"/>
        <v>62.802500000000002</v>
      </c>
      <c r="H73" s="151"/>
      <c r="I73" s="151"/>
      <c r="J73" s="549">
        <f t="shared" si="19"/>
        <v>56.625</v>
      </c>
      <c r="K73" s="549">
        <f>SUM((J73+(J73*S73+R73)*(1+F73)))</f>
        <v>82.243750000000006</v>
      </c>
      <c r="L73" s="549">
        <f t="shared" si="11"/>
        <v>56.625</v>
      </c>
      <c r="M73" s="549">
        <f>SUM((L73+(L73*S73+R73)*(1+F73)))</f>
        <v>82.243750000000006</v>
      </c>
      <c r="N73" s="549">
        <f t="shared" si="12"/>
        <v>56.625</v>
      </c>
      <c r="O73" s="549">
        <f>SUM(N73+(N73*S73+R73)*(1+F73))</f>
        <v>82.243750000000006</v>
      </c>
      <c r="P73" s="549">
        <f t="shared" si="13"/>
        <v>75.5</v>
      </c>
      <c r="Q73" s="549">
        <f>SUM((P73+(P73*S73+R73)*(1+F73)))</f>
        <v>101.685</v>
      </c>
      <c r="R73" s="52">
        <v>23.92</v>
      </c>
      <c r="S73" s="78">
        <v>0.03</v>
      </c>
      <c r="T73" s="78"/>
    </row>
    <row r="74" spans="1:20" ht="165">
      <c r="A74" s="424" t="s">
        <v>783</v>
      </c>
      <c r="B74" s="405" t="s">
        <v>908</v>
      </c>
      <c r="C74" s="496" t="s">
        <v>263</v>
      </c>
      <c r="D74" s="532">
        <v>34.1</v>
      </c>
      <c r="E74" s="532">
        <f>SUM((R74+(D74*S74)))</f>
        <v>22.593</v>
      </c>
      <c r="F74" s="147"/>
      <c r="G74" s="539">
        <f t="shared" si="10"/>
        <v>56.692999999999998</v>
      </c>
      <c r="H74" s="151"/>
      <c r="I74" s="151"/>
      <c r="J74" s="549">
        <f t="shared" ref="J74:J97" si="24">SUM(D74*1.5)</f>
        <v>51.150000000000006</v>
      </c>
      <c r="K74" s="549">
        <f>SUM((J74+E74)*(1+F74))</f>
        <v>73.743000000000009</v>
      </c>
      <c r="L74" s="549">
        <f t="shared" si="11"/>
        <v>51.150000000000006</v>
      </c>
      <c r="M74" s="549">
        <f>SUM((L74+E74)*(1+F74))</f>
        <v>73.743000000000009</v>
      </c>
      <c r="N74" s="549">
        <f t="shared" si="12"/>
        <v>51.150000000000006</v>
      </c>
      <c r="O74" s="549">
        <f>SUM(E74+N74)*(1+F74)</f>
        <v>73.743000000000009</v>
      </c>
      <c r="P74" s="549">
        <f t="shared" si="13"/>
        <v>68.2</v>
      </c>
      <c r="Q74" s="549">
        <f>SUM((P74+E74)*(1+F74))</f>
        <v>90.793000000000006</v>
      </c>
      <c r="R74" s="52">
        <v>21.57</v>
      </c>
      <c r="S74" s="78">
        <v>0.03</v>
      </c>
      <c r="T74" s="78"/>
    </row>
    <row r="75" spans="1:20" ht="135">
      <c r="A75" s="424" t="s">
        <v>782</v>
      </c>
      <c r="B75" s="405" t="s">
        <v>908</v>
      </c>
      <c r="C75" s="496" t="s">
        <v>266</v>
      </c>
      <c r="D75" s="532">
        <v>33</v>
      </c>
      <c r="E75" s="532">
        <f>SUM((D75*S75)+R75)</f>
        <v>27.439999999999998</v>
      </c>
      <c r="F75" s="147"/>
      <c r="G75" s="539">
        <f t="shared" si="10"/>
        <v>60.44</v>
      </c>
      <c r="H75" s="151"/>
      <c r="I75" s="151"/>
      <c r="J75" s="549">
        <f t="shared" si="24"/>
        <v>49.5</v>
      </c>
      <c r="K75" s="549">
        <f>SUM((J75+(J75*S75+R75)*(1+F75)))</f>
        <v>77.435000000000002</v>
      </c>
      <c r="L75" s="549">
        <f t="shared" si="11"/>
        <v>49.5</v>
      </c>
      <c r="M75" s="549">
        <f>SUM((L75+(L75*S75+R75)*(1+F75)))</f>
        <v>77.435000000000002</v>
      </c>
      <c r="N75" s="549">
        <f t="shared" si="12"/>
        <v>49.5</v>
      </c>
      <c r="O75" s="549">
        <f>SUM(N75+(N75*S75+R75)*(1+F75))</f>
        <v>77.435000000000002</v>
      </c>
      <c r="P75" s="549">
        <f t="shared" si="13"/>
        <v>66</v>
      </c>
      <c r="Q75" s="549">
        <f>SUM((P75+(P75*S75+R75)*(1+F75)))</f>
        <v>94.43</v>
      </c>
      <c r="R75" s="90">
        <v>26.45</v>
      </c>
      <c r="S75" s="78">
        <v>0.03</v>
      </c>
      <c r="T75" s="78"/>
    </row>
    <row r="76" spans="1:20" ht="165">
      <c r="A76" s="424" t="s">
        <v>781</v>
      </c>
      <c r="B76" s="405" t="s">
        <v>908</v>
      </c>
      <c r="C76" s="496" t="s">
        <v>263</v>
      </c>
      <c r="D76" s="532">
        <v>34.6</v>
      </c>
      <c r="E76" s="532">
        <f>SUM((D76*S76)+R76)</f>
        <v>24.546500000000002</v>
      </c>
      <c r="F76" s="147"/>
      <c r="G76" s="539">
        <f t="shared" si="10"/>
        <v>59.146500000000003</v>
      </c>
      <c r="H76" s="151"/>
      <c r="I76" s="151"/>
      <c r="J76" s="549">
        <f t="shared" si="24"/>
        <v>51.900000000000006</v>
      </c>
      <c r="K76" s="549">
        <f>SUM((J76+E76)*(1+F76))</f>
        <v>76.446500000000015</v>
      </c>
      <c r="L76" s="549">
        <f t="shared" si="11"/>
        <v>51.900000000000006</v>
      </c>
      <c r="M76" s="549">
        <f>SUM((L76+E76)*(1+F76))</f>
        <v>76.446500000000015</v>
      </c>
      <c r="N76" s="549">
        <f t="shared" si="12"/>
        <v>51.900000000000006</v>
      </c>
      <c r="O76" s="549">
        <f>SUM(E76+N76)*(1+F76)</f>
        <v>76.446500000000015</v>
      </c>
      <c r="P76" s="549">
        <f t="shared" si="13"/>
        <v>69.2</v>
      </c>
      <c r="Q76" s="549">
        <f>SUM((P76+E76)*(1+F76))</f>
        <v>93.746499999999997</v>
      </c>
      <c r="R76" s="52">
        <v>22.73</v>
      </c>
      <c r="S76" s="78">
        <v>5.2499999999999998E-2</v>
      </c>
      <c r="T76" s="78"/>
    </row>
    <row r="77" spans="1:20" ht="195">
      <c r="A77" s="424" t="s">
        <v>780</v>
      </c>
      <c r="B77" s="405" t="s">
        <v>908</v>
      </c>
      <c r="C77" s="552" t="s">
        <v>311</v>
      </c>
      <c r="D77" s="539">
        <v>34.35</v>
      </c>
      <c r="E77" s="539">
        <f>SUM(R77+(D77*S77))</f>
        <v>27.730499999999999</v>
      </c>
      <c r="F77" s="147"/>
      <c r="G77" s="539">
        <f t="shared" si="10"/>
        <v>62.080500000000001</v>
      </c>
      <c r="H77" s="151"/>
      <c r="I77" s="151"/>
      <c r="J77" s="549">
        <f t="shared" si="24"/>
        <v>51.525000000000006</v>
      </c>
      <c r="K77" s="549">
        <f>SUM((J77+(R77+J77*S77)*(1+F77)))</f>
        <v>79.770750000000007</v>
      </c>
      <c r="L77" s="549">
        <f t="shared" si="11"/>
        <v>51.525000000000006</v>
      </c>
      <c r="M77" s="549">
        <f>SUM((L77+(R77+L77*S77)*(1+F77)))</f>
        <v>79.770750000000007</v>
      </c>
      <c r="N77" s="549">
        <f t="shared" si="12"/>
        <v>51.525000000000006</v>
      </c>
      <c r="O77" s="549">
        <f>SUM((R77+N77*S77)+N77)*(1+F77)</f>
        <v>79.770750000000007</v>
      </c>
      <c r="P77" s="549">
        <f t="shared" si="13"/>
        <v>68.7</v>
      </c>
      <c r="Q77" s="549">
        <f>SUM((P77+(R77+P77*S77)*(1+F77)))</f>
        <v>97.460999999999999</v>
      </c>
      <c r="R77" s="52">
        <v>26.7</v>
      </c>
      <c r="S77" s="78">
        <v>0.03</v>
      </c>
      <c r="T77" s="78"/>
    </row>
    <row r="78" spans="1:20" ht="150">
      <c r="A78" s="424" t="s">
        <v>779</v>
      </c>
      <c r="B78" s="405" t="s">
        <v>908</v>
      </c>
      <c r="C78" s="552" t="s">
        <v>310</v>
      </c>
      <c r="D78" s="550">
        <v>36.9</v>
      </c>
      <c r="E78" s="550">
        <f>SUM((D78*T78)+R78)+S78</f>
        <v>26.106999999999999</v>
      </c>
      <c r="F78" s="164"/>
      <c r="G78" s="539">
        <f t="shared" si="10"/>
        <v>63.006999999999998</v>
      </c>
      <c r="H78" s="166"/>
      <c r="I78" s="166"/>
      <c r="J78" s="549">
        <f t="shared" si="24"/>
        <v>55.349999999999994</v>
      </c>
      <c r="K78" s="551">
        <f>SUM((J78+(E78+(S78*1.5))*(1+F78)))</f>
        <v>91.131999999999991</v>
      </c>
      <c r="L78" s="549">
        <f t="shared" si="11"/>
        <v>55.349999999999994</v>
      </c>
      <c r="M78" s="551">
        <f>SUM((L78+(E78+(S78*1.5))*(1+F78)))</f>
        <v>91.131999999999991</v>
      </c>
      <c r="N78" s="551">
        <f t="shared" si="12"/>
        <v>55.349999999999994</v>
      </c>
      <c r="O78" s="551">
        <f>SUM(N78+(E78+(S78*1.5))*(1+F78))</f>
        <v>91.131999999999991</v>
      </c>
      <c r="P78" s="551">
        <f t="shared" si="13"/>
        <v>73.8</v>
      </c>
      <c r="Q78" s="551">
        <f>SUM((P78+(E78+(S78*2))*(1+F78)))</f>
        <v>112.80699999999999</v>
      </c>
      <c r="R78" s="82">
        <v>18.55</v>
      </c>
      <c r="S78" s="80">
        <v>6.45</v>
      </c>
      <c r="T78" s="80">
        <v>0.03</v>
      </c>
    </row>
    <row r="79" spans="1:20" ht="195">
      <c r="A79" s="424" t="s">
        <v>784</v>
      </c>
      <c r="B79" s="405" t="s">
        <v>936</v>
      </c>
      <c r="C79" s="552" t="s">
        <v>312</v>
      </c>
      <c r="D79" s="532">
        <v>37.75</v>
      </c>
      <c r="E79" s="532">
        <f>SUM((R79+(D79*S79)))</f>
        <v>25.052500000000002</v>
      </c>
      <c r="F79" s="147"/>
      <c r="G79" s="539">
        <f t="shared" si="10"/>
        <v>62.802500000000002</v>
      </c>
      <c r="H79" s="151"/>
      <c r="I79" s="151"/>
      <c r="J79" s="549">
        <f t="shared" si="24"/>
        <v>56.625</v>
      </c>
      <c r="K79" s="549">
        <f>SUM((J79+(J79*S79+R79)*(1+F79)))</f>
        <v>82.243750000000006</v>
      </c>
      <c r="L79" s="549">
        <f t="shared" si="11"/>
        <v>56.625</v>
      </c>
      <c r="M79" s="549">
        <f>SUM((L79+(L79*S79+R79)*(1+F79)))</f>
        <v>82.243750000000006</v>
      </c>
      <c r="N79" s="549">
        <f t="shared" si="12"/>
        <v>56.625</v>
      </c>
      <c r="O79" s="549">
        <f>SUM(N79+(N79*S79+R79)*(1+F79))</f>
        <v>82.243750000000006</v>
      </c>
      <c r="P79" s="549">
        <f t="shared" si="13"/>
        <v>75.5</v>
      </c>
      <c r="Q79" s="549">
        <f>SUM((P79+(P79*S79+R79)*(1+F79)))</f>
        <v>101.685</v>
      </c>
      <c r="R79" s="52">
        <v>23.92</v>
      </c>
      <c r="S79" s="78">
        <v>0.03</v>
      </c>
      <c r="T79" s="78"/>
    </row>
    <row r="80" spans="1:20" ht="150">
      <c r="A80" s="424" t="s">
        <v>785</v>
      </c>
      <c r="B80" s="405" t="s">
        <v>936</v>
      </c>
      <c r="C80" s="496" t="s">
        <v>263</v>
      </c>
      <c r="D80" s="532">
        <v>34.1</v>
      </c>
      <c r="E80" s="532">
        <f>SUM((R80+(D80*S80)))</f>
        <v>22.593</v>
      </c>
      <c r="F80" s="147"/>
      <c r="G80" s="539">
        <f t="shared" si="10"/>
        <v>56.692999999999998</v>
      </c>
      <c r="H80" s="151"/>
      <c r="I80" s="151"/>
      <c r="J80" s="549">
        <f t="shared" si="24"/>
        <v>51.150000000000006</v>
      </c>
      <c r="K80" s="549">
        <f>SUM((J80+E80)*(1+F80))</f>
        <v>73.743000000000009</v>
      </c>
      <c r="L80" s="549">
        <f t="shared" si="11"/>
        <v>51.150000000000006</v>
      </c>
      <c r="M80" s="549">
        <f t="shared" ref="M80:M89" si="25">SUM((L80+E80)*(1+F80))</f>
        <v>73.743000000000009</v>
      </c>
      <c r="N80" s="549">
        <f t="shared" si="12"/>
        <v>51.150000000000006</v>
      </c>
      <c r="O80" s="549">
        <f>SUM(E80+N80)*(1+F80)</f>
        <v>73.743000000000009</v>
      </c>
      <c r="P80" s="549">
        <f t="shared" si="13"/>
        <v>68.2</v>
      </c>
      <c r="Q80" s="549">
        <f>SUM((P80+E80)*(1+F80))</f>
        <v>90.793000000000006</v>
      </c>
      <c r="R80" s="52">
        <v>21.57</v>
      </c>
      <c r="S80" s="78">
        <v>0.03</v>
      </c>
      <c r="T80" s="78"/>
    </row>
    <row r="81" spans="1:20" ht="120">
      <c r="A81" s="424" t="s">
        <v>786</v>
      </c>
      <c r="B81" s="405" t="s">
        <v>936</v>
      </c>
      <c r="C81" s="496" t="s">
        <v>266</v>
      </c>
      <c r="D81" s="532">
        <v>33</v>
      </c>
      <c r="E81" s="532">
        <f>SUM((D81*S81)+R81)</f>
        <v>27.439999999999998</v>
      </c>
      <c r="F81" s="147"/>
      <c r="G81" s="539">
        <f t="shared" si="10"/>
        <v>60.44</v>
      </c>
      <c r="H81" s="151"/>
      <c r="I81" s="151"/>
      <c r="J81" s="549">
        <f t="shared" si="24"/>
        <v>49.5</v>
      </c>
      <c r="K81" s="549">
        <f>SUM((J81+(J81*S81+R81)*(1+F81)))</f>
        <v>77.435000000000002</v>
      </c>
      <c r="L81" s="549">
        <f t="shared" si="11"/>
        <v>49.5</v>
      </c>
      <c r="M81" s="549">
        <f>SUM((L81+(L81*S81+R81)*(1+F81)))</f>
        <v>77.435000000000002</v>
      </c>
      <c r="N81" s="549">
        <f t="shared" si="12"/>
        <v>49.5</v>
      </c>
      <c r="O81" s="549">
        <f>SUM(N81+(N81*S81+R81)*(1+F81))</f>
        <v>77.435000000000002</v>
      </c>
      <c r="P81" s="549">
        <f t="shared" si="13"/>
        <v>66</v>
      </c>
      <c r="Q81" s="549">
        <f>SUM((P81+(P81*S81+R81)*(1+F81)))</f>
        <v>94.43</v>
      </c>
      <c r="R81" s="90">
        <v>26.45</v>
      </c>
      <c r="S81" s="78">
        <v>0.03</v>
      </c>
      <c r="T81" s="78"/>
    </row>
    <row r="82" spans="1:20" ht="150">
      <c r="A82" s="424" t="s">
        <v>787</v>
      </c>
      <c r="B82" s="405" t="s">
        <v>936</v>
      </c>
      <c r="C82" s="496" t="s">
        <v>263</v>
      </c>
      <c r="D82" s="532">
        <v>34.6</v>
      </c>
      <c r="E82" s="532">
        <f>SUM((D82*S82)+R82)</f>
        <v>24.546500000000002</v>
      </c>
      <c r="F82" s="147"/>
      <c r="G82" s="539">
        <f t="shared" ref="G82:G97" si="26">SUM(D82:E82)*(1+F82)</f>
        <v>59.146500000000003</v>
      </c>
      <c r="H82" s="151"/>
      <c r="I82" s="151"/>
      <c r="J82" s="549">
        <f t="shared" si="24"/>
        <v>51.900000000000006</v>
      </c>
      <c r="K82" s="549">
        <f>SUM((J82+E82)*(1+F82))</f>
        <v>76.446500000000015</v>
      </c>
      <c r="L82" s="549">
        <f t="shared" ref="L82:L97" si="27">SUM(D82*1.5)</f>
        <v>51.900000000000006</v>
      </c>
      <c r="M82" s="549">
        <f t="shared" si="25"/>
        <v>76.446500000000015</v>
      </c>
      <c r="N82" s="549">
        <f t="shared" ref="N82:N90" si="28">SUM(D82*1.5)</f>
        <v>51.900000000000006</v>
      </c>
      <c r="O82" s="549">
        <f>SUM(E82+N82)*(1+F82)</f>
        <v>76.446500000000015</v>
      </c>
      <c r="P82" s="549">
        <f t="shared" ref="P82:P97" si="29">SUM(D82*2)</f>
        <v>69.2</v>
      </c>
      <c r="Q82" s="549">
        <f>SUM((P82+E82)*(1+F82))</f>
        <v>93.746499999999997</v>
      </c>
      <c r="R82" s="52">
        <v>22.73</v>
      </c>
      <c r="S82" s="78">
        <v>5.2499999999999998E-2</v>
      </c>
      <c r="T82" s="78"/>
    </row>
    <row r="83" spans="1:20" ht="195">
      <c r="A83" s="424" t="s">
        <v>788</v>
      </c>
      <c r="B83" s="405" t="s">
        <v>936</v>
      </c>
      <c r="C83" s="552" t="s">
        <v>311</v>
      </c>
      <c r="D83" s="539">
        <v>34.35</v>
      </c>
      <c r="E83" s="539">
        <f>SUM(R83+(D83*S83))</f>
        <v>27.730499999999999</v>
      </c>
      <c r="F83" s="147"/>
      <c r="G83" s="539">
        <f t="shared" si="26"/>
        <v>62.080500000000001</v>
      </c>
      <c r="H83" s="151"/>
      <c r="I83" s="151"/>
      <c r="J83" s="549">
        <f t="shared" si="24"/>
        <v>51.525000000000006</v>
      </c>
      <c r="K83" s="549">
        <f>SUM((J83+(R83+J83*S83)*(1+F83)))</f>
        <v>79.770750000000007</v>
      </c>
      <c r="L83" s="549">
        <f t="shared" si="27"/>
        <v>51.525000000000006</v>
      </c>
      <c r="M83" s="549">
        <f>SUM((L83+(R83+L83*S83)*(1+F83)))</f>
        <v>79.770750000000007</v>
      </c>
      <c r="N83" s="549">
        <f t="shared" si="28"/>
        <v>51.525000000000006</v>
      </c>
      <c r="O83" s="549">
        <f>SUM((R83+N83*S83)+N83)*(1+F83)</f>
        <v>79.770750000000007</v>
      </c>
      <c r="P83" s="549">
        <f t="shared" si="29"/>
        <v>68.7</v>
      </c>
      <c r="Q83" s="549">
        <f>SUM((P83+(R83+P83*S83)*(1+F83)))</f>
        <v>97.460999999999999</v>
      </c>
      <c r="R83" s="52">
        <v>26.7</v>
      </c>
      <c r="S83" s="78">
        <v>0.03</v>
      </c>
      <c r="T83" s="78"/>
    </row>
    <row r="84" spans="1:20" ht="150">
      <c r="A84" s="424" t="s">
        <v>789</v>
      </c>
      <c r="B84" s="405" t="s">
        <v>936</v>
      </c>
      <c r="C84" s="552" t="s">
        <v>310</v>
      </c>
      <c r="D84" s="550">
        <v>36.9</v>
      </c>
      <c r="E84" s="550">
        <f>SUM((D84*T84)+R84)+S84</f>
        <v>26.106999999999999</v>
      </c>
      <c r="F84" s="164"/>
      <c r="G84" s="539">
        <f t="shared" si="26"/>
        <v>63.006999999999998</v>
      </c>
      <c r="H84" s="166"/>
      <c r="I84" s="166"/>
      <c r="J84" s="549">
        <f t="shared" si="24"/>
        <v>55.349999999999994</v>
      </c>
      <c r="K84" s="551">
        <f>SUM((J84+(E84+(S84*1.5))*(1+F84)))</f>
        <v>91.131999999999991</v>
      </c>
      <c r="L84" s="549">
        <f t="shared" si="27"/>
        <v>55.349999999999994</v>
      </c>
      <c r="M84" s="551">
        <f>SUM((L84+(E84+(S84*1.5))*(1+F84)))</f>
        <v>91.131999999999991</v>
      </c>
      <c r="N84" s="551">
        <f>SUM(D84*1.5)</f>
        <v>55.349999999999994</v>
      </c>
      <c r="O84" s="551">
        <f>SUM(N84+(E84+(S84*1.5))*(1+F84))</f>
        <v>91.131999999999991</v>
      </c>
      <c r="P84" s="551">
        <f t="shared" si="29"/>
        <v>73.8</v>
      </c>
      <c r="Q84" s="551">
        <f>SUM((P84+(E84+(S84*2))*(1+F84)))</f>
        <v>112.80699999999999</v>
      </c>
      <c r="R84" s="82">
        <v>18.55</v>
      </c>
      <c r="S84" s="80">
        <v>6.45</v>
      </c>
      <c r="T84" s="80">
        <v>0.03</v>
      </c>
    </row>
    <row r="85" spans="1:20" ht="195">
      <c r="A85" s="552" t="s">
        <v>331</v>
      </c>
      <c r="B85" s="405" t="s">
        <v>821</v>
      </c>
      <c r="C85" s="552" t="s">
        <v>312</v>
      </c>
      <c r="D85" s="532">
        <v>37.75</v>
      </c>
      <c r="E85" s="532">
        <f>SUM((R85+(D85*S85)))</f>
        <v>25.052500000000002</v>
      </c>
      <c r="F85" s="147"/>
      <c r="G85" s="539">
        <f t="shared" si="26"/>
        <v>62.802500000000002</v>
      </c>
      <c r="H85" s="151"/>
      <c r="I85" s="151"/>
      <c r="J85" s="549">
        <f t="shared" si="24"/>
        <v>56.625</v>
      </c>
      <c r="K85" s="549">
        <f>SUM((J85+(J85*S85+R85)*(1+F85)))</f>
        <v>82.243750000000006</v>
      </c>
      <c r="L85" s="549">
        <f t="shared" si="27"/>
        <v>56.625</v>
      </c>
      <c r="M85" s="549">
        <f>SUM((L85+(L85*S85+R85)*(1+F85)))</f>
        <v>82.243750000000006</v>
      </c>
      <c r="N85" s="549">
        <f>SUM(D85*1.5)</f>
        <v>56.625</v>
      </c>
      <c r="O85" s="549">
        <f>SUM(N85+(N85*S85+R85)*(1+F85))</f>
        <v>82.243750000000006</v>
      </c>
      <c r="P85" s="549">
        <f t="shared" si="29"/>
        <v>75.5</v>
      </c>
      <c r="Q85" s="549">
        <f>SUM((P85+(P85*S85+R85)*(1+F85)))</f>
        <v>101.685</v>
      </c>
      <c r="R85" s="52">
        <v>23.92</v>
      </c>
      <c r="S85" s="78">
        <v>0.03</v>
      </c>
      <c r="T85" s="78"/>
    </row>
    <row r="86" spans="1:20" ht="165">
      <c r="A86" s="552" t="s">
        <v>332</v>
      </c>
      <c r="B86" s="405" t="s">
        <v>821</v>
      </c>
      <c r="C86" s="496" t="s">
        <v>263</v>
      </c>
      <c r="D86" s="532">
        <v>34.1</v>
      </c>
      <c r="E86" s="532">
        <f>SUM((R86+(D86*S86)))</f>
        <v>22.593</v>
      </c>
      <c r="F86" s="147"/>
      <c r="G86" s="539">
        <f t="shared" si="26"/>
        <v>56.692999999999998</v>
      </c>
      <c r="H86" s="151"/>
      <c r="I86" s="151"/>
      <c r="J86" s="549">
        <f t="shared" si="24"/>
        <v>51.150000000000006</v>
      </c>
      <c r="K86" s="549">
        <f>SUM((J86+E86)*(1+F86))</f>
        <v>73.743000000000009</v>
      </c>
      <c r="L86" s="549">
        <f t="shared" si="27"/>
        <v>51.150000000000006</v>
      </c>
      <c r="M86" s="549">
        <f t="shared" si="25"/>
        <v>73.743000000000009</v>
      </c>
      <c r="N86" s="549">
        <f>SUM(D86*1.5)</f>
        <v>51.150000000000006</v>
      </c>
      <c r="O86" s="549">
        <f>SUM(E86+N86)*(1+F86)</f>
        <v>73.743000000000009</v>
      </c>
      <c r="P86" s="549">
        <f t="shared" si="29"/>
        <v>68.2</v>
      </c>
      <c r="Q86" s="549">
        <f>SUM((P86+E86)*(1+F86))</f>
        <v>90.793000000000006</v>
      </c>
      <c r="R86" s="52">
        <v>21.57</v>
      </c>
      <c r="S86" s="78">
        <v>0.03</v>
      </c>
      <c r="T86" s="78"/>
    </row>
    <row r="87" spans="1:20" ht="135">
      <c r="A87" s="552" t="s">
        <v>333</v>
      </c>
      <c r="B87" s="405" t="s">
        <v>821</v>
      </c>
      <c r="C87" s="496" t="s">
        <v>266</v>
      </c>
      <c r="D87" s="532">
        <v>33</v>
      </c>
      <c r="E87" s="532">
        <f>SUM((D87*S87)+R87)</f>
        <v>27.439999999999998</v>
      </c>
      <c r="F87" s="147"/>
      <c r="G87" s="539">
        <f t="shared" si="26"/>
        <v>60.44</v>
      </c>
      <c r="H87" s="151"/>
      <c r="I87" s="151"/>
      <c r="J87" s="549">
        <f t="shared" si="24"/>
        <v>49.5</v>
      </c>
      <c r="K87" s="549">
        <f>SUM((J87+(J87*S87+R87)*(1+F87)))</f>
        <v>77.435000000000002</v>
      </c>
      <c r="L87" s="549">
        <f t="shared" si="27"/>
        <v>49.5</v>
      </c>
      <c r="M87" s="549">
        <f>SUM((L87+(L87*S87+R87)*(1+F87)))</f>
        <v>77.435000000000002</v>
      </c>
      <c r="N87" s="549">
        <f>SUM(D87*1.5)</f>
        <v>49.5</v>
      </c>
      <c r="O87" s="549">
        <f>SUM(N87+(N87*S87+R87)*(1+F87))</f>
        <v>77.435000000000002</v>
      </c>
      <c r="P87" s="549">
        <f t="shared" si="29"/>
        <v>66</v>
      </c>
      <c r="Q87" s="549">
        <f>SUM((P87+(P87*S87+R87)*(1+F87)))</f>
        <v>94.43</v>
      </c>
      <c r="R87" s="90">
        <v>26.45</v>
      </c>
      <c r="S87" s="78">
        <v>0.03</v>
      </c>
      <c r="T87" s="78"/>
    </row>
    <row r="88" spans="1:20" ht="195">
      <c r="A88" s="552" t="s">
        <v>331</v>
      </c>
      <c r="B88" s="405" t="s">
        <v>821</v>
      </c>
      <c r="C88" s="552" t="s">
        <v>312</v>
      </c>
      <c r="D88" s="532">
        <v>37.75</v>
      </c>
      <c r="E88" s="532">
        <f>SUM((D88*S88)+R88)</f>
        <v>25.052500000000002</v>
      </c>
      <c r="F88" s="147"/>
      <c r="G88" s="539">
        <f t="shared" si="26"/>
        <v>62.802500000000002</v>
      </c>
      <c r="H88" s="151"/>
      <c r="I88" s="151"/>
      <c r="J88" s="549">
        <f t="shared" si="24"/>
        <v>56.625</v>
      </c>
      <c r="K88" s="549">
        <f>SUM((J88+E88)*(1+F88))</f>
        <v>81.677500000000009</v>
      </c>
      <c r="L88" s="549">
        <f t="shared" si="27"/>
        <v>56.625</v>
      </c>
      <c r="M88" s="549">
        <f t="shared" si="25"/>
        <v>81.677500000000009</v>
      </c>
      <c r="N88" s="549">
        <f t="shared" si="28"/>
        <v>56.625</v>
      </c>
      <c r="O88" s="549">
        <f>SUM(E88+N88)*(1+F88)</f>
        <v>81.677500000000009</v>
      </c>
      <c r="P88" s="549">
        <f t="shared" si="29"/>
        <v>75.5</v>
      </c>
      <c r="Q88" s="549">
        <f>SUM((P88+E88)*(1+F88))</f>
        <v>100.55250000000001</v>
      </c>
      <c r="R88" s="52">
        <v>23.92</v>
      </c>
      <c r="S88" s="78">
        <v>0.03</v>
      </c>
      <c r="T88" s="78"/>
    </row>
    <row r="89" spans="1:20" ht="165">
      <c r="A89" s="552" t="s">
        <v>334</v>
      </c>
      <c r="B89" s="405" t="s">
        <v>821</v>
      </c>
      <c r="C89" s="496" t="s">
        <v>263</v>
      </c>
      <c r="D89" s="532">
        <v>34.6</v>
      </c>
      <c r="E89" s="532">
        <f>SUM((D89*S89)+R89)</f>
        <v>24.546500000000002</v>
      </c>
      <c r="F89" s="147"/>
      <c r="G89" s="539">
        <f t="shared" si="26"/>
        <v>59.146500000000003</v>
      </c>
      <c r="H89" s="151"/>
      <c r="I89" s="151"/>
      <c r="J89" s="549">
        <f t="shared" si="24"/>
        <v>51.900000000000006</v>
      </c>
      <c r="K89" s="549">
        <f>SUM((J89+E89)*(1+F89))</f>
        <v>76.446500000000015</v>
      </c>
      <c r="L89" s="549">
        <f t="shared" si="27"/>
        <v>51.900000000000006</v>
      </c>
      <c r="M89" s="549">
        <f t="shared" si="25"/>
        <v>76.446500000000015</v>
      </c>
      <c r="N89" s="549">
        <f t="shared" si="28"/>
        <v>51.900000000000006</v>
      </c>
      <c r="O89" s="549">
        <f>SUM(E89+N89)*(1+F89)</f>
        <v>76.446500000000015</v>
      </c>
      <c r="P89" s="549">
        <f t="shared" si="29"/>
        <v>69.2</v>
      </c>
      <c r="Q89" s="549">
        <f>SUM((P89+E89)*(1+F89))</f>
        <v>93.746499999999997</v>
      </c>
      <c r="R89" s="52">
        <v>22.73</v>
      </c>
      <c r="S89" s="78">
        <v>5.2499999999999998E-2</v>
      </c>
      <c r="T89" s="78"/>
    </row>
    <row r="90" spans="1:20" ht="195">
      <c r="A90" s="552" t="s">
        <v>335</v>
      </c>
      <c r="B90" s="405" t="s">
        <v>821</v>
      </c>
      <c r="C90" s="552" t="s">
        <v>311</v>
      </c>
      <c r="D90" s="539">
        <v>34.35</v>
      </c>
      <c r="E90" s="539">
        <f>SUM(R90+(D90*S90))</f>
        <v>27.730499999999999</v>
      </c>
      <c r="F90" s="147"/>
      <c r="G90" s="539">
        <f t="shared" si="26"/>
        <v>62.080500000000001</v>
      </c>
      <c r="H90" s="151"/>
      <c r="I90" s="151"/>
      <c r="J90" s="549">
        <f t="shared" si="24"/>
        <v>51.525000000000006</v>
      </c>
      <c r="K90" s="549">
        <f>SUM((J90+(R90+J90*S90)*(1+F90)))</f>
        <v>79.770750000000007</v>
      </c>
      <c r="L90" s="549">
        <f t="shared" si="27"/>
        <v>51.525000000000006</v>
      </c>
      <c r="M90" s="549">
        <f>SUM((L90+(R90+L90*S90)*(1+F90)))</f>
        <v>79.770750000000007</v>
      </c>
      <c r="N90" s="549">
        <f t="shared" si="28"/>
        <v>51.525000000000006</v>
      </c>
      <c r="O90" s="549">
        <f>SUM((R90+N90*S90)+N90)*(1+F90)</f>
        <v>79.770750000000007</v>
      </c>
      <c r="P90" s="549">
        <f t="shared" si="29"/>
        <v>68.7</v>
      </c>
      <c r="Q90" s="549">
        <f>SUM((P90+(R90+P90*S90)*(1+F90)))</f>
        <v>97.460999999999999</v>
      </c>
      <c r="R90" s="52">
        <v>26.7</v>
      </c>
      <c r="S90" s="78">
        <v>0.03</v>
      </c>
      <c r="T90" s="78"/>
    </row>
    <row r="91" spans="1:20" ht="150">
      <c r="A91" s="552" t="s">
        <v>336</v>
      </c>
      <c r="B91" s="405" t="s">
        <v>821</v>
      </c>
      <c r="C91" s="552" t="s">
        <v>310</v>
      </c>
      <c r="D91" s="550">
        <v>36.9</v>
      </c>
      <c r="E91" s="550">
        <f>SUM((D91*T91)+R91)+S91</f>
        <v>26.106999999999999</v>
      </c>
      <c r="F91" s="164"/>
      <c r="G91" s="539">
        <f t="shared" si="26"/>
        <v>63.006999999999998</v>
      </c>
      <c r="H91" s="166"/>
      <c r="I91" s="166"/>
      <c r="J91" s="549">
        <f t="shared" si="24"/>
        <v>55.349999999999994</v>
      </c>
      <c r="K91" s="551">
        <f>SUM((J91+(E91+(S91*1.5))*(1+F91)))</f>
        <v>91.131999999999991</v>
      </c>
      <c r="L91" s="549">
        <f t="shared" si="27"/>
        <v>55.349999999999994</v>
      </c>
      <c r="M91" s="551">
        <f>SUM((L91+(E91+(S91*1.5))*(1+F91)))</f>
        <v>91.131999999999991</v>
      </c>
      <c r="N91" s="551">
        <f t="shared" ref="N91:N97" si="30">SUM(D91*1.5)</f>
        <v>55.349999999999994</v>
      </c>
      <c r="O91" s="551">
        <f>SUM(N91+(E91+(S91*1.5))*(1+F91))</f>
        <v>91.131999999999991</v>
      </c>
      <c r="P91" s="551">
        <f t="shared" si="29"/>
        <v>73.8</v>
      </c>
      <c r="Q91" s="551">
        <f>SUM((P91+(E91+(S91*2))*(1+F91)))</f>
        <v>112.80699999999999</v>
      </c>
      <c r="R91" s="82">
        <v>18.55</v>
      </c>
      <c r="S91" s="80">
        <v>6.45</v>
      </c>
      <c r="T91" s="80">
        <v>0.03</v>
      </c>
    </row>
    <row r="92" spans="1:20" ht="195">
      <c r="A92" s="502" t="s">
        <v>389</v>
      </c>
      <c r="B92" s="405" t="s">
        <v>822</v>
      </c>
      <c r="C92" s="499" t="s">
        <v>259</v>
      </c>
      <c r="D92" s="539">
        <v>54.56</v>
      </c>
      <c r="E92" s="539">
        <f>SUM(R92+(D92*S92))</f>
        <v>27.832799999999999</v>
      </c>
      <c r="F92" s="147"/>
      <c r="G92" s="539">
        <f t="shared" si="26"/>
        <v>82.392799999999994</v>
      </c>
      <c r="H92" s="151"/>
      <c r="I92" s="151"/>
      <c r="J92" s="549">
        <f t="shared" si="24"/>
        <v>81.84</v>
      </c>
      <c r="K92" s="549">
        <f>SUM((J92+(R92+(J92*S92))*(1+F92)))</f>
        <v>111.5142</v>
      </c>
      <c r="L92" s="549">
        <f t="shared" si="27"/>
        <v>81.84</v>
      </c>
      <c r="M92" s="551">
        <f>SUM((L92+(R92+(L92*S92))*(1+F92)))</f>
        <v>111.5142</v>
      </c>
      <c r="N92" s="551">
        <f t="shared" si="30"/>
        <v>81.84</v>
      </c>
      <c r="O92" s="551">
        <f>SUM(N92+(R92+(N92*S92))*(1+F92))</f>
        <v>111.5142</v>
      </c>
      <c r="P92" s="551">
        <f t="shared" si="29"/>
        <v>109.12</v>
      </c>
      <c r="Q92" s="551">
        <f>SUM((P92+(R92+(P92*S92))*(1+F92)))</f>
        <v>140.63560000000001</v>
      </c>
      <c r="R92" s="52">
        <v>24.15</v>
      </c>
      <c r="S92" s="78">
        <v>6.7500000000000004E-2</v>
      </c>
      <c r="T92" s="78"/>
    </row>
    <row r="93" spans="1:20" ht="300">
      <c r="A93" s="552" t="s">
        <v>337</v>
      </c>
      <c r="B93" s="479" t="s">
        <v>934</v>
      </c>
      <c r="C93" s="553" t="s">
        <v>342</v>
      </c>
      <c r="D93" s="532">
        <v>34.58</v>
      </c>
      <c r="E93" s="532">
        <v>22.68</v>
      </c>
      <c r="F93" s="164"/>
      <c r="G93" s="539">
        <f>SUM(D93:E93)*(1+F93)</f>
        <v>57.26</v>
      </c>
      <c r="H93" s="166"/>
      <c r="I93" s="166"/>
      <c r="J93" s="549">
        <f>SUM(D93*1.5)</f>
        <v>51.87</v>
      </c>
      <c r="K93" s="551">
        <f>SUM((J93+(E93)+(S93*1.5))*(1+F93))</f>
        <v>79.95</v>
      </c>
      <c r="L93" s="549">
        <f>SUM(D93*1.5)</f>
        <v>51.87</v>
      </c>
      <c r="M93" s="551">
        <f>SUM((L93+(R93+(S93*1.5)*(1+F93))))</f>
        <v>79.949999999999989</v>
      </c>
      <c r="N93" s="551">
        <f>SUM(D93*1.5)</f>
        <v>51.87</v>
      </c>
      <c r="O93" s="551">
        <f>SUM(N93+(R93+(S93*1.5)*(1+F93)))</f>
        <v>79.949999999999989</v>
      </c>
      <c r="P93" s="551">
        <f>SUM(D93*2)</f>
        <v>69.16</v>
      </c>
      <c r="Q93" s="551">
        <f>SUM((P93+(R93+(S93*2)*(1+F93))))</f>
        <v>99.039999999999992</v>
      </c>
      <c r="R93" s="82">
        <v>22.68</v>
      </c>
      <c r="S93" s="80">
        <v>3.6</v>
      </c>
      <c r="T93" s="78"/>
    </row>
    <row r="94" spans="1:20" ht="225">
      <c r="A94" s="518" t="s">
        <v>338</v>
      </c>
      <c r="B94" s="479" t="s">
        <v>934</v>
      </c>
      <c r="C94" s="553" t="s">
        <v>291</v>
      </c>
      <c r="D94" s="532">
        <v>34.51</v>
      </c>
      <c r="E94" s="539">
        <v>24.37</v>
      </c>
      <c r="F94" s="147"/>
      <c r="G94" s="539">
        <f t="shared" si="26"/>
        <v>58.879999999999995</v>
      </c>
      <c r="H94" s="151"/>
      <c r="I94" s="151"/>
      <c r="J94" s="549">
        <f t="shared" si="24"/>
        <v>51.765000000000001</v>
      </c>
      <c r="K94" s="549">
        <f>SUM((J94+E94)*(1+F94))</f>
        <v>76.135000000000005</v>
      </c>
      <c r="L94" s="549">
        <f t="shared" si="27"/>
        <v>51.765000000000001</v>
      </c>
      <c r="M94" s="549">
        <f>SUM((L94+E94)*(1+F94))</f>
        <v>76.135000000000005</v>
      </c>
      <c r="N94" s="549">
        <f t="shared" si="30"/>
        <v>51.765000000000001</v>
      </c>
      <c r="O94" s="549">
        <f>SUM(E94+N94)*(1+F94)</f>
        <v>76.135000000000005</v>
      </c>
      <c r="P94" s="549">
        <f t="shared" si="29"/>
        <v>69.02</v>
      </c>
      <c r="Q94" s="549">
        <f>SUM((P94+E94)*(1+F94))</f>
        <v>93.39</v>
      </c>
      <c r="R94" s="52"/>
      <c r="S94" s="78"/>
      <c r="T94" s="78"/>
    </row>
    <row r="95" spans="1:20" ht="225">
      <c r="A95" s="518" t="s">
        <v>339</v>
      </c>
      <c r="B95" s="479" t="s">
        <v>934</v>
      </c>
      <c r="C95" s="553" t="s">
        <v>294</v>
      </c>
      <c r="D95" s="532">
        <v>36.08</v>
      </c>
      <c r="E95" s="532">
        <v>27.14</v>
      </c>
      <c r="F95" s="147"/>
      <c r="G95" s="539">
        <f t="shared" si="26"/>
        <v>63.22</v>
      </c>
      <c r="H95" s="151"/>
      <c r="I95" s="151"/>
      <c r="J95" s="549">
        <f t="shared" si="24"/>
        <v>54.12</v>
      </c>
      <c r="K95" s="549">
        <f>SUM((J95+E95)*(1+F95))</f>
        <v>81.259999999999991</v>
      </c>
      <c r="L95" s="549">
        <f t="shared" si="27"/>
        <v>54.12</v>
      </c>
      <c r="M95" s="549">
        <f>SUM((L95+E95)*(1+F95))</f>
        <v>81.259999999999991</v>
      </c>
      <c r="N95" s="549">
        <f t="shared" si="30"/>
        <v>54.12</v>
      </c>
      <c r="O95" s="549">
        <f>SUM(E95+N95)*(1+F95)</f>
        <v>81.259999999999991</v>
      </c>
      <c r="P95" s="549">
        <f t="shared" si="29"/>
        <v>72.16</v>
      </c>
      <c r="Q95" s="549">
        <f>SUM((P95+E95)*(1+F95))</f>
        <v>99.3</v>
      </c>
      <c r="R95" s="52"/>
      <c r="S95" s="78"/>
      <c r="T95" s="78"/>
    </row>
    <row r="96" spans="1:20" ht="225">
      <c r="A96" s="518" t="s">
        <v>340</v>
      </c>
      <c r="B96" s="479" t="s">
        <v>934</v>
      </c>
      <c r="C96" s="553" t="s">
        <v>343</v>
      </c>
      <c r="D96" s="532">
        <v>33.85</v>
      </c>
      <c r="E96" s="532">
        <v>22.76</v>
      </c>
      <c r="F96" s="147"/>
      <c r="G96" s="539">
        <f t="shared" si="26"/>
        <v>56.61</v>
      </c>
      <c r="H96" s="151"/>
      <c r="I96" s="151"/>
      <c r="J96" s="549">
        <f t="shared" si="24"/>
        <v>50.775000000000006</v>
      </c>
      <c r="K96" s="549">
        <f>SUM((J96+E96)*(1+F96))</f>
        <v>73.535000000000011</v>
      </c>
      <c r="L96" s="549">
        <f t="shared" si="27"/>
        <v>50.775000000000006</v>
      </c>
      <c r="M96" s="551">
        <f>SUM((L96+H96)*(1+F96))</f>
        <v>50.775000000000006</v>
      </c>
      <c r="N96" s="551">
        <f t="shared" si="30"/>
        <v>50.775000000000006</v>
      </c>
      <c r="O96" s="551">
        <f>SUM(I96+N96)*(1+F96)</f>
        <v>50.775000000000006</v>
      </c>
      <c r="P96" s="551">
        <f t="shared" si="29"/>
        <v>67.7</v>
      </c>
      <c r="Q96" s="551">
        <f>SUM((P96+E96)*(1+F96))</f>
        <v>90.460000000000008</v>
      </c>
      <c r="R96" s="52"/>
      <c r="S96" s="78"/>
      <c r="T96" s="78"/>
    </row>
    <row r="97" spans="1:20" ht="225">
      <c r="A97" s="553" t="s">
        <v>341</v>
      </c>
      <c r="B97" s="479" t="s">
        <v>902</v>
      </c>
      <c r="C97" s="553" t="s">
        <v>250</v>
      </c>
      <c r="D97" s="539">
        <v>34.909999999999997</v>
      </c>
      <c r="E97" s="539">
        <v>23.69</v>
      </c>
      <c r="F97" s="147"/>
      <c r="G97" s="539">
        <f t="shared" si="26"/>
        <v>58.599999999999994</v>
      </c>
      <c r="H97" s="151"/>
      <c r="I97" s="151"/>
      <c r="J97" s="549">
        <f t="shared" si="24"/>
        <v>52.364999999999995</v>
      </c>
      <c r="K97" s="549">
        <f>SUM((J97+E97)*(1+F97))</f>
        <v>76.054999999999993</v>
      </c>
      <c r="L97" s="549">
        <f t="shared" si="27"/>
        <v>52.364999999999995</v>
      </c>
      <c r="M97" s="549">
        <f>SUM((L97+E97)*(1+F97))</f>
        <v>76.054999999999993</v>
      </c>
      <c r="N97" s="549">
        <f t="shared" si="30"/>
        <v>52.364999999999995</v>
      </c>
      <c r="O97" s="549">
        <f>SUM(E97+N97)*(1+F97)</f>
        <v>76.054999999999993</v>
      </c>
      <c r="P97" s="549">
        <f t="shared" si="29"/>
        <v>69.819999999999993</v>
      </c>
      <c r="Q97" s="549">
        <f>SUM((P97+E97)*(1+F97))</f>
        <v>93.509999999999991</v>
      </c>
      <c r="R97" s="52"/>
      <c r="S97" s="78"/>
      <c r="T97" s="78"/>
    </row>
    <row r="98" spans="1:20" s="49" customFormat="1" ht="64.5">
      <c r="A98" s="432" t="s">
        <v>65</v>
      </c>
      <c r="B98" s="402" t="s">
        <v>830</v>
      </c>
      <c r="C98" s="520"/>
      <c r="D98" s="433"/>
      <c r="E98" s="433"/>
      <c r="F98" s="452"/>
      <c r="G98" s="157"/>
      <c r="H98" s="151"/>
      <c r="I98" s="151"/>
      <c r="J98" s="433"/>
      <c r="K98" s="391">
        <f>SUM(G98*1.5)</f>
        <v>0</v>
      </c>
      <c r="L98" s="444"/>
      <c r="M98" s="391">
        <f>SUM(G98*1.5)</f>
        <v>0</v>
      </c>
      <c r="N98" s="444"/>
      <c r="O98" s="391">
        <f>SUM(G98*1.5)</f>
        <v>0</v>
      </c>
      <c r="P98" s="444"/>
      <c r="Q98" s="391">
        <f>SUM(G98*2)</f>
        <v>0</v>
      </c>
      <c r="R98" s="50"/>
      <c r="S98" s="81"/>
      <c r="T98" s="81"/>
    </row>
    <row r="99" spans="1:20" s="49" customFormat="1" ht="153.75">
      <c r="A99" s="434" t="s">
        <v>61</v>
      </c>
      <c r="B99" s="402" t="s">
        <v>828</v>
      </c>
      <c r="C99" s="520"/>
      <c r="D99" s="433"/>
      <c r="E99" s="433"/>
      <c r="F99" s="452"/>
      <c r="G99" s="157"/>
      <c r="H99" s="151"/>
      <c r="I99" s="151"/>
      <c r="J99" s="433"/>
      <c r="K99" s="391">
        <f t="shared" ref="K99:K106" si="31">SUM(G99*1.5)</f>
        <v>0</v>
      </c>
      <c r="L99" s="444"/>
      <c r="M99" s="391">
        <f t="shared" ref="M99:M106" si="32">SUM(G99*1.5)</f>
        <v>0</v>
      </c>
      <c r="N99" s="444"/>
      <c r="O99" s="391">
        <f t="shared" ref="O99:O106" si="33">SUM(G99*1.5)</f>
        <v>0</v>
      </c>
      <c r="P99" s="444"/>
      <c r="Q99" s="391">
        <f t="shared" ref="Q99:Q106" si="34">SUM(G99*2)</f>
        <v>0</v>
      </c>
      <c r="R99" s="50"/>
      <c r="S99" s="81"/>
      <c r="T99" s="81"/>
    </row>
    <row r="100" spans="1:20" s="49" customFormat="1" ht="64.5">
      <c r="A100" s="432" t="s">
        <v>62</v>
      </c>
      <c r="B100" s="402" t="s">
        <v>827</v>
      </c>
      <c r="C100" s="520"/>
      <c r="D100" s="433"/>
      <c r="E100" s="433"/>
      <c r="F100" s="452"/>
      <c r="G100" s="157"/>
      <c r="H100" s="151"/>
      <c r="I100" s="151"/>
      <c r="J100" s="433"/>
      <c r="K100" s="391">
        <f t="shared" si="31"/>
        <v>0</v>
      </c>
      <c r="L100" s="444"/>
      <c r="M100" s="391">
        <f t="shared" si="32"/>
        <v>0</v>
      </c>
      <c r="N100" s="444"/>
      <c r="O100" s="391">
        <f t="shared" si="33"/>
        <v>0</v>
      </c>
      <c r="P100" s="444"/>
      <c r="Q100" s="391">
        <f t="shared" si="34"/>
        <v>0</v>
      </c>
      <c r="R100" s="50"/>
      <c r="S100" s="81"/>
      <c r="T100" s="81"/>
    </row>
    <row r="101" spans="1:20" s="49" customFormat="1" ht="102.75">
      <c r="A101" s="485" t="s">
        <v>98</v>
      </c>
      <c r="B101" s="414" t="s">
        <v>826</v>
      </c>
      <c r="C101" s="520"/>
      <c r="D101" s="433"/>
      <c r="E101" s="433"/>
      <c r="F101" s="452"/>
      <c r="G101" s="157"/>
      <c r="H101" s="151"/>
      <c r="I101" s="151"/>
      <c r="J101" s="433"/>
      <c r="K101" s="391">
        <f t="shared" si="31"/>
        <v>0</v>
      </c>
      <c r="L101" s="444"/>
      <c r="M101" s="391">
        <f t="shared" si="32"/>
        <v>0</v>
      </c>
      <c r="N101" s="444"/>
      <c r="O101" s="391">
        <f t="shared" si="33"/>
        <v>0</v>
      </c>
      <c r="P101" s="444"/>
      <c r="Q101" s="391">
        <f t="shared" si="34"/>
        <v>0</v>
      </c>
      <c r="R101" s="50"/>
      <c r="S101" s="81"/>
      <c r="T101" s="81"/>
    </row>
    <row r="102" spans="1:20" s="49" customFormat="1" ht="129" thickBot="1">
      <c r="A102" s="486" t="s">
        <v>461</v>
      </c>
      <c r="B102" s="438" t="s">
        <v>825</v>
      </c>
      <c r="C102" s="535"/>
      <c r="D102" s="433"/>
      <c r="E102" s="433"/>
      <c r="F102" s="452"/>
      <c r="G102" s="157"/>
      <c r="H102" s="151"/>
      <c r="I102" s="151"/>
      <c r="J102" s="433"/>
      <c r="K102" s="391">
        <f t="shared" si="31"/>
        <v>0</v>
      </c>
      <c r="L102" s="444"/>
      <c r="M102" s="391">
        <f t="shared" si="32"/>
        <v>0</v>
      </c>
      <c r="N102" s="444"/>
      <c r="O102" s="391">
        <f t="shared" si="33"/>
        <v>0</v>
      </c>
      <c r="P102" s="444"/>
      <c r="Q102" s="391">
        <f t="shared" si="34"/>
        <v>0</v>
      </c>
      <c r="R102" s="50"/>
      <c r="S102" s="81"/>
      <c r="T102" s="81"/>
    </row>
    <row r="103" spans="1:20" s="49" customFormat="1" ht="78" thickTop="1">
      <c r="A103" s="485" t="s">
        <v>99</v>
      </c>
      <c r="B103" s="422" t="s">
        <v>824</v>
      </c>
      <c r="C103" s="535"/>
      <c r="D103" s="433"/>
      <c r="E103" s="433"/>
      <c r="F103" s="452"/>
      <c r="G103" s="157"/>
      <c r="H103" s="151"/>
      <c r="I103" s="151"/>
      <c r="J103" s="433"/>
      <c r="K103" s="391">
        <f t="shared" si="31"/>
        <v>0</v>
      </c>
      <c r="L103" s="444"/>
      <c r="M103" s="391">
        <f t="shared" si="32"/>
        <v>0</v>
      </c>
      <c r="N103" s="444"/>
      <c r="O103" s="391">
        <f t="shared" si="33"/>
        <v>0</v>
      </c>
      <c r="P103" s="444"/>
      <c r="Q103" s="391">
        <f t="shared" si="34"/>
        <v>0</v>
      </c>
      <c r="R103" s="50"/>
      <c r="S103" s="81"/>
      <c r="T103" s="81"/>
    </row>
    <row r="104" spans="1:20" s="49" customFormat="1">
      <c r="A104" s="432" t="s">
        <v>64</v>
      </c>
      <c r="B104" s="200"/>
      <c r="C104" s="535"/>
      <c r="D104" s="433"/>
      <c r="E104" s="433"/>
      <c r="F104" s="452"/>
      <c r="G104" s="444"/>
      <c r="H104" s="433"/>
      <c r="I104" s="433"/>
      <c r="J104" s="433"/>
      <c r="K104" s="444"/>
      <c r="L104" s="444"/>
      <c r="M104" s="444"/>
      <c r="N104" s="444"/>
      <c r="O104" s="444"/>
      <c r="P104" s="444"/>
      <c r="Q104" s="444"/>
      <c r="R104" s="50"/>
      <c r="S104" s="81"/>
      <c r="T104" s="81"/>
    </row>
    <row r="105" spans="1:20" s="49" customFormat="1" ht="15.75" thickBot="1">
      <c r="A105" s="432" t="s">
        <v>63</v>
      </c>
      <c r="B105" s="203"/>
      <c r="C105" s="535"/>
      <c r="D105" s="433"/>
      <c r="E105" s="433"/>
      <c r="F105" s="452"/>
      <c r="G105" s="444"/>
      <c r="H105" s="433"/>
      <c r="I105" s="433"/>
      <c r="J105" s="433"/>
      <c r="K105" s="444"/>
      <c r="L105" s="444"/>
      <c r="M105" s="444"/>
      <c r="N105" s="444"/>
      <c r="O105" s="444"/>
      <c r="P105" s="444"/>
      <c r="Q105" s="444"/>
      <c r="R105" s="50"/>
      <c r="S105" s="81"/>
      <c r="T105" s="81"/>
    </row>
    <row r="106" spans="1:20" s="49" customFormat="1" ht="77.25">
      <c r="A106" s="485" t="s">
        <v>100</v>
      </c>
      <c r="B106" s="422" t="s">
        <v>823</v>
      </c>
      <c r="C106" s="535"/>
      <c r="D106" s="433"/>
      <c r="E106" s="433"/>
      <c r="F106" s="452"/>
      <c r="G106" s="157"/>
      <c r="H106" s="151"/>
      <c r="I106" s="151"/>
      <c r="J106" s="433"/>
      <c r="K106" s="391">
        <f t="shared" si="31"/>
        <v>0</v>
      </c>
      <c r="L106" s="444"/>
      <c r="M106" s="391">
        <f t="shared" si="32"/>
        <v>0</v>
      </c>
      <c r="N106" s="444"/>
      <c r="O106" s="391">
        <f t="shared" si="33"/>
        <v>0</v>
      </c>
      <c r="P106" s="444"/>
      <c r="Q106" s="391">
        <f t="shared" si="34"/>
        <v>0</v>
      </c>
      <c r="R106" s="50"/>
      <c r="S106" s="81"/>
      <c r="T106" s="81"/>
    </row>
    <row r="107" spans="1:20" s="49" customFormat="1">
      <c r="A107" s="432" t="s">
        <v>64</v>
      </c>
      <c r="B107" s="488"/>
      <c r="C107" s="433"/>
      <c r="D107" s="433"/>
      <c r="E107" s="433"/>
      <c r="F107" s="452"/>
      <c r="G107" s="444"/>
      <c r="H107" s="433"/>
      <c r="I107" s="433"/>
      <c r="J107" s="433"/>
      <c r="K107" s="444"/>
      <c r="L107" s="444"/>
      <c r="M107" s="444"/>
      <c r="N107" s="444"/>
      <c r="O107" s="444"/>
      <c r="P107" s="444"/>
      <c r="Q107" s="444"/>
      <c r="R107" s="50"/>
      <c r="S107" s="81"/>
      <c r="T107" s="81"/>
    </row>
    <row r="108" spans="1:20" s="49" customFormat="1">
      <c r="A108" s="432" t="s">
        <v>63</v>
      </c>
      <c r="B108" s="488"/>
      <c r="C108" s="433"/>
      <c r="D108" s="433"/>
      <c r="E108" s="433"/>
      <c r="F108" s="452"/>
      <c r="G108" s="444"/>
      <c r="H108" s="433"/>
      <c r="I108" s="433"/>
      <c r="J108" s="433"/>
      <c r="K108" s="444"/>
      <c r="L108" s="444"/>
      <c r="M108" s="444"/>
      <c r="N108" s="444"/>
      <c r="O108" s="444"/>
      <c r="P108" s="444"/>
      <c r="Q108" s="444"/>
      <c r="R108" s="50"/>
      <c r="S108" s="81"/>
      <c r="T108" s="81"/>
    </row>
  </sheetData>
  <sheetProtection algorithmName="SHA-512" hashValue="xiy0Upvc/0mHhlzq29Fx87GESAhkAKBReBKmZdw5WU0oMAI206vnHRwXiYH4EYD9tGx/FYZxi8NpFLxrTPwK1A==" saltValue="x1oSV3TGa/ZI5CEomYoIig==" spinCount="100000" sheet="1" objects="1" scenarios="1"/>
  <mergeCells count="2">
    <mergeCell ref="A1:E1"/>
    <mergeCell ref="A3:Q3"/>
  </mergeCells>
  <pageMargins left="0.2" right="0.2" top="0.75" bottom="0.75" header="0.3" footer="0.3"/>
  <pageSetup scale="31" orientation="landscape" r:id="rId1"/>
  <rowBreaks count="1" manualBreakCount="1">
    <brk id="11"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92"/>
  <sheetViews>
    <sheetView tabSelected="1" view="pageBreakPreview" zoomScale="70" zoomScaleNormal="90" zoomScaleSheetLayoutView="70" workbookViewId="0">
      <selection activeCell="J80" sqref="J80"/>
    </sheetView>
  </sheetViews>
  <sheetFormatPr defaultColWidth="8.7109375" defaultRowHeight="15"/>
  <cols>
    <col min="1" max="1" width="55" style="57" customWidth="1"/>
    <col min="2" max="2" width="49.5703125" style="57" customWidth="1"/>
    <col min="3" max="3" width="48.28515625" style="73" customWidth="1"/>
    <col min="4" max="4" width="18.42578125" style="57" customWidth="1"/>
    <col min="5" max="5" width="18.7109375" style="57" customWidth="1"/>
    <col min="6" max="6" width="14.28515625" style="62" customWidth="1"/>
    <col min="7" max="7" width="15.28515625" style="58" bestFit="1" customWidth="1"/>
    <col min="8" max="8" width="19.7109375" style="49" customWidth="1"/>
    <col min="9" max="9" width="12.42578125" style="49" customWidth="1"/>
    <col min="10" max="10" width="15.28515625" style="58" bestFit="1" customWidth="1"/>
    <col min="11" max="11" width="16.7109375" style="58" customWidth="1"/>
    <col min="12" max="12" width="15.28515625" style="58" bestFit="1" customWidth="1"/>
    <col min="13" max="13" width="20.140625" style="58" bestFit="1" customWidth="1"/>
    <col min="14" max="14" width="14.85546875" style="58" bestFit="1" customWidth="1"/>
    <col min="15" max="15" width="13.85546875" style="58" bestFit="1" customWidth="1"/>
    <col min="16" max="16" width="17.42578125" style="58" bestFit="1" customWidth="1"/>
    <col min="17" max="17" width="18.85546875" style="58" bestFit="1" customWidth="1"/>
    <col min="18" max="18" width="12.42578125" style="49" hidden="1" customWidth="1"/>
    <col min="19" max="20" width="0" style="49" hidden="1" customWidth="1"/>
    <col min="21" max="16384" width="8.7109375" style="49"/>
  </cols>
  <sheetData>
    <row r="1" spans="1:20" ht="18.75">
      <c r="A1" s="554" t="s">
        <v>89</v>
      </c>
      <c r="B1" s="554"/>
      <c r="C1" s="554"/>
      <c r="D1" s="462"/>
      <c r="E1" s="462"/>
      <c r="F1" s="463"/>
      <c r="G1" s="466"/>
      <c r="H1" s="464"/>
      <c r="I1" s="464"/>
      <c r="J1" s="466"/>
      <c r="K1" s="466"/>
      <c r="L1" s="466"/>
      <c r="M1" s="466"/>
      <c r="N1" s="466"/>
      <c r="O1" s="466"/>
      <c r="P1" s="466"/>
      <c r="Q1" s="466"/>
    </row>
    <row r="2" spans="1:20" ht="18.75">
      <c r="A2" s="555"/>
      <c r="B2" s="468" t="s">
        <v>0</v>
      </c>
      <c r="C2" s="556" t="str">
        <f>'Cover Page'!C5:E5</f>
        <v>[Insert Bidder Name]</v>
      </c>
      <c r="D2" s="462"/>
      <c r="E2" s="462"/>
      <c r="F2" s="463"/>
      <c r="G2" s="466"/>
      <c r="H2" s="464"/>
      <c r="I2" s="464"/>
      <c r="J2" s="466"/>
      <c r="K2" s="466"/>
      <c r="L2" s="466"/>
      <c r="M2" s="466"/>
      <c r="N2" s="466"/>
      <c r="O2" s="466"/>
      <c r="P2" s="466"/>
      <c r="Q2" s="466"/>
    </row>
    <row r="3" spans="1:20" ht="65.25" customHeight="1">
      <c r="A3" s="392" t="s">
        <v>464</v>
      </c>
      <c r="B3" s="393"/>
      <c r="C3" s="393"/>
      <c r="D3" s="393"/>
      <c r="E3" s="393"/>
      <c r="F3" s="393"/>
      <c r="G3" s="393"/>
      <c r="H3" s="393"/>
      <c r="I3" s="393"/>
      <c r="J3" s="393"/>
      <c r="K3" s="393"/>
      <c r="L3" s="393"/>
      <c r="M3" s="393"/>
      <c r="N3" s="393"/>
      <c r="O3" s="393"/>
      <c r="P3" s="393"/>
      <c r="Q3" s="394"/>
    </row>
    <row r="4" spans="1:20" ht="82.5" customHeight="1">
      <c r="A4" s="495" t="s">
        <v>118</v>
      </c>
      <c r="B4" s="395" t="s">
        <v>82</v>
      </c>
      <c r="C4" s="396" t="s">
        <v>109</v>
      </c>
      <c r="D4" s="397">
        <v>51.75</v>
      </c>
      <c r="E4" s="397">
        <f>SUM((R4+(D4*S4)))</f>
        <v>33.54</v>
      </c>
      <c r="F4" s="470">
        <v>0.95</v>
      </c>
      <c r="G4" s="381">
        <f>SUM(D4:E4)*(1+F4)</f>
        <v>166.31549999999999</v>
      </c>
      <c r="H4" s="471" t="s">
        <v>120</v>
      </c>
      <c r="I4" s="383">
        <v>170.58</v>
      </c>
      <c r="J4" s="397">
        <f>SUM(D4*1.5)</f>
        <v>77.625</v>
      </c>
      <c r="K4" s="381">
        <f>SUM((J4+(R4+(J4*S4))*(1+F4)))</f>
        <v>151.101</v>
      </c>
      <c r="L4" s="381">
        <f>SUM(D4*1.5)</f>
        <v>77.625</v>
      </c>
      <c r="M4" s="381">
        <f>SUM((L4+(R4+(L4*S4))*(1+F4)))</f>
        <v>151.101</v>
      </c>
      <c r="N4" s="381">
        <f>SUM(D4*1.5)</f>
        <v>77.625</v>
      </c>
      <c r="O4" s="381">
        <f>SUM(N4+(R4+(N4*S4))*(1+F4))</f>
        <v>151.101</v>
      </c>
      <c r="P4" s="381">
        <f>SUM(D4*2)</f>
        <v>103.5</v>
      </c>
      <c r="Q4" s="381">
        <f>SUM((P4+(R4+(P4*S4))*(1+F4)))</f>
        <v>185.04899999999998</v>
      </c>
      <c r="R4" s="61">
        <v>25.26</v>
      </c>
      <c r="S4" s="61">
        <v>0.16</v>
      </c>
      <c r="T4" s="61"/>
    </row>
    <row r="5" spans="1:20" ht="60">
      <c r="A5" s="557" t="s">
        <v>47</v>
      </c>
      <c r="B5" s="557" t="s">
        <v>48</v>
      </c>
      <c r="C5" s="399" t="s">
        <v>112</v>
      </c>
      <c r="D5" s="558" t="s">
        <v>49</v>
      </c>
      <c r="E5" s="558" t="s">
        <v>50</v>
      </c>
      <c r="F5" s="559" t="s">
        <v>51</v>
      </c>
      <c r="G5" s="560" t="s">
        <v>69</v>
      </c>
      <c r="H5" s="560" t="s">
        <v>76</v>
      </c>
      <c r="I5" s="560" t="s">
        <v>77</v>
      </c>
      <c r="J5" s="561" t="s">
        <v>68</v>
      </c>
      <c r="K5" s="561" t="s">
        <v>67</v>
      </c>
      <c r="L5" s="561" t="s">
        <v>52</v>
      </c>
      <c r="M5" s="561" t="s">
        <v>53</v>
      </c>
      <c r="N5" s="561" t="s">
        <v>54</v>
      </c>
      <c r="O5" s="561" t="s">
        <v>55</v>
      </c>
      <c r="P5" s="561" t="s">
        <v>66</v>
      </c>
      <c r="Q5" s="558" t="s">
        <v>56</v>
      </c>
      <c r="R5" s="61"/>
      <c r="S5" s="61"/>
      <c r="T5" s="61"/>
    </row>
    <row r="6" spans="1:20" ht="285">
      <c r="A6" s="541" t="s">
        <v>374</v>
      </c>
      <c r="B6" s="405" t="s">
        <v>876</v>
      </c>
      <c r="C6" s="541" t="s">
        <v>344</v>
      </c>
      <c r="D6" s="562">
        <v>34.6</v>
      </c>
      <c r="E6" s="562">
        <f>SUM((D6*S6)+R6)</f>
        <v>24.546500000000002</v>
      </c>
      <c r="F6" s="164"/>
      <c r="G6" s="563">
        <f t="shared" ref="G6:G64" si="0">SUM(D6:E6)*(1+F6)</f>
        <v>59.146500000000003</v>
      </c>
      <c r="H6" s="165"/>
      <c r="I6" s="165"/>
      <c r="J6" s="563">
        <f t="shared" ref="J6:J37" si="1">SUM(D6*1.5)</f>
        <v>51.900000000000006</v>
      </c>
      <c r="K6" s="564">
        <f>SUM((J6+(R6+(J6*S6)))*(1+F6))</f>
        <v>77.35475000000001</v>
      </c>
      <c r="L6" s="563">
        <f t="shared" ref="L6:L37" si="2">SUM(D6*1.5)</f>
        <v>51.900000000000006</v>
      </c>
      <c r="M6" s="564">
        <f>SUM((L6+E6)*(1+F6))</f>
        <v>76.446500000000015</v>
      </c>
      <c r="N6" s="564">
        <f t="shared" ref="N6:N37" si="3">SUM(D6*1.5)</f>
        <v>51.900000000000006</v>
      </c>
      <c r="O6" s="564">
        <f>SUM(E6+N6)*(1+F6)</f>
        <v>76.446500000000015</v>
      </c>
      <c r="P6" s="564">
        <f t="shared" ref="P6:P37" si="4">SUM(D6*2)</f>
        <v>69.2</v>
      </c>
      <c r="Q6" s="564">
        <f>SUM((P6+E6)*(1+F6))</f>
        <v>93.746499999999997</v>
      </c>
      <c r="R6" s="68">
        <v>22.73</v>
      </c>
      <c r="S6" s="80">
        <v>5.2499999999999998E-2</v>
      </c>
      <c r="T6" s="61"/>
    </row>
    <row r="7" spans="1:20" ht="270">
      <c r="A7" s="541" t="s">
        <v>373</v>
      </c>
      <c r="B7" s="405" t="s">
        <v>876</v>
      </c>
      <c r="C7" s="541" t="s">
        <v>345</v>
      </c>
      <c r="D7" s="562">
        <v>35.549999999999997</v>
      </c>
      <c r="E7" s="562">
        <f>SUM((D7*S7)+R7)</f>
        <v>22.936500000000002</v>
      </c>
      <c r="F7" s="164"/>
      <c r="G7" s="563">
        <f t="shared" si="0"/>
        <v>58.486499999999999</v>
      </c>
      <c r="H7" s="165"/>
      <c r="I7" s="165"/>
      <c r="J7" s="563">
        <f t="shared" si="1"/>
        <v>53.324999999999996</v>
      </c>
      <c r="K7" s="564">
        <f>SUM((J7+(R7+S7*J7)*(1+F7)))</f>
        <v>76.794749999999993</v>
      </c>
      <c r="L7" s="563">
        <f t="shared" si="2"/>
        <v>53.324999999999996</v>
      </c>
      <c r="M7" s="564">
        <f>SUM((L7+(R7+S7*L7))*(1+F7))</f>
        <v>76.794749999999993</v>
      </c>
      <c r="N7" s="564">
        <f t="shared" si="3"/>
        <v>53.324999999999996</v>
      </c>
      <c r="O7" s="564">
        <f>SUM(N7+(R7+S7*N7))*(1+F7)</f>
        <v>76.794749999999993</v>
      </c>
      <c r="P7" s="564">
        <f t="shared" si="4"/>
        <v>71.099999999999994</v>
      </c>
      <c r="Q7" s="564">
        <f>SUM((P7+(R7+S7*P7))*(1+F7))</f>
        <v>95.102999999999994</v>
      </c>
      <c r="R7" s="68">
        <v>21.87</v>
      </c>
      <c r="S7" s="61">
        <v>0.03</v>
      </c>
      <c r="T7" s="61"/>
    </row>
    <row r="8" spans="1:20" ht="270">
      <c r="A8" s="541" t="s">
        <v>349</v>
      </c>
      <c r="B8" s="405" t="s">
        <v>876</v>
      </c>
      <c r="C8" s="541" t="s">
        <v>346</v>
      </c>
      <c r="D8" s="562">
        <v>36.840000000000003</v>
      </c>
      <c r="E8" s="562">
        <f>SUM((D8*S8)+R8)</f>
        <v>28.005199999999999</v>
      </c>
      <c r="F8" s="164"/>
      <c r="G8" s="563">
        <f t="shared" si="0"/>
        <v>64.845200000000006</v>
      </c>
      <c r="H8" s="165"/>
      <c r="I8" s="165"/>
      <c r="J8" s="563">
        <f t="shared" si="1"/>
        <v>55.260000000000005</v>
      </c>
      <c r="K8" s="564">
        <f>SUM((J8+(J8*S8+R8)*(1+F8)))</f>
        <v>83.817800000000005</v>
      </c>
      <c r="L8" s="563">
        <f t="shared" si="2"/>
        <v>55.260000000000005</v>
      </c>
      <c r="M8" s="564">
        <f>SUM((L8+(L8*S8+R8))*(1+F8))</f>
        <v>83.817800000000005</v>
      </c>
      <c r="N8" s="564">
        <f t="shared" si="3"/>
        <v>55.260000000000005</v>
      </c>
      <c r="O8" s="564">
        <f>SUM(N8+(N8*S8+R8))*(1+F8)</f>
        <v>83.817800000000005</v>
      </c>
      <c r="P8" s="564">
        <f t="shared" si="4"/>
        <v>73.680000000000007</v>
      </c>
      <c r="Q8" s="564">
        <f>SUM((P8+(P8*S8+R8))*(1+F8))</f>
        <v>102.79040000000001</v>
      </c>
      <c r="R8" s="61">
        <v>26.9</v>
      </c>
      <c r="S8" s="61">
        <v>0.03</v>
      </c>
      <c r="T8" s="61"/>
    </row>
    <row r="9" spans="1:20" ht="270">
      <c r="A9" s="541" t="s">
        <v>350</v>
      </c>
      <c r="B9" s="405" t="s">
        <v>876</v>
      </c>
      <c r="C9" s="541" t="s">
        <v>347</v>
      </c>
      <c r="D9" s="562">
        <v>35.81</v>
      </c>
      <c r="E9" s="562">
        <f>SUM((D9*S9)+R9)</f>
        <v>28.0243</v>
      </c>
      <c r="F9" s="164"/>
      <c r="G9" s="563">
        <f t="shared" si="0"/>
        <v>63.834299999999999</v>
      </c>
      <c r="H9" s="166"/>
      <c r="I9" s="168"/>
      <c r="J9" s="563">
        <f t="shared" si="1"/>
        <v>53.715000000000003</v>
      </c>
      <c r="K9" s="564">
        <f>SUM((J9+(J9*S9+R9)*(1+F9)))</f>
        <v>82.276450000000011</v>
      </c>
      <c r="L9" s="563">
        <f t="shared" si="2"/>
        <v>53.715000000000003</v>
      </c>
      <c r="M9" s="564">
        <f>SUM((L9+(L9*S9+R9)*(1+F9)))</f>
        <v>82.276450000000011</v>
      </c>
      <c r="N9" s="564">
        <f t="shared" si="3"/>
        <v>53.715000000000003</v>
      </c>
      <c r="O9" s="564">
        <f>SUM(N9+(N9*S9+R9)*(1+F9))</f>
        <v>82.276450000000011</v>
      </c>
      <c r="P9" s="564">
        <f t="shared" si="4"/>
        <v>71.62</v>
      </c>
      <c r="Q9" s="564">
        <f>SUM((P9+(P9*S9+R9)*(1+F9)))</f>
        <v>100.71860000000001</v>
      </c>
      <c r="R9" s="68">
        <v>26.95</v>
      </c>
      <c r="S9" s="61">
        <v>0.03</v>
      </c>
      <c r="T9" s="61"/>
    </row>
    <row r="10" spans="1:20" ht="270">
      <c r="A10" s="565" t="s">
        <v>372</v>
      </c>
      <c r="B10" s="405" t="s">
        <v>876</v>
      </c>
      <c r="C10" s="541" t="s">
        <v>348</v>
      </c>
      <c r="D10" s="562">
        <v>36.9</v>
      </c>
      <c r="E10" s="562">
        <f>SUM((D10*T10)+R10)+S10</f>
        <v>26.106999999999999</v>
      </c>
      <c r="F10" s="164"/>
      <c r="G10" s="563">
        <f t="shared" si="0"/>
        <v>63.006999999999998</v>
      </c>
      <c r="H10" s="166"/>
      <c r="I10" s="166"/>
      <c r="J10" s="563">
        <f t="shared" si="1"/>
        <v>55.349999999999994</v>
      </c>
      <c r="K10" s="564">
        <f>SUM((J10+(E10+(S10*1.5))*(1+F10)))</f>
        <v>91.131999999999991</v>
      </c>
      <c r="L10" s="563">
        <f t="shared" si="2"/>
        <v>55.349999999999994</v>
      </c>
      <c r="M10" s="564">
        <f>SUM((L10+(E10+(S10*1.5))*(1+F10)))</f>
        <v>91.131999999999991</v>
      </c>
      <c r="N10" s="564">
        <f t="shared" si="3"/>
        <v>55.349999999999994</v>
      </c>
      <c r="O10" s="564">
        <f>SUM(N10+(E10+(S10*1.5))*(1+F10))</f>
        <v>91.131999999999991</v>
      </c>
      <c r="P10" s="564">
        <f t="shared" si="4"/>
        <v>73.8</v>
      </c>
      <c r="Q10" s="564">
        <f>SUM((P10+(E10+(S10*2))*(1+F10)))</f>
        <v>112.80699999999999</v>
      </c>
      <c r="R10" s="68">
        <v>18.55</v>
      </c>
      <c r="S10" s="68">
        <v>6.45</v>
      </c>
      <c r="T10" s="68">
        <v>0.03</v>
      </c>
    </row>
    <row r="11" spans="1:20" ht="225">
      <c r="A11" s="541" t="s">
        <v>371</v>
      </c>
      <c r="B11" s="405" t="s">
        <v>809</v>
      </c>
      <c r="C11" s="499" t="s">
        <v>259</v>
      </c>
      <c r="D11" s="563">
        <v>54.56</v>
      </c>
      <c r="E11" s="563">
        <f>SUM(R11+(D11*S11))</f>
        <v>27.832799999999999</v>
      </c>
      <c r="F11" s="147"/>
      <c r="G11" s="563">
        <f t="shared" si="0"/>
        <v>82.392799999999994</v>
      </c>
      <c r="H11" s="151"/>
      <c r="I11" s="151"/>
      <c r="J11" s="563">
        <f t="shared" si="1"/>
        <v>81.84</v>
      </c>
      <c r="K11" s="563">
        <f>SUM((J11+(R11+(J11*S11))*(1+F11)))</f>
        <v>111.5142</v>
      </c>
      <c r="L11" s="563">
        <f t="shared" si="2"/>
        <v>81.84</v>
      </c>
      <c r="M11" s="564">
        <f>SUM((L11+(R11+(L11*S11))*(1+F11)))</f>
        <v>111.5142</v>
      </c>
      <c r="N11" s="564">
        <f t="shared" si="3"/>
        <v>81.84</v>
      </c>
      <c r="O11" s="564">
        <f>SUM(N11+(R11+(N11*S11))*(1+F11))</f>
        <v>111.5142</v>
      </c>
      <c r="P11" s="564">
        <f t="shared" si="4"/>
        <v>109.12</v>
      </c>
      <c r="Q11" s="564">
        <f>SUM((P11+(R11+(P11*S11))*(1+F11)))</f>
        <v>140.63560000000001</v>
      </c>
      <c r="R11" s="51">
        <v>24.15</v>
      </c>
      <c r="S11" s="51">
        <v>6.7500000000000004E-2</v>
      </c>
      <c r="T11" s="61"/>
    </row>
    <row r="12" spans="1:20" ht="285">
      <c r="A12" s="424" t="s">
        <v>741</v>
      </c>
      <c r="B12" s="405" t="s">
        <v>877</v>
      </c>
      <c r="C12" s="496" t="s">
        <v>303</v>
      </c>
      <c r="D12" s="562">
        <v>34.6</v>
      </c>
      <c r="E12" s="562">
        <f>SUM((D12*S12)+R12)</f>
        <v>24.546500000000002</v>
      </c>
      <c r="F12" s="164"/>
      <c r="G12" s="563">
        <f t="shared" si="0"/>
        <v>59.146500000000003</v>
      </c>
      <c r="H12" s="165"/>
      <c r="I12" s="165"/>
      <c r="J12" s="563">
        <f t="shared" si="1"/>
        <v>51.900000000000006</v>
      </c>
      <c r="K12" s="564">
        <f>SUM((J12+E12)*(1+F12))</f>
        <v>76.446500000000015</v>
      </c>
      <c r="L12" s="563">
        <f t="shared" si="2"/>
        <v>51.900000000000006</v>
      </c>
      <c r="M12" s="564">
        <f>SUM((L12+E12)*(1+F12))</f>
        <v>76.446500000000015</v>
      </c>
      <c r="N12" s="564">
        <f t="shared" si="3"/>
        <v>51.900000000000006</v>
      </c>
      <c r="O12" s="564">
        <f>SUM(E12+N12)*(1+F12)</f>
        <v>76.446500000000015</v>
      </c>
      <c r="P12" s="564">
        <f t="shared" si="4"/>
        <v>69.2</v>
      </c>
      <c r="Q12" s="564">
        <f>SUM((P12+E12)*(1+F12))</f>
        <v>93.746499999999997</v>
      </c>
      <c r="R12" s="68">
        <v>22.73</v>
      </c>
      <c r="S12" s="80">
        <v>5.2499999999999998E-2</v>
      </c>
      <c r="T12" s="61"/>
    </row>
    <row r="13" spans="1:20" ht="225">
      <c r="A13" s="424" t="s">
        <v>740</v>
      </c>
      <c r="B13" s="405" t="s">
        <v>877</v>
      </c>
      <c r="C13" s="541" t="s">
        <v>351</v>
      </c>
      <c r="D13" s="562">
        <v>35.549999999999997</v>
      </c>
      <c r="E13" s="562">
        <f>SUM((D13*S13)+R13)</f>
        <v>22.936500000000002</v>
      </c>
      <c r="F13" s="164"/>
      <c r="G13" s="563">
        <f t="shared" si="0"/>
        <v>58.486499999999999</v>
      </c>
      <c r="H13" s="165"/>
      <c r="I13" s="165"/>
      <c r="J13" s="563">
        <f t="shared" si="1"/>
        <v>53.324999999999996</v>
      </c>
      <c r="K13" s="564">
        <f>SUM((J13+(R13+S13*J13)*(1+F13)))</f>
        <v>76.794749999999993</v>
      </c>
      <c r="L13" s="563">
        <f t="shared" si="2"/>
        <v>53.324999999999996</v>
      </c>
      <c r="M13" s="564">
        <f>SUM((L13+(R13+S13*L13))*(1+F13))</f>
        <v>76.794749999999993</v>
      </c>
      <c r="N13" s="564">
        <f t="shared" si="3"/>
        <v>53.324999999999996</v>
      </c>
      <c r="O13" s="564">
        <f>SUM(N13+(R13+S13*N13))*(1+F13)</f>
        <v>76.794749999999993</v>
      </c>
      <c r="P13" s="564">
        <f t="shared" si="4"/>
        <v>71.099999999999994</v>
      </c>
      <c r="Q13" s="564">
        <f>SUM((P13+(R13+S13*P13))*(1+F13))</f>
        <v>95.102999999999994</v>
      </c>
      <c r="R13" s="68">
        <v>21.87</v>
      </c>
      <c r="S13" s="61">
        <v>0.03</v>
      </c>
      <c r="T13" s="61"/>
    </row>
    <row r="14" spans="1:20" ht="300">
      <c r="A14" s="424" t="s">
        <v>738</v>
      </c>
      <c r="B14" s="405" t="s">
        <v>877</v>
      </c>
      <c r="C14" s="541" t="s">
        <v>346</v>
      </c>
      <c r="D14" s="562">
        <v>36.840000000000003</v>
      </c>
      <c r="E14" s="562">
        <f>SUM((D14*S14)+R14)</f>
        <v>28.005199999999999</v>
      </c>
      <c r="F14" s="164"/>
      <c r="G14" s="563">
        <f t="shared" si="0"/>
        <v>64.845200000000006</v>
      </c>
      <c r="H14" s="165"/>
      <c r="I14" s="165"/>
      <c r="J14" s="563">
        <f t="shared" si="1"/>
        <v>55.260000000000005</v>
      </c>
      <c r="K14" s="564">
        <f>SUM((J14+(J14*S14+R14)*(1+F14)))</f>
        <v>83.817800000000005</v>
      </c>
      <c r="L14" s="563">
        <f t="shared" si="2"/>
        <v>55.260000000000005</v>
      </c>
      <c r="M14" s="564">
        <f>SUM((L14+(L14*S14+R14))*(1+F14))</f>
        <v>83.817800000000005</v>
      </c>
      <c r="N14" s="564">
        <f t="shared" si="3"/>
        <v>55.260000000000005</v>
      </c>
      <c r="O14" s="564">
        <f>SUM(N14+(N14*S14+R14))*(1+F14)</f>
        <v>83.817800000000005</v>
      </c>
      <c r="P14" s="564">
        <f t="shared" si="4"/>
        <v>73.680000000000007</v>
      </c>
      <c r="Q14" s="564">
        <f>SUM((P14+(P14*S14+R14))*(1+F14))</f>
        <v>102.79040000000001</v>
      </c>
      <c r="R14" s="61">
        <v>26.9</v>
      </c>
      <c r="S14" s="61">
        <v>0.03</v>
      </c>
      <c r="T14" s="61"/>
    </row>
    <row r="15" spans="1:20" ht="150">
      <c r="A15" s="424" t="s">
        <v>739</v>
      </c>
      <c r="B15" s="405" t="s">
        <v>877</v>
      </c>
      <c r="C15" s="541" t="s">
        <v>347</v>
      </c>
      <c r="D15" s="562">
        <v>35.81</v>
      </c>
      <c r="E15" s="562">
        <f>SUM((D15*S15)+R15)</f>
        <v>28.0243</v>
      </c>
      <c r="F15" s="164"/>
      <c r="G15" s="563">
        <f t="shared" si="0"/>
        <v>63.834299999999999</v>
      </c>
      <c r="H15" s="166"/>
      <c r="I15" s="168"/>
      <c r="J15" s="563">
        <f t="shared" si="1"/>
        <v>53.715000000000003</v>
      </c>
      <c r="K15" s="564">
        <f>SUM((J15+(J15*S15+R15)*(1+F15)))</f>
        <v>82.276450000000011</v>
      </c>
      <c r="L15" s="563">
        <f t="shared" si="2"/>
        <v>53.715000000000003</v>
      </c>
      <c r="M15" s="564">
        <f>SUM((L15+(L15*S15+R15)*(1+F15)))</f>
        <v>82.276450000000011</v>
      </c>
      <c r="N15" s="564">
        <f t="shared" si="3"/>
        <v>53.715000000000003</v>
      </c>
      <c r="O15" s="564">
        <f>SUM(N15+(N15*S15+R15)*(1+F15))</f>
        <v>82.276450000000011</v>
      </c>
      <c r="P15" s="564">
        <f t="shared" si="4"/>
        <v>71.62</v>
      </c>
      <c r="Q15" s="564">
        <f>SUM((P15+(P15*S15+R15)*(1+F15)))</f>
        <v>100.71860000000001</v>
      </c>
      <c r="R15" s="68">
        <v>26.95</v>
      </c>
      <c r="S15" s="61">
        <v>0.03</v>
      </c>
      <c r="T15" s="61"/>
    </row>
    <row r="16" spans="1:20" ht="150">
      <c r="A16" s="424" t="s">
        <v>737</v>
      </c>
      <c r="B16" s="405" t="s">
        <v>877</v>
      </c>
      <c r="C16" s="541" t="s">
        <v>347</v>
      </c>
      <c r="D16" s="562">
        <v>36.9</v>
      </c>
      <c r="E16" s="562">
        <f>SUM((D16*T16)+R16)+S16</f>
        <v>26.106999999999999</v>
      </c>
      <c r="F16" s="164"/>
      <c r="G16" s="563">
        <f t="shared" si="0"/>
        <v>63.006999999999998</v>
      </c>
      <c r="H16" s="166"/>
      <c r="I16" s="166"/>
      <c r="J16" s="563">
        <f t="shared" si="1"/>
        <v>55.349999999999994</v>
      </c>
      <c r="K16" s="564">
        <f t="shared" ref="K16:K21" si="5">SUM((J16+(E16+(S16*1.5))*(1+F16)))</f>
        <v>91.131999999999991</v>
      </c>
      <c r="L16" s="563">
        <f t="shared" si="2"/>
        <v>55.349999999999994</v>
      </c>
      <c r="M16" s="564">
        <f t="shared" ref="M16:M21" si="6">SUM((L16+(E16+(S16*1.5))*(1+F16)))</f>
        <v>91.131999999999991</v>
      </c>
      <c r="N16" s="564">
        <f t="shared" si="3"/>
        <v>55.349999999999994</v>
      </c>
      <c r="O16" s="564">
        <f t="shared" ref="O16:O21" si="7">SUM(N16+(E16+(S16*1.5))*(1+F16))</f>
        <v>91.131999999999991</v>
      </c>
      <c r="P16" s="564">
        <f t="shared" si="4"/>
        <v>73.8</v>
      </c>
      <c r="Q16" s="564">
        <f t="shared" ref="Q16:Q21" si="8">SUM((P16+(E16+(S16*2))*(1+F16)))</f>
        <v>112.80699999999999</v>
      </c>
      <c r="R16" s="68">
        <v>18.55</v>
      </c>
      <c r="S16" s="68">
        <v>6.45</v>
      </c>
      <c r="T16" s="68">
        <v>0.03</v>
      </c>
    </row>
    <row r="17" spans="1:20" ht="285">
      <c r="A17" s="410" t="s">
        <v>476</v>
      </c>
      <c r="B17" s="405" t="s">
        <v>878</v>
      </c>
      <c r="C17" s="496" t="s">
        <v>303</v>
      </c>
      <c r="D17" s="562">
        <v>34.6</v>
      </c>
      <c r="E17" s="562">
        <f>SUM((D17*S17)+R17)</f>
        <v>24.546500000000002</v>
      </c>
      <c r="F17" s="164"/>
      <c r="G17" s="563">
        <f t="shared" si="0"/>
        <v>59.146500000000003</v>
      </c>
      <c r="H17" s="166"/>
      <c r="I17" s="166"/>
      <c r="J17" s="563">
        <f>SUM(D17*1.5)</f>
        <v>51.900000000000006</v>
      </c>
      <c r="K17" s="564">
        <f t="shared" si="5"/>
        <v>76.52525</v>
      </c>
      <c r="L17" s="563">
        <f>SUM(D17*1.5)</f>
        <v>51.900000000000006</v>
      </c>
      <c r="M17" s="564">
        <f t="shared" si="6"/>
        <v>76.52525</v>
      </c>
      <c r="N17" s="564">
        <f>SUM(D17*1.5)</f>
        <v>51.900000000000006</v>
      </c>
      <c r="O17" s="564">
        <f t="shared" si="7"/>
        <v>76.52525</v>
      </c>
      <c r="P17" s="564">
        <f>SUM(D17*2)</f>
        <v>69.2</v>
      </c>
      <c r="Q17" s="564">
        <f t="shared" si="8"/>
        <v>93.851500000000001</v>
      </c>
      <c r="R17" s="68">
        <v>22.73</v>
      </c>
      <c r="S17" s="80">
        <v>5.2499999999999998E-2</v>
      </c>
      <c r="T17" s="68"/>
    </row>
    <row r="18" spans="1:20" ht="210">
      <c r="A18" s="528" t="s">
        <v>437</v>
      </c>
      <c r="B18" s="405" t="s">
        <v>878</v>
      </c>
      <c r="C18" s="541" t="s">
        <v>351</v>
      </c>
      <c r="D18" s="562">
        <v>35.549999999999997</v>
      </c>
      <c r="E18" s="562">
        <f>SUM((D18*S18)+R18)</f>
        <v>22.936500000000002</v>
      </c>
      <c r="F18" s="164"/>
      <c r="G18" s="563">
        <f t="shared" si="0"/>
        <v>58.486499999999999</v>
      </c>
      <c r="H18" s="166"/>
      <c r="I18" s="166"/>
      <c r="J18" s="563">
        <f>SUM(D18*1.5)</f>
        <v>53.324999999999996</v>
      </c>
      <c r="K18" s="564">
        <f t="shared" si="5"/>
        <v>76.3065</v>
      </c>
      <c r="L18" s="563">
        <f>SUM(D18*1.5)</f>
        <v>53.324999999999996</v>
      </c>
      <c r="M18" s="564">
        <f t="shared" si="6"/>
        <v>76.3065</v>
      </c>
      <c r="N18" s="564">
        <f>SUM(D18*1.5)</f>
        <v>53.324999999999996</v>
      </c>
      <c r="O18" s="564">
        <f t="shared" si="7"/>
        <v>76.3065</v>
      </c>
      <c r="P18" s="564">
        <f>SUM(D18*2)</f>
        <v>71.099999999999994</v>
      </c>
      <c r="Q18" s="564">
        <f t="shared" si="8"/>
        <v>94.096499999999992</v>
      </c>
      <c r="R18" s="68">
        <v>21.87</v>
      </c>
      <c r="S18" s="61">
        <v>0.03</v>
      </c>
      <c r="T18" s="68"/>
    </row>
    <row r="19" spans="1:20" ht="285">
      <c r="A19" s="528" t="s">
        <v>436</v>
      </c>
      <c r="B19" s="405" t="s">
        <v>878</v>
      </c>
      <c r="C19" s="541" t="s">
        <v>346</v>
      </c>
      <c r="D19" s="562">
        <v>36.840000000000003</v>
      </c>
      <c r="E19" s="562">
        <f>SUM((D19*S19)+R19)</f>
        <v>28.005199999999999</v>
      </c>
      <c r="F19" s="164"/>
      <c r="G19" s="563">
        <f t="shared" si="0"/>
        <v>64.845200000000006</v>
      </c>
      <c r="H19" s="166"/>
      <c r="I19" s="166"/>
      <c r="J19" s="563">
        <f>SUM(D19*1.5)</f>
        <v>55.260000000000005</v>
      </c>
      <c r="K19" s="564">
        <f t="shared" si="5"/>
        <v>83.310200000000009</v>
      </c>
      <c r="L19" s="563">
        <f>SUM(D19*1.5)</f>
        <v>55.260000000000005</v>
      </c>
      <c r="M19" s="564">
        <f t="shared" si="6"/>
        <v>83.310200000000009</v>
      </c>
      <c r="N19" s="564">
        <f>SUM(D19*1.5)</f>
        <v>55.260000000000005</v>
      </c>
      <c r="O19" s="564">
        <f t="shared" si="7"/>
        <v>83.310200000000009</v>
      </c>
      <c r="P19" s="564">
        <f>SUM(D19*2)</f>
        <v>73.680000000000007</v>
      </c>
      <c r="Q19" s="564">
        <f t="shared" si="8"/>
        <v>101.74520000000001</v>
      </c>
      <c r="R19" s="68">
        <v>26.9</v>
      </c>
      <c r="S19" s="80">
        <v>0.03</v>
      </c>
      <c r="T19" s="68"/>
    </row>
    <row r="20" spans="1:20" ht="135">
      <c r="A20" s="528" t="s">
        <v>438</v>
      </c>
      <c r="B20" s="405" t="s">
        <v>878</v>
      </c>
      <c r="C20" s="541" t="s">
        <v>347</v>
      </c>
      <c r="D20" s="562">
        <v>35.81</v>
      </c>
      <c r="E20" s="562">
        <f>SUM((D20*S20)+R20)</f>
        <v>28.0243</v>
      </c>
      <c r="F20" s="164"/>
      <c r="G20" s="563">
        <f t="shared" si="0"/>
        <v>63.834299999999999</v>
      </c>
      <c r="H20" s="166"/>
      <c r="I20" s="166"/>
      <c r="J20" s="563">
        <f>SUM(D20*1.5)</f>
        <v>53.715000000000003</v>
      </c>
      <c r="K20" s="564">
        <f t="shared" si="5"/>
        <v>81.784300000000002</v>
      </c>
      <c r="L20" s="563">
        <f>SUM(D20*1.5)</f>
        <v>53.715000000000003</v>
      </c>
      <c r="M20" s="564">
        <f t="shared" si="6"/>
        <v>81.784300000000002</v>
      </c>
      <c r="N20" s="564">
        <f>SUM(D20*1.5)</f>
        <v>53.715000000000003</v>
      </c>
      <c r="O20" s="564">
        <f t="shared" si="7"/>
        <v>81.784300000000002</v>
      </c>
      <c r="P20" s="564">
        <f>SUM(D20*2)</f>
        <v>71.62</v>
      </c>
      <c r="Q20" s="564">
        <f t="shared" si="8"/>
        <v>99.704300000000003</v>
      </c>
      <c r="R20" s="68">
        <v>26.95</v>
      </c>
      <c r="S20" s="80">
        <v>0.03</v>
      </c>
      <c r="T20" s="68"/>
    </row>
    <row r="21" spans="1:20" ht="135">
      <c r="A21" s="528" t="s">
        <v>439</v>
      </c>
      <c r="B21" s="405" t="s">
        <v>878</v>
      </c>
      <c r="C21" s="541" t="s">
        <v>347</v>
      </c>
      <c r="D21" s="562">
        <v>36.9</v>
      </c>
      <c r="E21" s="562">
        <f>SUM((D21*T21)+R21)+S21</f>
        <v>26.106999999999999</v>
      </c>
      <c r="F21" s="164"/>
      <c r="G21" s="563">
        <f t="shared" si="0"/>
        <v>63.006999999999998</v>
      </c>
      <c r="H21" s="166"/>
      <c r="I21" s="166"/>
      <c r="J21" s="563">
        <f>SUM(D21*1.5)</f>
        <v>55.349999999999994</v>
      </c>
      <c r="K21" s="564">
        <f t="shared" si="5"/>
        <v>91.131999999999991</v>
      </c>
      <c r="L21" s="563">
        <f>SUM(D21*1.5)</f>
        <v>55.349999999999994</v>
      </c>
      <c r="M21" s="564">
        <f t="shared" si="6"/>
        <v>91.131999999999991</v>
      </c>
      <c r="N21" s="564">
        <f>SUM(D21*1.5)</f>
        <v>55.349999999999994</v>
      </c>
      <c r="O21" s="564">
        <f t="shared" si="7"/>
        <v>91.131999999999991</v>
      </c>
      <c r="P21" s="564">
        <f>SUM(D21*2)</f>
        <v>73.8</v>
      </c>
      <c r="Q21" s="564">
        <f t="shared" si="8"/>
        <v>112.80699999999999</v>
      </c>
      <c r="R21" s="68">
        <v>18.55</v>
      </c>
      <c r="S21" s="68">
        <v>6.45</v>
      </c>
      <c r="T21" s="68">
        <v>0.03</v>
      </c>
    </row>
    <row r="22" spans="1:20" ht="285">
      <c r="A22" s="424" t="s">
        <v>734</v>
      </c>
      <c r="B22" s="479" t="s">
        <v>879</v>
      </c>
      <c r="C22" s="496" t="s">
        <v>303</v>
      </c>
      <c r="D22" s="562">
        <v>34.6</v>
      </c>
      <c r="E22" s="562">
        <f>SUM((D22*S22)+R22)</f>
        <v>24.546500000000002</v>
      </c>
      <c r="F22" s="164"/>
      <c r="G22" s="563">
        <f t="shared" si="0"/>
        <v>59.146500000000003</v>
      </c>
      <c r="H22" s="165"/>
      <c r="I22" s="165"/>
      <c r="J22" s="563">
        <f t="shared" si="1"/>
        <v>51.900000000000006</v>
      </c>
      <c r="K22" s="564">
        <f>SUM((J22+E22)*(1+F22))</f>
        <v>76.446500000000015</v>
      </c>
      <c r="L22" s="563">
        <f t="shared" si="2"/>
        <v>51.900000000000006</v>
      </c>
      <c r="M22" s="564">
        <f>SUM((L22+E22)*(1+F22))</f>
        <v>76.446500000000015</v>
      </c>
      <c r="N22" s="564">
        <f t="shared" si="3"/>
        <v>51.900000000000006</v>
      </c>
      <c r="O22" s="564">
        <f>SUM(E22+N22)*(1+F22)</f>
        <v>76.446500000000015</v>
      </c>
      <c r="P22" s="564">
        <f t="shared" si="4"/>
        <v>69.2</v>
      </c>
      <c r="Q22" s="564">
        <f>SUM((P22+E22)*(1+F22))</f>
        <v>93.746499999999997</v>
      </c>
      <c r="R22" s="68">
        <v>22.73</v>
      </c>
      <c r="S22" s="80">
        <v>5.2499999999999998E-2</v>
      </c>
      <c r="T22" s="61"/>
    </row>
    <row r="23" spans="1:20" ht="225">
      <c r="A23" s="424" t="s">
        <v>735</v>
      </c>
      <c r="B23" s="479" t="s">
        <v>879</v>
      </c>
      <c r="C23" s="541" t="s">
        <v>351</v>
      </c>
      <c r="D23" s="562">
        <v>35.549999999999997</v>
      </c>
      <c r="E23" s="562">
        <f>SUM((D23*S23)+R23)</f>
        <v>22.936500000000002</v>
      </c>
      <c r="F23" s="164"/>
      <c r="G23" s="563">
        <f t="shared" si="0"/>
        <v>58.486499999999999</v>
      </c>
      <c r="H23" s="165"/>
      <c r="I23" s="165"/>
      <c r="J23" s="563">
        <f t="shared" si="1"/>
        <v>53.324999999999996</v>
      </c>
      <c r="K23" s="564">
        <f>SUM((J23+(R23+S23*J23)*(1+F23)))</f>
        <v>76.794749999999993</v>
      </c>
      <c r="L23" s="563">
        <f t="shared" si="2"/>
        <v>53.324999999999996</v>
      </c>
      <c r="M23" s="564">
        <f>SUM((L23+(R23+S23*L23))*(1+F23))</f>
        <v>76.794749999999993</v>
      </c>
      <c r="N23" s="564">
        <f t="shared" si="3"/>
        <v>53.324999999999996</v>
      </c>
      <c r="O23" s="564">
        <f>SUM(N23+(R23+S23*N23))*(1+F23)</f>
        <v>76.794749999999993</v>
      </c>
      <c r="P23" s="564">
        <f t="shared" si="4"/>
        <v>71.099999999999994</v>
      </c>
      <c r="Q23" s="564">
        <f>SUM((P23+(R23+S23*P23))*(1+F23))</f>
        <v>95.102999999999994</v>
      </c>
      <c r="R23" s="68">
        <v>21.87</v>
      </c>
      <c r="S23" s="61">
        <v>0.03</v>
      </c>
      <c r="T23" s="61"/>
    </row>
    <row r="24" spans="1:20" ht="285">
      <c r="A24" s="424" t="s">
        <v>732</v>
      </c>
      <c r="B24" s="479" t="s">
        <v>879</v>
      </c>
      <c r="C24" s="541" t="s">
        <v>346</v>
      </c>
      <c r="D24" s="562">
        <v>36.840000000000003</v>
      </c>
      <c r="E24" s="562">
        <f>SUM((D24*S24)+R24)</f>
        <v>28.005199999999999</v>
      </c>
      <c r="F24" s="164"/>
      <c r="G24" s="563">
        <f t="shared" si="0"/>
        <v>64.845200000000006</v>
      </c>
      <c r="H24" s="165"/>
      <c r="I24" s="165"/>
      <c r="J24" s="563">
        <f t="shared" si="1"/>
        <v>55.260000000000005</v>
      </c>
      <c r="K24" s="564">
        <f>SUM((J24+(J24*S24+R24)*(1+F24)))</f>
        <v>83.817800000000005</v>
      </c>
      <c r="L24" s="563">
        <f t="shared" si="2"/>
        <v>55.260000000000005</v>
      </c>
      <c r="M24" s="564">
        <f>SUM((L24+(L24*S24+R24))*(1+F24))</f>
        <v>83.817800000000005</v>
      </c>
      <c r="N24" s="564">
        <f t="shared" si="3"/>
        <v>55.260000000000005</v>
      </c>
      <c r="O24" s="564">
        <f>SUM(N24+(N24*S24+R24))*(1+F24)</f>
        <v>83.817800000000005</v>
      </c>
      <c r="P24" s="564">
        <f t="shared" si="4"/>
        <v>73.680000000000007</v>
      </c>
      <c r="Q24" s="564">
        <f>SUM((P24+(P24*S24+R24))*(1+F24))</f>
        <v>102.79040000000001</v>
      </c>
      <c r="R24" s="61">
        <v>26.9</v>
      </c>
      <c r="S24" s="61">
        <v>0.03</v>
      </c>
      <c r="T24" s="61"/>
    </row>
    <row r="25" spans="1:20" ht="137.25" customHeight="1">
      <c r="A25" s="424" t="s">
        <v>733</v>
      </c>
      <c r="B25" s="479" t="s">
        <v>879</v>
      </c>
      <c r="C25" s="541" t="s">
        <v>347</v>
      </c>
      <c r="D25" s="562">
        <v>35.81</v>
      </c>
      <c r="E25" s="562">
        <f>SUM((D25*S25)+R25)</f>
        <v>28.0243</v>
      </c>
      <c r="F25" s="164"/>
      <c r="G25" s="563">
        <f t="shared" si="0"/>
        <v>63.834299999999999</v>
      </c>
      <c r="H25" s="166"/>
      <c r="I25" s="168"/>
      <c r="J25" s="563">
        <f t="shared" si="1"/>
        <v>53.715000000000003</v>
      </c>
      <c r="K25" s="564">
        <f>SUM((J25+(J25*S25+R25)*(1+F25)))</f>
        <v>82.276450000000011</v>
      </c>
      <c r="L25" s="563">
        <f t="shared" si="2"/>
        <v>53.715000000000003</v>
      </c>
      <c r="M25" s="564">
        <f>SUM((L25+(L25*S25+R25)*(1+F25)))</f>
        <v>82.276450000000011</v>
      </c>
      <c r="N25" s="564">
        <f t="shared" si="3"/>
        <v>53.715000000000003</v>
      </c>
      <c r="O25" s="564">
        <f>SUM(N25+(N25*S25+R25)*(1+F25))</f>
        <v>82.276450000000011</v>
      </c>
      <c r="P25" s="564">
        <f t="shared" si="4"/>
        <v>71.62</v>
      </c>
      <c r="Q25" s="564">
        <f>SUM((P25+(P25*S25+R25)*(1+F25)))</f>
        <v>100.71860000000001</v>
      </c>
      <c r="R25" s="68">
        <v>26.95</v>
      </c>
      <c r="S25" s="61">
        <v>0.03</v>
      </c>
      <c r="T25" s="61"/>
    </row>
    <row r="26" spans="1:20" ht="135">
      <c r="A26" s="424" t="s">
        <v>731</v>
      </c>
      <c r="B26" s="479" t="s">
        <v>879</v>
      </c>
      <c r="C26" s="541" t="s">
        <v>347</v>
      </c>
      <c r="D26" s="562">
        <v>36.9</v>
      </c>
      <c r="E26" s="562">
        <f>SUM((D26*T26)+R26)+S26</f>
        <v>26.106999999999999</v>
      </c>
      <c r="F26" s="164"/>
      <c r="G26" s="563">
        <f t="shared" si="0"/>
        <v>63.006999999999998</v>
      </c>
      <c r="H26" s="166"/>
      <c r="I26" s="166"/>
      <c r="J26" s="563">
        <f t="shared" si="1"/>
        <v>55.349999999999994</v>
      </c>
      <c r="K26" s="564">
        <f>SUM((J26+(E26+(S26*1.5))*(1+F26)))</f>
        <v>91.131999999999991</v>
      </c>
      <c r="L26" s="563">
        <f t="shared" si="2"/>
        <v>55.349999999999994</v>
      </c>
      <c r="M26" s="564">
        <f>SUM((L26+(E26+(S26*1.5))*(1+F26)))</f>
        <v>91.131999999999991</v>
      </c>
      <c r="N26" s="564">
        <f t="shared" si="3"/>
        <v>55.349999999999994</v>
      </c>
      <c r="O26" s="564">
        <f>SUM(N26+(E26+(S26*1.5))*(1+F26))</f>
        <v>91.131999999999991</v>
      </c>
      <c r="P26" s="564">
        <f t="shared" si="4"/>
        <v>73.8</v>
      </c>
      <c r="Q26" s="564">
        <f>SUM((P26+(E26+(S26*2))*(1+F26)))</f>
        <v>112.80699999999999</v>
      </c>
      <c r="R26" s="68">
        <v>18.55</v>
      </c>
      <c r="S26" s="68">
        <v>6.45</v>
      </c>
      <c r="T26" s="68">
        <v>0.03</v>
      </c>
    </row>
    <row r="27" spans="1:20" ht="267.75" customHeight="1">
      <c r="A27" s="424" t="s">
        <v>729</v>
      </c>
      <c r="B27" s="479" t="s">
        <v>880</v>
      </c>
      <c r="C27" s="496" t="s">
        <v>303</v>
      </c>
      <c r="D27" s="562">
        <v>34.6</v>
      </c>
      <c r="E27" s="562">
        <f>SUM((D27*S27)+R27)</f>
        <v>24.546500000000002</v>
      </c>
      <c r="F27" s="164"/>
      <c r="G27" s="563">
        <f t="shared" si="0"/>
        <v>59.146500000000003</v>
      </c>
      <c r="H27" s="165"/>
      <c r="I27" s="165"/>
      <c r="J27" s="563">
        <f t="shared" si="1"/>
        <v>51.900000000000006</v>
      </c>
      <c r="K27" s="564">
        <f>SUM((J27+E27)*(1+F27))</f>
        <v>76.446500000000015</v>
      </c>
      <c r="L27" s="563">
        <f t="shared" si="2"/>
        <v>51.900000000000006</v>
      </c>
      <c r="M27" s="564">
        <f>SUM((L27+E27)*(1+F27))</f>
        <v>76.446500000000015</v>
      </c>
      <c r="N27" s="564">
        <f t="shared" si="3"/>
        <v>51.900000000000006</v>
      </c>
      <c r="O27" s="564">
        <f>SUM(E27+N27)*(1+F27)</f>
        <v>76.446500000000015</v>
      </c>
      <c r="P27" s="564">
        <f t="shared" si="4"/>
        <v>69.2</v>
      </c>
      <c r="Q27" s="564">
        <f>SUM((P27+E27)*(1+F27))</f>
        <v>93.746499999999997</v>
      </c>
      <c r="R27" s="68">
        <v>22.73</v>
      </c>
      <c r="S27" s="80">
        <v>5.2499999999999998E-2</v>
      </c>
      <c r="T27" s="61"/>
    </row>
    <row r="28" spans="1:20" ht="225">
      <c r="A28" s="424" t="s">
        <v>730</v>
      </c>
      <c r="B28" s="479" t="s">
        <v>880</v>
      </c>
      <c r="C28" s="541" t="s">
        <v>351</v>
      </c>
      <c r="D28" s="562">
        <v>35.549999999999997</v>
      </c>
      <c r="E28" s="562">
        <f>SUM((D28*S28)+R28)</f>
        <v>22.936500000000002</v>
      </c>
      <c r="F28" s="164"/>
      <c r="G28" s="563">
        <f t="shared" si="0"/>
        <v>58.486499999999999</v>
      </c>
      <c r="H28" s="165"/>
      <c r="I28" s="165"/>
      <c r="J28" s="563">
        <f t="shared" si="1"/>
        <v>53.324999999999996</v>
      </c>
      <c r="K28" s="564">
        <f>SUM((J28+(R28+S28*J28)*(1+F28)))</f>
        <v>76.794749999999993</v>
      </c>
      <c r="L28" s="563">
        <f t="shared" si="2"/>
        <v>53.324999999999996</v>
      </c>
      <c r="M28" s="564">
        <f>SUM((L28+(R28+S28*L28))*(1+F28))</f>
        <v>76.794749999999993</v>
      </c>
      <c r="N28" s="564">
        <f t="shared" si="3"/>
        <v>53.324999999999996</v>
      </c>
      <c r="O28" s="564">
        <f>SUM(N28+(R28+S28*N28))*(1+F28)</f>
        <v>76.794749999999993</v>
      </c>
      <c r="P28" s="564">
        <f t="shared" si="4"/>
        <v>71.099999999999994</v>
      </c>
      <c r="Q28" s="564">
        <f>SUM((P28+(R28+S28*P28))*(1+F28))</f>
        <v>95.102999999999994</v>
      </c>
      <c r="R28" s="68">
        <v>21.87</v>
      </c>
      <c r="S28" s="61">
        <v>0.03</v>
      </c>
      <c r="T28" s="61"/>
    </row>
    <row r="29" spans="1:20" ht="285">
      <c r="A29" s="424" t="s">
        <v>728</v>
      </c>
      <c r="B29" s="479" t="s">
        <v>880</v>
      </c>
      <c r="C29" s="541" t="s">
        <v>346</v>
      </c>
      <c r="D29" s="562">
        <v>36.840000000000003</v>
      </c>
      <c r="E29" s="562">
        <f>SUM((D29*S29)+R29)</f>
        <v>28.005199999999999</v>
      </c>
      <c r="F29" s="164"/>
      <c r="G29" s="563">
        <f t="shared" si="0"/>
        <v>64.845200000000006</v>
      </c>
      <c r="H29" s="165"/>
      <c r="I29" s="165"/>
      <c r="J29" s="563">
        <f t="shared" si="1"/>
        <v>55.260000000000005</v>
      </c>
      <c r="K29" s="564">
        <f>SUM((J29+(J29*S29+R29)*(1+F29)))</f>
        <v>83.817800000000005</v>
      </c>
      <c r="L29" s="563">
        <f t="shared" si="2"/>
        <v>55.260000000000005</v>
      </c>
      <c r="M29" s="564">
        <f>SUM((L29+(L29*S29+R29))*(1+F29))</f>
        <v>83.817800000000005</v>
      </c>
      <c r="N29" s="564">
        <f t="shared" si="3"/>
        <v>55.260000000000005</v>
      </c>
      <c r="O29" s="564">
        <f>SUM(N29+(N29*S29+R29))*(1+F29)</f>
        <v>83.817800000000005</v>
      </c>
      <c r="P29" s="564">
        <f t="shared" si="4"/>
        <v>73.680000000000007</v>
      </c>
      <c r="Q29" s="564">
        <f>SUM((P29+(P29*S29+R29))*(1+F29))</f>
        <v>102.79040000000001</v>
      </c>
      <c r="R29" s="61">
        <v>26.9</v>
      </c>
      <c r="S29" s="61">
        <v>0.03</v>
      </c>
      <c r="T29" s="61"/>
    </row>
    <row r="30" spans="1:20" ht="135.75" customHeight="1">
      <c r="A30" s="424" t="s">
        <v>727</v>
      </c>
      <c r="B30" s="479" t="s">
        <v>880</v>
      </c>
      <c r="C30" s="541" t="s">
        <v>347</v>
      </c>
      <c r="D30" s="562">
        <v>35.81</v>
      </c>
      <c r="E30" s="562">
        <f>SUM((D30*S30)+R30)</f>
        <v>28.0243</v>
      </c>
      <c r="F30" s="164"/>
      <c r="G30" s="563">
        <f t="shared" si="0"/>
        <v>63.834299999999999</v>
      </c>
      <c r="H30" s="166"/>
      <c r="I30" s="168"/>
      <c r="J30" s="563">
        <f t="shared" si="1"/>
        <v>53.715000000000003</v>
      </c>
      <c r="K30" s="564">
        <f>SUM((J30+(J30*S30+R30)*(1+F30)))</f>
        <v>82.276450000000011</v>
      </c>
      <c r="L30" s="563">
        <f t="shared" si="2"/>
        <v>53.715000000000003</v>
      </c>
      <c r="M30" s="564">
        <f>SUM((L30+(L30*S30+R30)*(1+F30)))</f>
        <v>82.276450000000011</v>
      </c>
      <c r="N30" s="564">
        <f t="shared" si="3"/>
        <v>53.715000000000003</v>
      </c>
      <c r="O30" s="564">
        <f>SUM(N30+(N30*S30+R30)*(1+F30))</f>
        <v>82.276450000000011</v>
      </c>
      <c r="P30" s="564">
        <f t="shared" si="4"/>
        <v>71.62</v>
      </c>
      <c r="Q30" s="564">
        <f>SUM((P30+(P30*S30+R30)*(1+F30)))</f>
        <v>100.71860000000001</v>
      </c>
      <c r="R30" s="68">
        <v>26.95</v>
      </c>
      <c r="S30" s="61">
        <v>0.03</v>
      </c>
      <c r="T30" s="61"/>
    </row>
    <row r="31" spans="1:20" ht="144.75" customHeight="1">
      <c r="A31" s="424" t="s">
        <v>726</v>
      </c>
      <c r="B31" s="479" t="s">
        <v>880</v>
      </c>
      <c r="C31" s="541" t="s">
        <v>347</v>
      </c>
      <c r="D31" s="562">
        <v>36.9</v>
      </c>
      <c r="E31" s="562">
        <f>SUM((D31*T31)+R31)+S31</f>
        <v>26.106999999999999</v>
      </c>
      <c r="F31" s="164"/>
      <c r="G31" s="563">
        <f t="shared" si="0"/>
        <v>63.006999999999998</v>
      </c>
      <c r="H31" s="166"/>
      <c r="I31" s="166"/>
      <c r="J31" s="563">
        <f t="shared" si="1"/>
        <v>55.349999999999994</v>
      </c>
      <c r="K31" s="564">
        <f>SUM((J31+(E31+(S31*1.5))*(1+F31)))</f>
        <v>91.131999999999991</v>
      </c>
      <c r="L31" s="563">
        <f t="shared" si="2"/>
        <v>55.349999999999994</v>
      </c>
      <c r="M31" s="564">
        <f>SUM((L31+(E31+(S31*1.5))*(1+F31)))</f>
        <v>91.131999999999991</v>
      </c>
      <c r="N31" s="564">
        <f t="shared" si="3"/>
        <v>55.349999999999994</v>
      </c>
      <c r="O31" s="564">
        <f>SUM(N31+(E31+(S31*1.5))*(1+F31))</f>
        <v>91.131999999999991</v>
      </c>
      <c r="P31" s="564">
        <f t="shared" si="4"/>
        <v>73.8</v>
      </c>
      <c r="Q31" s="564">
        <f>SUM((P31+(E31+(S31*2))*(1+F31)))</f>
        <v>112.80699999999999</v>
      </c>
      <c r="R31" s="68">
        <v>18.55</v>
      </c>
      <c r="S31" s="68">
        <v>6.45</v>
      </c>
      <c r="T31" s="68">
        <v>0.03</v>
      </c>
    </row>
    <row r="32" spans="1:20" ht="285">
      <c r="A32" s="424" t="s">
        <v>722</v>
      </c>
      <c r="B32" s="405" t="s">
        <v>881</v>
      </c>
      <c r="C32" s="496" t="s">
        <v>303</v>
      </c>
      <c r="D32" s="562">
        <v>34.6</v>
      </c>
      <c r="E32" s="562">
        <f>SUM((D32*S32)+R32)</f>
        <v>24.546500000000002</v>
      </c>
      <c r="F32" s="164"/>
      <c r="G32" s="563">
        <f t="shared" si="0"/>
        <v>59.146500000000003</v>
      </c>
      <c r="H32" s="165"/>
      <c r="I32" s="165"/>
      <c r="J32" s="563">
        <f t="shared" si="1"/>
        <v>51.900000000000006</v>
      </c>
      <c r="K32" s="564">
        <f>SUM((J32+E32)*(1+F32))</f>
        <v>76.446500000000015</v>
      </c>
      <c r="L32" s="563">
        <f t="shared" si="2"/>
        <v>51.900000000000006</v>
      </c>
      <c r="M32" s="564">
        <f>SUM((L32+E32)*(1+F32))</f>
        <v>76.446500000000015</v>
      </c>
      <c r="N32" s="564">
        <f t="shared" si="3"/>
        <v>51.900000000000006</v>
      </c>
      <c r="O32" s="564">
        <f>SUM(E32+N32)*(1+F32)</f>
        <v>76.446500000000015</v>
      </c>
      <c r="P32" s="564">
        <f t="shared" si="4"/>
        <v>69.2</v>
      </c>
      <c r="Q32" s="564">
        <f>SUM((P32+E32)*(1+F32))</f>
        <v>93.746499999999997</v>
      </c>
      <c r="R32" s="68">
        <v>22.73</v>
      </c>
      <c r="S32" s="80">
        <v>5.2499999999999998E-2</v>
      </c>
      <c r="T32" s="61"/>
    </row>
    <row r="33" spans="1:20" ht="195">
      <c r="A33" s="424" t="s">
        <v>724</v>
      </c>
      <c r="B33" s="405" t="s">
        <v>881</v>
      </c>
      <c r="C33" s="541" t="s">
        <v>351</v>
      </c>
      <c r="D33" s="562">
        <v>35.549999999999997</v>
      </c>
      <c r="E33" s="562">
        <f>SUM((D33*S33)+R33)</f>
        <v>22.936500000000002</v>
      </c>
      <c r="F33" s="164"/>
      <c r="G33" s="563">
        <f t="shared" si="0"/>
        <v>58.486499999999999</v>
      </c>
      <c r="H33" s="165"/>
      <c r="I33" s="165"/>
      <c r="J33" s="563">
        <f t="shared" si="1"/>
        <v>53.324999999999996</v>
      </c>
      <c r="K33" s="564">
        <f>SUM((J33+(R33+S33*J33)*(1+F33)))</f>
        <v>76.794749999999993</v>
      </c>
      <c r="L33" s="563">
        <f t="shared" si="2"/>
        <v>53.324999999999996</v>
      </c>
      <c r="M33" s="564">
        <f>SUM((L33+(R33+S33*L33))*(1+F33))</f>
        <v>76.794749999999993</v>
      </c>
      <c r="N33" s="564">
        <f t="shared" si="3"/>
        <v>53.324999999999996</v>
      </c>
      <c r="O33" s="564">
        <f>SUM(N33+(R33+S33*N33))*(1+F33)</f>
        <v>76.794749999999993</v>
      </c>
      <c r="P33" s="564">
        <f t="shared" si="4"/>
        <v>71.099999999999994</v>
      </c>
      <c r="Q33" s="564">
        <f>SUM((P33+(R33+S33*P33))*(1+F33))</f>
        <v>95.102999999999994</v>
      </c>
      <c r="R33" s="68">
        <v>21.87</v>
      </c>
      <c r="S33" s="61">
        <v>0.03</v>
      </c>
      <c r="T33" s="61"/>
    </row>
    <row r="34" spans="1:20" ht="255">
      <c r="A34" s="424" t="s">
        <v>723</v>
      </c>
      <c r="B34" s="405" t="s">
        <v>881</v>
      </c>
      <c r="C34" s="541" t="s">
        <v>346</v>
      </c>
      <c r="D34" s="562">
        <v>36.840000000000003</v>
      </c>
      <c r="E34" s="562">
        <f>SUM((D34*S34)+R34)</f>
        <v>28.005199999999999</v>
      </c>
      <c r="F34" s="164"/>
      <c r="G34" s="563">
        <f t="shared" si="0"/>
        <v>64.845200000000006</v>
      </c>
      <c r="H34" s="165"/>
      <c r="I34" s="165"/>
      <c r="J34" s="563">
        <f t="shared" si="1"/>
        <v>55.260000000000005</v>
      </c>
      <c r="K34" s="564">
        <f>SUM((J34+(J34*S34+R34)*(1+F34)))</f>
        <v>83.817800000000005</v>
      </c>
      <c r="L34" s="563">
        <f t="shared" si="2"/>
        <v>55.260000000000005</v>
      </c>
      <c r="M34" s="564">
        <f>SUM((L34+(L34*S34+R34))*(1+F34))</f>
        <v>83.817800000000005</v>
      </c>
      <c r="N34" s="564">
        <f t="shared" si="3"/>
        <v>55.260000000000005</v>
      </c>
      <c r="O34" s="564">
        <f>SUM(N34+(N34*S34+R34))*(1+F34)</f>
        <v>83.817800000000005</v>
      </c>
      <c r="P34" s="564">
        <f t="shared" si="4"/>
        <v>73.680000000000007</v>
      </c>
      <c r="Q34" s="564">
        <f>SUM((P34+(P34*S34+R34))*(1+F34))</f>
        <v>102.79040000000001</v>
      </c>
      <c r="R34" s="61">
        <v>26.9</v>
      </c>
      <c r="S34" s="61">
        <v>0.03</v>
      </c>
      <c r="T34" s="61"/>
    </row>
    <row r="35" spans="1:20" ht="93.75" customHeight="1">
      <c r="A35" s="424" t="s">
        <v>725</v>
      </c>
      <c r="B35" s="405" t="s">
        <v>881</v>
      </c>
      <c r="C35" s="541" t="s">
        <v>347</v>
      </c>
      <c r="D35" s="562">
        <v>35.81</v>
      </c>
      <c r="E35" s="562">
        <f>SUM((D35*S35)+R35)</f>
        <v>28.0243</v>
      </c>
      <c r="F35" s="164"/>
      <c r="G35" s="563">
        <f t="shared" si="0"/>
        <v>63.834299999999999</v>
      </c>
      <c r="H35" s="166"/>
      <c r="I35" s="168"/>
      <c r="J35" s="563">
        <f t="shared" si="1"/>
        <v>53.715000000000003</v>
      </c>
      <c r="K35" s="564">
        <f>SUM((J35+(J35*S35+R35)*(1+F35)))</f>
        <v>82.276450000000011</v>
      </c>
      <c r="L35" s="563">
        <f t="shared" si="2"/>
        <v>53.715000000000003</v>
      </c>
      <c r="M35" s="564">
        <f>SUM((L35+(L35*S35+R35)*(1+F35)))</f>
        <v>82.276450000000011</v>
      </c>
      <c r="N35" s="564">
        <f t="shared" si="3"/>
        <v>53.715000000000003</v>
      </c>
      <c r="O35" s="564">
        <f>SUM(N35+(N35*S35+R35)*(1+F35))</f>
        <v>82.276450000000011</v>
      </c>
      <c r="P35" s="564">
        <f t="shared" si="4"/>
        <v>71.62</v>
      </c>
      <c r="Q35" s="564">
        <f>SUM((P35+(P35*S35+R35)*(1+F35)))</f>
        <v>100.71860000000001</v>
      </c>
      <c r="R35" s="68">
        <v>26.95</v>
      </c>
      <c r="S35" s="61">
        <v>0.03</v>
      </c>
      <c r="T35" s="61"/>
    </row>
    <row r="36" spans="1:20" ht="125.25" customHeight="1">
      <c r="A36" s="424" t="s">
        <v>721</v>
      </c>
      <c r="B36" s="405" t="s">
        <v>881</v>
      </c>
      <c r="C36" s="541" t="s">
        <v>347</v>
      </c>
      <c r="D36" s="562">
        <v>36.9</v>
      </c>
      <c r="E36" s="562">
        <f>SUM((D36*T36)+R36)+S36</f>
        <v>26.106999999999999</v>
      </c>
      <c r="F36" s="164"/>
      <c r="G36" s="563">
        <f t="shared" si="0"/>
        <v>63.006999999999998</v>
      </c>
      <c r="H36" s="166"/>
      <c r="I36" s="166"/>
      <c r="J36" s="563">
        <f t="shared" si="1"/>
        <v>55.349999999999994</v>
      </c>
      <c r="K36" s="564">
        <f>SUM((J36+(E36+(S36*1.5))*(1+F36)))</f>
        <v>91.131999999999991</v>
      </c>
      <c r="L36" s="563">
        <f t="shared" si="2"/>
        <v>55.349999999999994</v>
      </c>
      <c r="M36" s="564">
        <f>SUM((L36+(E36+(S36*1.5))*(1+F36)))</f>
        <v>91.131999999999991</v>
      </c>
      <c r="N36" s="564">
        <f t="shared" si="3"/>
        <v>55.349999999999994</v>
      </c>
      <c r="O36" s="564">
        <f>SUM(N36+(E36+(S36*1.5))*(1+F36))</f>
        <v>91.131999999999991</v>
      </c>
      <c r="P36" s="564">
        <f t="shared" si="4"/>
        <v>73.8</v>
      </c>
      <c r="Q36" s="564">
        <f>SUM((P36+(E36+(S36*2))*(1+F36)))</f>
        <v>112.80699999999999</v>
      </c>
      <c r="R36" s="68">
        <v>18.55</v>
      </c>
      <c r="S36" s="68">
        <v>6.45</v>
      </c>
      <c r="T36" s="68">
        <v>0.03</v>
      </c>
    </row>
    <row r="37" spans="1:20" ht="285">
      <c r="A37" s="424" t="s">
        <v>720</v>
      </c>
      <c r="B37" s="405" t="s">
        <v>882</v>
      </c>
      <c r="C37" s="496" t="s">
        <v>303</v>
      </c>
      <c r="D37" s="562">
        <v>34.6</v>
      </c>
      <c r="E37" s="562">
        <f>SUM((D37*S37)+R37)</f>
        <v>24.546500000000002</v>
      </c>
      <c r="F37" s="164"/>
      <c r="G37" s="563">
        <f t="shared" si="0"/>
        <v>59.146500000000003</v>
      </c>
      <c r="H37" s="165"/>
      <c r="I37" s="165"/>
      <c r="J37" s="563">
        <f t="shared" si="1"/>
        <v>51.900000000000006</v>
      </c>
      <c r="K37" s="564">
        <f>SUM((J37+E37)*(1+F37))</f>
        <v>76.446500000000015</v>
      </c>
      <c r="L37" s="563">
        <f t="shared" si="2"/>
        <v>51.900000000000006</v>
      </c>
      <c r="M37" s="564">
        <f>SUM((L37+E37)*(1+F37))</f>
        <v>76.446500000000015</v>
      </c>
      <c r="N37" s="564">
        <f t="shared" si="3"/>
        <v>51.900000000000006</v>
      </c>
      <c r="O37" s="564">
        <f>SUM(E37+N37)*(1+F37)</f>
        <v>76.446500000000015</v>
      </c>
      <c r="P37" s="564">
        <f t="shared" si="4"/>
        <v>69.2</v>
      </c>
      <c r="Q37" s="564">
        <f>SUM((P37+E37)*(1+F37))</f>
        <v>93.746499999999997</v>
      </c>
      <c r="R37" s="68">
        <v>22.73</v>
      </c>
      <c r="S37" s="80">
        <v>5.2499999999999998E-2</v>
      </c>
      <c r="T37" s="61"/>
    </row>
    <row r="38" spans="1:20" ht="225">
      <c r="A38" s="424" t="s">
        <v>719</v>
      </c>
      <c r="B38" s="405" t="s">
        <v>882</v>
      </c>
      <c r="C38" s="541" t="s">
        <v>351</v>
      </c>
      <c r="D38" s="562">
        <v>35.549999999999997</v>
      </c>
      <c r="E38" s="562">
        <f>SUM((D38*S38)+R38)</f>
        <v>22.936500000000002</v>
      </c>
      <c r="F38" s="164"/>
      <c r="G38" s="563">
        <f t="shared" si="0"/>
        <v>58.486499999999999</v>
      </c>
      <c r="H38" s="165"/>
      <c r="I38" s="165"/>
      <c r="J38" s="563">
        <f t="shared" ref="J38:J81" si="9">SUM(D38*1.5)</f>
        <v>53.324999999999996</v>
      </c>
      <c r="K38" s="564">
        <f>SUM((J38+(R38+S38*J38)*(1+F38)))</f>
        <v>76.794749999999993</v>
      </c>
      <c r="L38" s="563">
        <f t="shared" ref="L38:L81" si="10">SUM(D38*1.5)</f>
        <v>53.324999999999996</v>
      </c>
      <c r="M38" s="564">
        <f>SUM((L38+(R38+S38*L38))*(1+F38))</f>
        <v>76.794749999999993</v>
      </c>
      <c r="N38" s="564">
        <f t="shared" ref="N38:N81" si="11">SUM(D38*1.5)</f>
        <v>53.324999999999996</v>
      </c>
      <c r="O38" s="564">
        <f>SUM(N38+(R38+S38*N38))*(1+F38)</f>
        <v>76.794749999999993</v>
      </c>
      <c r="P38" s="564">
        <f t="shared" ref="P38:P81" si="12">SUM(D38*2)</f>
        <v>71.099999999999994</v>
      </c>
      <c r="Q38" s="564">
        <f>SUM((P38+(R38+S38*P38))*(1+F38))</f>
        <v>95.102999999999994</v>
      </c>
      <c r="R38" s="68">
        <v>21.87</v>
      </c>
      <c r="S38" s="61">
        <v>0.03</v>
      </c>
      <c r="T38" s="61"/>
    </row>
    <row r="39" spans="1:20" ht="285">
      <c r="A39" s="424" t="s">
        <v>718</v>
      </c>
      <c r="B39" s="405" t="s">
        <v>882</v>
      </c>
      <c r="C39" s="541" t="s">
        <v>346</v>
      </c>
      <c r="D39" s="562">
        <v>36.840000000000003</v>
      </c>
      <c r="E39" s="562">
        <f>SUM((D39*S39)+R39)</f>
        <v>28.005199999999999</v>
      </c>
      <c r="F39" s="164"/>
      <c r="G39" s="563">
        <f t="shared" si="0"/>
        <v>64.845200000000006</v>
      </c>
      <c r="H39" s="165"/>
      <c r="I39" s="165"/>
      <c r="J39" s="563">
        <f t="shared" si="9"/>
        <v>55.260000000000005</v>
      </c>
      <c r="K39" s="564">
        <f>SUM((J39+(J39*S39+R39)*(1+F39)))</f>
        <v>83.817800000000005</v>
      </c>
      <c r="L39" s="563">
        <f t="shared" si="10"/>
        <v>55.260000000000005</v>
      </c>
      <c r="M39" s="564">
        <f>SUM((L39+(L39*S39+R39))*(1+F39))</f>
        <v>83.817800000000005</v>
      </c>
      <c r="N39" s="564">
        <f t="shared" si="11"/>
        <v>55.260000000000005</v>
      </c>
      <c r="O39" s="564">
        <f>SUM(N39+(N39*S39+R39))*(1+F39)</f>
        <v>83.817800000000005</v>
      </c>
      <c r="P39" s="564">
        <f t="shared" si="12"/>
        <v>73.680000000000007</v>
      </c>
      <c r="Q39" s="564">
        <f>SUM((P39+(P39*S39+R39))*(1+F39))</f>
        <v>102.79040000000001</v>
      </c>
      <c r="R39" s="61">
        <v>26.9</v>
      </c>
      <c r="S39" s="61">
        <v>0.03</v>
      </c>
      <c r="T39" s="61"/>
    </row>
    <row r="40" spans="1:20" ht="121.5" customHeight="1">
      <c r="A40" s="424" t="s">
        <v>717</v>
      </c>
      <c r="B40" s="405" t="s">
        <v>882</v>
      </c>
      <c r="C40" s="541" t="s">
        <v>347</v>
      </c>
      <c r="D40" s="562">
        <v>35.81</v>
      </c>
      <c r="E40" s="562">
        <f>SUM((D40*S40)+R40)</f>
        <v>28.0243</v>
      </c>
      <c r="F40" s="164"/>
      <c r="G40" s="563">
        <f t="shared" si="0"/>
        <v>63.834299999999999</v>
      </c>
      <c r="H40" s="166"/>
      <c r="I40" s="168"/>
      <c r="J40" s="563">
        <f t="shared" si="9"/>
        <v>53.715000000000003</v>
      </c>
      <c r="K40" s="564">
        <f>SUM((J40+(J40*S40+R40)*(1+F40)))</f>
        <v>82.276450000000011</v>
      </c>
      <c r="L40" s="563">
        <f t="shared" si="10"/>
        <v>53.715000000000003</v>
      </c>
      <c r="M40" s="564">
        <f>SUM((L40+(L40*S40+R40)*(1+F40)))</f>
        <v>82.276450000000011</v>
      </c>
      <c r="N40" s="564">
        <f t="shared" si="11"/>
        <v>53.715000000000003</v>
      </c>
      <c r="O40" s="564">
        <f>SUM(N40+(N40*S40+R40)*(1+F40))</f>
        <v>82.276450000000011</v>
      </c>
      <c r="P40" s="564">
        <f t="shared" si="12"/>
        <v>71.62</v>
      </c>
      <c r="Q40" s="564">
        <f>SUM((P40+(P40*S40+R40)*(1+F40)))</f>
        <v>100.71860000000001</v>
      </c>
      <c r="R40" s="68">
        <v>26.95</v>
      </c>
      <c r="S40" s="61">
        <v>0.03</v>
      </c>
      <c r="T40" s="61"/>
    </row>
    <row r="41" spans="1:20" ht="135">
      <c r="A41" s="424" t="s">
        <v>716</v>
      </c>
      <c r="B41" s="405" t="s">
        <v>882</v>
      </c>
      <c r="C41" s="541" t="s">
        <v>347</v>
      </c>
      <c r="D41" s="562">
        <v>36.9</v>
      </c>
      <c r="E41" s="562">
        <f>SUM((D41*T41)+R41)+S41</f>
        <v>26.106999999999999</v>
      </c>
      <c r="F41" s="164"/>
      <c r="G41" s="563">
        <f t="shared" si="0"/>
        <v>63.006999999999998</v>
      </c>
      <c r="H41" s="166"/>
      <c r="I41" s="166"/>
      <c r="J41" s="563">
        <f t="shared" si="9"/>
        <v>55.349999999999994</v>
      </c>
      <c r="K41" s="564">
        <f>SUM((J41+(E41+(S41*1.5))*(1+F41)))</f>
        <v>91.131999999999991</v>
      </c>
      <c r="L41" s="563">
        <f t="shared" si="10"/>
        <v>55.349999999999994</v>
      </c>
      <c r="M41" s="564">
        <f>SUM((L41+(E41+(S41*1.5))*(1+F41)))</f>
        <v>91.131999999999991</v>
      </c>
      <c r="N41" s="564">
        <f t="shared" si="11"/>
        <v>55.349999999999994</v>
      </c>
      <c r="O41" s="564">
        <f>SUM(N41+(E41+(S41*1.5))*(1+F41))</f>
        <v>91.131999999999991</v>
      </c>
      <c r="P41" s="564">
        <f t="shared" si="12"/>
        <v>73.8</v>
      </c>
      <c r="Q41" s="564">
        <f>SUM((P41+(E41+(S41*2))*(1+F41)))</f>
        <v>112.80699999999999</v>
      </c>
      <c r="R41" s="68">
        <v>18.55</v>
      </c>
      <c r="S41" s="68">
        <v>6.45</v>
      </c>
      <c r="T41" s="68">
        <v>0.03</v>
      </c>
    </row>
    <row r="42" spans="1:20" ht="285" hidden="1">
      <c r="A42" s="410" t="s">
        <v>477</v>
      </c>
      <c r="B42" s="540" t="s">
        <v>566</v>
      </c>
      <c r="C42" s="496" t="s">
        <v>303</v>
      </c>
      <c r="D42" s="562">
        <v>34.6</v>
      </c>
      <c r="E42" s="562">
        <f>SUM((D42*S42)+R42)</f>
        <v>24.546500000000002</v>
      </c>
      <c r="F42" s="164"/>
      <c r="G42" s="563">
        <f t="shared" si="0"/>
        <v>59.146500000000003</v>
      </c>
      <c r="H42" s="165"/>
      <c r="I42" s="165"/>
      <c r="J42" s="563">
        <f t="shared" si="9"/>
        <v>51.900000000000006</v>
      </c>
      <c r="K42" s="564">
        <f>SUM((J42+E42)*(1+F42))</f>
        <v>76.446500000000015</v>
      </c>
      <c r="L42" s="563">
        <f>SUM(D42*1.5)</f>
        <v>51.900000000000006</v>
      </c>
      <c r="M42" s="564">
        <f>SUM((L42+E42)*(1+F42))</f>
        <v>76.446500000000015</v>
      </c>
      <c r="N42" s="564">
        <f>SUM(D42*1.5)</f>
        <v>51.900000000000006</v>
      </c>
      <c r="O42" s="564">
        <f>SUM(E42+N42)*(1+F42)</f>
        <v>76.446500000000015</v>
      </c>
      <c r="P42" s="564">
        <f>SUM(D42*2)</f>
        <v>69.2</v>
      </c>
      <c r="Q42" s="564">
        <f>SUM((P42+E42)*(1+F42))</f>
        <v>93.746499999999997</v>
      </c>
      <c r="R42" s="68">
        <v>22.73</v>
      </c>
      <c r="S42" s="80">
        <v>5.2499999999999998E-2</v>
      </c>
      <c r="T42" s="61"/>
    </row>
    <row r="43" spans="1:20" ht="210" hidden="1">
      <c r="A43" s="541" t="s">
        <v>358</v>
      </c>
      <c r="B43" s="540" t="s">
        <v>566</v>
      </c>
      <c r="C43" s="541" t="s">
        <v>351</v>
      </c>
      <c r="D43" s="562">
        <v>35.549999999999997</v>
      </c>
      <c r="E43" s="562">
        <f>SUM((D43*S43)+R43)</f>
        <v>22.936500000000002</v>
      </c>
      <c r="F43" s="164"/>
      <c r="G43" s="563">
        <f t="shared" si="0"/>
        <v>58.486499999999999</v>
      </c>
      <c r="H43" s="165"/>
      <c r="I43" s="165"/>
      <c r="J43" s="563">
        <f>SUM(D43*1.5)</f>
        <v>53.324999999999996</v>
      </c>
      <c r="K43" s="564">
        <f>SUM((J43+(R43+S43*J43)*(1+F43)))</f>
        <v>76.794749999999993</v>
      </c>
      <c r="L43" s="563">
        <f>SUM(D43*1.5)</f>
        <v>53.324999999999996</v>
      </c>
      <c r="M43" s="564">
        <f>SUM((L43+(R43+S43*L43))*(1+F43))</f>
        <v>76.794749999999993</v>
      </c>
      <c r="N43" s="564">
        <f>SUM(D43*1.5)</f>
        <v>53.324999999999996</v>
      </c>
      <c r="O43" s="564">
        <f>SUM(N43+(R43+S43*N43))*(1+F43)</f>
        <v>76.794749999999993</v>
      </c>
      <c r="P43" s="564">
        <f>SUM(D43*2)</f>
        <v>71.099999999999994</v>
      </c>
      <c r="Q43" s="564">
        <f>SUM((P43+(R43+S43*P43))*(1+F43))</f>
        <v>95.102999999999994</v>
      </c>
      <c r="R43" s="68">
        <v>21.87</v>
      </c>
      <c r="S43" s="61">
        <v>0.03</v>
      </c>
      <c r="T43" s="61"/>
    </row>
    <row r="44" spans="1:20" ht="323.25" hidden="1" customHeight="1">
      <c r="A44" s="541" t="s">
        <v>359</v>
      </c>
      <c r="B44" s="540" t="s">
        <v>566</v>
      </c>
      <c r="C44" s="541" t="s">
        <v>346</v>
      </c>
      <c r="D44" s="562">
        <v>36.840000000000003</v>
      </c>
      <c r="E44" s="562">
        <f>SUM((D44*S44)+R44)</f>
        <v>28.005199999999999</v>
      </c>
      <c r="F44" s="164"/>
      <c r="G44" s="563">
        <f t="shared" si="0"/>
        <v>64.845200000000006</v>
      </c>
      <c r="H44" s="165"/>
      <c r="I44" s="165"/>
      <c r="J44" s="563">
        <f>SUM(D44*1.5)</f>
        <v>55.260000000000005</v>
      </c>
      <c r="K44" s="564">
        <f>SUM((J44+(J44*S44+R44)*(1+F44)))</f>
        <v>83.817800000000005</v>
      </c>
      <c r="L44" s="563">
        <f>SUM(D44*1.5)</f>
        <v>55.260000000000005</v>
      </c>
      <c r="M44" s="564">
        <f>SUM((L44+(L44*S44+R44))*(1+F44))</f>
        <v>83.817800000000005</v>
      </c>
      <c r="N44" s="564">
        <f>SUM(D44*1.5)</f>
        <v>55.260000000000005</v>
      </c>
      <c r="O44" s="564">
        <f>SUM(N44+(N44*S44+R44))*(1+F44)</f>
        <v>83.817800000000005</v>
      </c>
      <c r="P44" s="564">
        <f>SUM(D44*2)</f>
        <v>73.680000000000007</v>
      </c>
      <c r="Q44" s="564">
        <f>SUM((P44+(P44*S44+R44))*(1+F44))</f>
        <v>102.79040000000001</v>
      </c>
      <c r="R44" s="61">
        <v>26.9</v>
      </c>
      <c r="S44" s="61">
        <v>0.03</v>
      </c>
      <c r="T44" s="61"/>
    </row>
    <row r="45" spans="1:20" ht="90" hidden="1">
      <c r="A45" s="541" t="s">
        <v>360</v>
      </c>
      <c r="B45" s="540" t="s">
        <v>566</v>
      </c>
      <c r="C45" s="541" t="s">
        <v>347</v>
      </c>
      <c r="D45" s="562">
        <v>35.81</v>
      </c>
      <c r="E45" s="562">
        <f>SUM((D45*S45)+R45)</f>
        <v>28.0243</v>
      </c>
      <c r="F45" s="164"/>
      <c r="G45" s="563">
        <f t="shared" si="0"/>
        <v>63.834299999999999</v>
      </c>
      <c r="H45" s="166"/>
      <c r="I45" s="168"/>
      <c r="J45" s="563">
        <f>SUM(D45*1.5)</f>
        <v>53.715000000000003</v>
      </c>
      <c r="K45" s="564">
        <f>SUM((J45+(J45*S45+R45)*(1+F45)))</f>
        <v>82.276450000000011</v>
      </c>
      <c r="L45" s="563">
        <f>SUM(D45*1.5)</f>
        <v>53.715000000000003</v>
      </c>
      <c r="M45" s="564">
        <f>SUM((L45+(L45*S45+R45)*(1+F45)))</f>
        <v>82.276450000000011</v>
      </c>
      <c r="N45" s="564">
        <f>SUM(D45*1.5)</f>
        <v>53.715000000000003</v>
      </c>
      <c r="O45" s="564">
        <f>SUM(N45+(N45*S45+R45)*(1+F45))</f>
        <v>82.276450000000011</v>
      </c>
      <c r="P45" s="564">
        <f>SUM(D45*2)</f>
        <v>71.62</v>
      </c>
      <c r="Q45" s="564">
        <f>SUM((P45+(P45*S45+R45)*(1+F45)))</f>
        <v>100.71860000000001</v>
      </c>
      <c r="R45" s="68">
        <v>26.95</v>
      </c>
      <c r="S45" s="61">
        <v>0.03</v>
      </c>
      <c r="T45" s="61"/>
    </row>
    <row r="46" spans="1:20" ht="140.25" hidden="1" customHeight="1">
      <c r="A46" s="541" t="s">
        <v>361</v>
      </c>
      <c r="B46" s="540" t="s">
        <v>566</v>
      </c>
      <c r="C46" s="541" t="s">
        <v>347</v>
      </c>
      <c r="D46" s="562">
        <v>36.9</v>
      </c>
      <c r="E46" s="562">
        <f>SUM((D46*T46)+R46)+S46</f>
        <v>26.106999999999999</v>
      </c>
      <c r="F46" s="164"/>
      <c r="G46" s="563">
        <f t="shared" si="0"/>
        <v>63.006999999999998</v>
      </c>
      <c r="H46" s="166"/>
      <c r="I46" s="166"/>
      <c r="J46" s="563">
        <f>SUM(D46*1.5)</f>
        <v>55.349999999999994</v>
      </c>
      <c r="K46" s="564">
        <f>SUM((J46+(E46+(S46*1.5))*(1+F46)))</f>
        <v>91.131999999999991</v>
      </c>
      <c r="L46" s="563">
        <f>SUM(D46*1.5)</f>
        <v>55.349999999999994</v>
      </c>
      <c r="M46" s="564">
        <f>SUM((L46+(E46+(S46*1.5))*(1+F46)))</f>
        <v>91.131999999999991</v>
      </c>
      <c r="N46" s="564">
        <f>SUM(D46*1.5)</f>
        <v>55.349999999999994</v>
      </c>
      <c r="O46" s="564">
        <f>SUM(N46+(E46+(S46*1.5))*(1+F46))</f>
        <v>91.131999999999991</v>
      </c>
      <c r="P46" s="564">
        <f>SUM(D46*2)</f>
        <v>73.8</v>
      </c>
      <c r="Q46" s="564">
        <f>SUM((P46+(E46+(S46*2))*(1+F46)))</f>
        <v>112.80699999999999</v>
      </c>
      <c r="R46" s="68">
        <v>18.55</v>
      </c>
      <c r="S46" s="68">
        <v>6.45</v>
      </c>
      <c r="T46" s="68">
        <v>0.03</v>
      </c>
    </row>
    <row r="47" spans="1:20" ht="285">
      <c r="A47" s="424" t="s">
        <v>714</v>
      </c>
      <c r="B47" s="424" t="s">
        <v>711</v>
      </c>
      <c r="C47" s="496" t="s">
        <v>303</v>
      </c>
      <c r="D47" s="562">
        <v>34.6</v>
      </c>
      <c r="E47" s="562">
        <f>SUM((D47*S47)+R47)</f>
        <v>24.546500000000002</v>
      </c>
      <c r="F47" s="164"/>
      <c r="G47" s="563">
        <f t="shared" si="0"/>
        <v>59.146500000000003</v>
      </c>
      <c r="H47" s="165"/>
      <c r="I47" s="165"/>
      <c r="J47" s="563">
        <f t="shared" si="9"/>
        <v>51.900000000000006</v>
      </c>
      <c r="K47" s="564">
        <f>SUM((J47+E47)*(1+F47))</f>
        <v>76.446500000000015</v>
      </c>
      <c r="L47" s="563">
        <f t="shared" si="10"/>
        <v>51.900000000000006</v>
      </c>
      <c r="M47" s="564">
        <f>SUM((L47+E47)*(1+F47))</f>
        <v>76.446500000000015</v>
      </c>
      <c r="N47" s="564">
        <f t="shared" si="11"/>
        <v>51.900000000000006</v>
      </c>
      <c r="O47" s="564">
        <f>SUM(E47+N47)*(1+F47)</f>
        <v>76.446500000000015</v>
      </c>
      <c r="P47" s="564">
        <f t="shared" si="12"/>
        <v>69.2</v>
      </c>
      <c r="Q47" s="564">
        <f>SUM((P47+E47)*(1+F47))</f>
        <v>93.746499999999997</v>
      </c>
      <c r="R47" s="68">
        <v>22.73</v>
      </c>
      <c r="S47" s="80">
        <v>5.2499999999999998E-2</v>
      </c>
      <c r="T47" s="61"/>
    </row>
    <row r="48" spans="1:20" ht="201" customHeight="1">
      <c r="A48" s="424" t="s">
        <v>715</v>
      </c>
      <c r="B48" s="405" t="s">
        <v>883</v>
      </c>
      <c r="C48" s="541" t="s">
        <v>351</v>
      </c>
      <c r="D48" s="562">
        <v>35.549999999999997</v>
      </c>
      <c r="E48" s="562">
        <f>SUM((D48*S48)+R48)</f>
        <v>22.936500000000002</v>
      </c>
      <c r="F48" s="164"/>
      <c r="G48" s="563">
        <f t="shared" si="0"/>
        <v>58.486499999999999</v>
      </c>
      <c r="H48" s="165"/>
      <c r="I48" s="165"/>
      <c r="J48" s="563">
        <f t="shared" si="9"/>
        <v>53.324999999999996</v>
      </c>
      <c r="K48" s="564">
        <f>SUM((J48+(R48+S48*J48)*(1+F48)))</f>
        <v>76.794749999999993</v>
      </c>
      <c r="L48" s="563">
        <f t="shared" si="10"/>
        <v>53.324999999999996</v>
      </c>
      <c r="M48" s="564">
        <f>SUM((L48+(R48+S48*L48))*(1+F48))</f>
        <v>76.794749999999993</v>
      </c>
      <c r="N48" s="564">
        <f t="shared" si="11"/>
        <v>53.324999999999996</v>
      </c>
      <c r="O48" s="564">
        <f>SUM(N48+(R48+S48*N48))*(1+F48)</f>
        <v>76.794749999999993</v>
      </c>
      <c r="P48" s="564">
        <f t="shared" si="12"/>
        <v>71.099999999999994</v>
      </c>
      <c r="Q48" s="564">
        <f>SUM((P48+(R48+S48*P48))*(1+F48))</f>
        <v>95.102999999999994</v>
      </c>
      <c r="R48" s="68">
        <v>21.87</v>
      </c>
      <c r="S48" s="61">
        <v>0.03</v>
      </c>
      <c r="T48" s="61"/>
    </row>
    <row r="49" spans="1:20" ht="255">
      <c r="A49" s="424" t="s">
        <v>713</v>
      </c>
      <c r="B49" s="405" t="s">
        <v>883</v>
      </c>
      <c r="C49" s="541" t="s">
        <v>346</v>
      </c>
      <c r="D49" s="562">
        <v>36.840000000000003</v>
      </c>
      <c r="E49" s="562">
        <f>SUM((D49*S49)+R49)</f>
        <v>28.005199999999999</v>
      </c>
      <c r="F49" s="164"/>
      <c r="G49" s="563">
        <f t="shared" si="0"/>
        <v>64.845200000000006</v>
      </c>
      <c r="H49" s="165"/>
      <c r="I49" s="165"/>
      <c r="J49" s="563">
        <f t="shared" si="9"/>
        <v>55.260000000000005</v>
      </c>
      <c r="K49" s="564">
        <f>SUM((J49+(J49*S49+R49)*(1+F49)))</f>
        <v>83.817800000000005</v>
      </c>
      <c r="L49" s="563">
        <f t="shared" si="10"/>
        <v>55.260000000000005</v>
      </c>
      <c r="M49" s="564">
        <f>SUM((L49+(L49*S49+R49))*(1+F49))</f>
        <v>83.817800000000005</v>
      </c>
      <c r="N49" s="564">
        <f t="shared" si="11"/>
        <v>55.260000000000005</v>
      </c>
      <c r="O49" s="564">
        <f>SUM(N49+(N49*S49+R49))*(1+F49)</f>
        <v>83.817800000000005</v>
      </c>
      <c r="P49" s="564">
        <f t="shared" si="12"/>
        <v>73.680000000000007</v>
      </c>
      <c r="Q49" s="564">
        <f>SUM((P49+(P49*S49+R49))*(1+F49))</f>
        <v>102.79040000000001</v>
      </c>
      <c r="R49" s="61">
        <v>26.9</v>
      </c>
      <c r="S49" s="61">
        <v>0.03</v>
      </c>
      <c r="T49" s="61"/>
    </row>
    <row r="50" spans="1:20" ht="105.75" customHeight="1">
      <c r="A50" s="424" t="s">
        <v>712</v>
      </c>
      <c r="B50" s="405" t="s">
        <v>883</v>
      </c>
      <c r="C50" s="541" t="s">
        <v>347</v>
      </c>
      <c r="D50" s="562">
        <v>35.81</v>
      </c>
      <c r="E50" s="562">
        <f>SUM((D50*S50)+R50)</f>
        <v>28.0243</v>
      </c>
      <c r="F50" s="164"/>
      <c r="G50" s="563">
        <f t="shared" si="0"/>
        <v>63.834299999999999</v>
      </c>
      <c r="H50" s="166"/>
      <c r="I50" s="168"/>
      <c r="J50" s="563">
        <f t="shared" si="9"/>
        <v>53.715000000000003</v>
      </c>
      <c r="K50" s="564">
        <f>SUM((J50+(J50*S50+R50)*(1+F50)))</f>
        <v>82.276450000000011</v>
      </c>
      <c r="L50" s="563">
        <f t="shared" si="10"/>
        <v>53.715000000000003</v>
      </c>
      <c r="M50" s="564">
        <f>SUM((L50+(L50*S50+R50)*(1+F50)))</f>
        <v>82.276450000000011</v>
      </c>
      <c r="N50" s="564">
        <f t="shared" si="11"/>
        <v>53.715000000000003</v>
      </c>
      <c r="O50" s="564">
        <f>SUM(N50+(N50*S50+R50)*(1+F50))</f>
        <v>82.276450000000011</v>
      </c>
      <c r="P50" s="564">
        <f t="shared" si="12"/>
        <v>71.62</v>
      </c>
      <c r="Q50" s="564">
        <f>SUM((P50+(P50*S50+R50)*(1+F50)))</f>
        <v>100.71860000000001</v>
      </c>
      <c r="R50" s="68">
        <v>26.95</v>
      </c>
      <c r="S50" s="61">
        <v>0.03</v>
      </c>
      <c r="T50" s="61"/>
    </row>
    <row r="51" spans="1:20" ht="126" customHeight="1">
      <c r="A51" s="424" t="s">
        <v>710</v>
      </c>
      <c r="B51" s="405" t="s">
        <v>883</v>
      </c>
      <c r="C51" s="541" t="s">
        <v>347</v>
      </c>
      <c r="D51" s="562">
        <v>36.9</v>
      </c>
      <c r="E51" s="562">
        <f>SUM((D51*T51)+R51)+S51</f>
        <v>26.106999999999999</v>
      </c>
      <c r="F51" s="164"/>
      <c r="G51" s="563">
        <f t="shared" si="0"/>
        <v>63.006999999999998</v>
      </c>
      <c r="H51" s="166"/>
      <c r="I51" s="166"/>
      <c r="J51" s="563">
        <f t="shared" si="9"/>
        <v>55.349999999999994</v>
      </c>
      <c r="K51" s="564">
        <f>SUM((J51+(E51+(S51*1.5))*(1+F51)))</f>
        <v>91.131999999999991</v>
      </c>
      <c r="L51" s="563">
        <f t="shared" si="10"/>
        <v>55.349999999999994</v>
      </c>
      <c r="M51" s="564">
        <f>SUM((L51+(E51+(S51*1.5))*(1+F51)))</f>
        <v>91.131999999999991</v>
      </c>
      <c r="N51" s="564">
        <f t="shared" si="11"/>
        <v>55.349999999999994</v>
      </c>
      <c r="O51" s="564">
        <f>SUM(N51+(E51+(S51*1.5))*(1+F51))</f>
        <v>91.131999999999991</v>
      </c>
      <c r="P51" s="564">
        <f t="shared" si="12"/>
        <v>73.8</v>
      </c>
      <c r="Q51" s="564">
        <f>SUM((P51+(E51+(S51*2))*(1+F51)))</f>
        <v>112.80699999999999</v>
      </c>
      <c r="R51" s="68">
        <v>18.55</v>
      </c>
      <c r="S51" s="68">
        <v>6.45</v>
      </c>
      <c r="T51" s="68">
        <v>0.03</v>
      </c>
    </row>
    <row r="52" spans="1:20" ht="270" customHeight="1">
      <c r="A52" s="424" t="s">
        <v>706</v>
      </c>
      <c r="B52" s="405" t="s">
        <v>884</v>
      </c>
      <c r="C52" s="496" t="s">
        <v>303</v>
      </c>
      <c r="D52" s="562">
        <v>34.6</v>
      </c>
      <c r="E52" s="562">
        <f>SUM((D52*S52)+R52)</f>
        <v>24.546500000000002</v>
      </c>
      <c r="F52" s="164"/>
      <c r="G52" s="563">
        <f t="shared" si="0"/>
        <v>59.146500000000003</v>
      </c>
      <c r="H52" s="165"/>
      <c r="I52" s="165"/>
      <c r="J52" s="563">
        <f>SUM(D52*1.5)</f>
        <v>51.900000000000006</v>
      </c>
      <c r="K52" s="564">
        <f>SUM((J52+E52)*(1+F52))</f>
        <v>76.446500000000015</v>
      </c>
      <c r="L52" s="563">
        <f>SUM(D52*1.5)</f>
        <v>51.900000000000006</v>
      </c>
      <c r="M52" s="564">
        <f>SUM((L52+E52)*(1+F52))</f>
        <v>76.446500000000015</v>
      </c>
      <c r="N52" s="564">
        <f>SUM(D52*1.5)</f>
        <v>51.900000000000006</v>
      </c>
      <c r="O52" s="564">
        <f>SUM(E52+N52)*(1+F52)</f>
        <v>76.446500000000015</v>
      </c>
      <c r="P52" s="564">
        <f>SUM(D52*2)</f>
        <v>69.2</v>
      </c>
      <c r="Q52" s="564">
        <f>SUM((P52+E52)*(1+F52))</f>
        <v>93.746499999999997</v>
      </c>
      <c r="R52" s="68">
        <v>22.73</v>
      </c>
      <c r="S52" s="80">
        <v>5.2499999999999998E-2</v>
      </c>
      <c r="T52" s="61"/>
    </row>
    <row r="53" spans="1:20" ht="210">
      <c r="A53" s="424" t="s">
        <v>707</v>
      </c>
      <c r="B53" s="405" t="s">
        <v>884</v>
      </c>
      <c r="C53" s="541" t="s">
        <v>351</v>
      </c>
      <c r="D53" s="562">
        <v>35.549999999999997</v>
      </c>
      <c r="E53" s="562">
        <f>SUM((D53*S53)+R53)</f>
        <v>22.936500000000002</v>
      </c>
      <c r="F53" s="164"/>
      <c r="G53" s="563">
        <f t="shared" si="0"/>
        <v>58.486499999999999</v>
      </c>
      <c r="H53" s="165"/>
      <c r="I53" s="165"/>
      <c r="J53" s="563">
        <f>SUM(D53*1.5)</f>
        <v>53.324999999999996</v>
      </c>
      <c r="K53" s="564">
        <f>SUM((J53+(R53+S53*J53)*(1+F53)))</f>
        <v>76.794749999999993</v>
      </c>
      <c r="L53" s="563">
        <f>SUM(D53*1.5)</f>
        <v>53.324999999999996</v>
      </c>
      <c r="M53" s="564">
        <f>SUM((L53+(R53+S53*L53))*(1+F53))</f>
        <v>76.794749999999993</v>
      </c>
      <c r="N53" s="564">
        <f>SUM(D53*1.5)</f>
        <v>53.324999999999996</v>
      </c>
      <c r="O53" s="564">
        <f>SUM(N53+(R53+S53*N53))*(1+F53)</f>
        <v>76.794749999999993</v>
      </c>
      <c r="P53" s="564">
        <f>SUM(D53*2)</f>
        <v>71.099999999999994</v>
      </c>
      <c r="Q53" s="564">
        <f>SUM((P53+(R53+S53*P53))*(1+F53))</f>
        <v>95.102999999999994</v>
      </c>
      <c r="R53" s="68">
        <v>21.87</v>
      </c>
      <c r="S53" s="61">
        <v>0.03</v>
      </c>
      <c r="T53" s="61"/>
    </row>
    <row r="54" spans="1:20" ht="270">
      <c r="A54" s="424" t="s">
        <v>708</v>
      </c>
      <c r="B54" s="405" t="s">
        <v>884</v>
      </c>
      <c r="C54" s="541" t="s">
        <v>346</v>
      </c>
      <c r="D54" s="562">
        <v>36.840000000000003</v>
      </c>
      <c r="E54" s="562">
        <f>SUM((D54*S54)+R54)</f>
        <v>28.005199999999999</v>
      </c>
      <c r="F54" s="164"/>
      <c r="G54" s="563">
        <f t="shared" si="0"/>
        <v>64.845200000000006</v>
      </c>
      <c r="H54" s="165"/>
      <c r="I54" s="165"/>
      <c r="J54" s="563">
        <f>SUM(D54*1.5)</f>
        <v>55.260000000000005</v>
      </c>
      <c r="K54" s="564">
        <f>SUM((J54+(J54*S54+R54)*(1+F54)))</f>
        <v>83.817800000000005</v>
      </c>
      <c r="L54" s="563">
        <f>SUM(D54*1.5)</f>
        <v>55.260000000000005</v>
      </c>
      <c r="M54" s="564">
        <f>SUM((L54+(L54*S54+R54))*(1+F54))</f>
        <v>83.817800000000005</v>
      </c>
      <c r="N54" s="564">
        <f>SUM(D54*1.5)</f>
        <v>55.260000000000005</v>
      </c>
      <c r="O54" s="564">
        <f>SUM(N54+(N54*S54+R54))*(1+F54)</f>
        <v>83.817800000000005</v>
      </c>
      <c r="P54" s="564">
        <f>SUM(D54*2)</f>
        <v>73.680000000000007</v>
      </c>
      <c r="Q54" s="564">
        <f>SUM((P54+(P54*S54+R54))*(1+F54))</f>
        <v>102.79040000000001</v>
      </c>
      <c r="R54" s="61">
        <v>26.9</v>
      </c>
      <c r="S54" s="61">
        <v>0.03</v>
      </c>
      <c r="T54" s="61"/>
    </row>
    <row r="55" spans="1:20" ht="135">
      <c r="A55" s="424" t="s">
        <v>709</v>
      </c>
      <c r="B55" s="405" t="s">
        <v>884</v>
      </c>
      <c r="C55" s="541" t="s">
        <v>347</v>
      </c>
      <c r="D55" s="562">
        <v>36.9</v>
      </c>
      <c r="E55" s="562">
        <f>SUM((D55*S55)+R55)</f>
        <v>28.056999999999999</v>
      </c>
      <c r="F55" s="164"/>
      <c r="G55" s="563">
        <f t="shared" si="0"/>
        <v>64.956999999999994</v>
      </c>
      <c r="H55" s="166"/>
      <c r="I55" s="168"/>
      <c r="J55" s="563">
        <f>SUM(D55*1.5)</f>
        <v>55.349999999999994</v>
      </c>
      <c r="K55" s="564">
        <f>SUM((J55+(J55*S55+R55)*(1+F55)))</f>
        <v>83.960499999999996</v>
      </c>
      <c r="L55" s="563">
        <f>SUM(D55*1.5)</f>
        <v>55.349999999999994</v>
      </c>
      <c r="M55" s="564">
        <f>SUM((L55+(L55*S55+R55)*(1+F55)))</f>
        <v>83.960499999999996</v>
      </c>
      <c r="N55" s="564">
        <f>SUM(D55*1.5)</f>
        <v>55.349999999999994</v>
      </c>
      <c r="O55" s="564">
        <f>SUM(N55+(N55*S55+R55)*(1+F55))</f>
        <v>83.960499999999996</v>
      </c>
      <c r="P55" s="564">
        <f>SUM(D55*2)</f>
        <v>73.8</v>
      </c>
      <c r="Q55" s="564">
        <f>SUM((P55+(P55*S55+R55)*(1+F55)))</f>
        <v>102.964</v>
      </c>
      <c r="R55" s="68">
        <v>26.95</v>
      </c>
      <c r="S55" s="61">
        <v>0.03</v>
      </c>
      <c r="T55" s="61"/>
    </row>
    <row r="56" spans="1:20" ht="156.75" customHeight="1">
      <c r="A56" s="541" t="s">
        <v>362</v>
      </c>
      <c r="B56" s="405" t="s">
        <v>884</v>
      </c>
      <c r="C56" s="541" t="s">
        <v>347</v>
      </c>
      <c r="D56" s="562">
        <v>36.9</v>
      </c>
      <c r="E56" s="562">
        <f>SUM((D56*T56)+R56)+S56</f>
        <v>26.106999999999999</v>
      </c>
      <c r="F56" s="164"/>
      <c r="G56" s="563">
        <f t="shared" si="0"/>
        <v>63.006999999999998</v>
      </c>
      <c r="H56" s="166"/>
      <c r="I56" s="166"/>
      <c r="J56" s="563">
        <f>SUM(D56*1.5)</f>
        <v>55.349999999999994</v>
      </c>
      <c r="K56" s="564">
        <f>SUM((J56+(E56+(S56*1.5))*(1+F56)))</f>
        <v>91.131999999999991</v>
      </c>
      <c r="L56" s="563">
        <f>SUM(D56*1.5)</f>
        <v>55.349999999999994</v>
      </c>
      <c r="M56" s="564">
        <f>SUM((L56+(E56+(S56*1.5))*(1+F56)))</f>
        <v>91.131999999999991</v>
      </c>
      <c r="N56" s="564">
        <f>SUM(D56*1.5)</f>
        <v>55.349999999999994</v>
      </c>
      <c r="O56" s="564">
        <f>SUM(N56+(E56+(S56*1.5))*(1+F56))</f>
        <v>91.131999999999991</v>
      </c>
      <c r="P56" s="564">
        <f>SUM(D56*2)</f>
        <v>73.8</v>
      </c>
      <c r="Q56" s="564">
        <f>SUM((P56+(E56+(S56*2))*(1+F56)))</f>
        <v>112.80699999999999</v>
      </c>
      <c r="R56" s="68">
        <v>18.55</v>
      </c>
      <c r="S56" s="68">
        <v>6.45</v>
      </c>
      <c r="T56" s="68">
        <v>0.03</v>
      </c>
    </row>
    <row r="57" spans="1:20" ht="261.75" customHeight="1">
      <c r="A57" s="410" t="s">
        <v>478</v>
      </c>
      <c r="B57" s="424" t="s">
        <v>705</v>
      </c>
      <c r="C57" s="496" t="s">
        <v>303</v>
      </c>
      <c r="D57" s="562">
        <v>34.6</v>
      </c>
      <c r="E57" s="562">
        <f>SUM((D57*S57)+R57)</f>
        <v>24.546500000000002</v>
      </c>
      <c r="F57" s="164"/>
      <c r="G57" s="563">
        <f t="shared" si="0"/>
        <v>59.146500000000003</v>
      </c>
      <c r="H57" s="165"/>
      <c r="I57" s="165"/>
      <c r="J57" s="563">
        <f t="shared" si="9"/>
        <v>51.900000000000006</v>
      </c>
      <c r="K57" s="564">
        <f>SUM((J57+E57)*(1+F57))</f>
        <v>76.446500000000015</v>
      </c>
      <c r="L57" s="563">
        <f t="shared" si="10"/>
        <v>51.900000000000006</v>
      </c>
      <c r="M57" s="564">
        <f>SUM((L57+E57)*(1+F57))</f>
        <v>76.446500000000015</v>
      </c>
      <c r="N57" s="564">
        <f t="shared" si="11"/>
        <v>51.900000000000006</v>
      </c>
      <c r="O57" s="564">
        <f>SUM(E57+N57)*(1+F57)</f>
        <v>76.446500000000015</v>
      </c>
      <c r="P57" s="564">
        <f t="shared" si="12"/>
        <v>69.2</v>
      </c>
      <c r="Q57" s="564">
        <f>SUM((P57+E57)*(1+F57))</f>
        <v>93.746499999999997</v>
      </c>
      <c r="R57" s="68">
        <v>22.73</v>
      </c>
      <c r="S57" s="80">
        <v>5.2499999999999998E-2</v>
      </c>
      <c r="T57" s="61"/>
    </row>
    <row r="58" spans="1:20" ht="210">
      <c r="A58" s="541" t="s">
        <v>363</v>
      </c>
      <c r="B58" s="405" t="s">
        <v>885</v>
      </c>
      <c r="C58" s="541" t="s">
        <v>351</v>
      </c>
      <c r="D58" s="562">
        <v>35.549999999999997</v>
      </c>
      <c r="E58" s="562">
        <f>SUM((D58*S58)+R58)</f>
        <v>22.936500000000002</v>
      </c>
      <c r="F58" s="164"/>
      <c r="G58" s="563">
        <f t="shared" si="0"/>
        <v>58.486499999999999</v>
      </c>
      <c r="H58" s="165"/>
      <c r="I58" s="165"/>
      <c r="J58" s="563">
        <f t="shared" si="9"/>
        <v>53.324999999999996</v>
      </c>
      <c r="K58" s="564">
        <f>SUM((J58+(R58+S58*J58)*(1+F58)))</f>
        <v>76.794749999999993</v>
      </c>
      <c r="L58" s="563">
        <f t="shared" si="10"/>
        <v>53.324999999999996</v>
      </c>
      <c r="M58" s="564">
        <f>SUM((L58+(R58+S58*L58))*(1+F58))</f>
        <v>76.794749999999993</v>
      </c>
      <c r="N58" s="564">
        <f t="shared" si="11"/>
        <v>53.324999999999996</v>
      </c>
      <c r="O58" s="564">
        <f>SUM(N58+(R58+S58*N58))*(1+F58)</f>
        <v>76.794749999999993</v>
      </c>
      <c r="P58" s="564">
        <f t="shared" si="12"/>
        <v>71.099999999999994</v>
      </c>
      <c r="Q58" s="564">
        <f>SUM((P58+(R58+S58*P58))*(1+F58))</f>
        <v>95.102999999999994</v>
      </c>
      <c r="R58" s="68">
        <v>21.87</v>
      </c>
      <c r="S58" s="61">
        <v>0.03</v>
      </c>
      <c r="T58" s="61"/>
    </row>
    <row r="59" spans="1:20" ht="270">
      <c r="A59" s="541" t="s">
        <v>364</v>
      </c>
      <c r="B59" s="405" t="s">
        <v>885</v>
      </c>
      <c r="C59" s="541" t="s">
        <v>346</v>
      </c>
      <c r="D59" s="562">
        <v>36.840000000000003</v>
      </c>
      <c r="E59" s="562">
        <f>SUM((D59*S59)+R59)</f>
        <v>28.005199999999999</v>
      </c>
      <c r="F59" s="164"/>
      <c r="G59" s="563">
        <f t="shared" si="0"/>
        <v>64.845200000000006</v>
      </c>
      <c r="H59" s="165"/>
      <c r="I59" s="165"/>
      <c r="J59" s="563">
        <f t="shared" si="9"/>
        <v>55.260000000000005</v>
      </c>
      <c r="K59" s="564">
        <f>SUM((J59+(J59*S59+R59)*(1+F59)))</f>
        <v>83.817800000000005</v>
      </c>
      <c r="L59" s="563">
        <f t="shared" si="10"/>
        <v>55.260000000000005</v>
      </c>
      <c r="M59" s="564">
        <f>SUM((L59+(L59*S59+R59))*(1+F59))</f>
        <v>83.817800000000005</v>
      </c>
      <c r="N59" s="564">
        <f t="shared" si="11"/>
        <v>55.260000000000005</v>
      </c>
      <c r="O59" s="564">
        <f>SUM(N59+(N59*S59+R59))*(1+F59)</f>
        <v>83.817800000000005</v>
      </c>
      <c r="P59" s="564">
        <f t="shared" si="12"/>
        <v>73.680000000000007</v>
      </c>
      <c r="Q59" s="564">
        <f>SUM((P59+(P59*S59+R59))*(1+F59))</f>
        <v>102.79040000000001</v>
      </c>
      <c r="R59" s="61">
        <v>26.9</v>
      </c>
      <c r="S59" s="61">
        <v>0.03</v>
      </c>
      <c r="T59" s="61"/>
    </row>
    <row r="60" spans="1:20" ht="120">
      <c r="A60" s="541" t="s">
        <v>365</v>
      </c>
      <c r="B60" s="405" t="s">
        <v>885</v>
      </c>
      <c r="C60" s="541" t="s">
        <v>347</v>
      </c>
      <c r="D60" s="562">
        <v>35.81</v>
      </c>
      <c r="E60" s="562">
        <f>SUM((D60*S60)+R60)</f>
        <v>28.0243</v>
      </c>
      <c r="F60" s="164"/>
      <c r="G60" s="563">
        <f t="shared" si="0"/>
        <v>63.834299999999999</v>
      </c>
      <c r="H60" s="166"/>
      <c r="I60" s="168"/>
      <c r="J60" s="563">
        <f t="shared" si="9"/>
        <v>53.715000000000003</v>
      </c>
      <c r="K60" s="564">
        <f>SUM((J60+(J60*S60+R60)*(1+F60)))</f>
        <v>82.276450000000011</v>
      </c>
      <c r="L60" s="563">
        <f t="shared" si="10"/>
        <v>53.715000000000003</v>
      </c>
      <c r="M60" s="564">
        <f>SUM((L60+(L60*S60+R60)*(1+F60)))</f>
        <v>82.276450000000011</v>
      </c>
      <c r="N60" s="564">
        <f t="shared" si="11"/>
        <v>53.715000000000003</v>
      </c>
      <c r="O60" s="564">
        <f>SUM(N60+(N60*S60+R60)*(1+F60))</f>
        <v>82.276450000000011</v>
      </c>
      <c r="P60" s="564">
        <f t="shared" si="12"/>
        <v>71.62</v>
      </c>
      <c r="Q60" s="564">
        <f>SUM((P60+(P60*S60+R60)*(1+F60)))</f>
        <v>100.71860000000001</v>
      </c>
      <c r="R60" s="68">
        <v>26.95</v>
      </c>
      <c r="S60" s="61">
        <v>0.03</v>
      </c>
      <c r="T60" s="61"/>
    </row>
    <row r="61" spans="1:20" ht="120">
      <c r="A61" s="541" t="s">
        <v>366</v>
      </c>
      <c r="B61" s="405" t="s">
        <v>885</v>
      </c>
      <c r="C61" s="541" t="s">
        <v>347</v>
      </c>
      <c r="D61" s="562">
        <v>36.9</v>
      </c>
      <c r="E61" s="562">
        <f>SUM((D61*T61)+R61)+S61</f>
        <v>26.106999999999999</v>
      </c>
      <c r="F61" s="164"/>
      <c r="G61" s="563">
        <f t="shared" si="0"/>
        <v>63.006999999999998</v>
      </c>
      <c r="H61" s="166"/>
      <c r="I61" s="166"/>
      <c r="J61" s="563">
        <f t="shared" si="9"/>
        <v>55.349999999999994</v>
      </c>
      <c r="K61" s="564">
        <f>SUM((J61+(E61+(S61*1.5))*(1+F61)))</f>
        <v>91.131999999999991</v>
      </c>
      <c r="L61" s="563">
        <f t="shared" si="10"/>
        <v>55.349999999999994</v>
      </c>
      <c r="M61" s="564">
        <f>SUM((L61+(E61+(S61*1.5))*(1+F61)))</f>
        <v>91.131999999999991</v>
      </c>
      <c r="N61" s="564">
        <f t="shared" si="11"/>
        <v>55.349999999999994</v>
      </c>
      <c r="O61" s="564">
        <f>SUM(N61+(E61+(S61*1.5))*(1+F61))</f>
        <v>91.131999999999991</v>
      </c>
      <c r="P61" s="564">
        <f t="shared" si="12"/>
        <v>73.8</v>
      </c>
      <c r="Q61" s="564">
        <f>SUM((P61+(E61+(S61*2))*(1+F61)))</f>
        <v>112.80699999999999</v>
      </c>
      <c r="R61" s="68">
        <v>18.55</v>
      </c>
      <c r="S61" s="68">
        <v>6.45</v>
      </c>
      <c r="T61" s="68">
        <v>0.03</v>
      </c>
    </row>
    <row r="62" spans="1:20" ht="285">
      <c r="A62" s="410" t="s">
        <v>479</v>
      </c>
      <c r="B62" s="405" t="s">
        <v>886</v>
      </c>
      <c r="C62" s="496" t="s">
        <v>303</v>
      </c>
      <c r="D62" s="562">
        <v>34.6</v>
      </c>
      <c r="E62" s="562">
        <f>SUM((D62*S62)+R62)</f>
        <v>24.546500000000002</v>
      </c>
      <c r="F62" s="164"/>
      <c r="G62" s="563">
        <f t="shared" si="0"/>
        <v>59.146500000000003</v>
      </c>
      <c r="H62" s="165"/>
      <c r="I62" s="165"/>
      <c r="J62" s="563">
        <f t="shared" si="9"/>
        <v>51.900000000000006</v>
      </c>
      <c r="K62" s="564">
        <f>SUM((J62+E62)*(1+F62))</f>
        <v>76.446500000000015</v>
      </c>
      <c r="L62" s="563">
        <f t="shared" si="10"/>
        <v>51.900000000000006</v>
      </c>
      <c r="M62" s="564">
        <f>SUM((L62+E62)*(1+F62))</f>
        <v>76.446500000000015</v>
      </c>
      <c r="N62" s="564">
        <f t="shared" si="11"/>
        <v>51.900000000000006</v>
      </c>
      <c r="O62" s="564">
        <f>SUM(E62+N62)*(1+F62)</f>
        <v>76.446500000000015</v>
      </c>
      <c r="P62" s="564">
        <f t="shared" si="12"/>
        <v>69.2</v>
      </c>
      <c r="Q62" s="564">
        <f>SUM((P62+E62)*(1+F62))</f>
        <v>93.746499999999997</v>
      </c>
      <c r="R62" s="68">
        <v>22.73</v>
      </c>
      <c r="S62" s="80">
        <v>5.2499999999999998E-2</v>
      </c>
      <c r="T62" s="61"/>
    </row>
    <row r="63" spans="1:20" ht="225">
      <c r="A63" s="410" t="s">
        <v>480</v>
      </c>
      <c r="B63" s="405" t="s">
        <v>886</v>
      </c>
      <c r="C63" s="541" t="s">
        <v>351</v>
      </c>
      <c r="D63" s="562">
        <v>35.549999999999997</v>
      </c>
      <c r="E63" s="562">
        <f>SUM((D63*S63)+R63)</f>
        <v>22.936500000000002</v>
      </c>
      <c r="F63" s="164"/>
      <c r="G63" s="563">
        <f t="shared" si="0"/>
        <v>58.486499999999999</v>
      </c>
      <c r="H63" s="165"/>
      <c r="I63" s="165"/>
      <c r="J63" s="563">
        <f t="shared" si="9"/>
        <v>53.324999999999996</v>
      </c>
      <c r="K63" s="564">
        <f>SUM((J63+(R63+S63*J63)*(1+F63)))</f>
        <v>76.794749999999993</v>
      </c>
      <c r="L63" s="563">
        <f t="shared" si="10"/>
        <v>53.324999999999996</v>
      </c>
      <c r="M63" s="564">
        <f>SUM((L63+(R63+S63*L63))*(1+F63))</f>
        <v>76.794749999999993</v>
      </c>
      <c r="N63" s="564">
        <f t="shared" si="11"/>
        <v>53.324999999999996</v>
      </c>
      <c r="O63" s="564">
        <f>SUM(N63+(R63+S63*N63))*(1+F63)</f>
        <v>76.794749999999993</v>
      </c>
      <c r="P63" s="564">
        <f t="shared" si="12"/>
        <v>71.099999999999994</v>
      </c>
      <c r="Q63" s="564">
        <f>SUM((P63+(R63+S63*P63))*(1+F63))</f>
        <v>95.102999999999994</v>
      </c>
      <c r="R63" s="68">
        <v>21.87</v>
      </c>
      <c r="S63" s="61">
        <v>0.03</v>
      </c>
      <c r="T63" s="61"/>
    </row>
    <row r="64" spans="1:20" ht="285">
      <c r="A64" s="410" t="s">
        <v>481</v>
      </c>
      <c r="B64" s="405" t="s">
        <v>886</v>
      </c>
      <c r="C64" s="541" t="s">
        <v>346</v>
      </c>
      <c r="D64" s="562">
        <v>36.840000000000003</v>
      </c>
      <c r="E64" s="562">
        <f>SUM((D64*S64)+R64)</f>
        <v>28.005199999999999</v>
      </c>
      <c r="F64" s="164"/>
      <c r="G64" s="563">
        <f t="shared" si="0"/>
        <v>64.845200000000006</v>
      </c>
      <c r="H64" s="165"/>
      <c r="I64" s="165"/>
      <c r="J64" s="563">
        <f t="shared" si="9"/>
        <v>55.260000000000005</v>
      </c>
      <c r="K64" s="564">
        <f>SUM((J64+(J64*S64+R64)*(1+F64)))</f>
        <v>83.817800000000005</v>
      </c>
      <c r="L64" s="563">
        <f t="shared" si="10"/>
        <v>55.260000000000005</v>
      </c>
      <c r="M64" s="564">
        <f>SUM((L64+(L64*S64+R64))*(1+F64))</f>
        <v>83.817800000000005</v>
      </c>
      <c r="N64" s="564">
        <f t="shared" si="11"/>
        <v>55.260000000000005</v>
      </c>
      <c r="O64" s="564">
        <f>SUM(N64+(N64*S64+R64))*(1+F64)</f>
        <v>83.817800000000005</v>
      </c>
      <c r="P64" s="564">
        <f t="shared" si="12"/>
        <v>73.680000000000007</v>
      </c>
      <c r="Q64" s="564">
        <f>SUM((P64+(P64*S64+R64))*(1+F64))</f>
        <v>102.79040000000001</v>
      </c>
      <c r="R64" s="61">
        <v>26.9</v>
      </c>
      <c r="S64" s="61">
        <v>0.03</v>
      </c>
      <c r="T64" s="61"/>
    </row>
    <row r="65" spans="1:20" ht="121.5" customHeight="1">
      <c r="A65" s="410" t="s">
        <v>482</v>
      </c>
      <c r="B65" s="405" t="s">
        <v>886</v>
      </c>
      <c r="C65" s="541" t="s">
        <v>347</v>
      </c>
      <c r="D65" s="562">
        <v>35.81</v>
      </c>
      <c r="E65" s="562">
        <f>SUM((D65*S65)+R65)</f>
        <v>28.0243</v>
      </c>
      <c r="F65" s="164"/>
      <c r="G65" s="563">
        <f t="shared" ref="G65:G81" si="13">SUM(D65:E65)*(1+F65)</f>
        <v>63.834299999999999</v>
      </c>
      <c r="H65" s="166"/>
      <c r="I65" s="168"/>
      <c r="J65" s="563">
        <f t="shared" si="9"/>
        <v>53.715000000000003</v>
      </c>
      <c r="K65" s="564">
        <f>SUM((J65+(J65*S65+R65)*(1+F65)))</f>
        <v>82.276450000000011</v>
      </c>
      <c r="L65" s="563">
        <f t="shared" si="10"/>
        <v>53.715000000000003</v>
      </c>
      <c r="M65" s="564">
        <f>SUM((L65+(L65*S65+R65)*(1+F65)))</f>
        <v>82.276450000000011</v>
      </c>
      <c r="N65" s="564">
        <f t="shared" si="11"/>
        <v>53.715000000000003</v>
      </c>
      <c r="O65" s="564">
        <f>SUM(N65+(N65*S65+R65)*(1+F65))</f>
        <v>82.276450000000011</v>
      </c>
      <c r="P65" s="564">
        <f t="shared" si="12"/>
        <v>71.62</v>
      </c>
      <c r="Q65" s="564">
        <f>SUM((P65+(P65*S65+R65)*(1+F65)))</f>
        <v>100.71860000000001</v>
      </c>
      <c r="R65" s="68">
        <v>26.95</v>
      </c>
      <c r="S65" s="61">
        <v>0.03</v>
      </c>
      <c r="T65" s="61"/>
    </row>
    <row r="66" spans="1:20" ht="135">
      <c r="A66" s="410" t="s">
        <v>483</v>
      </c>
      <c r="B66" s="405" t="s">
        <v>886</v>
      </c>
      <c r="C66" s="541" t="s">
        <v>347</v>
      </c>
      <c r="D66" s="562">
        <v>36.9</v>
      </c>
      <c r="E66" s="562">
        <f>SUM((D66*T66)+R66)+S66</f>
        <v>26.106999999999999</v>
      </c>
      <c r="F66" s="164"/>
      <c r="G66" s="563">
        <f t="shared" si="13"/>
        <v>63.006999999999998</v>
      </c>
      <c r="H66" s="166"/>
      <c r="I66" s="166"/>
      <c r="J66" s="563">
        <f t="shared" si="9"/>
        <v>55.349999999999994</v>
      </c>
      <c r="K66" s="564">
        <f>SUM((J66+(E66+(S66*1.5))*(1+F66)))</f>
        <v>91.131999999999991</v>
      </c>
      <c r="L66" s="563">
        <f t="shared" si="10"/>
        <v>55.349999999999994</v>
      </c>
      <c r="M66" s="564">
        <f>SUM((L66+(E66+(S66*1.5))*(1+F66)))</f>
        <v>91.131999999999991</v>
      </c>
      <c r="N66" s="564">
        <f t="shared" si="11"/>
        <v>55.349999999999994</v>
      </c>
      <c r="O66" s="564">
        <f>SUM(N66+(E66+(S66*1.5))*(1+F66))</f>
        <v>91.131999999999991</v>
      </c>
      <c r="P66" s="564">
        <f t="shared" si="12"/>
        <v>73.8</v>
      </c>
      <c r="Q66" s="564">
        <f>SUM((P66+(E66+(S66*2))*(1+F66)))</f>
        <v>112.80699999999999</v>
      </c>
      <c r="R66" s="68">
        <v>18.55</v>
      </c>
      <c r="S66" s="68">
        <v>6.45</v>
      </c>
      <c r="T66" s="68">
        <v>0.03</v>
      </c>
    </row>
    <row r="67" spans="1:20" ht="250.5" customHeight="1">
      <c r="A67" s="424" t="s">
        <v>704</v>
      </c>
      <c r="B67" s="405" t="s">
        <v>887</v>
      </c>
      <c r="C67" s="496" t="s">
        <v>303</v>
      </c>
      <c r="D67" s="562">
        <v>34.6</v>
      </c>
      <c r="E67" s="562">
        <f>SUM((D67*S67)+R67)</f>
        <v>24.546500000000002</v>
      </c>
      <c r="F67" s="164"/>
      <c r="G67" s="563">
        <f t="shared" si="13"/>
        <v>59.146500000000003</v>
      </c>
      <c r="H67" s="165"/>
      <c r="I67" s="165"/>
      <c r="J67" s="563">
        <f t="shared" si="9"/>
        <v>51.900000000000006</v>
      </c>
      <c r="K67" s="564">
        <f>SUM((J67+E67)*(1+F67))</f>
        <v>76.446500000000015</v>
      </c>
      <c r="L67" s="563">
        <f t="shared" si="10"/>
        <v>51.900000000000006</v>
      </c>
      <c r="M67" s="564">
        <f>SUM((L67+E67)*(1+F67))</f>
        <v>76.446500000000015</v>
      </c>
      <c r="N67" s="564">
        <f t="shared" si="11"/>
        <v>51.900000000000006</v>
      </c>
      <c r="O67" s="564">
        <f>SUM(E67+N67)*(1+F67)</f>
        <v>76.446500000000015</v>
      </c>
      <c r="P67" s="564">
        <f t="shared" si="12"/>
        <v>69.2</v>
      </c>
      <c r="Q67" s="564">
        <f>SUM((P67+E67)*(1+F67))</f>
        <v>93.746499999999997</v>
      </c>
      <c r="R67" s="68">
        <v>22.73</v>
      </c>
      <c r="S67" s="80">
        <v>5.2499999999999998E-2</v>
      </c>
      <c r="T67" s="61"/>
    </row>
    <row r="68" spans="1:20" ht="216" customHeight="1">
      <c r="A68" s="424" t="s">
        <v>703</v>
      </c>
      <c r="B68" s="405" t="s">
        <v>887</v>
      </c>
      <c r="C68" s="541" t="s">
        <v>351</v>
      </c>
      <c r="D68" s="562">
        <v>35.549999999999997</v>
      </c>
      <c r="E68" s="562">
        <f>SUM((D68*S68)+R68)</f>
        <v>22.936500000000002</v>
      </c>
      <c r="F68" s="164"/>
      <c r="G68" s="563">
        <f t="shared" si="13"/>
        <v>58.486499999999999</v>
      </c>
      <c r="H68" s="165"/>
      <c r="I68" s="165"/>
      <c r="J68" s="563">
        <f t="shared" si="9"/>
        <v>53.324999999999996</v>
      </c>
      <c r="K68" s="564">
        <f>SUM((J68+(R68+S68*J68)*(1+F68)))</f>
        <v>76.794749999999993</v>
      </c>
      <c r="L68" s="563">
        <f t="shared" si="10"/>
        <v>53.324999999999996</v>
      </c>
      <c r="M68" s="564">
        <f>SUM((L68+(R68+S68*L68))*(1+F68))</f>
        <v>76.794749999999993</v>
      </c>
      <c r="N68" s="564">
        <f t="shared" si="11"/>
        <v>53.324999999999996</v>
      </c>
      <c r="O68" s="564">
        <f>SUM(N68+(R68+S68*N68))*(1+F68)</f>
        <v>76.794749999999993</v>
      </c>
      <c r="P68" s="564">
        <f t="shared" si="12"/>
        <v>71.099999999999994</v>
      </c>
      <c r="Q68" s="564">
        <f>SUM((P68+(R68+S68*P68))*(1+F68))</f>
        <v>95.102999999999994</v>
      </c>
      <c r="R68" s="68">
        <v>21.87</v>
      </c>
      <c r="S68" s="61">
        <v>0.03</v>
      </c>
      <c r="T68" s="61"/>
    </row>
    <row r="69" spans="1:20" ht="270.75" customHeight="1">
      <c r="A69" s="424" t="s">
        <v>702</v>
      </c>
      <c r="B69" s="405" t="s">
        <v>887</v>
      </c>
      <c r="C69" s="541" t="s">
        <v>346</v>
      </c>
      <c r="D69" s="562">
        <v>36.840000000000003</v>
      </c>
      <c r="E69" s="562">
        <f>SUM((D69*S69)+R69)</f>
        <v>28.005199999999999</v>
      </c>
      <c r="F69" s="164"/>
      <c r="G69" s="563">
        <f t="shared" si="13"/>
        <v>64.845200000000006</v>
      </c>
      <c r="H69" s="165"/>
      <c r="I69" s="165"/>
      <c r="J69" s="563">
        <f t="shared" si="9"/>
        <v>55.260000000000005</v>
      </c>
      <c r="K69" s="564">
        <f>SUM((J69+(J69*S69+R69)*(1+F69)))</f>
        <v>83.817800000000005</v>
      </c>
      <c r="L69" s="563">
        <f t="shared" si="10"/>
        <v>55.260000000000005</v>
      </c>
      <c r="M69" s="564">
        <f>SUM((L69+(L69*S69+R69))*(1+F69))</f>
        <v>83.817800000000005</v>
      </c>
      <c r="N69" s="564">
        <f t="shared" si="11"/>
        <v>55.260000000000005</v>
      </c>
      <c r="O69" s="564">
        <f>SUM(N69+(N69*S69+R69))*(1+F69)</f>
        <v>83.817800000000005</v>
      </c>
      <c r="P69" s="564">
        <f t="shared" si="12"/>
        <v>73.680000000000007</v>
      </c>
      <c r="Q69" s="564">
        <f>SUM((P69+(P69*S69+R69))*(1+F69))</f>
        <v>102.79040000000001</v>
      </c>
      <c r="R69" s="61">
        <v>26.9</v>
      </c>
      <c r="S69" s="61">
        <v>0.03</v>
      </c>
      <c r="T69" s="61"/>
    </row>
    <row r="70" spans="1:20" ht="102.75" customHeight="1">
      <c r="A70" s="424" t="s">
        <v>701</v>
      </c>
      <c r="B70" s="405" t="s">
        <v>887</v>
      </c>
      <c r="C70" s="541" t="s">
        <v>347</v>
      </c>
      <c r="D70" s="562">
        <v>35.81</v>
      </c>
      <c r="E70" s="562">
        <f>SUM((D70*S70)+R70)</f>
        <v>28.0243</v>
      </c>
      <c r="F70" s="164"/>
      <c r="G70" s="563">
        <f t="shared" si="13"/>
        <v>63.834299999999999</v>
      </c>
      <c r="H70" s="166"/>
      <c r="I70" s="168"/>
      <c r="J70" s="563">
        <f t="shared" si="9"/>
        <v>53.715000000000003</v>
      </c>
      <c r="K70" s="564">
        <f>SUM((J70+(J70*S70+R70)*(1+F70)))</f>
        <v>82.276450000000011</v>
      </c>
      <c r="L70" s="563">
        <f t="shared" si="10"/>
        <v>53.715000000000003</v>
      </c>
      <c r="M70" s="564">
        <f>SUM((L70+(L70*S70+R70)*(1+F70)))</f>
        <v>82.276450000000011</v>
      </c>
      <c r="N70" s="564">
        <f t="shared" si="11"/>
        <v>53.715000000000003</v>
      </c>
      <c r="O70" s="564">
        <f>SUM(N70+(N70*S70+R70)*(1+F70))</f>
        <v>82.276450000000011</v>
      </c>
      <c r="P70" s="564">
        <f t="shared" si="12"/>
        <v>71.62</v>
      </c>
      <c r="Q70" s="564">
        <f>SUM((P70+(P70*S70+R70)*(1+F70)))</f>
        <v>100.71860000000001</v>
      </c>
      <c r="R70" s="68">
        <v>26.95</v>
      </c>
      <c r="S70" s="61">
        <v>0.03</v>
      </c>
      <c r="T70" s="61"/>
    </row>
    <row r="71" spans="1:20" ht="120" customHeight="1">
      <c r="A71" s="424" t="s">
        <v>700</v>
      </c>
      <c r="B71" s="405" t="s">
        <v>887</v>
      </c>
      <c r="C71" s="541" t="s">
        <v>347</v>
      </c>
      <c r="D71" s="562">
        <v>36.9</v>
      </c>
      <c r="E71" s="562">
        <f>SUM((D71*T71)+R71)+S71</f>
        <v>26.106999999999999</v>
      </c>
      <c r="F71" s="164"/>
      <c r="G71" s="563">
        <f t="shared" si="13"/>
        <v>63.006999999999998</v>
      </c>
      <c r="H71" s="166"/>
      <c r="I71" s="166"/>
      <c r="J71" s="563">
        <f t="shared" si="9"/>
        <v>55.349999999999994</v>
      </c>
      <c r="K71" s="564">
        <f>SUM((J71+(E71+(S71*1.5))*(1+F71)))</f>
        <v>91.131999999999991</v>
      </c>
      <c r="L71" s="563">
        <f t="shared" si="10"/>
        <v>55.349999999999994</v>
      </c>
      <c r="M71" s="564">
        <f>SUM((L71+(E71+(S71*1.5))*(1+F71)))</f>
        <v>91.131999999999991</v>
      </c>
      <c r="N71" s="564">
        <f t="shared" si="11"/>
        <v>55.349999999999994</v>
      </c>
      <c r="O71" s="564">
        <f>SUM(N71+(E71+(S71*1.5))*(1+F71))</f>
        <v>91.131999999999991</v>
      </c>
      <c r="P71" s="564">
        <f t="shared" si="12"/>
        <v>73.8</v>
      </c>
      <c r="Q71" s="564">
        <f>SUM((P71+(E71+(S71*2))*(1+F71)))</f>
        <v>112.80699999999999</v>
      </c>
      <c r="R71" s="68">
        <v>18.55</v>
      </c>
      <c r="S71" s="68">
        <v>6.45</v>
      </c>
      <c r="T71" s="68">
        <v>0.03</v>
      </c>
    </row>
    <row r="72" spans="1:20" ht="285">
      <c r="A72" s="410" t="s">
        <v>484</v>
      </c>
      <c r="B72" s="405" t="s">
        <v>888</v>
      </c>
      <c r="C72" s="496" t="s">
        <v>303</v>
      </c>
      <c r="D72" s="562">
        <v>34.6</v>
      </c>
      <c r="E72" s="562">
        <f>SUM((D72*S72)+R72)</f>
        <v>24.546500000000002</v>
      </c>
      <c r="F72" s="164"/>
      <c r="G72" s="563">
        <f t="shared" si="13"/>
        <v>59.146500000000003</v>
      </c>
      <c r="H72" s="165"/>
      <c r="I72" s="165"/>
      <c r="J72" s="563">
        <f t="shared" si="9"/>
        <v>51.900000000000006</v>
      </c>
      <c r="K72" s="564">
        <f>SUM((J72+E72)*(1+F72))</f>
        <v>76.446500000000015</v>
      </c>
      <c r="L72" s="563">
        <f t="shared" si="10"/>
        <v>51.900000000000006</v>
      </c>
      <c r="M72" s="564">
        <f>SUM((L72+E72)*(1+F72))</f>
        <v>76.446500000000015</v>
      </c>
      <c r="N72" s="564">
        <f t="shared" si="11"/>
        <v>51.900000000000006</v>
      </c>
      <c r="O72" s="564">
        <f>SUM(E72+N72)*(1+F72)</f>
        <v>76.446500000000015</v>
      </c>
      <c r="P72" s="564">
        <f t="shared" si="12"/>
        <v>69.2</v>
      </c>
      <c r="Q72" s="564">
        <f>SUM((P72+E72)*(1+F72))</f>
        <v>93.746499999999997</v>
      </c>
      <c r="R72" s="68">
        <v>22.73</v>
      </c>
      <c r="S72" s="80">
        <v>5.2499999999999998E-2</v>
      </c>
      <c r="T72" s="61"/>
    </row>
    <row r="73" spans="1:20" ht="225">
      <c r="A73" s="541" t="s">
        <v>370</v>
      </c>
      <c r="B73" s="405" t="s">
        <v>888</v>
      </c>
      <c r="C73" s="541" t="s">
        <v>351</v>
      </c>
      <c r="D73" s="562">
        <v>35.549999999999997</v>
      </c>
      <c r="E73" s="562">
        <f>SUM((D73*S73)+R73)</f>
        <v>22.936500000000002</v>
      </c>
      <c r="F73" s="164"/>
      <c r="G73" s="563">
        <f t="shared" si="13"/>
        <v>58.486499999999999</v>
      </c>
      <c r="H73" s="165"/>
      <c r="I73" s="165"/>
      <c r="J73" s="563">
        <f t="shared" si="9"/>
        <v>53.324999999999996</v>
      </c>
      <c r="K73" s="564">
        <f>SUM((J73+(R73+S73*J73)*(1+F73)))</f>
        <v>76.794749999999993</v>
      </c>
      <c r="L73" s="563">
        <f t="shared" si="10"/>
        <v>53.324999999999996</v>
      </c>
      <c r="M73" s="564">
        <f>SUM((L73+(R73+S73*L73))*(1+F73))</f>
        <v>76.794749999999993</v>
      </c>
      <c r="N73" s="564">
        <f t="shared" si="11"/>
        <v>53.324999999999996</v>
      </c>
      <c r="O73" s="564">
        <f>SUM(N73+(R73+S73*N73))*(1+F73)</f>
        <v>76.794749999999993</v>
      </c>
      <c r="P73" s="564">
        <f t="shared" si="12"/>
        <v>71.099999999999994</v>
      </c>
      <c r="Q73" s="564">
        <f>SUM((P73+(R73+S73*P73))*(1+F73))</f>
        <v>95.102999999999994</v>
      </c>
      <c r="R73" s="68">
        <v>21.87</v>
      </c>
      <c r="S73" s="61">
        <v>0.03</v>
      </c>
      <c r="T73" s="61"/>
    </row>
    <row r="74" spans="1:20" ht="315">
      <c r="A74" s="541" t="s">
        <v>367</v>
      </c>
      <c r="B74" s="405" t="s">
        <v>888</v>
      </c>
      <c r="C74" s="541" t="s">
        <v>346</v>
      </c>
      <c r="D74" s="562">
        <v>36.840000000000003</v>
      </c>
      <c r="E74" s="562">
        <f>SUM((D74*S74)+R74)</f>
        <v>28.005199999999999</v>
      </c>
      <c r="F74" s="164"/>
      <c r="G74" s="563">
        <f t="shared" si="13"/>
        <v>64.845200000000006</v>
      </c>
      <c r="H74" s="165"/>
      <c r="I74" s="165"/>
      <c r="J74" s="563">
        <f t="shared" si="9"/>
        <v>55.260000000000005</v>
      </c>
      <c r="K74" s="564">
        <f>SUM((J74+(J74*S74+R74)*(1+F74)))</f>
        <v>83.817800000000005</v>
      </c>
      <c r="L74" s="563">
        <f t="shared" si="10"/>
        <v>55.260000000000005</v>
      </c>
      <c r="M74" s="564">
        <f>SUM((L74+(L74*S74+R74))*(1+F74))</f>
        <v>83.817800000000005</v>
      </c>
      <c r="N74" s="564">
        <f t="shared" si="11"/>
        <v>55.260000000000005</v>
      </c>
      <c r="O74" s="564">
        <f>SUM(N74+(N74*S74+R74))*(1+F74)</f>
        <v>83.817800000000005</v>
      </c>
      <c r="P74" s="564">
        <f t="shared" si="12"/>
        <v>73.680000000000007</v>
      </c>
      <c r="Q74" s="564">
        <f>SUM((P74+(P74*S74+R74))*(1+F74))</f>
        <v>102.79040000000001</v>
      </c>
      <c r="R74" s="61">
        <v>26.9</v>
      </c>
      <c r="S74" s="61">
        <v>0.03</v>
      </c>
      <c r="T74" s="61"/>
    </row>
    <row r="75" spans="1:20" ht="150">
      <c r="A75" s="541" t="s">
        <v>368</v>
      </c>
      <c r="B75" s="405" t="s">
        <v>888</v>
      </c>
      <c r="C75" s="541" t="s">
        <v>347</v>
      </c>
      <c r="D75" s="562">
        <v>35.81</v>
      </c>
      <c r="E75" s="562">
        <f>SUM((D75*S75)+R75)</f>
        <v>28.0243</v>
      </c>
      <c r="F75" s="164"/>
      <c r="G75" s="563">
        <f t="shared" si="13"/>
        <v>63.834299999999999</v>
      </c>
      <c r="H75" s="166"/>
      <c r="I75" s="168"/>
      <c r="J75" s="563">
        <f t="shared" si="9"/>
        <v>53.715000000000003</v>
      </c>
      <c r="K75" s="564">
        <f>SUM((J75+(J75*S75+R75)*(1+F75)))</f>
        <v>82.276450000000011</v>
      </c>
      <c r="L75" s="563">
        <f t="shared" si="10"/>
        <v>53.715000000000003</v>
      </c>
      <c r="M75" s="564">
        <f>SUM((L75+(L75*S75+R75)*(1+F75)))</f>
        <v>82.276450000000011</v>
      </c>
      <c r="N75" s="564">
        <f t="shared" si="11"/>
        <v>53.715000000000003</v>
      </c>
      <c r="O75" s="564">
        <f>SUM(N75+(N75*S75+R75)*(1+F75))</f>
        <v>82.276450000000011</v>
      </c>
      <c r="P75" s="564">
        <f t="shared" si="12"/>
        <v>71.62</v>
      </c>
      <c r="Q75" s="564">
        <f>SUM((P75+(P75*S75+R75)*(1+F75)))</f>
        <v>100.71860000000001</v>
      </c>
      <c r="R75" s="68">
        <v>26.95</v>
      </c>
      <c r="S75" s="61">
        <v>0.03</v>
      </c>
      <c r="T75" s="61"/>
    </row>
    <row r="76" spans="1:20" ht="178.5" customHeight="1">
      <c r="A76" s="541" t="s">
        <v>369</v>
      </c>
      <c r="B76" s="405" t="s">
        <v>888</v>
      </c>
      <c r="C76" s="541" t="s">
        <v>347</v>
      </c>
      <c r="D76" s="562">
        <v>36.9</v>
      </c>
      <c r="E76" s="562">
        <f>SUM((D76*T76)+R76)+S76</f>
        <v>26.106999999999999</v>
      </c>
      <c r="F76" s="164"/>
      <c r="G76" s="563">
        <f t="shared" si="13"/>
        <v>63.006999999999998</v>
      </c>
      <c r="H76" s="166"/>
      <c r="I76" s="166"/>
      <c r="J76" s="563">
        <f t="shared" si="9"/>
        <v>55.349999999999994</v>
      </c>
      <c r="K76" s="564">
        <f>SUM((J76+(E76+(S76*1.5))*(1+F76)))</f>
        <v>91.131999999999991</v>
      </c>
      <c r="L76" s="563">
        <f t="shared" si="10"/>
        <v>55.349999999999994</v>
      </c>
      <c r="M76" s="564">
        <f>SUM((L76+(E76+(S76*1.5))*(1+F76)))</f>
        <v>91.131999999999991</v>
      </c>
      <c r="N76" s="564">
        <f t="shared" si="11"/>
        <v>55.349999999999994</v>
      </c>
      <c r="O76" s="564">
        <f>SUM(N76+(E76+(S76*1.5))*(1+F76))</f>
        <v>91.131999999999991</v>
      </c>
      <c r="P76" s="564">
        <f t="shared" si="12"/>
        <v>73.8</v>
      </c>
      <c r="Q76" s="564">
        <f>SUM((P76+(E76+(S76*2))*(1+F76)))</f>
        <v>112.80699999999999</v>
      </c>
      <c r="R76" s="68">
        <v>18.55</v>
      </c>
      <c r="S76" s="68">
        <v>6.45</v>
      </c>
      <c r="T76" s="68">
        <v>0.03</v>
      </c>
    </row>
    <row r="77" spans="1:20" ht="202.5" customHeight="1">
      <c r="A77" s="502" t="s">
        <v>390</v>
      </c>
      <c r="B77" s="405" t="s">
        <v>889</v>
      </c>
      <c r="C77" s="499" t="s">
        <v>259</v>
      </c>
      <c r="D77" s="563">
        <v>54.56</v>
      </c>
      <c r="E77" s="563">
        <f>SUM(R77+(D77*S77))</f>
        <v>27.832799999999999</v>
      </c>
      <c r="F77" s="147"/>
      <c r="G77" s="563">
        <f t="shared" si="13"/>
        <v>82.392799999999994</v>
      </c>
      <c r="H77" s="151"/>
      <c r="I77" s="151"/>
      <c r="J77" s="563">
        <f t="shared" si="9"/>
        <v>81.84</v>
      </c>
      <c r="K77" s="563">
        <f>SUM((J77+(R77+(J77*S77))*(1+F77)))</f>
        <v>111.5142</v>
      </c>
      <c r="L77" s="563">
        <f t="shared" si="10"/>
        <v>81.84</v>
      </c>
      <c r="M77" s="564">
        <f>SUM((L77+(R77+(L77*S77))*(1+F77)))</f>
        <v>111.5142</v>
      </c>
      <c r="N77" s="564">
        <f t="shared" si="11"/>
        <v>81.84</v>
      </c>
      <c r="O77" s="564">
        <f>SUM(N77+(R77+(N77*S77))*(1+F77))</f>
        <v>111.5142</v>
      </c>
      <c r="P77" s="564">
        <f t="shared" si="12"/>
        <v>109.12</v>
      </c>
      <c r="Q77" s="564">
        <f>SUM((P77+(R77+(P77*S77))*(1+F77)))</f>
        <v>140.63560000000001</v>
      </c>
      <c r="R77" s="51">
        <v>24.15</v>
      </c>
      <c r="S77" s="51">
        <v>6.7500000000000004E-2</v>
      </c>
      <c r="T77" s="61"/>
    </row>
    <row r="78" spans="1:20" ht="294.75" customHeight="1">
      <c r="A78" s="518" t="s">
        <v>352</v>
      </c>
      <c r="B78" s="479" t="s">
        <v>891</v>
      </c>
      <c r="C78" s="566" t="s">
        <v>353</v>
      </c>
      <c r="D78" s="567">
        <v>34.65</v>
      </c>
      <c r="E78" s="532">
        <v>25.31</v>
      </c>
      <c r="F78" s="167"/>
      <c r="G78" s="563">
        <f t="shared" si="13"/>
        <v>59.959999999999994</v>
      </c>
      <c r="H78" s="169"/>
      <c r="I78" s="166"/>
      <c r="J78" s="563">
        <f t="shared" si="9"/>
        <v>51.974999999999994</v>
      </c>
      <c r="K78" s="563">
        <f t="shared" ref="K78:Q78" si="14">SUM(E78*1.5)</f>
        <v>37.964999999999996</v>
      </c>
      <c r="L78" s="563">
        <f t="shared" si="14"/>
        <v>0</v>
      </c>
      <c r="M78" s="563">
        <f t="shared" si="14"/>
        <v>89.94</v>
      </c>
      <c r="N78" s="563">
        <f t="shared" si="14"/>
        <v>0</v>
      </c>
      <c r="O78" s="563">
        <f t="shared" si="14"/>
        <v>0</v>
      </c>
      <c r="P78" s="563">
        <f t="shared" si="14"/>
        <v>77.962499999999991</v>
      </c>
      <c r="Q78" s="563">
        <f t="shared" si="14"/>
        <v>56.947499999999991</v>
      </c>
      <c r="R78" s="61">
        <v>25.31</v>
      </c>
      <c r="S78" s="61"/>
      <c r="T78" s="61"/>
    </row>
    <row r="79" spans="1:20" ht="300">
      <c r="A79" s="518" t="s">
        <v>354</v>
      </c>
      <c r="B79" s="479" t="s">
        <v>890</v>
      </c>
      <c r="C79" s="553" t="s">
        <v>342</v>
      </c>
      <c r="D79" s="532">
        <v>34.58</v>
      </c>
      <c r="E79" s="532">
        <f>SUM(R79+S79)</f>
        <v>22.68</v>
      </c>
      <c r="F79" s="164"/>
      <c r="G79" s="563">
        <f t="shared" si="13"/>
        <v>57.26</v>
      </c>
      <c r="H79" s="166"/>
      <c r="I79" s="166"/>
      <c r="J79" s="563">
        <f>SUM(D79*1.5)</f>
        <v>51.87</v>
      </c>
      <c r="K79" s="564">
        <f>SUM((J79+(E79)+(S79*1.5))*(1+F79))</f>
        <v>74.55</v>
      </c>
      <c r="L79" s="563">
        <f>SUM(D79*1.5)</f>
        <v>51.87</v>
      </c>
      <c r="M79" s="564">
        <f>SUM((L79+(R79+(S79*1.5)*(1+F79))))</f>
        <v>74.55</v>
      </c>
      <c r="N79" s="564">
        <f>SUM(D79*1.5)</f>
        <v>51.87</v>
      </c>
      <c r="O79" s="564">
        <f>SUM(N79+(R79+(S79*1.5)*(1+F79)))</f>
        <v>74.55</v>
      </c>
      <c r="P79" s="564">
        <f>SUM(D79*2)</f>
        <v>69.16</v>
      </c>
      <c r="Q79" s="564">
        <f>SUM((P79+(R79+(S79*2)*(1+F79))))</f>
        <v>91.84</v>
      </c>
      <c r="R79" s="61">
        <v>22.68</v>
      </c>
      <c r="S79" s="61"/>
      <c r="T79" s="61"/>
    </row>
    <row r="80" spans="1:20" ht="240" customHeight="1">
      <c r="A80" s="541" t="s">
        <v>356</v>
      </c>
      <c r="B80" s="479" t="s">
        <v>893</v>
      </c>
      <c r="C80" s="566" t="s">
        <v>357</v>
      </c>
      <c r="D80" s="532">
        <v>32.56</v>
      </c>
      <c r="E80" s="532">
        <f>SUM(R80+S80)</f>
        <v>25.31</v>
      </c>
      <c r="F80" s="164"/>
      <c r="G80" s="563">
        <f t="shared" si="13"/>
        <v>57.870000000000005</v>
      </c>
      <c r="H80" s="166"/>
      <c r="I80" s="166"/>
      <c r="J80" s="563">
        <f t="shared" si="9"/>
        <v>48.84</v>
      </c>
      <c r="K80" s="564">
        <f>SUM((J80+(E80)+(S80*1.5))*(1+F80))</f>
        <v>74.150000000000006</v>
      </c>
      <c r="L80" s="563">
        <f t="shared" si="10"/>
        <v>48.84</v>
      </c>
      <c r="M80" s="564">
        <f>SUM((L80+(R80+(S80*1.5)*(1+F80))))</f>
        <v>74.150000000000006</v>
      </c>
      <c r="N80" s="564">
        <f t="shared" si="11"/>
        <v>48.84</v>
      </c>
      <c r="O80" s="564">
        <f>SUM(N80+(R80+(S80*1.5)*(1+F80)))</f>
        <v>74.150000000000006</v>
      </c>
      <c r="P80" s="564">
        <f t="shared" si="12"/>
        <v>65.12</v>
      </c>
      <c r="Q80" s="564">
        <f>SUM((P80+(R80+(S80*2)*(1+F80))))</f>
        <v>90.43</v>
      </c>
      <c r="R80" s="61">
        <v>25.31</v>
      </c>
      <c r="S80" s="61"/>
      <c r="T80" s="61"/>
    </row>
    <row r="81" spans="1:20" ht="225.75" customHeight="1">
      <c r="A81" s="566" t="s">
        <v>75</v>
      </c>
      <c r="B81" s="479" t="s">
        <v>892</v>
      </c>
      <c r="C81" s="553" t="s">
        <v>250</v>
      </c>
      <c r="D81" s="563">
        <v>34.909999999999997</v>
      </c>
      <c r="E81" s="563">
        <v>23.69</v>
      </c>
      <c r="F81" s="164"/>
      <c r="G81" s="563">
        <f t="shared" si="13"/>
        <v>58.599999999999994</v>
      </c>
      <c r="H81" s="170"/>
      <c r="I81" s="170"/>
      <c r="J81" s="563">
        <f t="shared" si="9"/>
        <v>52.364999999999995</v>
      </c>
      <c r="K81" s="564">
        <f>SUM((J81+E81)*(1+F81))</f>
        <v>76.054999999999993</v>
      </c>
      <c r="L81" s="563">
        <f t="shared" si="10"/>
        <v>52.364999999999995</v>
      </c>
      <c r="M81" s="563">
        <f>SUM((L81+E81)*(1+F81))</f>
        <v>76.054999999999993</v>
      </c>
      <c r="N81" s="563">
        <f t="shared" si="11"/>
        <v>52.364999999999995</v>
      </c>
      <c r="O81" s="563">
        <f>SUM(E81+N81)*(1+F81)</f>
        <v>76.054999999999993</v>
      </c>
      <c r="P81" s="563">
        <f t="shared" si="12"/>
        <v>69.819999999999993</v>
      </c>
      <c r="Q81" s="563">
        <f>SUM((P81+E81)*(1+F81))</f>
        <v>93.509999999999991</v>
      </c>
      <c r="R81" s="61"/>
      <c r="S81" s="61"/>
      <c r="T81" s="61"/>
    </row>
    <row r="82" spans="1:20" ht="64.5">
      <c r="A82" s="432" t="s">
        <v>65</v>
      </c>
      <c r="B82" s="402" t="s">
        <v>830</v>
      </c>
      <c r="C82" s="568"/>
      <c r="D82" s="433"/>
      <c r="E82" s="433"/>
      <c r="F82" s="452"/>
      <c r="G82" s="157"/>
      <c r="H82" s="151"/>
      <c r="I82" s="151"/>
      <c r="J82" s="433"/>
      <c r="K82" s="391">
        <f>SUM(G82*1.5)</f>
        <v>0</v>
      </c>
      <c r="L82" s="444"/>
      <c r="M82" s="391">
        <f>SUM(G82*1.5)</f>
        <v>0</v>
      </c>
      <c r="N82" s="444"/>
      <c r="O82" s="391">
        <f>SUM(G82*1.5)</f>
        <v>0</v>
      </c>
      <c r="P82" s="444"/>
      <c r="Q82" s="391">
        <f>SUM(G82*2)</f>
        <v>0</v>
      </c>
    </row>
    <row r="83" spans="1:20" ht="166.5">
      <c r="A83" s="434" t="s">
        <v>61</v>
      </c>
      <c r="B83" s="402" t="s">
        <v>828</v>
      </c>
      <c r="C83" s="568"/>
      <c r="D83" s="433"/>
      <c r="E83" s="433"/>
      <c r="F83" s="452"/>
      <c r="G83" s="157"/>
      <c r="H83" s="151"/>
      <c r="I83" s="151"/>
      <c r="J83" s="433"/>
      <c r="K83" s="391">
        <f t="shared" ref="K83:K90" si="15">SUM(G83*1.5)</f>
        <v>0</v>
      </c>
      <c r="L83" s="444"/>
      <c r="M83" s="391">
        <f t="shared" ref="M83:M90" si="16">SUM(G83*1.5)</f>
        <v>0</v>
      </c>
      <c r="N83" s="444"/>
      <c r="O83" s="391">
        <f t="shared" ref="O83:O90" si="17">SUM(G83*1.5)</f>
        <v>0</v>
      </c>
      <c r="P83" s="444"/>
      <c r="Q83" s="391">
        <f t="shared" ref="Q83:Q90" si="18">SUM(G83*2)</f>
        <v>0</v>
      </c>
    </row>
    <row r="84" spans="1:20" ht="64.5">
      <c r="A84" s="432" t="s">
        <v>62</v>
      </c>
      <c r="B84" s="402" t="s">
        <v>827</v>
      </c>
      <c r="C84" s="568"/>
      <c r="D84" s="433"/>
      <c r="E84" s="433"/>
      <c r="F84" s="452"/>
      <c r="G84" s="157"/>
      <c r="H84" s="151"/>
      <c r="I84" s="151"/>
      <c r="J84" s="433"/>
      <c r="K84" s="391">
        <f t="shared" si="15"/>
        <v>0</v>
      </c>
      <c r="L84" s="444"/>
      <c r="M84" s="391">
        <f t="shared" si="16"/>
        <v>0</v>
      </c>
      <c r="N84" s="444"/>
      <c r="O84" s="391">
        <f t="shared" si="17"/>
        <v>0</v>
      </c>
      <c r="P84" s="444"/>
      <c r="Q84" s="391">
        <f t="shared" si="18"/>
        <v>0</v>
      </c>
    </row>
    <row r="85" spans="1:20" ht="102.75">
      <c r="A85" s="485" t="s">
        <v>98</v>
      </c>
      <c r="B85" s="414" t="s">
        <v>826</v>
      </c>
      <c r="C85" s="568"/>
      <c r="D85" s="433"/>
      <c r="E85" s="433"/>
      <c r="F85" s="452"/>
      <c r="G85" s="157"/>
      <c r="H85" s="151"/>
      <c r="I85" s="151"/>
      <c r="J85" s="433"/>
      <c r="K85" s="391">
        <f t="shared" si="15"/>
        <v>0</v>
      </c>
      <c r="L85" s="444"/>
      <c r="M85" s="391">
        <f t="shared" si="16"/>
        <v>0</v>
      </c>
      <c r="N85" s="444"/>
      <c r="O85" s="391">
        <f t="shared" si="17"/>
        <v>0</v>
      </c>
      <c r="P85" s="444"/>
      <c r="Q85" s="391">
        <f t="shared" si="18"/>
        <v>0</v>
      </c>
    </row>
    <row r="86" spans="1:20" ht="129" thickBot="1">
      <c r="A86" s="486" t="s">
        <v>461</v>
      </c>
      <c r="B86" s="438" t="s">
        <v>825</v>
      </c>
      <c r="C86" s="568"/>
      <c r="D86" s="433"/>
      <c r="E86" s="433"/>
      <c r="F86" s="452"/>
      <c r="G86" s="157"/>
      <c r="H86" s="151"/>
      <c r="I86" s="151"/>
      <c r="J86" s="433"/>
      <c r="K86" s="391">
        <f t="shared" si="15"/>
        <v>0</v>
      </c>
      <c r="L86" s="444"/>
      <c r="M86" s="391">
        <f t="shared" si="16"/>
        <v>0</v>
      </c>
      <c r="N86" s="444"/>
      <c r="O86" s="391">
        <f t="shared" si="17"/>
        <v>0</v>
      </c>
      <c r="P86" s="444"/>
      <c r="Q86" s="391">
        <f t="shared" si="18"/>
        <v>0</v>
      </c>
    </row>
    <row r="87" spans="1:20" ht="90.75" thickTop="1">
      <c r="A87" s="485" t="s">
        <v>99</v>
      </c>
      <c r="B87" s="422" t="s">
        <v>824</v>
      </c>
      <c r="C87" s="568"/>
      <c r="D87" s="433"/>
      <c r="E87" s="433"/>
      <c r="F87" s="452"/>
      <c r="G87" s="157"/>
      <c r="H87" s="151"/>
      <c r="I87" s="151"/>
      <c r="J87" s="433"/>
      <c r="K87" s="391">
        <f t="shared" si="15"/>
        <v>0</v>
      </c>
      <c r="L87" s="444"/>
      <c r="M87" s="391">
        <f t="shared" si="16"/>
        <v>0</v>
      </c>
      <c r="N87" s="444"/>
      <c r="O87" s="391">
        <f t="shared" si="17"/>
        <v>0</v>
      </c>
      <c r="P87" s="444"/>
      <c r="Q87" s="391">
        <f t="shared" si="18"/>
        <v>0</v>
      </c>
    </row>
    <row r="88" spans="1:20">
      <c r="A88" s="432" t="s">
        <v>64</v>
      </c>
      <c r="B88" s="200"/>
      <c r="C88" s="568"/>
      <c r="D88" s="433"/>
      <c r="E88" s="433"/>
      <c r="F88" s="452"/>
      <c r="G88" s="444"/>
      <c r="H88" s="433"/>
      <c r="I88" s="433"/>
      <c r="J88" s="433"/>
      <c r="K88" s="444"/>
      <c r="L88" s="444"/>
      <c r="M88" s="444"/>
      <c r="N88" s="444"/>
      <c r="O88" s="444"/>
      <c r="P88" s="444"/>
      <c r="Q88" s="444"/>
    </row>
    <row r="89" spans="1:20" ht="15.75" thickBot="1">
      <c r="A89" s="432" t="s">
        <v>63</v>
      </c>
      <c r="B89" s="203"/>
      <c r="C89" s="568"/>
      <c r="D89" s="433"/>
      <c r="E89" s="433"/>
      <c r="F89" s="452"/>
      <c r="G89" s="444"/>
      <c r="H89" s="433"/>
      <c r="I89" s="433"/>
      <c r="J89" s="433"/>
      <c r="K89" s="444"/>
      <c r="L89" s="444"/>
      <c r="M89" s="444"/>
      <c r="N89" s="444"/>
      <c r="O89" s="444"/>
      <c r="P89" s="444"/>
      <c r="Q89" s="444"/>
    </row>
    <row r="90" spans="1:20" ht="90">
      <c r="A90" s="485" t="s">
        <v>100</v>
      </c>
      <c r="B90" s="422" t="s">
        <v>823</v>
      </c>
      <c r="C90" s="568"/>
      <c r="D90" s="433"/>
      <c r="E90" s="433"/>
      <c r="F90" s="452"/>
      <c r="G90" s="157"/>
      <c r="H90" s="151"/>
      <c r="I90" s="151"/>
      <c r="J90" s="433"/>
      <c r="K90" s="391">
        <f t="shared" si="15"/>
        <v>0</v>
      </c>
      <c r="L90" s="444"/>
      <c r="M90" s="391">
        <f t="shared" si="16"/>
        <v>0</v>
      </c>
      <c r="N90" s="444"/>
      <c r="O90" s="391">
        <f t="shared" si="17"/>
        <v>0</v>
      </c>
      <c r="P90" s="444"/>
      <c r="Q90" s="391">
        <f t="shared" si="18"/>
        <v>0</v>
      </c>
    </row>
    <row r="91" spans="1:20">
      <c r="A91" s="432" t="s">
        <v>64</v>
      </c>
      <c r="B91" s="488"/>
      <c r="C91" s="569"/>
      <c r="D91" s="433"/>
      <c r="E91" s="433"/>
      <c r="F91" s="452"/>
      <c r="G91" s="444"/>
      <c r="H91" s="433"/>
      <c r="I91" s="433"/>
      <c r="J91" s="433"/>
      <c r="K91" s="444"/>
      <c r="L91" s="444"/>
      <c r="M91" s="444"/>
      <c r="N91" s="444"/>
      <c r="O91" s="444"/>
      <c r="P91" s="444"/>
      <c r="Q91" s="444"/>
    </row>
    <row r="92" spans="1:20">
      <c r="A92" s="432" t="s">
        <v>63</v>
      </c>
      <c r="B92" s="488"/>
      <c r="C92" s="569"/>
      <c r="D92" s="433"/>
      <c r="E92" s="433"/>
      <c r="F92" s="452"/>
      <c r="G92" s="444"/>
      <c r="H92" s="433"/>
      <c r="I92" s="433"/>
      <c r="J92" s="433"/>
      <c r="K92" s="444"/>
      <c r="L92" s="444"/>
      <c r="M92" s="444"/>
      <c r="N92" s="444"/>
      <c r="O92" s="444"/>
      <c r="P92" s="444"/>
      <c r="Q92" s="444"/>
    </row>
  </sheetData>
  <sheetProtection algorithmName="SHA-512" hashValue="pxbVNKgR634dEgensQCMiluFBQ1V6zMqcTjRsIK6eQIHxRY9pTwrW/rgsrQ7qC+5Vis5xyCh73uu3gAvVHMIZQ==" saltValue="Ju2m69ZKFF1YfvrpyWfWuA==" spinCount="100000" sheet="1" objects="1" scenarios="1"/>
  <mergeCells count="2">
    <mergeCell ref="A1:C1"/>
    <mergeCell ref="A3:Q3"/>
  </mergeCells>
  <pageMargins left="0.7" right="0.7" top="0.75" bottom="0.75" header="0.3" footer="0.3"/>
  <pageSetup scale="2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7"/>
  <sheetViews>
    <sheetView workbookViewId="0">
      <selection activeCell="D6" sqref="D6"/>
    </sheetView>
  </sheetViews>
  <sheetFormatPr defaultColWidth="9.140625" defaultRowHeight="12.75"/>
  <cols>
    <col min="1" max="1" width="42.140625" style="48" customWidth="1"/>
    <col min="2" max="2" width="62.140625" style="48" customWidth="1"/>
    <col min="3" max="3" width="48.7109375" style="48" customWidth="1"/>
    <col min="4" max="4" width="8.5703125" style="48" customWidth="1"/>
    <col min="5" max="16384" width="9.140625" style="48"/>
  </cols>
  <sheetData>
    <row r="1" spans="1:3" ht="15">
      <c r="A1" s="336"/>
      <c r="B1" s="336" t="s">
        <v>952</v>
      </c>
      <c r="C1" s="337" t="str">
        <f>'Cover Page'!C5:E5</f>
        <v>[Insert Bidder Name]</v>
      </c>
    </row>
    <row r="2" spans="1:3" ht="192" customHeight="1">
      <c r="A2" s="332" t="s">
        <v>945</v>
      </c>
      <c r="B2" s="333"/>
      <c r="C2" s="333"/>
    </row>
    <row r="3" spans="1:3" ht="15.75">
      <c r="A3" s="542" t="s">
        <v>107</v>
      </c>
      <c r="B3" s="542" t="s">
        <v>10</v>
      </c>
      <c r="C3" s="543" t="s">
        <v>451</v>
      </c>
    </row>
    <row r="4" spans="1:3" ht="25.5" customHeight="1" thickBot="1">
      <c r="A4" s="544" t="s">
        <v>108</v>
      </c>
      <c r="B4" s="545"/>
      <c r="C4" s="546" t="s">
        <v>108</v>
      </c>
    </row>
    <row r="5" spans="1:3" ht="18.75" thickBot="1">
      <c r="A5" s="547" t="s">
        <v>84</v>
      </c>
      <c r="B5" s="547"/>
      <c r="C5" s="548" t="str">
        <f>A4</f>
        <v>(%)</v>
      </c>
    </row>
    <row r="6" spans="1:3">
      <c r="A6" s="92"/>
      <c r="B6" s="91"/>
      <c r="C6" s="91"/>
    </row>
    <row r="7" spans="1:3">
      <c r="A7" s="331"/>
      <c r="B7" s="331"/>
      <c r="C7" s="331"/>
    </row>
  </sheetData>
  <sheetProtection algorithmName="SHA-512" hashValue="wXbeBd49qcVsZNY0no7u4cWTTVOhObqL6JVRNZrS1s446638EUoF2k9gmjfXRJ5NJOqisPzxPIWeRc3pDMZ5fQ==" saltValue="WD8TiZbfz07Xj020HlrJFQ==" spinCount="100000" sheet="1" objects="1" scenarios="1"/>
  <mergeCells count="3">
    <mergeCell ref="A7:C7"/>
    <mergeCell ref="A2:C2"/>
    <mergeCell ref="A5:B5"/>
  </mergeCells>
  <pageMargins left="0.7" right="0.7" top="0.75" bottom="0.75" header="0.3" footer="0.3"/>
  <pageSetup scale="6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F2F93-2F61-4E59-96FE-F6C06E2F37FB}">
  <sheetPr>
    <pageSetUpPr fitToPage="1"/>
  </sheetPr>
  <dimension ref="A1:K40"/>
  <sheetViews>
    <sheetView zoomScale="70" zoomScaleNormal="70" workbookViewId="0">
      <selection activeCell="M15" sqref="M15"/>
    </sheetView>
  </sheetViews>
  <sheetFormatPr defaultColWidth="9.28515625" defaultRowHeight="12.75"/>
  <cols>
    <col min="1" max="1" width="9.28515625" style="115"/>
    <col min="2" max="2" width="52.7109375" style="115" customWidth="1"/>
    <col min="3" max="4" width="9.28515625" style="115"/>
    <col min="5" max="5" width="10.5703125" style="115" customWidth="1"/>
    <col min="6" max="6" width="9.28515625" style="115" customWidth="1"/>
    <col min="7" max="10" width="9.28515625" style="115"/>
    <col min="11" max="11" width="12.42578125" style="115" customWidth="1"/>
    <col min="12" max="16384" width="9.28515625" style="115"/>
  </cols>
  <sheetData>
    <row r="1" spans="1:11" ht="18">
      <c r="B1" s="289" t="s">
        <v>103</v>
      </c>
      <c r="C1" s="290"/>
      <c r="D1" s="290"/>
      <c r="E1" s="290"/>
      <c r="F1" s="290"/>
      <c r="G1" s="290"/>
      <c r="H1" s="290"/>
      <c r="I1" s="290"/>
      <c r="J1" s="290"/>
      <c r="K1" s="290"/>
    </row>
    <row r="2" spans="1:11" ht="15">
      <c r="B2" s="291" t="s">
        <v>102</v>
      </c>
      <c r="C2" s="292"/>
      <c r="D2" s="292"/>
      <c r="E2" s="292"/>
      <c r="F2" s="292"/>
      <c r="G2" s="292"/>
      <c r="H2" s="292"/>
      <c r="I2" s="292"/>
      <c r="J2" s="292"/>
      <c r="K2" s="292"/>
    </row>
    <row r="3" spans="1:11">
      <c r="C3" s="116"/>
      <c r="D3" s="117"/>
      <c r="E3" s="117"/>
      <c r="F3" s="117"/>
    </row>
    <row r="4" spans="1:11" ht="29.25" customHeight="1">
      <c r="B4" s="274" t="s">
        <v>85</v>
      </c>
      <c r="C4" s="275"/>
      <c r="D4" s="275"/>
      <c r="E4" s="275"/>
      <c r="F4" s="275"/>
      <c r="G4" s="275"/>
      <c r="H4" s="275"/>
      <c r="I4" s="275"/>
      <c r="J4" s="275"/>
      <c r="K4" s="276"/>
    </row>
    <row r="5" spans="1:11" ht="15.75">
      <c r="B5" s="185" t="s">
        <v>0</v>
      </c>
      <c r="C5" s="277" t="s">
        <v>12</v>
      </c>
      <c r="D5" s="278"/>
      <c r="E5" s="279"/>
      <c r="F5" s="186"/>
      <c r="G5" s="186"/>
      <c r="H5" s="186"/>
      <c r="I5" s="186"/>
      <c r="J5" s="186"/>
      <c r="K5" s="186"/>
    </row>
    <row r="6" spans="1:11" ht="15.75">
      <c r="B6" s="185" t="s">
        <v>31</v>
      </c>
      <c r="C6" s="293" t="s">
        <v>32</v>
      </c>
      <c r="D6" s="294"/>
      <c r="E6" s="294"/>
      <c r="F6" s="295"/>
      <c r="G6" s="186"/>
      <c r="H6" s="186"/>
      <c r="I6" s="186"/>
      <c r="J6" s="186"/>
      <c r="K6" s="186"/>
    </row>
    <row r="7" spans="1:11" ht="15.75">
      <c r="B7" s="185"/>
      <c r="C7" s="144" t="s">
        <v>33</v>
      </c>
      <c r="D7" s="145" t="s">
        <v>34</v>
      </c>
      <c r="E7" s="187" t="s">
        <v>951</v>
      </c>
      <c r="F7" s="186"/>
      <c r="G7" s="186"/>
      <c r="H7" s="186"/>
      <c r="I7" s="186"/>
      <c r="J7" s="186"/>
      <c r="K7" s="186"/>
    </row>
    <row r="8" spans="1:11" ht="15.75">
      <c r="B8" s="185"/>
      <c r="C8" s="140"/>
      <c r="D8" s="141"/>
      <c r="E8" s="186"/>
      <c r="F8" s="186"/>
      <c r="G8" s="186"/>
      <c r="H8" s="186"/>
      <c r="I8" s="186"/>
      <c r="J8" s="186"/>
      <c r="K8" s="186"/>
    </row>
    <row r="9" spans="1:11" ht="15.75">
      <c r="B9" s="185" t="s">
        <v>21</v>
      </c>
      <c r="C9" s="280" t="s">
        <v>35</v>
      </c>
      <c r="D9" s="280"/>
      <c r="E9" s="280"/>
      <c r="F9" s="280"/>
      <c r="G9" s="280"/>
      <c r="H9" s="280"/>
      <c r="I9" s="280"/>
      <c r="J9" s="280"/>
      <c r="K9" s="280"/>
    </row>
    <row r="10" spans="1:11" ht="15.75">
      <c r="B10" s="185"/>
      <c r="C10" s="118" t="s">
        <v>22</v>
      </c>
      <c r="D10" s="119" t="s">
        <v>23</v>
      </c>
      <c r="E10" s="119" t="s">
        <v>24</v>
      </c>
      <c r="F10" s="119" t="s">
        <v>25</v>
      </c>
      <c r="G10" s="188" t="s">
        <v>26</v>
      </c>
      <c r="H10" s="188" t="s">
        <v>27</v>
      </c>
      <c r="I10" s="188" t="s">
        <v>28</v>
      </c>
      <c r="J10" s="188" t="s">
        <v>29</v>
      </c>
      <c r="K10" s="188" t="s">
        <v>30</v>
      </c>
    </row>
    <row r="11" spans="1:11" ht="15.75">
      <c r="B11" s="185"/>
      <c r="C11" s="142"/>
      <c r="D11" s="143"/>
      <c r="E11" s="143"/>
      <c r="F11" s="143"/>
      <c r="G11" s="189"/>
      <c r="H11" s="189"/>
      <c r="I11" s="189"/>
      <c r="J11" s="189"/>
      <c r="K11" s="189"/>
    </row>
    <row r="12" spans="1:11">
      <c r="B12" s="120"/>
      <c r="C12" s="121"/>
    </row>
    <row r="13" spans="1:11" ht="204.75" customHeight="1">
      <c r="B13" s="281" t="s">
        <v>610</v>
      </c>
      <c r="C13" s="282"/>
      <c r="D13" s="282"/>
      <c r="E13" s="282"/>
      <c r="F13" s="282"/>
      <c r="G13" s="282"/>
      <c r="H13" s="282"/>
      <c r="I13" s="282"/>
      <c r="J13" s="282"/>
      <c r="K13" s="282"/>
    </row>
    <row r="14" spans="1:11" ht="17.649999999999999" customHeight="1"/>
    <row r="15" spans="1:11" ht="45" customHeight="1">
      <c r="B15" s="296" t="s">
        <v>453</v>
      </c>
      <c r="C15" s="297"/>
      <c r="D15" s="297"/>
      <c r="E15" s="297"/>
      <c r="F15" s="297"/>
      <c r="G15" s="297"/>
      <c r="H15" s="297"/>
      <c r="I15" s="297"/>
      <c r="J15" s="297"/>
      <c r="K15" s="297"/>
    </row>
    <row r="16" spans="1:11" s="124" customFormat="1" ht="16.5" thickBot="1">
      <c r="A16" s="122"/>
      <c r="B16" s="123"/>
      <c r="C16" s="123"/>
      <c r="D16" s="123"/>
      <c r="E16" s="123"/>
      <c r="F16" s="123"/>
      <c r="G16" s="123"/>
      <c r="H16" s="123"/>
      <c r="I16" s="123"/>
      <c r="J16" s="123"/>
      <c r="K16" s="123"/>
    </row>
    <row r="17" spans="1:11" s="124" customFormat="1" ht="16.5" thickBot="1">
      <c r="A17" s="122"/>
      <c r="B17" s="286" t="s">
        <v>570</v>
      </c>
      <c r="C17" s="298"/>
      <c r="D17" s="298"/>
      <c r="E17" s="298"/>
      <c r="F17" s="298"/>
      <c r="G17" s="298"/>
      <c r="H17" s="298"/>
      <c r="I17" s="298"/>
      <c r="J17" s="298"/>
      <c r="K17" s="299"/>
    </row>
    <row r="18" spans="1:11" s="124" customFormat="1" ht="16.5" thickBot="1">
      <c r="A18" s="122"/>
      <c r="B18" s="125"/>
      <c r="C18" s="125"/>
      <c r="D18" s="125"/>
      <c r="E18" s="125"/>
      <c r="F18" s="125"/>
      <c r="G18" s="125"/>
      <c r="H18" s="125"/>
      <c r="I18" s="125"/>
      <c r="J18" s="125"/>
      <c r="K18" s="125"/>
    </row>
    <row r="19" spans="1:11" ht="24.75" customHeight="1" thickBot="1">
      <c r="B19" s="283" t="s">
        <v>567</v>
      </c>
      <c r="C19" s="284"/>
      <c r="D19" s="284"/>
      <c r="E19" s="284"/>
      <c r="F19" s="284"/>
      <c r="G19" s="284"/>
      <c r="H19" s="284"/>
      <c r="I19" s="284"/>
      <c r="J19" s="284"/>
      <c r="K19" s="285"/>
    </row>
    <row r="20" spans="1:11" ht="13.5" thickBot="1"/>
    <row r="21" spans="1:11" ht="32.25" customHeight="1" thickBot="1">
      <c r="B21" s="286" t="s">
        <v>94</v>
      </c>
      <c r="C21" s="287"/>
      <c r="D21" s="287"/>
      <c r="E21" s="287"/>
      <c r="F21" s="287"/>
      <c r="G21" s="287"/>
      <c r="H21" s="287"/>
      <c r="I21" s="287"/>
      <c r="J21" s="287"/>
      <c r="K21" s="288"/>
    </row>
    <row r="22" spans="1:11" ht="15.75">
      <c r="B22" s="126"/>
      <c r="C22" s="126"/>
      <c r="D22" s="126"/>
      <c r="E22" s="126"/>
      <c r="F22" s="126"/>
      <c r="G22" s="126"/>
      <c r="H22" s="126"/>
      <c r="I22" s="126"/>
      <c r="J22" s="126"/>
      <c r="K22" s="126"/>
    </row>
    <row r="23" spans="1:11" ht="33" customHeight="1">
      <c r="B23" s="273" t="s">
        <v>587</v>
      </c>
      <c r="C23" s="273"/>
      <c r="D23" s="273"/>
      <c r="E23" s="273"/>
      <c r="F23" s="273"/>
      <c r="G23" s="273"/>
      <c r="H23" s="273"/>
      <c r="I23" s="273"/>
      <c r="J23" s="273"/>
      <c r="K23" s="273"/>
    </row>
    <row r="24" spans="1:11" ht="15.75">
      <c r="B24" s="127"/>
    </row>
    <row r="25" spans="1:11" ht="31.5" customHeight="1">
      <c r="B25" s="273" t="s">
        <v>83</v>
      </c>
      <c r="C25" s="273"/>
      <c r="D25" s="273"/>
      <c r="E25" s="273"/>
      <c r="F25" s="273"/>
      <c r="G25" s="273"/>
      <c r="H25" s="273"/>
      <c r="I25" s="273"/>
      <c r="J25" s="273"/>
      <c r="K25" s="273"/>
    </row>
    <row r="26" spans="1:11" ht="15.75">
      <c r="B26" s="128"/>
      <c r="C26" s="128"/>
      <c r="D26" s="128"/>
      <c r="E26" s="128"/>
      <c r="F26" s="128"/>
      <c r="G26" s="128"/>
      <c r="H26" s="128"/>
      <c r="I26" s="128"/>
      <c r="J26" s="128"/>
      <c r="K26" s="128"/>
    </row>
    <row r="27" spans="1:11" ht="50.25" customHeight="1">
      <c r="B27" s="273" t="s">
        <v>614</v>
      </c>
      <c r="C27" s="300"/>
      <c r="D27" s="300"/>
      <c r="E27" s="300"/>
      <c r="F27" s="300"/>
      <c r="G27" s="300"/>
      <c r="H27" s="300"/>
      <c r="I27" s="300"/>
      <c r="J27" s="300"/>
      <c r="K27" s="300"/>
    </row>
    <row r="28" spans="1:11" ht="15.75">
      <c r="B28" s="129"/>
      <c r="C28" s="129"/>
      <c r="D28" s="129"/>
      <c r="E28" s="129"/>
      <c r="F28" s="129"/>
      <c r="G28" s="129"/>
      <c r="H28" s="129"/>
      <c r="I28" s="129"/>
      <c r="J28" s="129"/>
      <c r="K28" s="129"/>
    </row>
    <row r="29" spans="1:11" ht="79.900000000000006" customHeight="1">
      <c r="B29" s="301" t="s">
        <v>588</v>
      </c>
      <c r="C29" s="302"/>
      <c r="D29" s="302"/>
      <c r="E29" s="302"/>
      <c r="F29" s="302"/>
      <c r="G29" s="302"/>
      <c r="H29" s="302"/>
      <c r="I29" s="302"/>
      <c r="J29" s="302"/>
      <c r="K29" s="303"/>
    </row>
    <row r="30" spans="1:11" ht="15.75">
      <c r="B30" s="130"/>
      <c r="C30" s="131"/>
      <c r="D30" s="131"/>
      <c r="E30" s="131"/>
      <c r="F30" s="131"/>
      <c r="G30" s="131"/>
      <c r="H30" s="131"/>
      <c r="I30" s="131"/>
      <c r="J30" s="131"/>
      <c r="K30" s="131"/>
    </row>
    <row r="31" spans="1:11" ht="63.75" customHeight="1">
      <c r="B31" s="301" t="s">
        <v>611</v>
      </c>
      <c r="C31" s="302"/>
      <c r="D31" s="302"/>
      <c r="E31" s="302"/>
      <c r="F31" s="302"/>
      <c r="G31" s="302"/>
      <c r="H31" s="302"/>
      <c r="I31" s="302"/>
      <c r="J31" s="302"/>
      <c r="K31" s="303"/>
    </row>
    <row r="32" spans="1:11" ht="15.75">
      <c r="B32" s="132"/>
      <c r="C32" s="133"/>
      <c r="D32" s="133"/>
      <c r="E32" s="133"/>
      <c r="F32" s="133"/>
      <c r="G32" s="133"/>
      <c r="H32" s="133"/>
      <c r="I32" s="133"/>
      <c r="J32" s="133"/>
      <c r="K32" s="133"/>
    </row>
    <row r="33" spans="2:11" ht="31.5" customHeight="1">
      <c r="B33" s="301" t="s">
        <v>600</v>
      </c>
      <c r="C33" s="302"/>
      <c r="D33" s="302"/>
      <c r="E33" s="302"/>
      <c r="F33" s="302"/>
      <c r="G33" s="302"/>
      <c r="H33" s="302"/>
      <c r="I33" s="302"/>
      <c r="J33" s="302"/>
      <c r="K33" s="303"/>
    </row>
    <row r="34" spans="2:11" s="121" customFormat="1" ht="15.75">
      <c r="B34" s="132"/>
      <c r="C34" s="133"/>
      <c r="D34" s="133"/>
      <c r="E34" s="133"/>
      <c r="F34" s="133"/>
      <c r="G34" s="133"/>
      <c r="H34" s="133"/>
      <c r="I34" s="133"/>
      <c r="J34" s="133"/>
      <c r="K34" s="133"/>
    </row>
    <row r="35" spans="2:11" ht="351.95" customHeight="1">
      <c r="B35" s="304" t="s">
        <v>628</v>
      </c>
      <c r="C35" s="305"/>
      <c r="D35" s="305"/>
      <c r="E35" s="305"/>
      <c r="F35" s="305"/>
      <c r="G35" s="305"/>
      <c r="H35" s="305"/>
      <c r="I35" s="305"/>
      <c r="J35" s="305"/>
      <c r="K35" s="306"/>
    </row>
    <row r="36" spans="2:11" ht="15.75">
      <c r="B36" s="132"/>
      <c r="C36" s="133"/>
      <c r="D36" s="133"/>
      <c r="E36" s="133"/>
      <c r="F36" s="133"/>
      <c r="G36" s="133"/>
      <c r="H36" s="133"/>
      <c r="I36" s="133"/>
      <c r="J36" s="133"/>
      <c r="K36" s="133"/>
    </row>
    <row r="37" spans="2:11" ht="336.75" customHeight="1">
      <c r="B37" s="273" t="s">
        <v>943</v>
      </c>
      <c r="C37" s="273"/>
      <c r="D37" s="273"/>
      <c r="E37" s="273"/>
      <c r="F37" s="273"/>
      <c r="G37" s="273"/>
      <c r="H37" s="273"/>
      <c r="I37" s="273"/>
      <c r="J37" s="273"/>
      <c r="K37" s="273"/>
    </row>
    <row r="38" spans="2:11" ht="15.75">
      <c r="B38" s="132"/>
      <c r="C38" s="133"/>
      <c r="D38" s="133"/>
      <c r="E38" s="133"/>
      <c r="F38" s="133"/>
      <c r="G38" s="133"/>
      <c r="H38" s="133"/>
      <c r="I38" s="133"/>
      <c r="J38" s="133"/>
      <c r="K38" s="133"/>
    </row>
    <row r="39" spans="2:11" ht="260.25" customHeight="1">
      <c r="B39" s="273" t="s">
        <v>944</v>
      </c>
      <c r="C39" s="273"/>
      <c r="D39" s="273"/>
      <c r="E39" s="273"/>
      <c r="F39" s="273"/>
      <c r="G39" s="273"/>
      <c r="H39" s="273"/>
      <c r="I39" s="273"/>
      <c r="J39" s="273"/>
      <c r="K39" s="273"/>
    </row>
    <row r="40" spans="2:11" ht="15.75">
      <c r="B40" s="132"/>
      <c r="C40" s="133"/>
      <c r="D40" s="133"/>
      <c r="E40" s="133"/>
      <c r="F40" s="133"/>
      <c r="G40" s="133"/>
      <c r="H40" s="133"/>
      <c r="I40" s="133"/>
      <c r="J40" s="133"/>
      <c r="K40" s="133"/>
    </row>
  </sheetData>
  <sheetProtection algorithmName="SHA-512" hashValue="APNMrW/ddKrcirno+qOdy8lymRrxIegSwjqFkAvV0Wsxu2WuwIxb9CVEdVumIYr0ndzVlyy7HpRcJmqm8Am2/A==" saltValue="qAR++3c1864vmRZi0tR/qg==" spinCount="100000" sheet="1"/>
  <mergeCells count="20">
    <mergeCell ref="B39:K39"/>
    <mergeCell ref="B27:K27"/>
    <mergeCell ref="B29:K29"/>
    <mergeCell ref="B31:K31"/>
    <mergeCell ref="B33:K33"/>
    <mergeCell ref="B35:K35"/>
    <mergeCell ref="B37:K37"/>
    <mergeCell ref="B1:K1"/>
    <mergeCell ref="B2:K2"/>
    <mergeCell ref="C6:F6"/>
    <mergeCell ref="B15:K15"/>
    <mergeCell ref="B17:K17"/>
    <mergeCell ref="B25:K25"/>
    <mergeCell ref="B4:K4"/>
    <mergeCell ref="C5:E5"/>
    <mergeCell ref="C9:K9"/>
    <mergeCell ref="B13:K13"/>
    <mergeCell ref="B19:K19"/>
    <mergeCell ref="B21:K21"/>
    <mergeCell ref="B23:K23"/>
  </mergeCells>
  <conditionalFormatting sqref="B1:B2">
    <cfRule type="cellIs" dxfId="2" priority="1" operator="equal">
      <formula>"Word"</formula>
    </cfRule>
    <cfRule type="cellIs" dxfId="1" priority="2" operator="equal">
      <formula>"PDF"</formula>
    </cfRule>
    <cfRule type="cellIs" dxfId="0" priority="3" operator="equal">
      <formula>"Excel"</formula>
    </cfRule>
  </conditionalFormatting>
  <dataValidations count="2">
    <dataValidation type="list" showInputMessage="1" showErrorMessage="1" sqref="C8:D8" xr:uid="{8EE7E1F5-FFF8-499C-A2B2-8B1458FCB34F}">
      <formula1>"x"</formula1>
    </dataValidation>
    <dataValidation type="list" allowBlank="1" showInputMessage="1" showErrorMessage="1" sqref="C11:K11" xr:uid="{BBDB87EB-71EA-4DF8-B5FA-AB654913DCF1}">
      <formula1>"X"</formula1>
    </dataValidation>
  </dataValidations>
  <pageMargins left="0.75" right="0.75" top="1" bottom="1" header="0.5" footer="0.5"/>
  <pageSetup scale="5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0"/>
  <sheetViews>
    <sheetView zoomScale="80" zoomScaleNormal="80" workbookViewId="0">
      <selection activeCell="J13" sqref="J13"/>
    </sheetView>
  </sheetViews>
  <sheetFormatPr defaultRowHeight="12.75"/>
  <cols>
    <col min="1" max="1" width="21.42578125" style="16" customWidth="1"/>
    <col min="2" max="2" width="25" customWidth="1"/>
    <col min="3" max="3" width="16.42578125" customWidth="1"/>
    <col min="4" max="4" width="12.42578125" style="16" customWidth="1"/>
    <col min="5" max="5" width="18.42578125" customWidth="1"/>
    <col min="6" max="6" width="19.28515625" customWidth="1"/>
    <col min="7" max="7" width="23.42578125" customWidth="1"/>
    <col min="8" max="8" width="17.42578125" customWidth="1"/>
  </cols>
  <sheetData>
    <row r="1" spans="1:13" ht="20.25">
      <c r="A1" s="339" t="s">
        <v>130</v>
      </c>
      <c r="B1" s="339"/>
      <c r="C1" s="339"/>
      <c r="D1" s="339"/>
      <c r="E1" s="339"/>
      <c r="F1" s="339"/>
      <c r="G1" s="339"/>
      <c r="H1" s="339"/>
      <c r="I1" s="340"/>
      <c r="J1" s="340"/>
      <c r="K1" s="340"/>
      <c r="L1" s="341"/>
      <c r="M1" s="341"/>
    </row>
    <row r="2" spans="1:13" s="48" customFormat="1" ht="15.75">
      <c r="A2" s="341"/>
      <c r="B2" s="342" t="s">
        <v>950</v>
      </c>
      <c r="C2" s="341" t="str">
        <f>'Cover Page'!C5:E5</f>
        <v>[Insert Bidder Name]</v>
      </c>
      <c r="D2" s="341"/>
      <c r="E2" s="341"/>
      <c r="F2" s="341"/>
      <c r="G2" s="341"/>
      <c r="H2" s="341"/>
      <c r="I2" s="341"/>
      <c r="J2" s="341"/>
      <c r="K2" s="341"/>
      <c r="L2" s="341"/>
      <c r="M2" s="341"/>
    </row>
    <row r="3" spans="1:13" s="3" customFormat="1" ht="35.25" customHeight="1">
      <c r="A3" s="343" t="s">
        <v>441</v>
      </c>
      <c r="B3" s="343"/>
      <c r="C3" s="343"/>
      <c r="D3" s="343"/>
      <c r="E3" s="343"/>
      <c r="F3" s="343"/>
      <c r="G3" s="343"/>
      <c r="H3" s="344"/>
      <c r="I3" s="344"/>
      <c r="J3" s="344"/>
      <c r="K3" s="344"/>
      <c r="L3" s="344"/>
      <c r="M3" s="344"/>
    </row>
    <row r="4" spans="1:13" s="3" customFormat="1" ht="15.75">
      <c r="A4" s="345"/>
      <c r="B4" s="346"/>
      <c r="C4" s="341"/>
      <c r="D4" s="341"/>
      <c r="E4" s="341"/>
      <c r="F4" s="341"/>
      <c r="G4" s="341"/>
      <c r="H4" s="341"/>
      <c r="I4" s="341"/>
      <c r="J4" s="341"/>
      <c r="K4" s="341"/>
      <c r="L4" s="341"/>
      <c r="M4" s="341"/>
    </row>
    <row r="5" spans="1:13" s="3" customFormat="1" ht="15.75">
      <c r="A5" s="345"/>
      <c r="B5" s="347" t="s">
        <v>626</v>
      </c>
      <c r="C5" s="347"/>
      <c r="D5" s="347"/>
      <c r="E5" s="347"/>
      <c r="F5" s="347"/>
      <c r="G5" s="347"/>
      <c r="H5" s="347"/>
      <c r="I5" s="347"/>
      <c r="J5" s="347"/>
      <c r="K5" s="347"/>
      <c r="L5" s="347"/>
      <c r="M5" s="347"/>
    </row>
    <row r="6" spans="1:13" s="3" customFormat="1" ht="30.4" customHeight="1">
      <c r="A6" s="345"/>
      <c r="B6" s="348" t="s">
        <v>440</v>
      </c>
      <c r="C6" s="347"/>
      <c r="D6" s="347"/>
      <c r="E6" s="347"/>
      <c r="F6" s="347"/>
      <c r="G6" s="347"/>
      <c r="H6" s="347"/>
      <c r="I6" s="347"/>
      <c r="J6" s="347"/>
      <c r="K6" s="347"/>
      <c r="L6" s="347"/>
      <c r="M6" s="347"/>
    </row>
    <row r="7" spans="1:13" s="3" customFormat="1" ht="15.75">
      <c r="A7" s="345"/>
      <c r="B7" s="347" t="s">
        <v>574</v>
      </c>
      <c r="C7" s="347"/>
      <c r="D7" s="347"/>
      <c r="E7" s="347"/>
      <c r="F7" s="347"/>
      <c r="G7" s="347"/>
      <c r="H7" s="347"/>
      <c r="I7" s="347"/>
      <c r="J7" s="347"/>
      <c r="K7" s="347"/>
      <c r="L7" s="347"/>
      <c r="M7" s="347"/>
    </row>
    <row r="8" spans="1:13" s="3" customFormat="1" ht="15.75">
      <c r="A8" s="345"/>
      <c r="B8" s="347" t="s">
        <v>575</v>
      </c>
      <c r="C8" s="347"/>
      <c r="D8" s="347"/>
      <c r="E8" s="347"/>
      <c r="F8" s="347"/>
      <c r="G8" s="347"/>
      <c r="H8" s="347"/>
      <c r="I8" s="347"/>
      <c r="J8" s="347"/>
      <c r="K8" s="347"/>
      <c r="L8" s="347"/>
      <c r="M8" s="347"/>
    </row>
    <row r="9" spans="1:13" s="3" customFormat="1" ht="15.75">
      <c r="A9" s="345"/>
      <c r="B9" s="349"/>
      <c r="C9" s="350"/>
      <c r="D9" s="350"/>
      <c r="E9" s="350"/>
      <c r="F9" s="350"/>
      <c r="G9" s="350"/>
      <c r="H9" s="350"/>
      <c r="I9" s="350"/>
      <c r="J9" s="350"/>
      <c r="K9" s="350"/>
      <c r="L9" s="350"/>
      <c r="M9" s="350"/>
    </row>
    <row r="10" spans="1:13" ht="30" customHeight="1">
      <c r="A10" s="351" t="s">
        <v>419</v>
      </c>
      <c r="B10" s="351"/>
      <c r="C10" s="351"/>
      <c r="D10" s="351"/>
      <c r="E10" s="351"/>
      <c r="F10" s="351"/>
      <c r="G10" s="351"/>
      <c r="H10" s="341"/>
      <c r="I10" s="341"/>
      <c r="J10" s="341"/>
      <c r="K10" s="341"/>
      <c r="L10" s="341"/>
      <c r="M10" s="341"/>
    </row>
    <row r="11" spans="1:13" s="16" customFormat="1" ht="15.75">
      <c r="A11" s="341"/>
      <c r="B11" s="352"/>
      <c r="C11" s="353"/>
      <c r="D11" s="341"/>
      <c r="E11" s="341"/>
      <c r="F11" s="341"/>
      <c r="G11" s="341"/>
      <c r="H11" s="341"/>
      <c r="I11" s="341"/>
      <c r="J11" s="341"/>
      <c r="K11" s="341"/>
      <c r="L11" s="341"/>
      <c r="M11" s="341"/>
    </row>
    <row r="12" spans="1:13" s="16" customFormat="1" ht="15.75">
      <c r="A12" s="354" t="s">
        <v>418</v>
      </c>
      <c r="B12" s="354"/>
      <c r="C12" s="355" t="s">
        <v>44</v>
      </c>
      <c r="D12" s="355"/>
      <c r="E12" s="355"/>
      <c r="F12" s="355"/>
      <c r="G12" s="355"/>
      <c r="H12" s="341"/>
      <c r="I12" s="341"/>
      <c r="J12" s="341"/>
      <c r="K12" s="341"/>
      <c r="L12" s="341"/>
      <c r="M12" s="341"/>
    </row>
    <row r="13" spans="1:13" s="16" customFormat="1" ht="78" customHeight="1">
      <c r="A13" s="354" t="s">
        <v>39</v>
      </c>
      <c r="B13" s="354"/>
      <c r="C13" s="356" t="s">
        <v>454</v>
      </c>
      <c r="D13" s="355"/>
      <c r="E13" s="355"/>
      <c r="F13" s="355"/>
      <c r="G13" s="355"/>
      <c r="H13" s="341"/>
      <c r="I13" s="341"/>
      <c r="J13" s="341"/>
      <c r="K13" s="341"/>
      <c r="L13" s="341"/>
      <c r="M13" s="341"/>
    </row>
    <row r="14" spans="1:13" s="16" customFormat="1" ht="34.5" customHeight="1">
      <c r="A14" s="354" t="s">
        <v>40</v>
      </c>
      <c r="B14" s="354"/>
      <c r="C14" s="357" t="s">
        <v>131</v>
      </c>
      <c r="D14" s="357"/>
      <c r="E14" s="357"/>
      <c r="F14" s="357"/>
      <c r="G14" s="357"/>
      <c r="H14" s="341"/>
      <c r="I14" s="341"/>
      <c r="J14" s="341"/>
      <c r="K14" s="341"/>
      <c r="L14" s="341"/>
      <c r="M14" s="341"/>
    </row>
    <row r="15" spans="1:13" s="16" customFormat="1" ht="48.75" customHeight="1">
      <c r="A15" s="354" t="s">
        <v>41</v>
      </c>
      <c r="B15" s="354"/>
      <c r="C15" s="357" t="s">
        <v>132</v>
      </c>
      <c r="D15" s="357"/>
      <c r="E15" s="357"/>
      <c r="F15" s="357"/>
      <c r="G15" s="357"/>
      <c r="H15" s="341"/>
      <c r="I15" s="341"/>
      <c r="J15" s="341"/>
      <c r="K15" s="341"/>
      <c r="L15" s="341"/>
      <c r="M15" s="341"/>
    </row>
    <row r="16" spans="1:13" s="16" customFormat="1" ht="51" customHeight="1">
      <c r="A16" s="354" t="s">
        <v>42</v>
      </c>
      <c r="B16" s="354"/>
      <c r="C16" s="357" t="s">
        <v>581</v>
      </c>
      <c r="D16" s="357"/>
      <c r="E16" s="357"/>
      <c r="F16" s="357"/>
      <c r="G16" s="357"/>
      <c r="H16" s="341"/>
      <c r="I16" s="341"/>
      <c r="J16" s="341"/>
      <c r="K16" s="341"/>
      <c r="L16" s="341"/>
      <c r="M16" s="341"/>
    </row>
    <row r="17" spans="1:13" s="16" customFormat="1" ht="31.5" customHeight="1">
      <c r="A17" s="358" t="s">
        <v>43</v>
      </c>
      <c r="B17" s="358"/>
      <c r="C17" s="359" t="s">
        <v>45</v>
      </c>
      <c r="D17" s="360"/>
      <c r="E17" s="360"/>
      <c r="F17" s="360"/>
      <c r="G17" s="361"/>
      <c r="H17" s="341"/>
      <c r="I17" s="341"/>
      <c r="J17" s="341"/>
      <c r="K17" s="341"/>
      <c r="L17" s="341"/>
      <c r="M17" s="341"/>
    </row>
    <row r="18" spans="1:13" s="16" customFormat="1" ht="15.75">
      <c r="A18" s="341"/>
      <c r="B18" s="362"/>
      <c r="C18" s="341"/>
      <c r="D18" s="341"/>
      <c r="E18" s="341"/>
      <c r="F18" s="341"/>
      <c r="G18" s="341"/>
      <c r="H18" s="341"/>
      <c r="I18" s="341"/>
      <c r="J18" s="341"/>
      <c r="K18" s="341"/>
      <c r="L18" s="341"/>
      <c r="M18" s="341"/>
    </row>
    <row r="19" spans="1:13" s="16" customFormat="1" ht="15.75">
      <c r="A19" s="363" t="s">
        <v>582</v>
      </c>
      <c r="B19" s="341"/>
      <c r="C19" s="341"/>
      <c r="D19" s="341"/>
      <c r="E19" s="341"/>
      <c r="F19" s="341"/>
      <c r="G19" s="341"/>
      <c r="H19" s="341"/>
      <c r="I19" s="341"/>
      <c r="J19" s="341"/>
      <c r="K19" s="341"/>
      <c r="L19" s="341"/>
      <c r="M19" s="341"/>
    </row>
    <row r="20" spans="1:13" s="47" customFormat="1" ht="15.4" customHeight="1">
      <c r="A20" s="364" t="s">
        <v>133</v>
      </c>
      <c r="B20" s="365"/>
      <c r="C20" s="365"/>
      <c r="D20" s="365"/>
      <c r="E20" s="365"/>
      <c r="F20" s="366"/>
      <c r="G20" s="341"/>
      <c r="H20" s="341"/>
      <c r="I20" s="341"/>
      <c r="J20" s="341"/>
      <c r="K20" s="341"/>
      <c r="L20" s="341"/>
      <c r="M20" s="341"/>
    </row>
    <row r="21" spans="1:13" s="16" customFormat="1">
      <c r="A21" s="367"/>
      <c r="B21" s="368"/>
      <c r="C21" s="368"/>
      <c r="D21" s="368"/>
      <c r="E21" s="368"/>
      <c r="F21" s="369"/>
      <c r="G21" s="341"/>
      <c r="H21" s="341"/>
      <c r="I21" s="341"/>
      <c r="J21" s="341"/>
      <c r="K21" s="341"/>
      <c r="L21" s="341"/>
      <c r="M21" s="341"/>
    </row>
    <row r="22" spans="1:13" ht="63.75">
      <c r="A22" s="370" t="s">
        <v>9</v>
      </c>
      <c r="B22" s="371" t="s">
        <v>20</v>
      </c>
      <c r="C22" s="371" t="s">
        <v>37</v>
      </c>
      <c r="D22" s="370" t="s">
        <v>13</v>
      </c>
      <c r="E22" s="370" t="s">
        <v>10</v>
      </c>
      <c r="F22" s="370" t="s">
        <v>11</v>
      </c>
      <c r="G22" s="341"/>
      <c r="H22" s="341"/>
      <c r="I22" s="341"/>
      <c r="J22" s="341"/>
      <c r="K22" s="341"/>
      <c r="L22" s="341"/>
      <c r="M22" s="341"/>
    </row>
    <row r="23" spans="1:13" ht="25.5">
      <c r="A23" s="372" t="s">
        <v>15</v>
      </c>
      <c r="B23" s="373">
        <v>0.15</v>
      </c>
      <c r="C23" s="372" t="s">
        <v>14</v>
      </c>
      <c r="D23" s="372" t="s">
        <v>14</v>
      </c>
      <c r="E23" s="372" t="s">
        <v>18</v>
      </c>
      <c r="F23" s="374">
        <v>0.15</v>
      </c>
      <c r="G23" s="341"/>
      <c r="H23" s="341"/>
      <c r="I23" s="341"/>
      <c r="J23" s="341"/>
      <c r="K23" s="341"/>
      <c r="L23" s="341"/>
      <c r="M23" s="341"/>
    </row>
    <row r="24" spans="1:13" ht="25.5">
      <c r="A24" s="372" t="s">
        <v>16</v>
      </c>
      <c r="B24" s="373">
        <v>0.12</v>
      </c>
      <c r="C24" s="372" t="s">
        <v>7</v>
      </c>
      <c r="D24" s="372" t="s">
        <v>17</v>
      </c>
      <c r="E24" s="375" t="s">
        <v>584</v>
      </c>
      <c r="F24" s="374">
        <v>0.12</v>
      </c>
      <c r="G24" s="341"/>
      <c r="H24" s="341"/>
      <c r="I24" s="341"/>
      <c r="J24" s="341"/>
      <c r="K24" s="341"/>
      <c r="L24" s="341"/>
      <c r="M24" s="341"/>
    </row>
    <row r="25" spans="1:13" ht="25.5">
      <c r="A25" s="372" t="s">
        <v>16</v>
      </c>
      <c r="B25" s="373">
        <v>0.2</v>
      </c>
      <c r="C25" s="372" t="s">
        <v>8</v>
      </c>
      <c r="D25" s="372" t="s">
        <v>19</v>
      </c>
      <c r="E25" s="375" t="s">
        <v>584</v>
      </c>
      <c r="F25" s="374">
        <v>0.2</v>
      </c>
      <c r="G25" s="341"/>
      <c r="H25" s="341"/>
      <c r="I25" s="341"/>
      <c r="J25" s="341"/>
      <c r="K25" s="341"/>
      <c r="L25" s="341"/>
      <c r="M25" s="341"/>
    </row>
    <row r="26" spans="1:13" ht="25.5">
      <c r="A26" s="372" t="s">
        <v>16</v>
      </c>
      <c r="B26" s="373">
        <v>0.1</v>
      </c>
      <c r="C26" s="372" t="s">
        <v>7</v>
      </c>
      <c r="D26" s="372" t="s">
        <v>17</v>
      </c>
      <c r="E26" s="375" t="s">
        <v>583</v>
      </c>
      <c r="F26" s="374">
        <v>0.1</v>
      </c>
      <c r="G26" s="341"/>
      <c r="H26" s="341"/>
      <c r="I26" s="341"/>
      <c r="J26" s="341"/>
      <c r="K26" s="341"/>
      <c r="L26" s="341"/>
      <c r="M26" s="341"/>
    </row>
    <row r="27" spans="1:13" ht="25.5" customHeight="1">
      <c r="A27" s="372" t="s">
        <v>16</v>
      </c>
      <c r="B27" s="373">
        <v>0.1</v>
      </c>
      <c r="C27" s="372" t="s">
        <v>8</v>
      </c>
      <c r="D27" s="372" t="s">
        <v>19</v>
      </c>
      <c r="E27" s="375" t="s">
        <v>583</v>
      </c>
      <c r="F27" s="374">
        <v>0.1</v>
      </c>
      <c r="G27" s="341"/>
      <c r="H27" s="341"/>
      <c r="I27" s="341"/>
      <c r="J27" s="341"/>
      <c r="K27" s="341"/>
      <c r="L27" s="341"/>
      <c r="M27" s="341"/>
    </row>
    <row r="28" spans="1:13">
      <c r="A28" s="22"/>
      <c r="B28" s="22"/>
      <c r="C28" s="23"/>
      <c r="D28" s="23"/>
      <c r="E28" s="23"/>
      <c r="F28" s="23"/>
    </row>
    <row r="29" spans="1:13">
      <c r="A29" s="22"/>
      <c r="B29" s="22"/>
      <c r="C29" s="23"/>
      <c r="D29" s="23"/>
      <c r="E29" s="23"/>
      <c r="F29" s="23"/>
    </row>
    <row r="30" spans="1:13">
      <c r="A30" s="22"/>
      <c r="B30" s="22"/>
      <c r="C30" s="23"/>
      <c r="D30" s="23"/>
      <c r="E30" s="23"/>
      <c r="F30" s="23"/>
    </row>
    <row r="31" spans="1:13">
      <c r="A31" s="22"/>
      <c r="B31" s="22"/>
      <c r="C31" s="23"/>
      <c r="D31" s="23"/>
      <c r="E31" s="23"/>
      <c r="F31" s="23"/>
    </row>
    <row r="32" spans="1:13">
      <c r="A32" s="22"/>
      <c r="B32" s="22"/>
      <c r="C32" s="23"/>
      <c r="D32" s="23"/>
      <c r="E32" s="23"/>
      <c r="F32" s="23"/>
    </row>
    <row r="33" spans="1:6">
      <c r="A33" s="22"/>
      <c r="B33" s="22"/>
      <c r="C33" s="23"/>
      <c r="D33" s="23"/>
      <c r="E33" s="23"/>
      <c r="F33" s="23"/>
    </row>
    <row r="34" spans="1:6">
      <c r="A34" s="22"/>
      <c r="B34" s="22"/>
      <c r="C34" s="23"/>
      <c r="D34" s="23"/>
      <c r="E34" s="23"/>
      <c r="F34" s="23"/>
    </row>
    <row r="35" spans="1:6">
      <c r="A35" s="22"/>
      <c r="B35" s="22"/>
      <c r="C35" s="23"/>
      <c r="D35" s="23"/>
      <c r="E35" s="23"/>
      <c r="F35" s="23"/>
    </row>
    <row r="36" spans="1:6">
      <c r="A36" s="22"/>
      <c r="B36" s="22"/>
      <c r="C36" s="23"/>
      <c r="D36" s="23"/>
      <c r="E36" s="23"/>
      <c r="F36" s="23"/>
    </row>
    <row r="37" spans="1:6">
      <c r="A37" s="22"/>
      <c r="B37" s="22"/>
      <c r="C37" s="23"/>
      <c r="D37" s="23"/>
      <c r="E37" s="23"/>
      <c r="F37" s="23"/>
    </row>
    <row r="38" spans="1:6">
      <c r="A38" s="22"/>
      <c r="B38" s="22"/>
      <c r="C38" s="23"/>
      <c r="D38" s="23"/>
      <c r="E38" s="23"/>
      <c r="F38" s="23"/>
    </row>
    <row r="39" spans="1:6">
      <c r="A39" s="22"/>
      <c r="B39" s="22"/>
      <c r="C39" s="23"/>
      <c r="D39" s="23"/>
      <c r="E39" s="23"/>
      <c r="F39" s="23"/>
    </row>
    <row r="40" spans="1:6">
      <c r="A40" s="22"/>
      <c r="B40" s="22"/>
      <c r="C40" s="23"/>
      <c r="D40" s="23"/>
      <c r="E40" s="23"/>
      <c r="F40" s="23"/>
    </row>
    <row r="41" spans="1:6">
      <c r="A41" s="22"/>
      <c r="B41" s="22"/>
      <c r="C41" s="23"/>
      <c r="D41" s="23"/>
      <c r="E41" s="23"/>
      <c r="F41" s="23"/>
    </row>
    <row r="42" spans="1:6">
      <c r="A42" s="22"/>
      <c r="B42" s="22"/>
      <c r="C42" s="23"/>
      <c r="D42" s="23"/>
      <c r="E42" s="23"/>
      <c r="F42" s="23"/>
    </row>
    <row r="43" spans="1:6">
      <c r="A43" s="22"/>
      <c r="B43" s="22"/>
      <c r="C43" s="23"/>
      <c r="D43" s="23"/>
      <c r="E43" s="23"/>
      <c r="F43" s="23"/>
    </row>
    <row r="44" spans="1:6">
      <c r="A44" s="22"/>
      <c r="B44" s="22"/>
      <c r="C44" s="23"/>
      <c r="D44" s="23"/>
      <c r="E44" s="23"/>
      <c r="F44" s="23"/>
    </row>
    <row r="45" spans="1:6">
      <c r="A45" s="22"/>
      <c r="B45" s="22"/>
      <c r="C45" s="23"/>
      <c r="D45" s="23"/>
      <c r="E45" s="23"/>
      <c r="F45" s="23"/>
    </row>
    <row r="46" spans="1:6">
      <c r="A46" s="22"/>
      <c r="B46" s="22"/>
      <c r="C46" s="23"/>
      <c r="D46" s="23"/>
      <c r="E46" s="23"/>
      <c r="F46" s="23"/>
    </row>
    <row r="47" spans="1:6">
      <c r="A47" s="22"/>
      <c r="B47" s="22"/>
      <c r="C47" s="23"/>
      <c r="D47" s="23"/>
      <c r="E47" s="23"/>
      <c r="F47" s="23"/>
    </row>
    <row r="48" spans="1:6">
      <c r="A48" s="22"/>
      <c r="B48" s="22"/>
      <c r="C48" s="23"/>
      <c r="D48" s="23"/>
      <c r="E48" s="23"/>
      <c r="F48" s="23"/>
    </row>
    <row r="49" spans="1:6">
      <c r="A49" s="22"/>
      <c r="B49" s="22"/>
      <c r="C49" s="23"/>
      <c r="D49" s="23"/>
      <c r="E49" s="23"/>
      <c r="F49" s="23"/>
    </row>
    <row r="50" spans="1:6">
      <c r="A50" s="338" t="s">
        <v>585</v>
      </c>
      <c r="B50" s="172"/>
      <c r="C50" s="172"/>
      <c r="D50" s="172"/>
      <c r="E50" s="172"/>
      <c r="F50" s="172"/>
    </row>
  </sheetData>
  <sheetProtection sheet="1" objects="1" scenarios="1" insertRows="0"/>
  <mergeCells count="20">
    <mergeCell ref="C17:G17"/>
    <mergeCell ref="A12:B12"/>
    <mergeCell ref="A20:F21"/>
    <mergeCell ref="A13:B13"/>
    <mergeCell ref="A14:B14"/>
    <mergeCell ref="A15:B15"/>
    <mergeCell ref="A16:B16"/>
    <mergeCell ref="A17:B17"/>
    <mergeCell ref="C12:G12"/>
    <mergeCell ref="C13:G13"/>
    <mergeCell ref="C14:G14"/>
    <mergeCell ref="C15:G15"/>
    <mergeCell ref="C16:G16"/>
    <mergeCell ref="A10:G10"/>
    <mergeCell ref="A1:H1"/>
    <mergeCell ref="B7:M7"/>
    <mergeCell ref="B8:M8"/>
    <mergeCell ref="B5:M5"/>
    <mergeCell ref="B6:M6"/>
    <mergeCell ref="A3:G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4F8CC-550A-4955-AED9-8DB706A34386}">
  <dimension ref="A1:B29"/>
  <sheetViews>
    <sheetView workbookViewId="0">
      <selection activeCell="C7" sqref="C7"/>
    </sheetView>
  </sheetViews>
  <sheetFormatPr defaultRowHeight="12.75"/>
  <cols>
    <col min="1" max="1" width="19.5703125" customWidth="1"/>
    <col min="2" max="2" width="55" customWidth="1"/>
  </cols>
  <sheetData>
    <row r="1" spans="1:2" ht="39.75" customHeight="1" thickBot="1">
      <c r="A1" s="307" t="s">
        <v>613</v>
      </c>
      <c r="B1" s="308"/>
    </row>
    <row r="2" spans="1:2" ht="26.25" thickBot="1">
      <c r="A2" s="107" t="s">
        <v>538</v>
      </c>
      <c r="B2" s="106" t="s">
        <v>537</v>
      </c>
    </row>
    <row r="3" spans="1:2" ht="39" thickBot="1">
      <c r="A3" s="105" t="s">
        <v>536</v>
      </c>
      <c r="B3" s="104" t="s">
        <v>535</v>
      </c>
    </row>
    <row r="4" spans="1:2" ht="64.5" thickBot="1">
      <c r="A4" s="105" t="s">
        <v>101</v>
      </c>
      <c r="B4" s="104" t="s">
        <v>534</v>
      </c>
    </row>
    <row r="5" spans="1:2" ht="115.5" thickBot="1">
      <c r="A5" s="103" t="s">
        <v>533</v>
      </c>
      <c r="B5" s="94" t="s">
        <v>532</v>
      </c>
    </row>
    <row r="6" spans="1:2" s="48" customFormat="1" ht="167.25" customHeight="1" thickBot="1">
      <c r="A6" s="107" t="s">
        <v>539</v>
      </c>
      <c r="B6" s="106" t="s">
        <v>559</v>
      </c>
    </row>
    <row r="7" spans="1:2" s="48" customFormat="1" ht="64.5" thickBot="1">
      <c r="A7" s="105" t="s">
        <v>540</v>
      </c>
      <c r="B7" s="104" t="s">
        <v>541</v>
      </c>
    </row>
    <row r="8" spans="1:2" s="48" customFormat="1" ht="13.5" thickBot="1">
      <c r="A8" s="105" t="s">
        <v>542</v>
      </c>
      <c r="B8" s="104" t="s">
        <v>543</v>
      </c>
    </row>
    <row r="9" spans="1:2" s="48" customFormat="1" ht="26.25" thickBot="1">
      <c r="A9" s="105" t="s">
        <v>544</v>
      </c>
      <c r="B9" s="104" t="s">
        <v>545</v>
      </c>
    </row>
    <row r="10" spans="1:2" s="48" customFormat="1" ht="26.25" thickBot="1">
      <c r="A10" s="105" t="s">
        <v>48</v>
      </c>
      <c r="B10" s="101" t="s">
        <v>546</v>
      </c>
    </row>
    <row r="11" spans="1:2" ht="128.25" thickBot="1">
      <c r="A11" s="103" t="s">
        <v>531</v>
      </c>
      <c r="B11" s="94" t="s">
        <v>530</v>
      </c>
    </row>
    <row r="12" spans="1:2" ht="51.75" thickBot="1">
      <c r="A12" s="111" t="s">
        <v>563</v>
      </c>
      <c r="B12" s="112" t="s">
        <v>562</v>
      </c>
    </row>
    <row r="13" spans="1:2" ht="64.5" thickBot="1">
      <c r="A13" s="107" t="s">
        <v>547</v>
      </c>
      <c r="B13" s="106" t="s">
        <v>548</v>
      </c>
    </row>
    <row r="14" spans="1:2" s="48" customFormat="1" ht="26.25" thickBot="1">
      <c r="A14" s="105" t="s">
        <v>572</v>
      </c>
      <c r="B14" s="104" t="s">
        <v>571</v>
      </c>
    </row>
    <row r="15" spans="1:2" ht="39" thickBot="1">
      <c r="A15" s="107" t="s">
        <v>549</v>
      </c>
      <c r="B15" s="106" t="s">
        <v>550</v>
      </c>
    </row>
    <row r="16" spans="1:2" ht="39" thickBot="1">
      <c r="A16" s="105" t="s">
        <v>551</v>
      </c>
      <c r="B16" s="104" t="s">
        <v>552</v>
      </c>
    </row>
    <row r="17" spans="1:2" ht="51.75" thickBot="1">
      <c r="A17" s="99" t="s">
        <v>529</v>
      </c>
      <c r="B17" s="100" t="s">
        <v>528</v>
      </c>
    </row>
    <row r="18" spans="1:2" ht="64.5" thickBot="1">
      <c r="A18" s="96" t="s">
        <v>527</v>
      </c>
      <c r="B18" s="102" t="s">
        <v>586</v>
      </c>
    </row>
    <row r="19" spans="1:2" ht="51.75" thickBot="1">
      <c r="A19" s="105" t="s">
        <v>553</v>
      </c>
      <c r="B19" s="104" t="s">
        <v>554</v>
      </c>
    </row>
    <row r="20" spans="1:2" ht="39" thickBot="1">
      <c r="A20" s="105" t="s">
        <v>555</v>
      </c>
      <c r="B20" s="104" t="s">
        <v>556</v>
      </c>
    </row>
    <row r="21" spans="1:2" s="48" customFormat="1" ht="26.25" thickBot="1">
      <c r="A21" s="105" t="s">
        <v>612</v>
      </c>
      <c r="B21" s="104" t="s">
        <v>947</v>
      </c>
    </row>
    <row r="22" spans="1:2" s="48" customFormat="1" ht="51.75" thickBot="1">
      <c r="A22" s="96" t="s">
        <v>526</v>
      </c>
      <c r="B22" s="95" t="s">
        <v>525</v>
      </c>
    </row>
    <row r="23" spans="1:2" ht="64.5" thickBot="1">
      <c r="A23" s="99" t="s">
        <v>55</v>
      </c>
      <c r="B23" s="101" t="s">
        <v>524</v>
      </c>
    </row>
    <row r="24" spans="1:2" ht="102.75" thickBot="1">
      <c r="A24" s="99" t="s">
        <v>523</v>
      </c>
      <c r="B24" s="100" t="s">
        <v>522</v>
      </c>
    </row>
    <row r="25" spans="1:2" ht="26.25" thickBot="1">
      <c r="A25" s="105" t="s">
        <v>557</v>
      </c>
      <c r="B25" s="104" t="s">
        <v>558</v>
      </c>
    </row>
    <row r="26" spans="1:2" ht="77.25" thickBot="1">
      <c r="A26" s="99" t="s">
        <v>521</v>
      </c>
      <c r="B26" s="98" t="s">
        <v>520</v>
      </c>
    </row>
    <row r="27" spans="1:2" ht="51.75" thickBot="1">
      <c r="A27" s="97" t="s">
        <v>66</v>
      </c>
      <c r="B27" s="94" t="s">
        <v>519</v>
      </c>
    </row>
    <row r="28" spans="1:2" ht="166.5" thickBot="1">
      <c r="A28" s="94" t="s">
        <v>516</v>
      </c>
      <c r="B28" s="93" t="s">
        <v>515</v>
      </c>
    </row>
    <row r="29" spans="1:2" ht="39" thickBot="1">
      <c r="A29" s="96" t="s">
        <v>518</v>
      </c>
      <c r="B29" s="95" t="s">
        <v>517</v>
      </c>
    </row>
  </sheetData>
  <sheetProtection algorithmName="SHA-512" hashValue="oEfWAIUE0p9qhWiuGYF/9J3KlJN3KSNRAj0ksL5tLDbgmLqD5F5kBoHJFo4PdT6LlfQf/ZI1XLMJE0i+hqWijw==" saltValue="iYtKa4PLLbQ+CD8dwoLUXA==" spinCount="100000" sheet="1" objects="1" scenarios="1"/>
  <mergeCells count="1">
    <mergeCell ref="A1:B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6E245-51C5-44CB-BE02-872AF1379E8E}">
  <sheetPr>
    <pageSetUpPr fitToPage="1"/>
  </sheetPr>
  <dimension ref="B2:N26"/>
  <sheetViews>
    <sheetView workbookViewId="0">
      <selection activeCell="B14" sqref="B14:N14"/>
    </sheetView>
  </sheetViews>
  <sheetFormatPr defaultRowHeight="12.75"/>
  <cols>
    <col min="1" max="16384" width="9.140625" style="135"/>
  </cols>
  <sheetData>
    <row r="2" spans="2:14" s="115" customFormat="1" ht="40.5" customHeight="1">
      <c r="B2" s="310" t="s">
        <v>602</v>
      </c>
      <c r="C2" s="310"/>
      <c r="D2" s="310"/>
      <c r="E2" s="310"/>
      <c r="F2" s="310"/>
      <c r="G2" s="310"/>
      <c r="H2" s="310"/>
      <c r="I2" s="310"/>
      <c r="J2" s="310"/>
      <c r="K2" s="310"/>
      <c r="L2" s="310"/>
      <c r="M2" s="310"/>
      <c r="N2" s="310"/>
    </row>
    <row r="3" spans="2:14" s="115" customFormat="1" ht="15.75">
      <c r="B3" s="134"/>
    </row>
    <row r="4" spans="2:14" s="115" customFormat="1" ht="117" customHeight="1">
      <c r="B4" s="311" t="s">
        <v>589</v>
      </c>
      <c r="C4" s="311"/>
      <c r="D4" s="311"/>
      <c r="E4" s="311"/>
      <c r="F4" s="311"/>
      <c r="G4" s="311"/>
      <c r="H4" s="311"/>
      <c r="I4" s="311"/>
      <c r="J4" s="311"/>
      <c r="K4" s="311"/>
      <c r="L4" s="311"/>
      <c r="M4" s="311"/>
      <c r="N4" s="311"/>
    </row>
    <row r="5" spans="2:14" s="115" customFormat="1" ht="15.75">
      <c r="B5" s="134"/>
    </row>
    <row r="6" spans="2:14" s="115" customFormat="1" ht="50.25" customHeight="1">
      <c r="B6" s="311" t="s">
        <v>590</v>
      </c>
      <c r="C6" s="311"/>
      <c r="D6" s="311"/>
      <c r="E6" s="311"/>
      <c r="F6" s="311"/>
      <c r="G6" s="311"/>
      <c r="H6" s="311"/>
      <c r="I6" s="311"/>
      <c r="J6" s="311"/>
      <c r="K6" s="311"/>
      <c r="L6" s="311"/>
      <c r="M6" s="311"/>
      <c r="N6" s="311"/>
    </row>
    <row r="7" spans="2:14" s="115" customFormat="1"/>
    <row r="8" spans="2:14" s="115" customFormat="1" ht="52.5" customHeight="1">
      <c r="B8" s="309" t="s">
        <v>591</v>
      </c>
      <c r="C8" s="309"/>
      <c r="D8" s="309"/>
      <c r="E8" s="309"/>
      <c r="F8" s="309"/>
      <c r="G8" s="309"/>
      <c r="H8" s="309"/>
      <c r="I8" s="309"/>
      <c r="J8" s="309"/>
      <c r="K8" s="309"/>
      <c r="L8" s="309"/>
      <c r="M8" s="309"/>
      <c r="N8" s="309"/>
    </row>
    <row r="9" spans="2:14" s="115" customFormat="1" ht="15.75">
      <c r="B9" s="127"/>
    </row>
    <row r="10" spans="2:14" s="115" customFormat="1" ht="53.25" customHeight="1">
      <c r="B10" s="309" t="s">
        <v>592</v>
      </c>
      <c r="C10" s="309"/>
      <c r="D10" s="309"/>
      <c r="E10" s="309"/>
      <c r="F10" s="309"/>
      <c r="G10" s="309"/>
      <c r="H10" s="309"/>
      <c r="I10" s="309"/>
      <c r="J10" s="309"/>
      <c r="K10" s="309"/>
      <c r="L10" s="309"/>
      <c r="M10" s="309"/>
      <c r="N10" s="309"/>
    </row>
    <row r="11" spans="2:14" s="115" customFormat="1" ht="15.75" customHeight="1"/>
    <row r="12" spans="2:14" s="115" customFormat="1" ht="33" customHeight="1">
      <c r="B12" s="309" t="s">
        <v>450</v>
      </c>
      <c r="C12" s="309"/>
      <c r="D12" s="309"/>
      <c r="E12" s="309"/>
      <c r="F12" s="309"/>
      <c r="G12" s="309"/>
      <c r="H12" s="309"/>
      <c r="I12" s="309"/>
      <c r="J12" s="309"/>
      <c r="K12" s="309"/>
      <c r="L12" s="309"/>
      <c r="M12" s="309"/>
      <c r="N12" s="309"/>
    </row>
    <row r="13" spans="2:14" s="115" customFormat="1"/>
    <row r="14" spans="2:14" s="115" customFormat="1" ht="86.25" customHeight="1">
      <c r="B14" s="309" t="s">
        <v>593</v>
      </c>
      <c r="C14" s="309"/>
      <c r="D14" s="309"/>
      <c r="E14" s="309"/>
      <c r="F14" s="309"/>
      <c r="G14" s="309"/>
      <c r="H14" s="309"/>
      <c r="I14" s="309"/>
      <c r="J14" s="309"/>
      <c r="K14" s="309"/>
      <c r="L14" s="309"/>
      <c r="M14" s="309"/>
      <c r="N14" s="309"/>
    </row>
    <row r="15" spans="2:14" s="115" customFormat="1" ht="15.75">
      <c r="B15" s="127"/>
    </row>
    <row r="16" spans="2:14" s="115" customFormat="1" ht="94.5" customHeight="1">
      <c r="B16" s="309" t="s">
        <v>594</v>
      </c>
      <c r="C16" s="309"/>
      <c r="D16" s="309"/>
      <c r="E16" s="309"/>
      <c r="F16" s="309"/>
      <c r="G16" s="309"/>
      <c r="H16" s="309"/>
      <c r="I16" s="309"/>
      <c r="J16" s="309"/>
      <c r="K16" s="309"/>
      <c r="L16" s="309"/>
      <c r="M16" s="309"/>
      <c r="N16" s="309"/>
    </row>
    <row r="17" spans="2:14" s="115" customFormat="1" ht="15.75">
      <c r="B17" s="127"/>
    </row>
    <row r="18" spans="2:14" s="115" customFormat="1" ht="50.25" customHeight="1">
      <c r="B18" s="309" t="s">
        <v>595</v>
      </c>
      <c r="C18" s="309"/>
      <c r="D18" s="309"/>
      <c r="E18" s="309"/>
      <c r="F18" s="309"/>
      <c r="G18" s="309"/>
      <c r="H18" s="309"/>
      <c r="I18" s="309"/>
      <c r="J18" s="309"/>
      <c r="K18" s="309"/>
      <c r="L18" s="309"/>
      <c r="M18" s="309"/>
      <c r="N18" s="309"/>
    </row>
    <row r="19" spans="2:14" s="115" customFormat="1" ht="15.75">
      <c r="B19" s="127"/>
    </row>
    <row r="20" spans="2:14" s="115" customFormat="1" ht="15.75">
      <c r="B20" s="309" t="s">
        <v>596</v>
      </c>
      <c r="C20" s="309"/>
      <c r="D20" s="309"/>
      <c r="E20" s="309"/>
      <c r="F20" s="309"/>
      <c r="G20" s="309"/>
      <c r="H20" s="309"/>
      <c r="I20" s="309"/>
      <c r="J20" s="309"/>
      <c r="K20" s="309"/>
      <c r="L20" s="309"/>
      <c r="M20" s="309"/>
      <c r="N20" s="309"/>
    </row>
    <row r="21" spans="2:14" s="115" customFormat="1" ht="15.75" customHeight="1"/>
    <row r="22" spans="2:14" s="115" customFormat="1" ht="206.25" customHeight="1">
      <c r="B22" s="309" t="s">
        <v>597</v>
      </c>
      <c r="C22" s="309"/>
      <c r="D22" s="309"/>
      <c r="E22" s="309"/>
      <c r="F22" s="309"/>
      <c r="G22" s="309"/>
      <c r="H22" s="309"/>
      <c r="I22" s="309"/>
      <c r="J22" s="309"/>
      <c r="K22" s="309"/>
      <c r="L22" s="309"/>
      <c r="M22" s="309"/>
      <c r="N22" s="309"/>
    </row>
    <row r="24" spans="2:14" s="115" customFormat="1" ht="320.25" customHeight="1">
      <c r="B24" s="313" t="s">
        <v>948</v>
      </c>
      <c r="C24" s="313"/>
      <c r="D24" s="313"/>
      <c r="E24" s="313"/>
      <c r="F24" s="313"/>
      <c r="G24" s="313"/>
      <c r="H24" s="313"/>
      <c r="I24" s="313"/>
      <c r="J24" s="313"/>
      <c r="K24" s="313"/>
      <c r="L24" s="313"/>
      <c r="M24" s="313"/>
      <c r="N24" s="313"/>
    </row>
    <row r="25" spans="2:14" s="115" customFormat="1"/>
    <row r="26" spans="2:14" s="115" customFormat="1" ht="385.5" customHeight="1">
      <c r="B26" s="312" t="s">
        <v>615</v>
      </c>
      <c r="C26" s="312"/>
      <c r="D26" s="312"/>
      <c r="E26" s="312"/>
      <c r="F26" s="312"/>
      <c r="G26" s="312"/>
      <c r="H26" s="312"/>
      <c r="I26" s="312"/>
      <c r="J26" s="312"/>
      <c r="K26" s="312"/>
      <c r="L26" s="312"/>
      <c r="M26" s="312"/>
      <c r="N26" s="312"/>
    </row>
  </sheetData>
  <sheetProtection algorithmName="SHA-512" hashValue="bzM3WoXOm4kDhwQy2DF0PMfUotE1Jxn73LYeoONWenj27FTcysbW15Cg9vz3ZmARN0N4F60GR8CBu5xIz/vYQw==" saltValue="MhMBVYLkJFKODVoecSf0lw==" spinCount="100000" sheet="1" objects="1" scenarios="1"/>
  <mergeCells count="13">
    <mergeCell ref="B26:N26"/>
    <mergeCell ref="B24:N24"/>
    <mergeCell ref="B14:N14"/>
    <mergeCell ref="B16:N16"/>
    <mergeCell ref="B18:N18"/>
    <mergeCell ref="B20:N20"/>
    <mergeCell ref="B22:N22"/>
    <mergeCell ref="B12:N12"/>
    <mergeCell ref="B2:N2"/>
    <mergeCell ref="B4:N4"/>
    <mergeCell ref="B6:N6"/>
    <mergeCell ref="B8:N8"/>
    <mergeCell ref="B10:N10"/>
  </mergeCells>
  <pageMargins left="0.7" right="0.7" top="0.75" bottom="0.75" header="0.3" footer="0.3"/>
  <pageSetup scale="7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8"/>
  <sheetViews>
    <sheetView zoomScale="70" zoomScaleNormal="70" workbookViewId="0">
      <selection activeCell="C27" sqref="C27"/>
    </sheetView>
  </sheetViews>
  <sheetFormatPr defaultColWidth="9.28515625" defaultRowHeight="12.75"/>
  <cols>
    <col min="1" max="1" width="10.28515625" style="43" customWidth="1"/>
    <col min="2" max="2" width="48.7109375" style="172" customWidth="1"/>
    <col min="3" max="3" width="29.42578125" style="172" customWidth="1"/>
    <col min="4" max="4" width="72" style="172" customWidth="1"/>
    <col min="5" max="5" width="15.85546875" style="172" customWidth="1"/>
    <col min="6" max="6" width="15.28515625" style="172" customWidth="1"/>
    <col min="7" max="7" width="19.28515625" style="172" customWidth="1"/>
    <col min="8" max="9" width="18.5703125" style="172" customWidth="1"/>
    <col min="10" max="10" width="23.42578125" style="17" customWidth="1"/>
    <col min="11" max="16384" width="9.28515625" style="16"/>
  </cols>
  <sheetData>
    <row r="1" spans="1:10" s="48" customFormat="1" ht="15.75">
      <c r="B1" s="171" t="s">
        <v>442</v>
      </c>
      <c r="C1" s="180"/>
      <c r="D1" s="180"/>
      <c r="E1" s="180"/>
      <c r="F1" s="181"/>
      <c r="G1" s="181"/>
      <c r="H1" s="181"/>
      <c r="I1" s="181"/>
      <c r="J1" s="2"/>
    </row>
    <row r="2" spans="1:10" s="48" customFormat="1" ht="15.75">
      <c r="B2" s="211" t="s">
        <v>950</v>
      </c>
      <c r="C2" s="180" t="str">
        <f>'Cover Page'!C5:E5</f>
        <v>[Insert Bidder Name]</v>
      </c>
      <c r="D2" s="180"/>
      <c r="E2" s="180"/>
      <c r="F2" s="181"/>
      <c r="G2" s="181"/>
      <c r="H2" s="181"/>
      <c r="I2" s="181"/>
      <c r="J2" s="2"/>
    </row>
    <row r="3" spans="1:10" ht="15.75">
      <c r="B3" s="190" t="s">
        <v>949</v>
      </c>
      <c r="C3" s="180"/>
      <c r="D3" s="180"/>
      <c r="E3" s="180"/>
      <c r="F3" s="181"/>
      <c r="G3" s="181"/>
      <c r="H3" s="181"/>
      <c r="I3" s="181"/>
      <c r="J3" s="2"/>
    </row>
    <row r="4" spans="1:10" ht="99" customHeight="1">
      <c r="A4" s="44" t="s">
        <v>36</v>
      </c>
      <c r="B4" s="175" t="s">
        <v>6</v>
      </c>
      <c r="C4" s="174" t="s">
        <v>455</v>
      </c>
      <c r="D4" s="175" t="s">
        <v>456</v>
      </c>
      <c r="E4" s="176" t="s">
        <v>4</v>
      </c>
      <c r="F4" s="174" t="s">
        <v>81</v>
      </c>
      <c r="G4" s="174" t="s">
        <v>46</v>
      </c>
      <c r="H4" s="177" t="s">
        <v>2</v>
      </c>
      <c r="I4" s="178" t="s">
        <v>20</v>
      </c>
      <c r="J4" s="1" t="s">
        <v>1</v>
      </c>
    </row>
    <row r="5" spans="1:10" ht="15.75">
      <c r="A5" s="45">
        <v>1</v>
      </c>
      <c r="B5" s="37"/>
      <c r="C5" s="37"/>
      <c r="D5" s="37"/>
      <c r="E5" s="37"/>
      <c r="F5" s="37"/>
      <c r="G5" s="37"/>
      <c r="H5" s="113"/>
      <c r="I5" s="182"/>
      <c r="J5" s="114">
        <f>H5*(1-I5)</f>
        <v>0</v>
      </c>
    </row>
    <row r="6" spans="1:10" ht="15.75">
      <c r="A6" s="45">
        <f t="shared" ref="A6:A17" si="0">SUM(A5+1)</f>
        <v>2</v>
      </c>
      <c r="B6" s="37"/>
      <c r="C6" s="37"/>
      <c r="D6" s="37"/>
      <c r="E6" s="37"/>
      <c r="F6" s="37"/>
      <c r="G6" s="37"/>
      <c r="H6" s="113"/>
      <c r="I6" s="182"/>
      <c r="J6" s="114">
        <f t="shared" ref="J6:J17" si="1">H6*(1-I6)</f>
        <v>0</v>
      </c>
    </row>
    <row r="7" spans="1:10" ht="15.75">
      <c r="A7" s="45">
        <f t="shared" si="0"/>
        <v>3</v>
      </c>
      <c r="B7" s="37"/>
      <c r="C7" s="37"/>
      <c r="D7" s="37"/>
      <c r="E7" s="37"/>
      <c r="F7" s="37"/>
      <c r="G7" s="37"/>
      <c r="H7" s="113"/>
      <c r="I7" s="182"/>
      <c r="J7" s="114">
        <f t="shared" si="1"/>
        <v>0</v>
      </c>
    </row>
    <row r="8" spans="1:10" ht="15.75">
      <c r="A8" s="45">
        <f t="shared" si="0"/>
        <v>4</v>
      </c>
      <c r="B8" s="37"/>
      <c r="C8" s="37"/>
      <c r="D8" s="37"/>
      <c r="E8" s="37"/>
      <c r="F8" s="37"/>
      <c r="G8" s="37"/>
      <c r="H8" s="113"/>
      <c r="I8" s="182"/>
      <c r="J8" s="114">
        <f t="shared" si="1"/>
        <v>0</v>
      </c>
    </row>
    <row r="9" spans="1:10" ht="15.75">
      <c r="A9" s="45">
        <f t="shared" si="0"/>
        <v>5</v>
      </c>
      <c r="B9" s="37"/>
      <c r="C9" s="37"/>
      <c r="D9" s="37"/>
      <c r="E9" s="37"/>
      <c r="F9" s="37"/>
      <c r="G9" s="37"/>
      <c r="H9" s="113"/>
      <c r="I9" s="182"/>
      <c r="J9" s="114">
        <f t="shared" si="1"/>
        <v>0</v>
      </c>
    </row>
    <row r="10" spans="1:10" ht="15.75">
      <c r="A10" s="45">
        <f t="shared" si="0"/>
        <v>6</v>
      </c>
      <c r="B10" s="37"/>
      <c r="C10" s="37"/>
      <c r="D10" s="37"/>
      <c r="E10" s="37"/>
      <c r="F10" s="37"/>
      <c r="G10" s="37"/>
      <c r="H10" s="113"/>
      <c r="I10" s="182"/>
      <c r="J10" s="114">
        <f t="shared" si="1"/>
        <v>0</v>
      </c>
    </row>
    <row r="11" spans="1:10" ht="15.75">
      <c r="A11" s="45">
        <f t="shared" si="0"/>
        <v>7</v>
      </c>
      <c r="B11" s="37"/>
      <c r="C11" s="37"/>
      <c r="D11" s="37"/>
      <c r="E11" s="37"/>
      <c r="F11" s="37"/>
      <c r="G11" s="37"/>
      <c r="H11" s="113"/>
      <c r="I11" s="182"/>
      <c r="J11" s="114">
        <f t="shared" si="1"/>
        <v>0</v>
      </c>
    </row>
    <row r="12" spans="1:10" ht="15.75">
      <c r="A12" s="45">
        <f t="shared" si="0"/>
        <v>8</v>
      </c>
      <c r="B12" s="37"/>
      <c r="C12" s="37"/>
      <c r="D12" s="37"/>
      <c r="E12" s="37"/>
      <c r="F12" s="37"/>
      <c r="G12" s="37"/>
      <c r="H12" s="113"/>
      <c r="I12" s="182"/>
      <c r="J12" s="114">
        <f t="shared" si="1"/>
        <v>0</v>
      </c>
    </row>
    <row r="13" spans="1:10" ht="15.75">
      <c r="A13" s="45">
        <f t="shared" si="0"/>
        <v>9</v>
      </c>
      <c r="B13" s="37"/>
      <c r="C13" s="37"/>
      <c r="D13" s="37"/>
      <c r="E13" s="37"/>
      <c r="F13" s="37"/>
      <c r="G13" s="37"/>
      <c r="H13" s="113"/>
      <c r="I13" s="182"/>
      <c r="J13" s="114">
        <f t="shared" si="1"/>
        <v>0</v>
      </c>
    </row>
    <row r="14" spans="1:10" ht="15.75">
      <c r="A14" s="45">
        <f t="shared" si="0"/>
        <v>10</v>
      </c>
      <c r="B14" s="37"/>
      <c r="C14" s="37"/>
      <c r="D14" s="37"/>
      <c r="E14" s="37"/>
      <c r="F14" s="37"/>
      <c r="G14" s="37"/>
      <c r="H14" s="113"/>
      <c r="I14" s="182"/>
      <c r="J14" s="114">
        <f t="shared" si="1"/>
        <v>0</v>
      </c>
    </row>
    <row r="15" spans="1:10" ht="15.75">
      <c r="A15" s="45">
        <f>SUM(A14+1)</f>
        <v>11</v>
      </c>
      <c r="B15" s="37"/>
      <c r="C15" s="37"/>
      <c r="D15" s="37"/>
      <c r="E15" s="37"/>
      <c r="F15" s="37"/>
      <c r="G15" s="37"/>
      <c r="H15" s="113"/>
      <c r="I15" s="182"/>
      <c r="J15" s="114">
        <f t="shared" si="1"/>
        <v>0</v>
      </c>
    </row>
    <row r="16" spans="1:10" ht="15.75">
      <c r="A16" s="45">
        <f t="shared" si="0"/>
        <v>12</v>
      </c>
      <c r="B16" s="37"/>
      <c r="C16" s="37"/>
      <c r="D16" s="37"/>
      <c r="E16" s="37"/>
      <c r="F16" s="37"/>
      <c r="G16" s="37"/>
      <c r="H16" s="113"/>
      <c r="I16" s="182"/>
      <c r="J16" s="114">
        <f t="shared" si="1"/>
        <v>0</v>
      </c>
    </row>
    <row r="17" spans="1:10" ht="15.75">
      <c r="A17" s="45">
        <f t="shared" si="0"/>
        <v>13</v>
      </c>
      <c r="B17" s="37"/>
      <c r="C17" s="37"/>
      <c r="D17" s="37"/>
      <c r="E17" s="37"/>
      <c r="F17" s="37"/>
      <c r="G17" s="37"/>
      <c r="H17" s="113"/>
      <c r="I17" s="210"/>
      <c r="J17" s="334">
        <f t="shared" si="1"/>
        <v>0</v>
      </c>
    </row>
    <row r="18" spans="1:10" ht="15.75">
      <c r="B18" s="183" t="s">
        <v>3</v>
      </c>
      <c r="C18" s="184"/>
      <c r="D18" s="184"/>
      <c r="E18" s="184"/>
      <c r="F18" s="184"/>
      <c r="G18" s="184"/>
      <c r="H18" s="209"/>
      <c r="I18" s="184"/>
      <c r="J18" s="12"/>
    </row>
  </sheetData>
  <sheetProtection insertRows="0" selectLockedCells="1"/>
  <pageMargins left="0.7" right="0.7" top="0.75" bottom="0.75" header="0.3" footer="0.3"/>
  <pageSetup scale="4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3FE0A-CC94-4B12-934B-C74759907008}">
  <dimension ref="B2:N20"/>
  <sheetViews>
    <sheetView workbookViewId="0">
      <selection activeCell="B14" sqref="B14:N14"/>
    </sheetView>
  </sheetViews>
  <sheetFormatPr defaultRowHeight="12.75"/>
  <cols>
    <col min="1" max="16384" width="9.140625" style="135"/>
  </cols>
  <sheetData>
    <row r="2" spans="2:14" s="115" customFormat="1" ht="81" customHeight="1">
      <c r="B2" s="318" t="s">
        <v>603</v>
      </c>
      <c r="C2" s="318"/>
      <c r="D2" s="318"/>
      <c r="E2" s="318"/>
      <c r="F2" s="318"/>
      <c r="G2" s="318"/>
      <c r="H2" s="318"/>
      <c r="I2" s="318"/>
      <c r="J2" s="318"/>
      <c r="K2" s="318"/>
      <c r="L2" s="318"/>
      <c r="M2" s="318"/>
      <c r="N2" s="318"/>
    </row>
    <row r="3" spans="2:14" s="121" customFormat="1" ht="14.25">
      <c r="B3" s="136"/>
      <c r="C3" s="136"/>
      <c r="D3" s="136"/>
      <c r="E3" s="136"/>
      <c r="F3" s="136"/>
      <c r="G3" s="136"/>
      <c r="H3" s="136"/>
      <c r="I3" s="136"/>
      <c r="J3" s="136"/>
      <c r="K3" s="136"/>
    </row>
    <row r="4" spans="2:14" s="115" customFormat="1" ht="118.5" customHeight="1">
      <c r="B4" s="319" t="s">
        <v>619</v>
      </c>
      <c r="C4" s="319"/>
      <c r="D4" s="319"/>
      <c r="E4" s="319"/>
      <c r="F4" s="319"/>
      <c r="G4" s="319"/>
      <c r="H4" s="319"/>
      <c r="I4" s="319"/>
      <c r="J4" s="319"/>
      <c r="K4" s="319"/>
      <c r="L4" s="319"/>
      <c r="M4" s="319"/>
      <c r="N4" s="319"/>
    </row>
    <row r="5" spans="2:14" s="124" customFormat="1" ht="14.25">
      <c r="B5" s="136"/>
      <c r="C5" s="136"/>
      <c r="D5" s="136"/>
      <c r="E5" s="136"/>
      <c r="F5" s="136"/>
      <c r="G5" s="136"/>
      <c r="H5" s="136"/>
      <c r="I5" s="136"/>
      <c r="J5" s="136"/>
      <c r="K5" s="136"/>
    </row>
    <row r="6" spans="2:14" s="115" customFormat="1" ht="18.75" customHeight="1">
      <c r="B6" s="314" t="s">
        <v>381</v>
      </c>
      <c r="C6" s="314"/>
      <c r="D6" s="314"/>
      <c r="E6" s="314"/>
      <c r="F6" s="314"/>
      <c r="G6" s="314"/>
      <c r="H6" s="314"/>
      <c r="I6" s="314"/>
      <c r="J6" s="314"/>
      <c r="K6" s="314"/>
      <c r="L6" s="314"/>
      <c r="M6" s="314"/>
      <c r="N6" s="314"/>
    </row>
    <row r="7" spans="2:14" s="121" customFormat="1" ht="15.75">
      <c r="B7" s="137"/>
    </row>
    <row r="8" spans="2:14" s="121" customFormat="1" ht="50.25" customHeight="1">
      <c r="B8" s="314" t="s">
        <v>598</v>
      </c>
      <c r="C8" s="314"/>
      <c r="D8" s="314"/>
      <c r="E8" s="314"/>
      <c r="F8" s="314"/>
      <c r="G8" s="314"/>
      <c r="H8" s="314"/>
      <c r="I8" s="314"/>
      <c r="J8" s="314"/>
      <c r="K8" s="314"/>
      <c r="L8" s="314"/>
      <c r="M8" s="314"/>
      <c r="N8" s="314"/>
    </row>
    <row r="9" spans="2:14" s="121" customFormat="1" ht="15.75">
      <c r="B9" s="137"/>
    </row>
    <row r="10" spans="2:14" s="121" customFormat="1" ht="21.75" customHeight="1">
      <c r="B10" s="320" t="s">
        <v>378</v>
      </c>
      <c r="C10" s="320"/>
      <c r="D10" s="320"/>
      <c r="E10" s="320"/>
      <c r="F10" s="320"/>
      <c r="G10" s="320"/>
      <c r="H10" s="320"/>
      <c r="I10" s="320"/>
      <c r="J10" s="320"/>
      <c r="K10" s="320"/>
      <c r="L10" s="320"/>
      <c r="M10" s="320"/>
      <c r="N10" s="320"/>
    </row>
    <row r="11" spans="2:14" s="121" customFormat="1" ht="15.75">
      <c r="B11" s="137"/>
    </row>
    <row r="12" spans="2:14" s="121" customFormat="1" ht="31.5" customHeight="1">
      <c r="B12" s="314" t="s">
        <v>617</v>
      </c>
      <c r="C12" s="314"/>
      <c r="D12" s="314"/>
      <c r="E12" s="314"/>
      <c r="F12" s="314"/>
      <c r="G12" s="314"/>
      <c r="H12" s="314"/>
      <c r="I12" s="314"/>
      <c r="J12" s="314"/>
      <c r="K12" s="314"/>
      <c r="L12" s="314"/>
      <c r="M12" s="314"/>
      <c r="N12" s="314"/>
    </row>
    <row r="13" spans="2:14" s="121" customFormat="1" ht="15.75">
      <c r="B13" s="137"/>
    </row>
    <row r="14" spans="2:14" s="121" customFormat="1" ht="83.25" customHeight="1">
      <c r="B14" s="314" t="s">
        <v>604</v>
      </c>
      <c r="C14" s="314"/>
      <c r="D14" s="314"/>
      <c r="E14" s="314"/>
      <c r="F14" s="314"/>
      <c r="G14" s="314"/>
      <c r="H14" s="314"/>
      <c r="I14" s="314"/>
      <c r="J14" s="314"/>
      <c r="K14" s="314"/>
      <c r="L14" s="314"/>
      <c r="M14" s="314"/>
      <c r="N14" s="314"/>
    </row>
    <row r="15" spans="2:14" s="121" customFormat="1" ht="15.75">
      <c r="B15" s="137"/>
    </row>
    <row r="16" spans="2:14" s="121" customFormat="1" ht="64.5" customHeight="1">
      <c r="B16" s="315" t="s">
        <v>618</v>
      </c>
      <c r="C16" s="316"/>
      <c r="D16" s="316"/>
      <c r="E16" s="316"/>
      <c r="F16" s="316"/>
      <c r="G16" s="316"/>
      <c r="H16" s="316"/>
      <c r="I16" s="316"/>
      <c r="J16" s="316"/>
      <c r="K16" s="316"/>
      <c r="L16" s="316"/>
      <c r="M16" s="316"/>
      <c r="N16" s="317"/>
    </row>
    <row r="17" spans="2:14" s="121" customFormat="1" ht="15.75">
      <c r="B17" s="137"/>
    </row>
    <row r="18" spans="2:14" s="121" customFormat="1" ht="146.25" customHeight="1">
      <c r="B18" s="315" t="s">
        <v>616</v>
      </c>
      <c r="C18" s="316"/>
      <c r="D18" s="316"/>
      <c r="E18" s="316"/>
      <c r="F18" s="316"/>
      <c r="G18" s="316"/>
      <c r="H18" s="316"/>
      <c r="I18" s="316"/>
      <c r="J18" s="316"/>
      <c r="K18" s="316"/>
      <c r="L18" s="316"/>
      <c r="M18" s="316"/>
      <c r="N18" s="317"/>
    </row>
    <row r="19" spans="2:14" s="121" customFormat="1" ht="15.75">
      <c r="B19" s="137"/>
    </row>
    <row r="20" spans="2:14" s="121" customFormat="1" ht="51.75" customHeight="1">
      <c r="B20" s="315" t="s">
        <v>380</v>
      </c>
      <c r="C20" s="316"/>
      <c r="D20" s="316"/>
      <c r="E20" s="316"/>
      <c r="F20" s="316"/>
      <c r="G20" s="316"/>
      <c r="H20" s="316"/>
      <c r="I20" s="316"/>
      <c r="J20" s="316"/>
      <c r="K20" s="316"/>
      <c r="L20" s="316"/>
      <c r="M20" s="316"/>
      <c r="N20" s="317"/>
    </row>
  </sheetData>
  <sheetProtection algorithmName="SHA-512" hashValue="Bmod914xD3ekmFl9EITWHePEC8uvom9qj8zwbKw46JlPy908WVUmnHO7n1hMCmjuqzFqGzCn024cnGELj23W8A==" saltValue="tpxCsFZFcODEITG4J3wL5g==" spinCount="100000" sheet="1" objects="1" scenarios="1"/>
  <mergeCells count="10">
    <mergeCell ref="B14:N14"/>
    <mergeCell ref="B16:N16"/>
    <mergeCell ref="B18:N18"/>
    <mergeCell ref="B20:N20"/>
    <mergeCell ref="B2:N2"/>
    <mergeCell ref="B4:N4"/>
    <mergeCell ref="B6:N6"/>
    <mergeCell ref="B8:N8"/>
    <mergeCell ref="B10:N10"/>
    <mergeCell ref="B12:N1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9698F-2F24-4382-BC89-39B8D51417E4}">
  <dimension ref="A1:I8"/>
  <sheetViews>
    <sheetView zoomScale="80" zoomScaleNormal="80" workbookViewId="0">
      <selection activeCell="D22" sqref="D22"/>
    </sheetView>
  </sheetViews>
  <sheetFormatPr defaultRowHeight="12.75"/>
  <cols>
    <col min="1" max="1" width="11.140625" style="48" customWidth="1"/>
    <col min="2" max="2" width="48.7109375" style="172" customWidth="1"/>
    <col min="3" max="3" width="29.42578125" style="172" customWidth="1"/>
    <col min="4" max="4" width="72" style="172" customWidth="1"/>
    <col min="5" max="5" width="19.140625" style="172" customWidth="1"/>
    <col min="6" max="6" width="22.140625" style="172" customWidth="1"/>
    <col min="7" max="7" width="11.85546875" style="172" customWidth="1"/>
    <col min="8" max="8" width="16.42578125" style="172" customWidth="1"/>
    <col min="9" max="9" width="19.85546875" style="172" customWidth="1"/>
  </cols>
  <sheetData>
    <row r="1" spans="1:9" ht="15.75">
      <c r="A1" s="341"/>
      <c r="B1" s="376" t="s">
        <v>420</v>
      </c>
      <c r="C1" s="341"/>
      <c r="D1" s="341"/>
      <c r="E1" s="341"/>
      <c r="F1" s="341"/>
      <c r="G1" s="341"/>
      <c r="H1" s="341"/>
      <c r="I1" s="341"/>
    </row>
    <row r="2" spans="1:9" s="48" customFormat="1" ht="15.75">
      <c r="A2" s="341"/>
      <c r="B2" s="377" t="s">
        <v>950</v>
      </c>
      <c r="C2" s="341" t="str">
        <f>'Cover Page'!C5:E5</f>
        <v>[Insert Bidder Name]</v>
      </c>
      <c r="D2" s="341"/>
      <c r="E2" s="341"/>
      <c r="F2" s="341"/>
      <c r="G2" s="341"/>
      <c r="H2" s="341"/>
      <c r="I2" s="341"/>
    </row>
    <row r="3" spans="1:9" ht="42">
      <c r="A3" s="378" t="s">
        <v>127</v>
      </c>
      <c r="B3" s="379" t="s">
        <v>128</v>
      </c>
      <c r="C3" s="378" t="s">
        <v>123</v>
      </c>
      <c r="D3" s="390" t="s">
        <v>129</v>
      </c>
      <c r="E3" s="380" t="s">
        <v>125</v>
      </c>
      <c r="F3" s="380" t="s">
        <v>124</v>
      </c>
      <c r="G3" s="381">
        <v>450</v>
      </c>
      <c r="H3" s="382" t="s">
        <v>126</v>
      </c>
      <c r="I3" s="383">
        <v>475</v>
      </c>
    </row>
    <row r="4" spans="1:9" ht="78.75" customHeight="1">
      <c r="A4" s="384" t="s">
        <v>36</v>
      </c>
      <c r="B4" s="385" t="s">
        <v>105</v>
      </c>
      <c r="C4" s="385" t="s">
        <v>455</v>
      </c>
      <c r="D4" s="386" t="s">
        <v>456</v>
      </c>
      <c r="E4" s="387" t="s">
        <v>4</v>
      </c>
      <c r="F4" s="385" t="s">
        <v>46</v>
      </c>
      <c r="G4" s="388" t="s">
        <v>1</v>
      </c>
      <c r="H4" s="389" t="s">
        <v>79</v>
      </c>
      <c r="I4" s="389" t="s">
        <v>375</v>
      </c>
    </row>
    <row r="5" spans="1:9" ht="15.75">
      <c r="A5" s="45">
        <v>1</v>
      </c>
      <c r="B5" s="179"/>
      <c r="C5" s="179"/>
      <c r="D5" s="179"/>
      <c r="E5" s="179"/>
      <c r="F5" s="179"/>
      <c r="G5" s="179"/>
      <c r="H5" s="179"/>
      <c r="I5" s="179"/>
    </row>
    <row r="6" spans="1:9" ht="15.75">
      <c r="A6" s="45">
        <f>SUM(A5+1)</f>
        <v>2</v>
      </c>
      <c r="B6" s="179"/>
      <c r="C6" s="179"/>
      <c r="D6" s="179"/>
      <c r="E6" s="179"/>
      <c r="F6" s="179"/>
      <c r="G6" s="179"/>
      <c r="H6" s="179"/>
      <c r="I6" s="179"/>
    </row>
    <row r="7" spans="1:9" ht="15.75">
      <c r="A7" s="45">
        <f>SUM(A6+1)</f>
        <v>3</v>
      </c>
      <c r="B7" s="179"/>
      <c r="C7" s="179"/>
      <c r="D7" s="179"/>
      <c r="E7" s="179"/>
      <c r="F7" s="179"/>
      <c r="G7" s="179"/>
      <c r="H7" s="179"/>
      <c r="I7" s="179"/>
    </row>
    <row r="8" spans="1:9" ht="15.75">
      <c r="A8" s="45">
        <f>SUM(A7+1)</f>
        <v>4</v>
      </c>
      <c r="B8" s="179"/>
      <c r="C8" s="179"/>
      <c r="D8" s="179"/>
      <c r="E8" s="179"/>
      <c r="F8" s="179"/>
      <c r="G8" s="179"/>
      <c r="H8" s="179"/>
      <c r="I8" s="179"/>
    </row>
  </sheetData>
  <pageMargins left="0.7" right="0.7" top="0.75" bottom="0.75" header="0.3" footer="0.3"/>
  <pageSetup scale="3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EC046-8462-4F83-B551-354C72085DBE}">
  <dimension ref="A2:N24"/>
  <sheetViews>
    <sheetView workbookViewId="0">
      <selection activeCell="B10" sqref="B10:N10"/>
    </sheetView>
  </sheetViews>
  <sheetFormatPr defaultRowHeight="12.75"/>
  <cols>
    <col min="1" max="16384" width="9.140625" style="135"/>
  </cols>
  <sheetData>
    <row r="2" spans="1:14" s="115" customFormat="1" ht="50.25" customHeight="1">
      <c r="B2" s="323" t="s">
        <v>599</v>
      </c>
      <c r="C2" s="323"/>
      <c r="D2" s="323"/>
      <c r="E2" s="323"/>
      <c r="F2" s="323"/>
      <c r="G2" s="323"/>
      <c r="H2" s="323"/>
      <c r="I2" s="323"/>
      <c r="J2" s="323"/>
      <c r="K2" s="323"/>
      <c r="L2" s="323"/>
      <c r="M2" s="323"/>
      <c r="N2" s="323"/>
    </row>
    <row r="3" spans="1:14" s="115" customFormat="1" ht="15.75">
      <c r="B3" s="138"/>
      <c r="C3" s="133"/>
      <c r="D3" s="133"/>
      <c r="E3" s="133"/>
      <c r="F3" s="133"/>
      <c r="G3" s="133"/>
      <c r="H3" s="133"/>
      <c r="I3" s="133"/>
      <c r="J3" s="133"/>
      <c r="K3" s="133"/>
    </row>
    <row r="4" spans="1:14" s="115" customFormat="1" ht="31.5" customHeight="1">
      <c r="B4" s="324" t="s">
        <v>620</v>
      </c>
      <c r="C4" s="325"/>
      <c r="D4" s="325"/>
      <c r="E4" s="325"/>
      <c r="F4" s="325"/>
      <c r="G4" s="325"/>
      <c r="H4" s="325"/>
      <c r="I4" s="325"/>
      <c r="J4" s="325"/>
      <c r="K4" s="325"/>
      <c r="L4" s="325"/>
      <c r="M4" s="325"/>
      <c r="N4" s="326"/>
    </row>
    <row r="5" spans="1:14" s="115" customFormat="1" ht="15.75">
      <c r="B5" s="138"/>
      <c r="C5" s="133"/>
      <c r="D5" s="133"/>
      <c r="E5" s="133"/>
      <c r="F5" s="133"/>
      <c r="G5" s="133"/>
      <c r="H5" s="133"/>
      <c r="I5" s="133"/>
      <c r="J5" s="133"/>
      <c r="K5" s="133"/>
    </row>
    <row r="6" spans="1:14" s="124" customFormat="1" ht="129.75" customHeight="1">
      <c r="A6" s="122" t="s">
        <v>5</v>
      </c>
      <c r="B6" s="322" t="s">
        <v>621</v>
      </c>
      <c r="C6" s="322"/>
      <c r="D6" s="322"/>
      <c r="E6" s="322"/>
      <c r="F6" s="322"/>
      <c r="G6" s="322"/>
      <c r="H6" s="322"/>
      <c r="I6" s="322"/>
      <c r="J6" s="322"/>
      <c r="K6" s="322"/>
      <c r="L6" s="322"/>
      <c r="M6" s="322"/>
      <c r="N6" s="322"/>
    </row>
    <row r="7" spans="1:14" s="124" customFormat="1" ht="15.75">
      <c r="A7" s="122"/>
      <c r="B7" s="123"/>
      <c r="C7" s="123"/>
      <c r="D7" s="123"/>
      <c r="E7" s="123"/>
      <c r="F7" s="123"/>
      <c r="G7" s="123"/>
      <c r="H7" s="123"/>
      <c r="I7" s="123"/>
      <c r="J7" s="123"/>
      <c r="K7" s="123"/>
    </row>
    <row r="8" spans="1:14" s="124" customFormat="1" ht="163.5" customHeight="1">
      <c r="A8" s="122"/>
      <c r="B8" s="322" t="s">
        <v>377</v>
      </c>
      <c r="C8" s="322"/>
      <c r="D8" s="322"/>
      <c r="E8" s="322"/>
      <c r="F8" s="322"/>
      <c r="G8" s="322"/>
      <c r="H8" s="322"/>
      <c r="I8" s="322"/>
      <c r="J8" s="322"/>
      <c r="K8" s="322"/>
      <c r="L8" s="322"/>
      <c r="M8" s="322"/>
      <c r="N8" s="322"/>
    </row>
    <row r="9" spans="1:14" s="124" customFormat="1" ht="15.75">
      <c r="A9" s="122"/>
      <c r="B9" s="123"/>
      <c r="C9" s="123"/>
      <c r="D9" s="123"/>
      <c r="E9" s="123"/>
      <c r="F9" s="123"/>
      <c r="G9" s="123"/>
      <c r="H9" s="123"/>
      <c r="I9" s="123"/>
      <c r="J9" s="123"/>
      <c r="K9" s="123"/>
    </row>
    <row r="10" spans="1:14" s="124" customFormat="1" ht="372" customHeight="1">
      <c r="A10" s="122"/>
      <c r="B10" s="322" t="s">
        <v>622</v>
      </c>
      <c r="C10" s="322"/>
      <c r="D10" s="322"/>
      <c r="E10" s="322"/>
      <c r="F10" s="322"/>
      <c r="G10" s="322"/>
      <c r="H10" s="322"/>
      <c r="I10" s="322"/>
      <c r="J10" s="322"/>
      <c r="K10" s="322"/>
      <c r="L10" s="322"/>
      <c r="M10" s="322"/>
      <c r="N10" s="322"/>
    </row>
    <row r="11" spans="1:14" s="124" customFormat="1" ht="15.75">
      <c r="A11" s="122"/>
      <c r="B11" s="123"/>
      <c r="C11" s="123"/>
      <c r="D11" s="123"/>
      <c r="E11" s="123"/>
      <c r="F11" s="123"/>
      <c r="G11" s="123"/>
      <c r="H11" s="123"/>
      <c r="I11" s="123"/>
      <c r="J11" s="123"/>
      <c r="K11" s="123"/>
    </row>
    <row r="12" spans="1:14" s="124" customFormat="1" ht="148.5" customHeight="1">
      <c r="A12" s="122"/>
      <c r="B12" s="322" t="s">
        <v>623</v>
      </c>
      <c r="C12" s="322"/>
      <c r="D12" s="322"/>
      <c r="E12" s="322"/>
      <c r="F12" s="322"/>
      <c r="G12" s="322"/>
      <c r="H12" s="322"/>
      <c r="I12" s="322"/>
      <c r="J12" s="322"/>
      <c r="K12" s="322"/>
      <c r="L12" s="322"/>
      <c r="M12" s="322"/>
      <c r="N12" s="322"/>
    </row>
    <row r="13" spans="1:14" s="124" customFormat="1" ht="15.75">
      <c r="A13" s="122"/>
      <c r="B13" s="123"/>
      <c r="C13" s="123"/>
      <c r="D13" s="123"/>
      <c r="E13" s="123"/>
      <c r="F13" s="123"/>
      <c r="G13" s="123"/>
      <c r="H13" s="123"/>
      <c r="I13" s="123"/>
      <c r="J13" s="123"/>
      <c r="K13" s="123"/>
    </row>
    <row r="14" spans="1:14" s="124" customFormat="1" ht="96.75" customHeight="1">
      <c r="A14" s="122"/>
      <c r="B14" s="322" t="s">
        <v>601</v>
      </c>
      <c r="C14" s="322"/>
      <c r="D14" s="322"/>
      <c r="E14" s="322"/>
      <c r="F14" s="322"/>
      <c r="G14" s="322"/>
      <c r="H14" s="322"/>
      <c r="I14" s="322"/>
      <c r="J14" s="322"/>
      <c r="K14" s="322"/>
      <c r="L14" s="322"/>
      <c r="M14" s="322"/>
      <c r="N14" s="322"/>
    </row>
    <row r="15" spans="1:14" s="124" customFormat="1" ht="15.75">
      <c r="A15" s="122"/>
      <c r="B15" s="123"/>
      <c r="C15" s="123"/>
      <c r="D15" s="123"/>
      <c r="E15" s="123"/>
      <c r="F15" s="123"/>
      <c r="G15" s="123"/>
      <c r="H15" s="123"/>
      <c r="I15" s="123"/>
      <c r="J15" s="123"/>
      <c r="K15" s="123"/>
    </row>
    <row r="16" spans="1:14" s="124" customFormat="1" ht="133.5" customHeight="1">
      <c r="A16" s="122"/>
      <c r="B16" s="327" t="s">
        <v>946</v>
      </c>
      <c r="C16" s="328"/>
      <c r="D16" s="328"/>
      <c r="E16" s="328"/>
      <c r="F16" s="328"/>
      <c r="G16" s="328"/>
      <c r="H16" s="328"/>
      <c r="I16" s="328"/>
      <c r="J16" s="328"/>
      <c r="K16" s="328"/>
      <c r="L16" s="328"/>
      <c r="M16" s="328"/>
      <c r="N16" s="329"/>
    </row>
    <row r="17" spans="1:14" s="124" customFormat="1" ht="15.75">
      <c r="A17" s="122"/>
      <c r="B17" s="123"/>
      <c r="C17" s="123"/>
      <c r="D17" s="123"/>
      <c r="E17" s="123"/>
      <c r="F17" s="123"/>
      <c r="G17" s="123"/>
      <c r="H17" s="123"/>
      <c r="I17" s="123"/>
      <c r="J17" s="123"/>
      <c r="K17" s="123"/>
    </row>
    <row r="18" spans="1:14" s="124" customFormat="1" ht="396.75" customHeight="1">
      <c r="A18" s="122"/>
      <c r="B18" s="330" t="s">
        <v>624</v>
      </c>
      <c r="C18" s="330"/>
      <c r="D18" s="330"/>
      <c r="E18" s="330"/>
      <c r="F18" s="330"/>
      <c r="G18" s="330"/>
      <c r="H18" s="330"/>
      <c r="I18" s="330"/>
      <c r="J18" s="330"/>
      <c r="K18" s="330"/>
      <c r="L18" s="330"/>
      <c r="M18" s="330"/>
      <c r="N18" s="330"/>
    </row>
    <row r="19" spans="1:14" s="124" customFormat="1" ht="15.75">
      <c r="A19" s="122"/>
      <c r="B19" s="123"/>
      <c r="C19" s="123"/>
      <c r="D19" s="123"/>
      <c r="E19" s="123"/>
      <c r="F19" s="123"/>
      <c r="G19" s="123"/>
      <c r="H19" s="123"/>
      <c r="I19" s="123"/>
      <c r="J19" s="123"/>
      <c r="K19" s="123"/>
    </row>
    <row r="20" spans="1:14" s="115" customFormat="1" ht="93" customHeight="1">
      <c r="B20" s="321" t="s">
        <v>625</v>
      </c>
      <c r="C20" s="321"/>
      <c r="D20" s="321"/>
      <c r="E20" s="321"/>
      <c r="F20" s="321"/>
      <c r="G20" s="321"/>
      <c r="H20" s="321"/>
      <c r="I20" s="321"/>
      <c r="J20" s="321"/>
      <c r="K20" s="321"/>
      <c r="L20" s="321"/>
      <c r="M20" s="321"/>
      <c r="N20" s="321"/>
    </row>
    <row r="21" spans="1:14" s="124" customFormat="1" ht="15.75">
      <c r="A21" s="122"/>
      <c r="B21" s="123"/>
      <c r="C21" s="123"/>
      <c r="D21" s="123"/>
      <c r="E21" s="123"/>
      <c r="F21" s="123"/>
      <c r="G21" s="123"/>
      <c r="H21" s="123"/>
      <c r="I21" s="123"/>
      <c r="J21" s="123"/>
      <c r="K21" s="123"/>
    </row>
    <row r="22" spans="1:14" s="124" customFormat="1" ht="119.25" customHeight="1">
      <c r="A22" s="122"/>
      <c r="B22" s="322" t="s">
        <v>627</v>
      </c>
      <c r="C22" s="322"/>
      <c r="D22" s="322"/>
      <c r="E22" s="322"/>
      <c r="F22" s="322"/>
      <c r="G22" s="322"/>
      <c r="H22" s="322"/>
      <c r="I22" s="322"/>
      <c r="J22" s="322"/>
      <c r="K22" s="322"/>
      <c r="L22" s="322"/>
      <c r="M22" s="322"/>
      <c r="N22" s="322"/>
    </row>
    <row r="23" spans="1:14" s="124" customFormat="1" ht="15.75">
      <c r="B23" s="139"/>
    </row>
    <row r="24" spans="1:14" s="115" customFormat="1" ht="19.5" customHeight="1">
      <c r="B24" s="321" t="s">
        <v>376</v>
      </c>
      <c r="C24" s="321"/>
      <c r="D24" s="321"/>
      <c r="E24" s="321"/>
      <c r="F24" s="321"/>
      <c r="G24" s="321"/>
      <c r="H24" s="321"/>
      <c r="I24" s="321"/>
      <c r="J24" s="321"/>
      <c r="K24" s="321"/>
      <c r="L24" s="321"/>
      <c r="M24" s="321"/>
      <c r="N24" s="321"/>
    </row>
  </sheetData>
  <sheetProtection algorithmName="SHA-512" hashValue="Ofr5HWERspE914a5UCftbZW7XLNKTEwZamp0QirP7Zu4e9fsS/gBZIY3Cp7mXPaaCHH3RO+k5c2XG79yDWI05Q==" saltValue="qnapvIXgRGQwopJ6XaMZ3Q==" spinCount="100000" sheet="1" objects="1" scenarios="1"/>
  <mergeCells count="12">
    <mergeCell ref="B24:N24"/>
    <mergeCell ref="B12:N12"/>
    <mergeCell ref="B2:N2"/>
    <mergeCell ref="B4:N4"/>
    <mergeCell ref="B6:N6"/>
    <mergeCell ref="B8:N8"/>
    <mergeCell ref="B10:N10"/>
    <mergeCell ref="B16:N16"/>
    <mergeCell ref="B18:N18"/>
    <mergeCell ref="B22:N22"/>
    <mergeCell ref="B20:N20"/>
    <mergeCell ref="B14:N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Instructions</vt:lpstr>
      <vt:lpstr>Cover Page</vt:lpstr>
      <vt:lpstr>Discount Table Comparison</vt:lpstr>
      <vt:lpstr>Definitions</vt:lpstr>
      <vt:lpstr>Equipment Pricing Instructions</vt:lpstr>
      <vt:lpstr>Equipment Pricing</vt:lpstr>
      <vt:lpstr>Custom Pricing Instructions</vt:lpstr>
      <vt:lpstr>Custom-Built Pricing</vt:lpstr>
      <vt:lpstr>Labor Rate Sheet Instructions</vt:lpstr>
      <vt:lpstr>Region 1 Labor Rates</vt:lpstr>
      <vt:lpstr>Region 2 Labor Rates</vt:lpstr>
      <vt:lpstr>Region 3 Labor Rates</vt:lpstr>
      <vt:lpstr>Region 4 Labor Rates</vt:lpstr>
      <vt:lpstr>Region 5 Labor Rates</vt:lpstr>
      <vt:lpstr>Region 6 Labor Rates</vt:lpstr>
      <vt:lpstr>Region 7 Labor Rates</vt:lpstr>
      <vt:lpstr>Region 8 Labor Rates</vt:lpstr>
      <vt:lpstr>Region 9 Labor Rates</vt:lpstr>
      <vt:lpstr>Subcontractor Utilization</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betterj</dc:creator>
  <cp:lastModifiedBy>DeCicco, Michael</cp:lastModifiedBy>
  <cp:lastPrinted>2019-01-24T14:47:43Z</cp:lastPrinted>
  <dcterms:created xsi:type="dcterms:W3CDTF">2008-04-30T14:04:58Z</dcterms:created>
  <dcterms:modified xsi:type="dcterms:W3CDTF">2019-02-08T20:34:10Z</dcterms:modified>
</cp:coreProperties>
</file>