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nysemail-my.sharepoint.com/personal/jennifer_stafford_ogs_ny_gov/Documents/Desktop/IFSSS Staging of 4/"/>
    </mc:Choice>
  </mc:AlternateContent>
  <xr:revisionPtr revIDLastSave="5" documentId="13_ncr:1_{6550A836-CDA9-4A78-B2E3-DFB3ED64B3BA}" xr6:coauthVersionLast="47" xr6:coauthVersionMax="47" xr10:uidLastSave="{040B9FEC-A9EC-45C4-A1D3-7D2D7B21486E}"/>
  <bookViews>
    <workbookView xWindow="-57720" yWindow="75" windowWidth="29040" windowHeight="17640" firstSheet="1" activeTab="1" xr2:uid="{00000000-000D-0000-FFFF-FFFF00000000}"/>
  </bookViews>
  <sheets>
    <sheet name="Instructions" sheetId="2" state="hidden" r:id="rId1"/>
    <sheet name="Cover Page" sheetId="52" r:id="rId2"/>
    <sheet name="Equipment Pricing" sheetId="25" r:id="rId3"/>
    <sheet name="Region 1 Labor Rates" sheetId="37" r:id="rId4"/>
    <sheet name="Region 2 Labor Rates" sheetId="38" r:id="rId5"/>
    <sheet name="Region 3 Labor Rates" sheetId="39" r:id="rId6"/>
    <sheet name="Region 4 Labor Rates" sheetId="40" r:id="rId7"/>
    <sheet name="Region 5 Labor Rates" sheetId="53" r:id="rId8"/>
    <sheet name="Region 6 Labor Rates" sheetId="42" r:id="rId9"/>
    <sheet name="Region 7 Labor Rates" sheetId="43" r:id="rId10"/>
    <sheet name="Region 8 Labor Rates" sheetId="44" r:id="rId11"/>
    <sheet name="Region 9 Labor Rates" sheetId="45" r:id="rId12"/>
    <sheet name="Subcontractor Utilization" sheetId="49" r:id="rId13"/>
  </sheets>
  <definedNames>
    <definedName name="_xlnm._FilterDatabase" localSheetId="2" hidden="1">'Equipment Pricing'!$A$4:$J$1399</definedName>
    <definedName name="_xlnm._FilterDatabase" localSheetId="3" hidden="1">'Region 1 Labor Rates'!$A$3:$O$3</definedName>
    <definedName name="_xlnm._FilterDatabase" localSheetId="4" hidden="1">'Region 2 Labor Rates'!$A$3:$O$3</definedName>
    <definedName name="_xlnm._FilterDatabase" localSheetId="5" hidden="1">'Region 3 Labor Rates'!$A$3:$O$3</definedName>
    <definedName name="_xlnm._FilterDatabase" localSheetId="6" hidden="1">'Region 4 Labor Rates'!$A$3:$O$3</definedName>
    <definedName name="_xlnm._FilterDatabase" localSheetId="7" hidden="1">'Region 5 Labor Rates'!$A$3:$O$18</definedName>
    <definedName name="_xlnm._FilterDatabase" localSheetId="8" hidden="1">'Region 6 Labor Rates'!$A$3:$O$3</definedName>
    <definedName name="_xlnm._FilterDatabase" localSheetId="9" hidden="1">'Region 7 Labor Rates'!$A$3:$O$3</definedName>
    <definedName name="_xlnm._FilterDatabase" localSheetId="10" hidden="1">'Region 8 Labor Rates'!$A$3:$O$3</definedName>
    <definedName name="_xlnm._FilterDatabase" localSheetId="11" hidden="1">'Region 9 Labor Rates'!$A$3:$O$3</definedName>
    <definedName name="_xlnm.Print_Titles" localSheetId="2">'Equipment Pricing'!$4:$4</definedName>
    <definedName name="_xlnm.Print_Titles" localSheetId="3">'Region 1 Labor Rates'!$3:$3</definedName>
    <definedName name="_xlnm.Print_Titles" localSheetId="4">'Region 2 Labor Rates'!$3:$3</definedName>
    <definedName name="_xlnm.Print_Titles" localSheetId="5">'Region 3 Labor Rates'!$3:$3</definedName>
    <definedName name="_xlnm.Print_Titles" localSheetId="6">'Region 4 Labor Rates'!$3:$3</definedName>
    <definedName name="_xlnm.Print_Titles" localSheetId="7">'Region 5 Labor Rates'!$3:$3</definedName>
    <definedName name="_xlnm.Print_Titles" localSheetId="8">'Region 6 Labor Rates'!$3:$3</definedName>
    <definedName name="_xlnm.Print_Titles" localSheetId="9">'Region 7 Labor Rates'!$3:$3</definedName>
    <definedName name="_xlnm.Print_Titles" localSheetId="10">'Region 8 Labor Rates'!$3:$3</definedName>
    <definedName name="_xlnm.Print_Titles" localSheetId="11">'Region 9 Labor Rates'!$3:$3</definedName>
    <definedName name="_xlnm.Print_Titles" localSheetId="12">'Subcontractor Utilization'!$4:$4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53" l="1"/>
  <c r="G4" i="53"/>
  <c r="H4" i="53"/>
  <c r="I4" i="53" s="1"/>
  <c r="J4" i="53"/>
  <c r="K4" i="53" s="1"/>
  <c r="L4" i="53"/>
  <c r="M4" i="53"/>
  <c r="N4" i="53"/>
  <c r="O4" i="53" s="1"/>
  <c r="M5" i="53"/>
  <c r="H5" i="53"/>
  <c r="J5" i="53"/>
  <c r="L5" i="53"/>
  <c r="N5" i="53"/>
  <c r="D6" i="53"/>
  <c r="J6" i="53" s="1"/>
  <c r="K6" i="53" s="1"/>
  <c r="G7" i="53"/>
  <c r="H7" i="53"/>
  <c r="I7" i="53" s="1"/>
  <c r="J7" i="53"/>
  <c r="K7" i="53" s="1"/>
  <c r="L7" i="53"/>
  <c r="M7" i="53" s="1"/>
  <c r="N7" i="53"/>
  <c r="O7" i="53" s="1"/>
  <c r="E8" i="53"/>
  <c r="G8" i="53" s="1"/>
  <c r="H8" i="53"/>
  <c r="I8" i="53" s="1"/>
  <c r="J8" i="53"/>
  <c r="K8" i="53" s="1"/>
  <c r="L8" i="53"/>
  <c r="M8" i="53" s="1"/>
  <c r="N8" i="53"/>
  <c r="O8" i="53"/>
  <c r="E10" i="53"/>
  <c r="G10" i="53" s="1"/>
  <c r="H10" i="53"/>
  <c r="I10" i="53" s="1"/>
  <c r="J10" i="53"/>
  <c r="K10" i="53" s="1"/>
  <c r="L10" i="53"/>
  <c r="M10" i="53"/>
  <c r="N10" i="53"/>
  <c r="O10" i="53" s="1"/>
  <c r="G11" i="53"/>
  <c r="H11" i="53"/>
  <c r="J11" i="53"/>
  <c r="L11" i="53"/>
  <c r="N11" i="53"/>
  <c r="D12" i="53"/>
  <c r="N12" i="53" s="1"/>
  <c r="O12" i="53" s="1"/>
  <c r="G13" i="53"/>
  <c r="H13" i="53"/>
  <c r="I13" i="53" s="1"/>
  <c r="J13" i="53"/>
  <c r="K13" i="53" s="1"/>
  <c r="L13" i="53"/>
  <c r="M13" i="53" s="1"/>
  <c r="N13" i="53"/>
  <c r="O13" i="53" s="1"/>
  <c r="E14" i="53"/>
  <c r="G14" i="53" s="1"/>
  <c r="H14" i="53"/>
  <c r="I14" i="53"/>
  <c r="J14" i="53"/>
  <c r="K14" i="53" s="1"/>
  <c r="L14" i="53"/>
  <c r="M14" i="53" s="1"/>
  <c r="N14" i="53"/>
  <c r="O14" i="53" s="1"/>
  <c r="G15" i="53"/>
  <c r="H15" i="53"/>
  <c r="I15" i="53" s="1"/>
  <c r="J15" i="53"/>
  <c r="K15" i="53" s="1"/>
  <c r="L15" i="53"/>
  <c r="M15" i="53" s="1"/>
  <c r="N15" i="53"/>
  <c r="O15" i="53"/>
  <c r="D16" i="53"/>
  <c r="G17" i="53"/>
  <c r="H17" i="53"/>
  <c r="I17" i="53" s="1"/>
  <c r="J17" i="53"/>
  <c r="K17" i="53" s="1"/>
  <c r="L17" i="53"/>
  <c r="M17" i="53" s="1"/>
  <c r="N17" i="53"/>
  <c r="O17" i="53"/>
  <c r="E18" i="53"/>
  <c r="G18" i="53" s="1"/>
  <c r="H18" i="53"/>
  <c r="I18" i="53" s="1"/>
  <c r="J18" i="53"/>
  <c r="K18" i="53" s="1"/>
  <c r="L18" i="53"/>
  <c r="M18" i="53"/>
  <c r="N18" i="53"/>
  <c r="O18" i="53" s="1"/>
  <c r="K11" i="53" l="1"/>
  <c r="I11" i="53"/>
  <c r="G12" i="53"/>
  <c r="M11" i="53"/>
  <c r="K5" i="53"/>
  <c r="O11" i="53"/>
  <c r="I5" i="53"/>
  <c r="H6" i="53"/>
  <c r="I6" i="53" s="1"/>
  <c r="O5" i="53"/>
  <c r="L12" i="53"/>
  <c r="M12" i="53" s="1"/>
  <c r="J16" i="53"/>
  <c r="K16" i="53" s="1"/>
  <c r="N6" i="53"/>
  <c r="O6" i="53" s="1"/>
  <c r="G6" i="53"/>
  <c r="L16" i="53"/>
  <c r="M16" i="53" s="1"/>
  <c r="J12" i="53"/>
  <c r="K12" i="53" s="1"/>
  <c r="H16" i="53"/>
  <c r="I16" i="53" s="1"/>
  <c r="L6" i="53"/>
  <c r="M6" i="53" s="1"/>
  <c r="G5" i="53"/>
  <c r="G16" i="53"/>
  <c r="H12" i="53"/>
  <c r="I12" i="53" s="1"/>
  <c r="N16" i="53"/>
  <c r="O16" i="53" s="1"/>
  <c r="N10" i="40" l="1"/>
  <c r="O10" i="40" s="1"/>
  <c r="N9" i="40"/>
  <c r="O9" i="40" s="1"/>
  <c r="N8" i="40"/>
  <c r="O8" i="40" s="1"/>
  <c r="N7" i="40"/>
  <c r="O7" i="40" s="1"/>
  <c r="N5" i="40"/>
  <c r="O5" i="40" s="1"/>
  <c r="N4" i="40"/>
  <c r="O4" i="40" s="1"/>
  <c r="L10" i="40"/>
  <c r="M10" i="40" s="1"/>
  <c r="L9" i="40"/>
  <c r="M9" i="40" s="1"/>
  <c r="L8" i="40"/>
  <c r="M8" i="40" s="1"/>
  <c r="L7" i="40"/>
  <c r="M7" i="40" s="1"/>
  <c r="L5" i="40"/>
  <c r="M5" i="40" s="1"/>
  <c r="L4" i="40"/>
  <c r="M4" i="40" s="1"/>
  <c r="J10" i="40"/>
  <c r="K10" i="40" s="1"/>
  <c r="J9" i="40"/>
  <c r="K9" i="40" s="1"/>
  <c r="J8" i="40"/>
  <c r="K8" i="40" s="1"/>
  <c r="J7" i="40"/>
  <c r="K7" i="40" s="1"/>
  <c r="J5" i="40"/>
  <c r="K5" i="40" s="1"/>
  <c r="J4" i="40"/>
  <c r="K4" i="40" s="1"/>
  <c r="H10" i="40"/>
  <c r="I10" i="40" s="1"/>
  <c r="H9" i="40"/>
  <c r="I9" i="40" s="1"/>
  <c r="H8" i="40"/>
  <c r="I8" i="40" s="1"/>
  <c r="H7" i="40"/>
  <c r="I7" i="40" s="1"/>
  <c r="H5" i="40"/>
  <c r="I5" i="40" s="1"/>
  <c r="H4" i="40"/>
  <c r="I4" i="40" s="1"/>
  <c r="D10" i="40"/>
  <c r="D8" i="40"/>
  <c r="D5" i="40"/>
  <c r="N15" i="39"/>
  <c r="O15" i="39" s="1"/>
  <c r="N14" i="39"/>
  <c r="O14" i="39" s="1"/>
  <c r="N11" i="39"/>
  <c r="O11" i="39" s="1"/>
  <c r="N10" i="39"/>
  <c r="O10" i="39" s="1"/>
  <c r="N6" i="39"/>
  <c r="O6" i="39" s="1"/>
  <c r="N5" i="39"/>
  <c r="O5" i="39" s="1"/>
  <c r="L15" i="39"/>
  <c r="M15" i="39" s="1"/>
  <c r="L14" i="39"/>
  <c r="M14" i="39" s="1"/>
  <c r="L11" i="39"/>
  <c r="M11" i="39" s="1"/>
  <c r="L10" i="39"/>
  <c r="M10" i="39" s="1"/>
  <c r="L6" i="39"/>
  <c r="M6" i="39" s="1"/>
  <c r="L5" i="39"/>
  <c r="M5" i="39" s="1"/>
  <c r="J15" i="39"/>
  <c r="K15" i="39" s="1"/>
  <c r="J14" i="39"/>
  <c r="K14" i="39" s="1"/>
  <c r="J11" i="39"/>
  <c r="K11" i="39" s="1"/>
  <c r="J10" i="39"/>
  <c r="K10" i="39" s="1"/>
  <c r="J6" i="39"/>
  <c r="K6" i="39" s="1"/>
  <c r="J5" i="39"/>
  <c r="K5" i="39" s="1"/>
  <c r="H15" i="39"/>
  <c r="I15" i="39" s="1"/>
  <c r="H14" i="39"/>
  <c r="I14" i="39" s="1"/>
  <c r="H11" i="39"/>
  <c r="I11" i="39" s="1"/>
  <c r="H10" i="39"/>
  <c r="I10" i="39" s="1"/>
  <c r="H6" i="39"/>
  <c r="I6" i="39" s="1"/>
  <c r="H5" i="39"/>
  <c r="I5" i="39" s="1"/>
  <c r="D15" i="39"/>
  <c r="D14" i="39"/>
  <c r="D11" i="39"/>
  <c r="A6" i="25"/>
  <c r="A7" i="25" s="1"/>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A211" i="25" s="1"/>
  <c r="A212" i="25" s="1"/>
  <c r="A213" i="25" s="1"/>
  <c r="A214" i="25" s="1"/>
  <c r="A215" i="25" s="1"/>
  <c r="A216" i="25" s="1"/>
  <c r="A217" i="25" s="1"/>
  <c r="A218" i="25" s="1"/>
  <c r="A219" i="25" s="1"/>
  <c r="A220" i="25" s="1"/>
  <c r="A221" i="25" s="1"/>
  <c r="A222" i="25" s="1"/>
  <c r="A223" i="25" s="1"/>
  <c r="A224" i="25" s="1"/>
  <c r="A225" i="25" s="1"/>
  <c r="A226" i="25" s="1"/>
  <c r="A227" i="25" s="1"/>
  <c r="A228" i="25" s="1"/>
  <c r="A229" i="25" s="1"/>
  <c r="A230" i="25" s="1"/>
  <c r="A231" i="25" s="1"/>
  <c r="A232" i="25" s="1"/>
  <c r="A233" i="25" s="1"/>
  <c r="A234" i="25" s="1"/>
  <c r="A235" i="25" s="1"/>
  <c r="A236" i="25" s="1"/>
  <c r="A237" i="25" s="1"/>
  <c r="A238" i="25" s="1"/>
  <c r="A239" i="25" s="1"/>
  <c r="A240" i="25" s="1"/>
  <c r="A241" i="25" s="1"/>
  <c r="A242" i="25" s="1"/>
  <c r="A243" i="25" s="1"/>
  <c r="A244" i="25" s="1"/>
  <c r="A245" i="25" s="1"/>
  <c r="A246" i="25" s="1"/>
  <c r="A247" i="25" s="1"/>
  <c r="A248" i="25" s="1"/>
  <c r="A249" i="25" s="1"/>
  <c r="A250" i="25" s="1"/>
  <c r="A251" i="25" s="1"/>
  <c r="A252" i="25" s="1"/>
  <c r="A253" i="25" s="1"/>
  <c r="A254" i="25" s="1"/>
  <c r="A255" i="25" s="1"/>
  <c r="A256" i="25" s="1"/>
  <c r="A257" i="25" s="1"/>
  <c r="A258" i="25" s="1"/>
  <c r="A259" i="25" s="1"/>
  <c r="A260" i="25" s="1"/>
  <c r="A261" i="25" s="1"/>
  <c r="A262" i="25" s="1"/>
  <c r="A263" i="25" s="1"/>
  <c r="A264" i="25" s="1"/>
  <c r="A265" i="25" s="1"/>
  <c r="A266" i="25" s="1"/>
  <c r="A267" i="25" s="1"/>
  <c r="A268" i="25" s="1"/>
  <c r="A269" i="25" s="1"/>
  <c r="A270" i="25" s="1"/>
  <c r="A271" i="25" s="1"/>
  <c r="A272" i="25" s="1"/>
  <c r="A273" i="25" s="1"/>
  <c r="A274" i="25" s="1"/>
  <c r="A275" i="25" s="1"/>
  <c r="A276" i="25" s="1"/>
  <c r="A277" i="25" s="1"/>
  <c r="A278" i="25" s="1"/>
  <c r="A279" i="25" s="1"/>
  <c r="A280" i="25" s="1"/>
  <c r="A281" i="25" s="1"/>
  <c r="A282" i="25" s="1"/>
  <c r="A283" i="25" s="1"/>
  <c r="A284" i="25" s="1"/>
  <c r="A285" i="25" s="1"/>
  <c r="A286" i="25" s="1"/>
  <c r="A287" i="25" s="1"/>
  <c r="A288" i="25" s="1"/>
  <c r="A289" i="25" s="1"/>
  <c r="A290" i="25" s="1"/>
  <c r="A291" i="25" s="1"/>
  <c r="A292" i="25" s="1"/>
  <c r="A293" i="25" s="1"/>
  <c r="A294" i="25" s="1"/>
  <c r="A295" i="25" s="1"/>
  <c r="A296" i="25" s="1"/>
  <c r="A297" i="25" s="1"/>
  <c r="A298" i="25" s="1"/>
  <c r="A299" i="25" s="1"/>
  <c r="A300" i="25" s="1"/>
  <c r="A301" i="25" s="1"/>
  <c r="A302" i="25" s="1"/>
  <c r="A303" i="25" s="1"/>
  <c r="A304" i="25" s="1"/>
  <c r="A305" i="25" s="1"/>
  <c r="A306" i="25" s="1"/>
  <c r="A307" i="25" s="1"/>
  <c r="A308" i="25" s="1"/>
  <c r="A309" i="25" s="1"/>
  <c r="A310" i="25" s="1"/>
  <c r="A311" i="25" s="1"/>
  <c r="A312" i="25" s="1"/>
  <c r="A313" i="25" s="1"/>
  <c r="A314" i="25" s="1"/>
  <c r="A315" i="25" s="1"/>
  <c r="A316" i="25" s="1"/>
  <c r="A317" i="25" s="1"/>
  <c r="A318" i="25" s="1"/>
  <c r="A319" i="25" s="1"/>
  <c r="A320" i="25" s="1"/>
  <c r="A321" i="25" s="1"/>
  <c r="A322" i="25" s="1"/>
  <c r="A323" i="25" s="1"/>
  <c r="A324" i="25" s="1"/>
  <c r="A325" i="25" s="1"/>
  <c r="A326" i="25" s="1"/>
  <c r="A327" i="25" s="1"/>
  <c r="A328" i="25" s="1"/>
  <c r="A329" i="25" s="1"/>
  <c r="A330" i="25" s="1"/>
  <c r="A331" i="25" s="1"/>
  <c r="A332" i="25" s="1"/>
  <c r="A333" i="25" s="1"/>
  <c r="A334" i="25" s="1"/>
  <c r="A335" i="25" s="1"/>
  <c r="A336" i="25" s="1"/>
  <c r="A337" i="25" s="1"/>
  <c r="A338" i="25" s="1"/>
  <c r="A339" i="25" s="1"/>
  <c r="A340" i="25" s="1"/>
  <c r="A341" i="25" s="1"/>
  <c r="A342" i="25" s="1"/>
  <c r="A343" i="25" s="1"/>
  <c r="A344" i="25" s="1"/>
  <c r="A345" i="25" s="1"/>
  <c r="A346" i="25" s="1"/>
  <c r="A347" i="25" s="1"/>
  <c r="A348" i="25" s="1"/>
  <c r="A349" i="25" s="1"/>
  <c r="A350" i="25" s="1"/>
  <c r="A351" i="25" s="1"/>
  <c r="A352" i="25" s="1"/>
  <c r="A353" i="25" s="1"/>
  <c r="A354" i="25" s="1"/>
  <c r="A355" i="25" s="1"/>
  <c r="A356" i="25" s="1"/>
  <c r="A357" i="25" s="1"/>
  <c r="A358" i="25" s="1"/>
  <c r="A359" i="25" s="1"/>
  <c r="A360" i="25" s="1"/>
  <c r="A361" i="25" s="1"/>
  <c r="A362" i="25" s="1"/>
  <c r="A363" i="25" s="1"/>
  <c r="A364" i="25" s="1"/>
  <c r="A365" i="25" s="1"/>
  <c r="A366" i="25" s="1"/>
  <c r="A367" i="25" s="1"/>
  <c r="A368" i="25" s="1"/>
  <c r="A369" i="25" s="1"/>
  <c r="A370" i="25" s="1"/>
  <c r="A371" i="25" s="1"/>
  <c r="A372" i="25" s="1"/>
  <c r="A373" i="25" s="1"/>
  <c r="A374" i="25" s="1"/>
  <c r="A375" i="25" s="1"/>
  <c r="A376" i="25" s="1"/>
  <c r="A377" i="25" s="1"/>
  <c r="A378" i="25" s="1"/>
  <c r="A379" i="25" s="1"/>
  <c r="A380" i="25" s="1"/>
  <c r="A381" i="25" s="1"/>
  <c r="A382" i="25" s="1"/>
  <c r="A383" i="25" s="1"/>
  <c r="A384" i="25" s="1"/>
  <c r="A385" i="25" s="1"/>
  <c r="A386" i="25" s="1"/>
  <c r="A387" i="25" s="1"/>
  <c r="A388" i="25" s="1"/>
  <c r="A389" i="25" s="1"/>
  <c r="A390" i="25" s="1"/>
  <c r="A391" i="25" s="1"/>
  <c r="A392" i="25" s="1"/>
  <c r="A393" i="25" s="1"/>
  <c r="A394" i="25" s="1"/>
  <c r="A395" i="25" s="1"/>
  <c r="A396" i="25" s="1"/>
  <c r="A397" i="25" s="1"/>
  <c r="A398" i="25" s="1"/>
  <c r="A399" i="25" s="1"/>
  <c r="A400" i="25" s="1"/>
  <c r="A401" i="25" s="1"/>
  <c r="A402" i="25" s="1"/>
  <c r="A403" i="25" s="1"/>
  <c r="A404" i="25" s="1"/>
  <c r="A405" i="25" s="1"/>
  <c r="A406" i="25" s="1"/>
  <c r="A407" i="25" s="1"/>
  <c r="A408" i="25" s="1"/>
  <c r="A409" i="25" s="1"/>
  <c r="A410" i="25" s="1"/>
  <c r="A411" i="25" s="1"/>
  <c r="A412" i="25" s="1"/>
  <c r="A413" i="25" s="1"/>
  <c r="A414" i="25" s="1"/>
  <c r="A415" i="25" s="1"/>
  <c r="A416" i="25" s="1"/>
  <c r="A417" i="25" s="1"/>
  <c r="A418" i="25" s="1"/>
  <c r="A419" i="25" s="1"/>
  <c r="A420" i="25" s="1"/>
  <c r="A421" i="25" s="1"/>
  <c r="A422" i="25" s="1"/>
  <c r="A423" i="25" s="1"/>
  <c r="A424" i="25" s="1"/>
  <c r="A425" i="25" s="1"/>
  <c r="A426" i="25" s="1"/>
  <c r="A427" i="25" s="1"/>
  <c r="A428" i="25" s="1"/>
  <c r="A429" i="25" s="1"/>
  <c r="A430" i="25" s="1"/>
  <c r="A431" i="25" s="1"/>
  <c r="A432" i="25" s="1"/>
  <c r="A433" i="25" s="1"/>
  <c r="A434" i="25" s="1"/>
  <c r="A435" i="25" s="1"/>
  <c r="A436" i="25" s="1"/>
  <c r="A437" i="25" s="1"/>
  <c r="A438" i="25" s="1"/>
  <c r="A439" i="25" s="1"/>
  <c r="A440" i="25" s="1"/>
  <c r="A441" i="25" s="1"/>
  <c r="A442" i="25" s="1"/>
  <c r="A443" i="25" s="1"/>
  <c r="A444" i="25" s="1"/>
  <c r="A445" i="25" s="1"/>
  <c r="A446" i="25" s="1"/>
  <c r="A447" i="25" s="1"/>
  <c r="A448" i="25" s="1"/>
  <c r="A449" i="25" s="1"/>
  <c r="A450" i="25" s="1"/>
  <c r="A451" i="25" s="1"/>
  <c r="A452" i="25" s="1"/>
  <c r="A453" i="25" s="1"/>
  <c r="A454" i="25" s="1"/>
  <c r="A455" i="25" s="1"/>
  <c r="A456" i="25" s="1"/>
  <c r="A457" i="25" s="1"/>
  <c r="A458" i="25" s="1"/>
  <c r="A459" i="25" s="1"/>
  <c r="A460" i="25" s="1"/>
  <c r="A461" i="25" s="1"/>
  <c r="A462" i="25" s="1"/>
  <c r="A463" i="25" s="1"/>
  <c r="A464" i="25" s="1"/>
  <c r="A465" i="25" s="1"/>
  <c r="A466" i="25" s="1"/>
  <c r="A467" i="25" s="1"/>
  <c r="A468" i="25" s="1"/>
  <c r="A469" i="25" s="1"/>
  <c r="A470" i="25" s="1"/>
  <c r="A471" i="25" s="1"/>
  <c r="A472" i="25" s="1"/>
  <c r="A473" i="25" s="1"/>
  <c r="A474" i="25" s="1"/>
  <c r="A475" i="25" s="1"/>
  <c r="A476" i="25" s="1"/>
  <c r="A477" i="25" s="1"/>
  <c r="A478" i="25" s="1"/>
  <c r="A479" i="25" s="1"/>
  <c r="A480" i="25" s="1"/>
  <c r="A481" i="25" s="1"/>
  <c r="A482" i="25" s="1"/>
  <c r="A483" i="25" s="1"/>
  <c r="A484" i="25" s="1"/>
  <c r="A485" i="25" s="1"/>
  <c r="A486" i="25" s="1"/>
  <c r="A487" i="25" s="1"/>
  <c r="A488" i="25" s="1"/>
  <c r="A489" i="25" s="1"/>
  <c r="A490" i="25" s="1"/>
  <c r="A491" i="25" s="1"/>
  <c r="A492" i="25" s="1"/>
  <c r="A493" i="25" s="1"/>
  <c r="A494" i="25" s="1"/>
  <c r="A495" i="25" s="1"/>
  <c r="A496" i="25" s="1"/>
  <c r="A497" i="25" s="1"/>
  <c r="A498" i="25" s="1"/>
  <c r="A499" i="25" s="1"/>
  <c r="A500" i="25" s="1"/>
  <c r="A501" i="25" s="1"/>
  <c r="A502" i="25" s="1"/>
  <c r="A503" i="25" s="1"/>
  <c r="A504" i="25" s="1"/>
  <c r="A505" i="25" s="1"/>
  <c r="A506" i="25" s="1"/>
  <c r="A507" i="25" s="1"/>
  <c r="A508" i="25" s="1"/>
  <c r="A509" i="25" s="1"/>
  <c r="A510" i="25" s="1"/>
  <c r="A511" i="25" s="1"/>
  <c r="A512" i="25" s="1"/>
  <c r="A513" i="25" s="1"/>
  <c r="A514" i="25" s="1"/>
  <c r="A515" i="25" s="1"/>
  <c r="A516" i="25" s="1"/>
  <c r="A517" i="25" s="1"/>
  <c r="A518" i="25" s="1"/>
  <c r="A519" i="25" s="1"/>
  <c r="A520" i="25" s="1"/>
  <c r="A521" i="25" s="1"/>
  <c r="A522" i="25" s="1"/>
  <c r="A523" i="25" s="1"/>
  <c r="A524" i="25" s="1"/>
  <c r="A525" i="25" s="1"/>
  <c r="A526" i="25" s="1"/>
  <c r="A527" i="25" s="1"/>
  <c r="A528" i="25" s="1"/>
  <c r="A529" i="25" s="1"/>
  <c r="A530" i="25" s="1"/>
  <c r="A531" i="25" s="1"/>
  <c r="A532" i="25" s="1"/>
  <c r="A533" i="25" s="1"/>
  <c r="A534" i="25" s="1"/>
  <c r="A535" i="25" s="1"/>
  <c r="A536" i="25" s="1"/>
  <c r="A537" i="25" s="1"/>
  <c r="A538" i="25" s="1"/>
  <c r="A539" i="25" s="1"/>
  <c r="A540" i="25" s="1"/>
  <c r="A541" i="25" s="1"/>
  <c r="A542" i="25" s="1"/>
  <c r="A543" i="25" s="1"/>
  <c r="A544" i="25" s="1"/>
  <c r="A545" i="25" s="1"/>
  <c r="A546" i="25" s="1"/>
  <c r="A547" i="25" s="1"/>
  <c r="A548" i="25" s="1"/>
  <c r="A549" i="25" s="1"/>
  <c r="A550" i="25" s="1"/>
  <c r="A551" i="25" s="1"/>
  <c r="A552" i="25" s="1"/>
  <c r="A553" i="25" s="1"/>
  <c r="A554" i="25" s="1"/>
  <c r="A555" i="25" s="1"/>
  <c r="A556" i="25" s="1"/>
  <c r="A557" i="25" s="1"/>
  <c r="A558" i="25" s="1"/>
  <c r="A559" i="25" s="1"/>
  <c r="A560" i="25" s="1"/>
  <c r="A561" i="25" s="1"/>
  <c r="A562" i="25" s="1"/>
  <c r="A563" i="25" s="1"/>
  <c r="A564" i="25" s="1"/>
  <c r="A565" i="25" s="1"/>
  <c r="A566" i="25" s="1"/>
  <c r="A567" i="25" s="1"/>
  <c r="A568" i="25" s="1"/>
  <c r="A569" i="25" s="1"/>
  <c r="A570" i="25" s="1"/>
  <c r="A571" i="25" s="1"/>
  <c r="A572" i="25" s="1"/>
  <c r="A573" i="25" s="1"/>
  <c r="A574" i="25" s="1"/>
  <c r="A575" i="25" s="1"/>
  <c r="A576" i="25" s="1"/>
  <c r="A577" i="25" s="1"/>
  <c r="A578" i="25" s="1"/>
  <c r="A579" i="25" s="1"/>
  <c r="A580" i="25" s="1"/>
  <c r="A581" i="25" s="1"/>
  <c r="A582" i="25" s="1"/>
  <c r="A583" i="25" s="1"/>
  <c r="A584" i="25" s="1"/>
  <c r="A585" i="25" s="1"/>
  <c r="A586" i="25" s="1"/>
  <c r="A587" i="25" s="1"/>
  <c r="A588" i="25" s="1"/>
  <c r="A589" i="25" s="1"/>
  <c r="A590" i="25" s="1"/>
  <c r="A591" i="25" s="1"/>
  <c r="A592" i="25" s="1"/>
  <c r="A593" i="25" s="1"/>
  <c r="A594" i="25" s="1"/>
  <c r="A595" i="25" s="1"/>
  <c r="A596" i="25" s="1"/>
  <c r="A597" i="25" s="1"/>
  <c r="A598" i="25" s="1"/>
  <c r="A599" i="25" s="1"/>
  <c r="A600" i="25" s="1"/>
  <c r="A601" i="25" s="1"/>
  <c r="A602" i="25" s="1"/>
  <c r="A603" i="25" s="1"/>
  <c r="A604" i="25" s="1"/>
  <c r="A605" i="25" s="1"/>
  <c r="A606" i="25" s="1"/>
  <c r="A607" i="25" s="1"/>
  <c r="A608" i="25" s="1"/>
  <c r="A609" i="25" s="1"/>
  <c r="A610" i="25" s="1"/>
  <c r="A611" i="25" s="1"/>
  <c r="A612" i="25" s="1"/>
  <c r="A613" i="25" s="1"/>
  <c r="A614" i="25" s="1"/>
  <c r="A615" i="25" s="1"/>
  <c r="A616" i="25" s="1"/>
  <c r="A617" i="25" s="1"/>
  <c r="A618" i="25" s="1"/>
  <c r="A619" i="25" s="1"/>
  <c r="A620" i="25" s="1"/>
  <c r="A621" i="25" s="1"/>
  <c r="A622" i="25" s="1"/>
  <c r="A623" i="25" s="1"/>
  <c r="A624" i="25" s="1"/>
  <c r="A625" i="25" s="1"/>
  <c r="A626" i="25" s="1"/>
  <c r="A627" i="25" s="1"/>
  <c r="A628" i="25" s="1"/>
  <c r="A629" i="25" s="1"/>
  <c r="A630" i="25" s="1"/>
  <c r="A631" i="25" s="1"/>
  <c r="A632" i="25" s="1"/>
  <c r="A633" i="25" s="1"/>
  <c r="A634" i="25" s="1"/>
  <c r="A635" i="25" s="1"/>
  <c r="A636" i="25" s="1"/>
  <c r="A637" i="25" s="1"/>
  <c r="A638" i="25" s="1"/>
  <c r="A639" i="25" s="1"/>
  <c r="A640" i="25" s="1"/>
  <c r="A641" i="25" s="1"/>
  <c r="A642" i="25" s="1"/>
  <c r="A643" i="25" s="1"/>
  <c r="A644" i="25" s="1"/>
  <c r="A645" i="25" s="1"/>
  <c r="A646" i="25" s="1"/>
  <c r="A647" i="25" s="1"/>
  <c r="A648" i="25" s="1"/>
  <c r="A649" i="25" s="1"/>
  <c r="A650" i="25" s="1"/>
  <c r="A651" i="25" s="1"/>
  <c r="A652" i="25" s="1"/>
  <c r="A653" i="25" s="1"/>
  <c r="A654" i="25" s="1"/>
  <c r="A655" i="25" s="1"/>
  <c r="A656" i="25" s="1"/>
  <c r="A657" i="25" s="1"/>
  <c r="A658" i="25" s="1"/>
  <c r="A659" i="25" s="1"/>
  <c r="A660" i="25" s="1"/>
  <c r="A661" i="25" s="1"/>
  <c r="A662" i="25" s="1"/>
  <c r="A663" i="25" s="1"/>
  <c r="A664" i="25" s="1"/>
  <c r="A665" i="25" s="1"/>
  <c r="A666" i="25" s="1"/>
  <c r="A667" i="25" s="1"/>
  <c r="A668" i="25" s="1"/>
  <c r="A669" i="25" s="1"/>
  <c r="A670" i="25" s="1"/>
  <c r="A671" i="25" s="1"/>
  <c r="A672" i="25" s="1"/>
  <c r="A673" i="25" s="1"/>
  <c r="A674" i="25" s="1"/>
  <c r="A675" i="25" s="1"/>
  <c r="A676" i="25" s="1"/>
  <c r="A677" i="25" s="1"/>
  <c r="A678" i="25" s="1"/>
  <c r="A679" i="25" s="1"/>
  <c r="A680" i="25" s="1"/>
  <c r="A681" i="25" s="1"/>
  <c r="A682" i="25" s="1"/>
  <c r="A683" i="25" s="1"/>
  <c r="A684" i="25" s="1"/>
  <c r="A685" i="25" s="1"/>
  <c r="A686" i="25" s="1"/>
  <c r="A687" i="25" s="1"/>
  <c r="A688" i="25" s="1"/>
  <c r="A689" i="25" s="1"/>
  <c r="A690" i="25" s="1"/>
  <c r="A691" i="25" s="1"/>
  <c r="A692" i="25" s="1"/>
  <c r="A693" i="25" s="1"/>
  <c r="A694" i="25" s="1"/>
  <c r="A695" i="25" s="1"/>
  <c r="A696" i="25" s="1"/>
  <c r="A697" i="25" s="1"/>
  <c r="A698" i="25" s="1"/>
  <c r="A699" i="25" s="1"/>
  <c r="A700" i="25" s="1"/>
  <c r="A701" i="25" s="1"/>
  <c r="A702" i="25" s="1"/>
  <c r="A703" i="25" s="1"/>
  <c r="A704" i="25" s="1"/>
  <c r="A705" i="25" s="1"/>
  <c r="A706" i="25" s="1"/>
  <c r="A707" i="25" s="1"/>
  <c r="A708" i="25" s="1"/>
  <c r="A709" i="25" s="1"/>
  <c r="A710" i="25" s="1"/>
  <c r="A711" i="25" s="1"/>
  <c r="A712" i="25" s="1"/>
  <c r="A713" i="25" s="1"/>
  <c r="A714" i="25" s="1"/>
  <c r="A715" i="25" s="1"/>
  <c r="A716" i="25" s="1"/>
  <c r="A717" i="25" s="1"/>
  <c r="A718" i="25" s="1"/>
  <c r="A719" i="25" s="1"/>
  <c r="A720" i="25" s="1"/>
  <c r="A721" i="25" s="1"/>
  <c r="A722" i="25" s="1"/>
  <c r="A723" i="25" s="1"/>
  <c r="A724" i="25" s="1"/>
  <c r="A725" i="25" s="1"/>
  <c r="A726" i="25" s="1"/>
  <c r="A727" i="25" s="1"/>
  <c r="A728" i="25" s="1"/>
  <c r="A729" i="25" s="1"/>
  <c r="A730" i="25" s="1"/>
  <c r="A731" i="25" s="1"/>
  <c r="A732" i="25" s="1"/>
  <c r="A733" i="25" s="1"/>
  <c r="A734" i="25" s="1"/>
  <c r="A735" i="25" s="1"/>
  <c r="A736" i="25" s="1"/>
  <c r="A737" i="25" s="1"/>
  <c r="A738" i="25" s="1"/>
  <c r="A739" i="25" s="1"/>
  <c r="A740" i="25" s="1"/>
  <c r="A741" i="25" s="1"/>
  <c r="A742" i="25" s="1"/>
  <c r="A743" i="25" s="1"/>
  <c r="A744" i="25" s="1"/>
  <c r="A745" i="25" s="1"/>
  <c r="A746" i="25" s="1"/>
  <c r="A747" i="25" s="1"/>
  <c r="A748" i="25" s="1"/>
  <c r="A749" i="25" s="1"/>
  <c r="A750" i="25" s="1"/>
  <c r="A751" i="25" s="1"/>
  <c r="A752" i="25" s="1"/>
  <c r="A753" i="25" s="1"/>
  <c r="A754" i="25" s="1"/>
  <c r="A755" i="25" s="1"/>
  <c r="A756" i="25" s="1"/>
  <c r="A757" i="25" s="1"/>
  <c r="A758" i="25" s="1"/>
  <c r="A759" i="25" s="1"/>
  <c r="A760" i="25" s="1"/>
  <c r="A761" i="25" s="1"/>
  <c r="A762" i="25" s="1"/>
  <c r="A763" i="25" s="1"/>
  <c r="A764" i="25" s="1"/>
  <c r="A765" i="25" s="1"/>
  <c r="A766" i="25" s="1"/>
  <c r="A767" i="25" s="1"/>
  <c r="A768" i="25" s="1"/>
  <c r="A769" i="25" s="1"/>
  <c r="A770" i="25" s="1"/>
  <c r="A771" i="25" s="1"/>
  <c r="A772" i="25" s="1"/>
  <c r="A773" i="25" s="1"/>
  <c r="A774" i="25" s="1"/>
  <c r="A775" i="25" s="1"/>
  <c r="A776" i="25" s="1"/>
  <c r="A777" i="25" s="1"/>
  <c r="A778" i="25" s="1"/>
  <c r="A779" i="25" s="1"/>
  <c r="A780" i="25" s="1"/>
  <c r="A781" i="25" s="1"/>
  <c r="A782" i="25" s="1"/>
  <c r="A783" i="25" s="1"/>
  <c r="A784" i="25" s="1"/>
  <c r="A785" i="25" s="1"/>
  <c r="A786" i="25" s="1"/>
  <c r="A787" i="25" s="1"/>
  <c r="A788" i="25" s="1"/>
  <c r="A789" i="25" s="1"/>
  <c r="A790" i="25" s="1"/>
  <c r="A791" i="25" s="1"/>
  <c r="A792" i="25" s="1"/>
  <c r="A793" i="25" s="1"/>
  <c r="A794" i="25" s="1"/>
  <c r="A795" i="25" s="1"/>
  <c r="A796" i="25" s="1"/>
  <c r="A797" i="25" s="1"/>
  <c r="A798" i="25" s="1"/>
  <c r="A799" i="25" s="1"/>
  <c r="A800" i="25" s="1"/>
  <c r="A801" i="25" s="1"/>
  <c r="A802" i="25" s="1"/>
  <c r="A803" i="25" s="1"/>
  <c r="A804" i="25" s="1"/>
  <c r="A805" i="25" s="1"/>
  <c r="A806" i="25" s="1"/>
  <c r="A807" i="25" s="1"/>
  <c r="A808" i="25" s="1"/>
  <c r="A809" i="25" s="1"/>
  <c r="A810" i="25" s="1"/>
  <c r="A811" i="25" s="1"/>
  <c r="A812" i="25" s="1"/>
  <c r="A813" i="25" s="1"/>
  <c r="A814" i="25" s="1"/>
  <c r="A815" i="25" s="1"/>
  <c r="A816" i="25" s="1"/>
  <c r="A817" i="25" s="1"/>
  <c r="A818" i="25" s="1"/>
  <c r="A819" i="25" s="1"/>
  <c r="A820" i="25" s="1"/>
  <c r="A821" i="25" s="1"/>
  <c r="A822" i="25" s="1"/>
  <c r="A823" i="25" s="1"/>
  <c r="A824" i="25" s="1"/>
  <c r="A825" i="25" s="1"/>
  <c r="A826" i="25" s="1"/>
  <c r="A827" i="25" s="1"/>
  <c r="A828" i="25" s="1"/>
  <c r="A829" i="25" s="1"/>
  <c r="A830" i="25" s="1"/>
  <c r="A831" i="25" s="1"/>
  <c r="A832" i="25" s="1"/>
  <c r="A833" i="25" s="1"/>
  <c r="A834" i="25" s="1"/>
  <c r="A835" i="25" s="1"/>
  <c r="A836" i="25" s="1"/>
  <c r="A837" i="25" s="1"/>
  <c r="A838" i="25" s="1"/>
  <c r="A839" i="25" s="1"/>
  <c r="A840" i="25" s="1"/>
  <c r="A841" i="25" s="1"/>
  <c r="A842" i="25" s="1"/>
  <c r="A843" i="25" s="1"/>
  <c r="A844" i="25" s="1"/>
  <c r="A845" i="25" s="1"/>
  <c r="A846" i="25" s="1"/>
  <c r="A847" i="25" s="1"/>
  <c r="A848" i="25" s="1"/>
  <c r="A849" i="25" s="1"/>
  <c r="A850" i="25" s="1"/>
  <c r="A851" i="25" s="1"/>
  <c r="A852" i="25" s="1"/>
  <c r="A853" i="25" s="1"/>
  <c r="A854" i="25" s="1"/>
  <c r="A855" i="25" s="1"/>
  <c r="A856" i="25" s="1"/>
  <c r="A857" i="25" s="1"/>
  <c r="A858" i="25" s="1"/>
  <c r="A859" i="25" s="1"/>
  <c r="A860" i="25" s="1"/>
  <c r="A861" i="25" s="1"/>
  <c r="A862" i="25" s="1"/>
  <c r="A863" i="25" s="1"/>
  <c r="A864" i="25" s="1"/>
  <c r="A865" i="25" s="1"/>
  <c r="A866" i="25" s="1"/>
  <c r="A867" i="25" s="1"/>
  <c r="A868" i="25" s="1"/>
  <c r="A869" i="25" s="1"/>
  <c r="A870" i="25" s="1"/>
  <c r="A871" i="25" s="1"/>
  <c r="A872" i="25" s="1"/>
  <c r="A873" i="25" s="1"/>
  <c r="A874" i="25" s="1"/>
  <c r="A875" i="25" s="1"/>
  <c r="A876" i="25" s="1"/>
  <c r="A877" i="25" s="1"/>
  <c r="A878" i="25" s="1"/>
  <c r="A879" i="25" s="1"/>
  <c r="A880" i="25" s="1"/>
  <c r="A881" i="25" s="1"/>
  <c r="A882" i="25" s="1"/>
  <c r="A883" i="25" s="1"/>
  <c r="A884" i="25" s="1"/>
  <c r="A885" i="25" s="1"/>
  <c r="A886" i="25" s="1"/>
  <c r="A887" i="25" s="1"/>
  <c r="A888" i="25" s="1"/>
  <c r="A889" i="25" s="1"/>
  <c r="A890" i="25" s="1"/>
  <c r="A891" i="25" s="1"/>
  <c r="A892" i="25" s="1"/>
  <c r="A893" i="25" s="1"/>
  <c r="A894" i="25" s="1"/>
  <c r="A895" i="25" s="1"/>
  <c r="A896" i="25" s="1"/>
  <c r="A897" i="25" s="1"/>
  <c r="A898" i="25" s="1"/>
  <c r="A899" i="25" s="1"/>
  <c r="A900" i="25" s="1"/>
  <c r="A901" i="25" s="1"/>
  <c r="A902" i="25" s="1"/>
  <c r="A903" i="25" s="1"/>
  <c r="A904" i="25" s="1"/>
  <c r="A905" i="25" s="1"/>
  <c r="A906" i="25" s="1"/>
  <c r="A907" i="25" s="1"/>
  <c r="A908" i="25" s="1"/>
  <c r="A909" i="25" s="1"/>
  <c r="A910" i="25" s="1"/>
  <c r="A911" i="25" s="1"/>
  <c r="A912" i="25" s="1"/>
  <c r="A913" i="25" s="1"/>
  <c r="A914" i="25" s="1"/>
  <c r="A915" i="25" s="1"/>
  <c r="A916" i="25" s="1"/>
  <c r="A917" i="25" s="1"/>
  <c r="A918" i="25" s="1"/>
  <c r="A919" i="25" s="1"/>
  <c r="A920" i="25" s="1"/>
  <c r="A921" i="25" s="1"/>
  <c r="A922" i="25" s="1"/>
  <c r="A923" i="25" s="1"/>
  <c r="A924" i="25" s="1"/>
  <c r="A925" i="25" s="1"/>
  <c r="A926" i="25" s="1"/>
  <c r="A927" i="25" s="1"/>
  <c r="A928" i="25" s="1"/>
  <c r="A929" i="25" s="1"/>
  <c r="A930" i="25" s="1"/>
  <c r="A931" i="25" s="1"/>
  <c r="A932" i="25" s="1"/>
  <c r="A933" i="25" s="1"/>
  <c r="A934" i="25" s="1"/>
  <c r="A935" i="25" s="1"/>
  <c r="A936" i="25" s="1"/>
  <c r="A937" i="25" s="1"/>
  <c r="A938" i="25" s="1"/>
  <c r="A939" i="25" s="1"/>
  <c r="A940" i="25" s="1"/>
  <c r="A941" i="25" s="1"/>
  <c r="A942" i="25" s="1"/>
  <c r="A943" i="25" s="1"/>
  <c r="A944" i="25" s="1"/>
  <c r="A945" i="25" s="1"/>
  <c r="A946" i="25" s="1"/>
  <c r="A947" i="25" s="1"/>
  <c r="A948" i="25" s="1"/>
  <c r="A949" i="25" s="1"/>
  <c r="A950" i="25" s="1"/>
  <c r="A951" i="25" s="1"/>
  <c r="A952" i="25" s="1"/>
  <c r="A953" i="25" s="1"/>
  <c r="A954" i="25" s="1"/>
  <c r="A955" i="25" s="1"/>
  <c r="A956" i="25" s="1"/>
  <c r="A957" i="25" s="1"/>
  <c r="A958" i="25" s="1"/>
  <c r="A959" i="25" s="1"/>
  <c r="A960" i="25" s="1"/>
  <c r="A961" i="25" s="1"/>
  <c r="A962" i="25" s="1"/>
  <c r="A963" i="25" s="1"/>
  <c r="A964" i="25" s="1"/>
  <c r="A965" i="25" s="1"/>
  <c r="A966" i="25" s="1"/>
  <c r="A967" i="25" s="1"/>
  <c r="A968" i="25" s="1"/>
  <c r="A969" i="25" s="1"/>
  <c r="A970" i="25" s="1"/>
  <c r="A971" i="25" s="1"/>
  <c r="A972" i="25" s="1"/>
  <c r="A973" i="25" s="1"/>
  <c r="A974" i="25" s="1"/>
  <c r="A975" i="25" s="1"/>
  <c r="A976" i="25" s="1"/>
  <c r="A977" i="25" s="1"/>
  <c r="A978" i="25" s="1"/>
  <c r="A979" i="25" s="1"/>
  <c r="A980" i="25" s="1"/>
  <c r="A981" i="25" s="1"/>
  <c r="A982" i="25" s="1"/>
  <c r="A983" i="25" s="1"/>
  <c r="A984" i="25" s="1"/>
  <c r="A985" i="25" s="1"/>
  <c r="A986" i="25" s="1"/>
  <c r="A987" i="25" s="1"/>
  <c r="A988" i="25" s="1"/>
  <c r="A989" i="25" s="1"/>
  <c r="A990" i="25" s="1"/>
  <c r="A991" i="25" s="1"/>
  <c r="A992" i="25" s="1"/>
  <c r="A993" i="25" s="1"/>
  <c r="A994" i="25" s="1"/>
  <c r="A995" i="25" s="1"/>
  <c r="A996" i="25" s="1"/>
  <c r="A997" i="25" s="1"/>
  <c r="A998" i="25" s="1"/>
  <c r="A999" i="25" s="1"/>
  <c r="A1000" i="25" s="1"/>
  <c r="A1001" i="25" s="1"/>
  <c r="A1002" i="25" s="1"/>
  <c r="A1003" i="25" s="1"/>
  <c r="A1004" i="25" s="1"/>
  <c r="A1005" i="25" s="1"/>
  <c r="A1006" i="25" s="1"/>
  <c r="A1007" i="25" s="1"/>
  <c r="A1008" i="25" s="1"/>
  <c r="A1009" i="25" s="1"/>
  <c r="A1010" i="25" s="1"/>
  <c r="A1011" i="25" s="1"/>
  <c r="A1012" i="25" s="1"/>
  <c r="A1013" i="25" s="1"/>
  <c r="A1014" i="25" s="1"/>
  <c r="A1015" i="25" s="1"/>
  <c r="A1016" i="25" s="1"/>
  <c r="A1017" i="25" s="1"/>
  <c r="A1018" i="25" s="1"/>
  <c r="A1019" i="25" s="1"/>
  <c r="A1020" i="25" s="1"/>
  <c r="A1021" i="25" s="1"/>
  <c r="A1022" i="25" s="1"/>
  <c r="A1023" i="25" s="1"/>
  <c r="A1024" i="25" s="1"/>
  <c r="A1025" i="25" s="1"/>
  <c r="A1026" i="25" s="1"/>
  <c r="A1027" i="25" s="1"/>
  <c r="A1028" i="25" s="1"/>
  <c r="A1029" i="25" s="1"/>
  <c r="A1030" i="25" s="1"/>
  <c r="A1031" i="25" s="1"/>
  <c r="A1032" i="25" s="1"/>
  <c r="A1033" i="25" s="1"/>
  <c r="A1034" i="25" s="1"/>
  <c r="A1035" i="25" s="1"/>
  <c r="A1036" i="25" s="1"/>
  <c r="A1037" i="25" s="1"/>
  <c r="A1038" i="25" s="1"/>
  <c r="A1039" i="25" s="1"/>
  <c r="A1040" i="25" s="1"/>
  <c r="A1041" i="25" s="1"/>
  <c r="A1042" i="25" s="1"/>
  <c r="A1043" i="25" s="1"/>
  <c r="A1044" i="25" s="1"/>
  <c r="A1045" i="25" s="1"/>
  <c r="A1046" i="25" s="1"/>
  <c r="A1047" i="25" s="1"/>
  <c r="A1048" i="25" s="1"/>
  <c r="A1049" i="25" s="1"/>
  <c r="A1050" i="25" s="1"/>
  <c r="A1051" i="25" s="1"/>
  <c r="A1052" i="25" s="1"/>
  <c r="A1053" i="25" s="1"/>
  <c r="A1054" i="25" s="1"/>
  <c r="A1055" i="25" s="1"/>
  <c r="A1056" i="25" s="1"/>
  <c r="A1057" i="25" s="1"/>
  <c r="A1058" i="25" s="1"/>
  <c r="A1059" i="25" s="1"/>
  <c r="A1060" i="25" s="1"/>
  <c r="A1061" i="25" s="1"/>
  <c r="A1062" i="25" s="1"/>
  <c r="A1063" i="25" s="1"/>
  <c r="A1064" i="25" s="1"/>
  <c r="A1065" i="25" s="1"/>
  <c r="A1066" i="25" s="1"/>
  <c r="A1067" i="25" s="1"/>
  <c r="A1068" i="25" s="1"/>
  <c r="A1069" i="25" s="1"/>
  <c r="A1070" i="25" s="1"/>
  <c r="A1071" i="25" s="1"/>
  <c r="A1072" i="25" s="1"/>
  <c r="A1073" i="25" s="1"/>
  <c r="A1074" i="25" s="1"/>
  <c r="A1075" i="25" s="1"/>
  <c r="A1076" i="25" s="1"/>
  <c r="A1077" i="25" s="1"/>
  <c r="A1078" i="25" s="1"/>
  <c r="A1079" i="25" s="1"/>
  <c r="A1080" i="25" s="1"/>
  <c r="A1081" i="25" s="1"/>
  <c r="A1082" i="25" s="1"/>
  <c r="A1083" i="25" s="1"/>
  <c r="A1084" i="25" s="1"/>
  <c r="A1085" i="25" s="1"/>
  <c r="A1086" i="25" s="1"/>
  <c r="A1087" i="25" s="1"/>
  <c r="A1088" i="25" s="1"/>
  <c r="A1089" i="25" s="1"/>
  <c r="A1090" i="25" s="1"/>
  <c r="A1091" i="25" s="1"/>
  <c r="A1092" i="25" s="1"/>
  <c r="A1093" i="25" s="1"/>
  <c r="A1094" i="25" s="1"/>
  <c r="A1095" i="25" s="1"/>
  <c r="A1096" i="25" s="1"/>
  <c r="A1097" i="25" s="1"/>
  <c r="A1098" i="25" s="1"/>
  <c r="A1099" i="25" s="1"/>
  <c r="A1100" i="25" s="1"/>
  <c r="A1101" i="25" s="1"/>
  <c r="A1102" i="25" s="1"/>
  <c r="A1103" i="25" s="1"/>
  <c r="A1104" i="25" s="1"/>
  <c r="A1105" i="25" s="1"/>
  <c r="A1106" i="25" s="1"/>
  <c r="A1107" i="25" s="1"/>
  <c r="A1108" i="25" s="1"/>
  <c r="A1109" i="25" s="1"/>
  <c r="A1110" i="25" s="1"/>
  <c r="A1111" i="25" s="1"/>
  <c r="A1112" i="25" s="1"/>
  <c r="A1113" i="25" s="1"/>
  <c r="A1114" i="25" s="1"/>
  <c r="A1115" i="25" s="1"/>
  <c r="A1116" i="25" s="1"/>
  <c r="A1117" i="25" s="1"/>
  <c r="A1118" i="25" s="1"/>
  <c r="A1119" i="25" s="1"/>
  <c r="A1120" i="25" s="1"/>
  <c r="A1121" i="25" s="1"/>
  <c r="A1122" i="25" s="1"/>
  <c r="A1123" i="25" s="1"/>
  <c r="A1124" i="25" s="1"/>
  <c r="A1125" i="25" s="1"/>
  <c r="A1126" i="25" s="1"/>
  <c r="A1127" i="25" s="1"/>
  <c r="A1128" i="25" s="1"/>
  <c r="A1129" i="25" s="1"/>
  <c r="A1130" i="25" s="1"/>
  <c r="A1131" i="25" s="1"/>
  <c r="A1132" i="25" s="1"/>
  <c r="A1133" i="25" s="1"/>
  <c r="A1134" i="25" s="1"/>
  <c r="A1135" i="25" s="1"/>
  <c r="A1136" i="25" s="1"/>
  <c r="A1137" i="25" s="1"/>
  <c r="A1138" i="25" s="1"/>
  <c r="A1139" i="25" s="1"/>
  <c r="A1140" i="25" s="1"/>
  <c r="A1141" i="25" s="1"/>
  <c r="A1142" i="25" s="1"/>
  <c r="A1143" i="25" s="1"/>
  <c r="A1144" i="25" s="1"/>
  <c r="A1145" i="25" s="1"/>
  <c r="A1146" i="25" s="1"/>
  <c r="A1147" i="25" s="1"/>
  <c r="A1148" i="25" s="1"/>
  <c r="A1149" i="25" s="1"/>
  <c r="A1150" i="25" s="1"/>
  <c r="A1151" i="25" s="1"/>
  <c r="A1152" i="25" s="1"/>
  <c r="A1153" i="25" s="1"/>
  <c r="A1154" i="25" s="1"/>
  <c r="A1155" i="25" s="1"/>
  <c r="A1156" i="25" s="1"/>
  <c r="A1157" i="25" s="1"/>
  <c r="A1158" i="25" s="1"/>
  <c r="A1159" i="25" s="1"/>
  <c r="A1160" i="25" s="1"/>
  <c r="A1161" i="25" s="1"/>
  <c r="A1162" i="25" s="1"/>
  <c r="A1163" i="25" s="1"/>
  <c r="A1164" i="25" s="1"/>
  <c r="A1165" i="25" s="1"/>
  <c r="A1166" i="25" s="1"/>
  <c r="A1167" i="25" s="1"/>
  <c r="A1168" i="25" s="1"/>
  <c r="A1169" i="25" s="1"/>
  <c r="A1170" i="25" s="1"/>
  <c r="A1171" i="25" s="1"/>
  <c r="A1172" i="25" s="1"/>
  <c r="A1173" i="25" s="1"/>
  <c r="A1174" i="25" s="1"/>
  <c r="A1175" i="25" s="1"/>
  <c r="A1176" i="25" s="1"/>
  <c r="A1177" i="25" s="1"/>
  <c r="A1178" i="25" s="1"/>
  <c r="A1179" i="25" s="1"/>
  <c r="A1180" i="25" s="1"/>
  <c r="A1181" i="25" s="1"/>
  <c r="A1182" i="25" s="1"/>
  <c r="A1183" i="25" s="1"/>
  <c r="A1184" i="25" s="1"/>
  <c r="A1185" i="25" s="1"/>
  <c r="A1186" i="25" s="1"/>
  <c r="A1187" i="25" s="1"/>
  <c r="A1188" i="25" s="1"/>
  <c r="A1189" i="25" s="1"/>
  <c r="A1190" i="25" s="1"/>
  <c r="A1191" i="25" s="1"/>
  <c r="A1192" i="25" s="1"/>
  <c r="A1193" i="25" s="1"/>
  <c r="A1194" i="25" s="1"/>
  <c r="A1195" i="25" s="1"/>
  <c r="A1196" i="25" s="1"/>
  <c r="A1197" i="25" s="1"/>
  <c r="A1198" i="25" s="1"/>
  <c r="A1199" i="25" s="1"/>
  <c r="A1200" i="25" s="1"/>
  <c r="A1201" i="25" s="1"/>
  <c r="A1202" i="25" s="1"/>
  <c r="A1203" i="25" s="1"/>
  <c r="A1204" i="25" s="1"/>
  <c r="A1205" i="25" s="1"/>
  <c r="A1206" i="25" s="1"/>
  <c r="A1207" i="25" s="1"/>
  <c r="A1208" i="25" s="1"/>
  <c r="A1209" i="25" s="1"/>
  <c r="A1210" i="25" s="1"/>
  <c r="A1211" i="25" s="1"/>
  <c r="A1212" i="25" s="1"/>
  <c r="A1213" i="25" s="1"/>
  <c r="A1214" i="25" s="1"/>
  <c r="A1215" i="25" s="1"/>
  <c r="A1216" i="25" s="1"/>
  <c r="A1217" i="25" s="1"/>
  <c r="A1218" i="25" s="1"/>
  <c r="A1219" i="25" s="1"/>
  <c r="A1220" i="25" s="1"/>
  <c r="A1221" i="25" s="1"/>
  <c r="A1222" i="25" s="1"/>
  <c r="A1223" i="25" s="1"/>
  <c r="A1224" i="25" s="1"/>
  <c r="A1225" i="25" s="1"/>
  <c r="A1226" i="25" s="1"/>
  <c r="A1227" i="25" s="1"/>
  <c r="A1228" i="25" s="1"/>
  <c r="A1229" i="25" s="1"/>
  <c r="A1230" i="25" s="1"/>
  <c r="A1231" i="25" s="1"/>
  <c r="A1232" i="25" s="1"/>
  <c r="A1233" i="25" s="1"/>
  <c r="A1234" i="25" s="1"/>
  <c r="A1235" i="25" s="1"/>
  <c r="A1236" i="25" s="1"/>
  <c r="A1237" i="25" s="1"/>
  <c r="A1238" i="25" s="1"/>
  <c r="A1239" i="25" s="1"/>
  <c r="A1240" i="25" s="1"/>
  <c r="A1241" i="25" s="1"/>
  <c r="A1242" i="25" s="1"/>
  <c r="A1243" i="25" s="1"/>
  <c r="A1244" i="25" s="1"/>
  <c r="A1245" i="25" s="1"/>
  <c r="A1246" i="25" s="1"/>
  <c r="A1247" i="25" s="1"/>
  <c r="A1248" i="25" s="1"/>
  <c r="A1249" i="25" s="1"/>
  <c r="A1250" i="25" s="1"/>
  <c r="A1251" i="25" s="1"/>
  <c r="A1252" i="25" s="1"/>
  <c r="A1253" i="25" s="1"/>
  <c r="A1254" i="25" s="1"/>
  <c r="A1255" i="25" s="1"/>
  <c r="A1256" i="25" s="1"/>
  <c r="A1257" i="25" s="1"/>
  <c r="A1258" i="25" s="1"/>
  <c r="A1259" i="25" s="1"/>
  <c r="A1260" i="25" s="1"/>
  <c r="A1261" i="25" s="1"/>
  <c r="A1262" i="25" s="1"/>
  <c r="A1263" i="25" s="1"/>
  <c r="A1264" i="25" s="1"/>
  <c r="A1265" i="25" s="1"/>
  <c r="A1266" i="25" s="1"/>
  <c r="A1267" i="25" s="1"/>
  <c r="A1268" i="25" s="1"/>
  <c r="A1269" i="25" s="1"/>
  <c r="A1270" i="25" s="1"/>
  <c r="A1271" i="25" s="1"/>
  <c r="A1272" i="25" s="1"/>
  <c r="A1273" i="25" s="1"/>
  <c r="A1274" i="25" s="1"/>
  <c r="A1275" i="25" s="1"/>
  <c r="A1276" i="25" s="1"/>
  <c r="A1277" i="25" s="1"/>
  <c r="A1278" i="25" s="1"/>
  <c r="A1279" i="25" s="1"/>
  <c r="A1280" i="25" s="1"/>
  <c r="A1281" i="25" s="1"/>
  <c r="A1282" i="25" s="1"/>
  <c r="A1283" i="25" s="1"/>
  <c r="A1284" i="25" s="1"/>
  <c r="A1285" i="25" s="1"/>
  <c r="A1286" i="25" s="1"/>
  <c r="A1287" i="25" s="1"/>
  <c r="A1288" i="25" s="1"/>
  <c r="A1289" i="25" s="1"/>
  <c r="A1290" i="25" s="1"/>
  <c r="A1291" i="25" s="1"/>
  <c r="A1292" i="25" s="1"/>
  <c r="A1293" i="25" s="1"/>
  <c r="A1294" i="25" s="1"/>
  <c r="A1295" i="25" s="1"/>
  <c r="A1296" i="25" s="1"/>
  <c r="A1297" i="25" s="1"/>
  <c r="A1298" i="25" s="1"/>
  <c r="A1299" i="25" s="1"/>
  <c r="A1300" i="25" s="1"/>
  <c r="A1301" i="25" s="1"/>
  <c r="A1302" i="25" s="1"/>
  <c r="A1303" i="25" s="1"/>
  <c r="A1304" i="25" s="1"/>
  <c r="A1305" i="25" s="1"/>
  <c r="A1306" i="25" s="1"/>
  <c r="A1307" i="25" s="1"/>
  <c r="A1308" i="25" s="1"/>
  <c r="A1309" i="25" s="1"/>
  <c r="A1310" i="25" s="1"/>
  <c r="A1311" i="25" s="1"/>
  <c r="A1312" i="25" s="1"/>
  <c r="A1313" i="25" s="1"/>
  <c r="A1314" i="25" s="1"/>
  <c r="A1315" i="25" s="1"/>
  <c r="A1316" i="25" s="1"/>
  <c r="A1317" i="25" s="1"/>
  <c r="A1318" i="25" s="1"/>
  <c r="A1319" i="25" s="1"/>
  <c r="A1320" i="25" s="1"/>
  <c r="A1321" i="25" s="1"/>
  <c r="A1322" i="25" s="1"/>
  <c r="A1323" i="25" s="1"/>
  <c r="A1324" i="25" s="1"/>
  <c r="A1325" i="25" s="1"/>
  <c r="A1326" i="25" s="1"/>
  <c r="A1327" i="25" s="1"/>
  <c r="A1328" i="25" s="1"/>
  <c r="A1329" i="25" s="1"/>
  <c r="A1330" i="25" s="1"/>
  <c r="A1331" i="25" s="1"/>
  <c r="A1332" i="25" s="1"/>
  <c r="A1333" i="25" s="1"/>
  <c r="A1334" i="25" s="1"/>
  <c r="A1335" i="25" s="1"/>
  <c r="A1336" i="25" s="1"/>
  <c r="A1337" i="25" s="1"/>
  <c r="A1338" i="25" s="1"/>
  <c r="A1339" i="25" s="1"/>
  <c r="A1340" i="25" s="1"/>
  <c r="A1341" i="25" s="1"/>
  <c r="A1342" i="25" s="1"/>
  <c r="A1343" i="25" s="1"/>
  <c r="A1344" i="25" s="1"/>
  <c r="A1345" i="25" s="1"/>
  <c r="A1346" i="25" s="1"/>
  <c r="A1347" i="25" s="1"/>
  <c r="A1348" i="25" s="1"/>
  <c r="A1349" i="25" s="1"/>
  <c r="A1350" i="25" s="1"/>
  <c r="A1351" i="25" s="1"/>
  <c r="A1352" i="25" s="1"/>
  <c r="A1353" i="25" s="1"/>
  <c r="A1354" i="25" s="1"/>
  <c r="A1355" i="25" s="1"/>
  <c r="A1356" i="25" s="1"/>
  <c r="A1357" i="25" s="1"/>
  <c r="A1358" i="25" s="1"/>
  <c r="A1359" i="25" s="1"/>
  <c r="A1360" i="25" s="1"/>
  <c r="A1361" i="25" s="1"/>
  <c r="A1362" i="25" s="1"/>
  <c r="A1363" i="25" s="1"/>
  <c r="A1364" i="25" s="1"/>
  <c r="A1365" i="25" s="1"/>
  <c r="A1366" i="25" s="1"/>
  <c r="A1367" i="25" s="1"/>
  <c r="A1368" i="25" s="1"/>
  <c r="A1369" i="25" s="1"/>
  <c r="A1370" i="25" s="1"/>
  <c r="A1371" i="25" s="1"/>
  <c r="A1372" i="25" s="1"/>
  <c r="A1373" i="25" s="1"/>
  <c r="A1374" i="25" s="1"/>
  <c r="A1375" i="25" s="1"/>
  <c r="A1376" i="25" s="1"/>
  <c r="A1377" i="25" s="1"/>
  <c r="A1378" i="25" s="1"/>
  <c r="A1379" i="25" s="1"/>
  <c r="A1380" i="25" s="1"/>
  <c r="A1381" i="25" s="1"/>
  <c r="A1382" i="25" s="1"/>
  <c r="A1383" i="25" s="1"/>
  <c r="A1384" i="25" s="1"/>
  <c r="A1385" i="25" s="1"/>
  <c r="A1386" i="25" s="1"/>
  <c r="A1387" i="25" s="1"/>
  <c r="A1388" i="25" s="1"/>
  <c r="A1389" i="25" s="1"/>
  <c r="A1390" i="25" s="1"/>
  <c r="A1391" i="25" s="1"/>
  <c r="A1392" i="25" s="1"/>
  <c r="A1393" i="25" s="1"/>
  <c r="A1394" i="25" s="1"/>
  <c r="A1395" i="25" s="1"/>
  <c r="A1396" i="25" s="1"/>
  <c r="A1397" i="25" s="1"/>
  <c r="A1398" i="25" s="1"/>
  <c r="A1399" i="25" s="1"/>
  <c r="I21" i="45" l="1"/>
  <c r="K21" i="45"/>
  <c r="M21" i="45"/>
  <c r="O21" i="45"/>
  <c r="I22" i="45"/>
  <c r="K22" i="45"/>
  <c r="M22" i="45"/>
  <c r="O22" i="45"/>
  <c r="I23" i="45"/>
  <c r="K23" i="45"/>
  <c r="M23" i="45"/>
  <c r="O23" i="45"/>
  <c r="I24" i="45"/>
  <c r="K24" i="45"/>
  <c r="M24" i="45"/>
  <c r="O24" i="45"/>
  <c r="I25" i="45"/>
  <c r="K25" i="45"/>
  <c r="M25" i="45"/>
  <c r="O25" i="45"/>
  <c r="I26" i="45"/>
  <c r="K26" i="45"/>
  <c r="M26" i="45"/>
  <c r="O26" i="45"/>
  <c r="I29" i="45"/>
  <c r="K29" i="45"/>
  <c r="M29" i="45"/>
  <c r="O29" i="45"/>
  <c r="J1399" i="25" l="1"/>
  <c r="J1398" i="25"/>
  <c r="J1397" i="25"/>
  <c r="J1396" i="25"/>
  <c r="J1395" i="25"/>
  <c r="J1394" i="25"/>
  <c r="J1393" i="25"/>
  <c r="J1392" i="25"/>
  <c r="J1391" i="25"/>
  <c r="J1390" i="25"/>
  <c r="J1389" i="25"/>
  <c r="J1388" i="25"/>
  <c r="J1387" i="25"/>
  <c r="J1386" i="25"/>
  <c r="J1385" i="25"/>
  <c r="J1384" i="25"/>
  <c r="J1383" i="25"/>
  <c r="J1382" i="25"/>
  <c r="J1381" i="25"/>
  <c r="J1380" i="25"/>
  <c r="J1379" i="25"/>
  <c r="J1378" i="25"/>
  <c r="J1377" i="25"/>
  <c r="J1376" i="25"/>
  <c r="J1375" i="25"/>
  <c r="J1374" i="25"/>
  <c r="J1373" i="25"/>
  <c r="J1372" i="25"/>
  <c r="J1371" i="25"/>
  <c r="J1370" i="25"/>
  <c r="J1369" i="25"/>
  <c r="J1368" i="25"/>
  <c r="J1367" i="25"/>
  <c r="J1366" i="25"/>
  <c r="J1365" i="25"/>
  <c r="J1364" i="25"/>
  <c r="J1363" i="25"/>
  <c r="J1362" i="25"/>
  <c r="J1361" i="25"/>
  <c r="J1360" i="25"/>
  <c r="J1359" i="25"/>
  <c r="J1358" i="25"/>
  <c r="J1357" i="25"/>
  <c r="J1356" i="25"/>
  <c r="J1355" i="25"/>
  <c r="J1354" i="25"/>
  <c r="J1353" i="25"/>
  <c r="J1352" i="25"/>
  <c r="J1351" i="25"/>
  <c r="J1350" i="25"/>
  <c r="J1349" i="25"/>
  <c r="J1348" i="25"/>
  <c r="J1347" i="25"/>
  <c r="J1346" i="25"/>
  <c r="J1345" i="25"/>
  <c r="J1344" i="25"/>
  <c r="J1343" i="25"/>
  <c r="J1342" i="25"/>
  <c r="J1341" i="25"/>
  <c r="J1340" i="25"/>
  <c r="J1339" i="25"/>
  <c r="J1338" i="25"/>
  <c r="J1337" i="25"/>
  <c r="J1336" i="25"/>
  <c r="J1335" i="25"/>
  <c r="J1334" i="25"/>
  <c r="J1333" i="25"/>
  <c r="J1332" i="25"/>
  <c r="J1331" i="25"/>
  <c r="J1330" i="25"/>
  <c r="J1329" i="25"/>
  <c r="J1328" i="25"/>
  <c r="J1327" i="25"/>
  <c r="J1326" i="25"/>
  <c r="J1325" i="25"/>
  <c r="J1324" i="25"/>
  <c r="J1323" i="25"/>
  <c r="J1322" i="25"/>
  <c r="J1321" i="25"/>
  <c r="J1320" i="25"/>
  <c r="J1319" i="25"/>
  <c r="J1318" i="25"/>
  <c r="J1317" i="25"/>
  <c r="J1316" i="25"/>
  <c r="J1315" i="25"/>
  <c r="J1314" i="25"/>
  <c r="J1313" i="25"/>
  <c r="J1312" i="25"/>
  <c r="J1311" i="25"/>
  <c r="J1310" i="25"/>
  <c r="J1309" i="25"/>
  <c r="J1308" i="25"/>
  <c r="J1307" i="25"/>
  <c r="J1306" i="25"/>
  <c r="J1305" i="25"/>
  <c r="J1304" i="25"/>
  <c r="J1303" i="25"/>
  <c r="J1302" i="25"/>
  <c r="J1301" i="25"/>
  <c r="J1300" i="25"/>
  <c r="J1299" i="25"/>
  <c r="J1298" i="25"/>
  <c r="J1297" i="25"/>
  <c r="J1296" i="25"/>
  <c r="J1295" i="25"/>
  <c r="J1294" i="25"/>
  <c r="J1293" i="25"/>
  <c r="J1292" i="25"/>
  <c r="J1291" i="25"/>
  <c r="J1290" i="25"/>
  <c r="J1289" i="25"/>
  <c r="J1288" i="25"/>
  <c r="J1287" i="25"/>
  <c r="J1286" i="25"/>
  <c r="J1285" i="25"/>
  <c r="J1284" i="25"/>
  <c r="J1283" i="25"/>
  <c r="J1282" i="25"/>
  <c r="J1281" i="25"/>
  <c r="J1280" i="25"/>
  <c r="J1279" i="25"/>
  <c r="J1278" i="25"/>
  <c r="J1277" i="25"/>
  <c r="J1276" i="25"/>
  <c r="J1275" i="25"/>
  <c r="J1274" i="25"/>
  <c r="J1273" i="25"/>
  <c r="J1272" i="25"/>
  <c r="J1271" i="25"/>
  <c r="J1270" i="25"/>
  <c r="J1269" i="25"/>
  <c r="J1268" i="25"/>
  <c r="J1267" i="25"/>
  <c r="J1266" i="25"/>
  <c r="J1265" i="25"/>
  <c r="J1264" i="25"/>
  <c r="J1263" i="25"/>
  <c r="J1262" i="25"/>
  <c r="J1261" i="25"/>
  <c r="J1260" i="25"/>
  <c r="J1259" i="25"/>
  <c r="J1258" i="25"/>
  <c r="J1257" i="25"/>
  <c r="J1256" i="25"/>
  <c r="J1255" i="25"/>
  <c r="J1254" i="25"/>
  <c r="J1253" i="25"/>
  <c r="J1252" i="25"/>
  <c r="J1251" i="25"/>
  <c r="J1250" i="25"/>
  <c r="J1249" i="25"/>
  <c r="J1248" i="25"/>
  <c r="J1247" i="25"/>
  <c r="J1246" i="25"/>
  <c r="J1245" i="25"/>
  <c r="J1244" i="25"/>
  <c r="J1243" i="25"/>
  <c r="J1242" i="25"/>
  <c r="J1241" i="25"/>
  <c r="J1240" i="25"/>
  <c r="J1239" i="25"/>
  <c r="J1238" i="25"/>
  <c r="J1237" i="25"/>
  <c r="J1236" i="25"/>
  <c r="J1235" i="25"/>
  <c r="J1234" i="25"/>
  <c r="J1233" i="25"/>
  <c r="J1232" i="25"/>
  <c r="J1231" i="25"/>
  <c r="J1230" i="25"/>
  <c r="J1229" i="25"/>
  <c r="J1228" i="25"/>
  <c r="J1227" i="25"/>
  <c r="J1226" i="25"/>
  <c r="J1225" i="25"/>
  <c r="J1224" i="25"/>
  <c r="J1223" i="25"/>
  <c r="J1222" i="25"/>
  <c r="J1221" i="25"/>
  <c r="J1220" i="25"/>
  <c r="J1219" i="25"/>
  <c r="J1218" i="25"/>
  <c r="J1217" i="25"/>
  <c r="J1216" i="25"/>
  <c r="J1215" i="25"/>
  <c r="J1214" i="25"/>
  <c r="J1213" i="25"/>
  <c r="J1212" i="25"/>
  <c r="J1211" i="25"/>
  <c r="J1210" i="25"/>
  <c r="J1209" i="25"/>
  <c r="J1208" i="25"/>
  <c r="J1207" i="25"/>
  <c r="J1206" i="25"/>
  <c r="J1205" i="25"/>
  <c r="J1204" i="25"/>
  <c r="J1203" i="25"/>
  <c r="J1202" i="25"/>
  <c r="J1201" i="25"/>
  <c r="J1200" i="25"/>
  <c r="J1199" i="25"/>
  <c r="J1198" i="25"/>
  <c r="J1197" i="25"/>
  <c r="J1196" i="25"/>
  <c r="J1195" i="25"/>
  <c r="J1194" i="25"/>
  <c r="J1193" i="25"/>
  <c r="J1192" i="25"/>
  <c r="J1191" i="25"/>
  <c r="J1190" i="25"/>
  <c r="J1189" i="25"/>
  <c r="J1188" i="25"/>
  <c r="J1187" i="25"/>
  <c r="J1186" i="25"/>
  <c r="J1185" i="25"/>
  <c r="J1184" i="25"/>
  <c r="J1183" i="25"/>
  <c r="J1182" i="25"/>
  <c r="J1181" i="25"/>
  <c r="J1180" i="25"/>
  <c r="J1179" i="25"/>
  <c r="J1178" i="25"/>
  <c r="J1177" i="25"/>
  <c r="J1176" i="25"/>
  <c r="J1175" i="25"/>
  <c r="J1174" i="25"/>
  <c r="J1173" i="25"/>
  <c r="J1172" i="25"/>
  <c r="J1171" i="25"/>
  <c r="J1170" i="25"/>
  <c r="J1169" i="25"/>
  <c r="J1168" i="25"/>
  <c r="J1167" i="25"/>
  <c r="J1166" i="25"/>
  <c r="J1165" i="25"/>
  <c r="J1164" i="25"/>
  <c r="J1163" i="25"/>
  <c r="J1162" i="25"/>
  <c r="J1161" i="25"/>
  <c r="J1160" i="25"/>
  <c r="J1159" i="25"/>
  <c r="J1158" i="25"/>
  <c r="J1157" i="25"/>
  <c r="J1156" i="25"/>
  <c r="J1155" i="25"/>
  <c r="J1154" i="25"/>
  <c r="J1153" i="25"/>
  <c r="J1152" i="25"/>
  <c r="J1151" i="25"/>
  <c r="J1150" i="25"/>
  <c r="J1149" i="25"/>
  <c r="J1148" i="25"/>
  <c r="J1147" i="25"/>
  <c r="J1146" i="25"/>
  <c r="J1145" i="25"/>
  <c r="J1144" i="25"/>
  <c r="J1143" i="25"/>
  <c r="J1142" i="25"/>
  <c r="J1141" i="25"/>
  <c r="J1140" i="25"/>
  <c r="J1139" i="25"/>
  <c r="J1138" i="25"/>
  <c r="J1137" i="25"/>
  <c r="J1136" i="25"/>
  <c r="J1135" i="25"/>
  <c r="J1134" i="25"/>
  <c r="J1133" i="25"/>
  <c r="J1132" i="25"/>
  <c r="J1131" i="25"/>
  <c r="J1130" i="25"/>
  <c r="J1129" i="25"/>
  <c r="J1128" i="25"/>
  <c r="J1127" i="25"/>
  <c r="J1126" i="25"/>
  <c r="J1125" i="25"/>
  <c r="J1124" i="25"/>
  <c r="J1123" i="25"/>
  <c r="J1122" i="25"/>
  <c r="J1121" i="25"/>
  <c r="J1120" i="25"/>
  <c r="J1119" i="25"/>
  <c r="J1118" i="25"/>
  <c r="J1117" i="25"/>
  <c r="J1116" i="25"/>
  <c r="J1115" i="25"/>
  <c r="J1114" i="25"/>
  <c r="J1113" i="25"/>
  <c r="J1112" i="25"/>
  <c r="J1111" i="25"/>
  <c r="J1110" i="25"/>
  <c r="J1109" i="25"/>
  <c r="J1108" i="25"/>
  <c r="J1107" i="25"/>
  <c r="J1106" i="25"/>
  <c r="J1105" i="25"/>
  <c r="J1104" i="25"/>
  <c r="J1103" i="25"/>
  <c r="J1102" i="25"/>
  <c r="J1101" i="25"/>
  <c r="J1100" i="25"/>
  <c r="J1099" i="25"/>
  <c r="J1098" i="25"/>
  <c r="J1097" i="25"/>
  <c r="J1096" i="25"/>
  <c r="J1095" i="25"/>
  <c r="J1094" i="25"/>
  <c r="J1093" i="25"/>
  <c r="J1092" i="25"/>
  <c r="J1091" i="25"/>
  <c r="J1090" i="25"/>
  <c r="J1089" i="25"/>
  <c r="J1088" i="25"/>
  <c r="J1087" i="25"/>
  <c r="J1086" i="25"/>
  <c r="J1085" i="25"/>
  <c r="J1084" i="25"/>
  <c r="J1083" i="25"/>
  <c r="J1082" i="25"/>
  <c r="J1081" i="25"/>
  <c r="J1080" i="25"/>
  <c r="J1079" i="25"/>
  <c r="J1078" i="25"/>
  <c r="J1077" i="25"/>
  <c r="J1076" i="25"/>
  <c r="J1075" i="25"/>
  <c r="J1074" i="25"/>
  <c r="J1073" i="25"/>
  <c r="J1072" i="25"/>
  <c r="J1071" i="25"/>
  <c r="J1070" i="25"/>
  <c r="J1069" i="25"/>
  <c r="J1068" i="25"/>
  <c r="J1067" i="25"/>
  <c r="J1066" i="25"/>
  <c r="J1065" i="25"/>
  <c r="J1064" i="25"/>
  <c r="J1063" i="25"/>
  <c r="J1062" i="25"/>
  <c r="J1061" i="25"/>
  <c r="J1060" i="25"/>
  <c r="J1059" i="25"/>
  <c r="J1058" i="25"/>
  <c r="J1057" i="25"/>
  <c r="J1056" i="25"/>
  <c r="J1055" i="25"/>
  <c r="J1054" i="25"/>
  <c r="J1053" i="25"/>
  <c r="J1052" i="25"/>
  <c r="J1051" i="25"/>
  <c r="J1050" i="25"/>
  <c r="J1049" i="25"/>
  <c r="J1048" i="25"/>
  <c r="J1047" i="25"/>
  <c r="J1046" i="25"/>
  <c r="J1045" i="25"/>
  <c r="J1044" i="25"/>
  <c r="J1043" i="25"/>
  <c r="J1042" i="25"/>
  <c r="J1041" i="25"/>
  <c r="J1040" i="25"/>
  <c r="J1039" i="25"/>
  <c r="J1038" i="25"/>
  <c r="J1037" i="25"/>
  <c r="J1036" i="25"/>
  <c r="J1035" i="25"/>
  <c r="J1034" i="25"/>
  <c r="J1033" i="25"/>
  <c r="J1032" i="25"/>
  <c r="J1031" i="25"/>
  <c r="J1030" i="25"/>
  <c r="J1029" i="25"/>
  <c r="J1028" i="25"/>
  <c r="J1027" i="25"/>
  <c r="J1026" i="25"/>
  <c r="J1025" i="25"/>
  <c r="J1024" i="25"/>
  <c r="J1023" i="25"/>
  <c r="J1022" i="25"/>
  <c r="J1021" i="25"/>
  <c r="J1020" i="25"/>
  <c r="J1019" i="25"/>
  <c r="J1018" i="25"/>
  <c r="J1017" i="25"/>
  <c r="J1016" i="25"/>
  <c r="J1015" i="25"/>
  <c r="J1014" i="25"/>
  <c r="J1013" i="25"/>
  <c r="J1012" i="25"/>
  <c r="J1011" i="25"/>
  <c r="J1010" i="25"/>
  <c r="J1009" i="25"/>
  <c r="J1008" i="25"/>
  <c r="J1007" i="25"/>
  <c r="J1006" i="25"/>
  <c r="J1005" i="25"/>
  <c r="J1004" i="25"/>
  <c r="J1003" i="25"/>
  <c r="J1002" i="25"/>
  <c r="J1001" i="25"/>
  <c r="J1000" i="25"/>
  <c r="J999" i="25"/>
  <c r="J998" i="25"/>
  <c r="J997" i="25"/>
  <c r="J996" i="25"/>
  <c r="J995" i="25"/>
  <c r="J994" i="25"/>
  <c r="J993" i="25"/>
  <c r="J992" i="25"/>
  <c r="J991" i="25"/>
  <c r="J990" i="25"/>
  <c r="J989" i="25"/>
  <c r="J988" i="25"/>
  <c r="J987" i="25"/>
  <c r="J986" i="25"/>
  <c r="J985" i="25"/>
  <c r="J984" i="25"/>
  <c r="J983" i="25"/>
  <c r="J982" i="25"/>
  <c r="J981" i="25"/>
  <c r="J980" i="25"/>
  <c r="J979" i="25"/>
  <c r="J978" i="25"/>
  <c r="J977" i="25"/>
  <c r="J976" i="25"/>
  <c r="J975" i="25"/>
  <c r="J974" i="25"/>
  <c r="J973" i="25"/>
  <c r="J972" i="25"/>
  <c r="J971" i="25"/>
  <c r="J970" i="25"/>
  <c r="J969" i="25"/>
  <c r="J968" i="25"/>
  <c r="J967" i="25"/>
  <c r="J966" i="25"/>
  <c r="J965" i="25"/>
  <c r="J964" i="25"/>
  <c r="J963" i="25"/>
  <c r="J962" i="25"/>
  <c r="J961" i="25"/>
  <c r="J960" i="25"/>
  <c r="J959" i="25"/>
  <c r="J958" i="25"/>
  <c r="J957" i="25"/>
  <c r="J956" i="25"/>
  <c r="J955" i="25"/>
  <c r="J954" i="25"/>
  <c r="J953" i="25"/>
  <c r="J952" i="25"/>
  <c r="J951" i="25"/>
  <c r="J950" i="25"/>
  <c r="J949" i="25"/>
  <c r="J948" i="25"/>
  <c r="J947" i="25"/>
  <c r="J946" i="25"/>
  <c r="J945" i="25"/>
  <c r="J944" i="25"/>
  <c r="J943" i="25"/>
  <c r="J942" i="25"/>
  <c r="J941" i="25"/>
  <c r="J940" i="25"/>
  <c r="J939" i="25"/>
  <c r="J938" i="25"/>
  <c r="J937" i="25"/>
  <c r="J936" i="25"/>
  <c r="J935" i="25"/>
  <c r="J934" i="25"/>
  <c r="J933" i="25"/>
  <c r="J932" i="25"/>
  <c r="J931" i="25"/>
  <c r="J930" i="25"/>
  <c r="J929" i="25"/>
  <c r="J928" i="25"/>
  <c r="J927" i="25"/>
  <c r="J926" i="25"/>
  <c r="J925" i="25"/>
  <c r="J924" i="25"/>
  <c r="J923" i="25"/>
  <c r="J922" i="25"/>
  <c r="J921" i="25"/>
  <c r="J920" i="25"/>
  <c r="J919" i="25"/>
  <c r="J918" i="25"/>
  <c r="J917" i="25"/>
  <c r="J916" i="25"/>
  <c r="J915" i="25"/>
  <c r="J914" i="25"/>
  <c r="J913" i="25"/>
  <c r="J912" i="25"/>
  <c r="J911" i="25"/>
  <c r="J910" i="25"/>
  <c r="J909" i="25"/>
  <c r="J908" i="25"/>
  <c r="J907" i="25"/>
  <c r="J906" i="25"/>
  <c r="J905" i="25"/>
  <c r="J904" i="25"/>
  <c r="J903" i="25"/>
  <c r="J902" i="25"/>
  <c r="J901" i="25"/>
  <c r="J900" i="25"/>
  <c r="J899" i="25"/>
  <c r="J898" i="25"/>
  <c r="J897" i="25"/>
  <c r="J896" i="25"/>
  <c r="J895" i="25"/>
  <c r="J894" i="25"/>
  <c r="J893" i="25"/>
  <c r="J892" i="25"/>
  <c r="J891" i="25"/>
  <c r="J890" i="25"/>
  <c r="J889" i="25"/>
  <c r="J888" i="25"/>
  <c r="J887" i="25"/>
  <c r="J886" i="25"/>
  <c r="J885" i="25"/>
  <c r="J884" i="25"/>
  <c r="J883" i="25"/>
  <c r="J882" i="25"/>
  <c r="J881" i="25"/>
  <c r="J880" i="25"/>
  <c r="J879" i="25"/>
  <c r="J878" i="25"/>
  <c r="J877" i="25"/>
  <c r="J876" i="25"/>
  <c r="J875" i="25"/>
  <c r="J874" i="25"/>
  <c r="J873" i="25"/>
  <c r="J872" i="25"/>
  <c r="J871" i="25"/>
  <c r="J870" i="25"/>
  <c r="J869" i="25"/>
  <c r="J868" i="25"/>
  <c r="J867" i="25"/>
  <c r="J866" i="25"/>
  <c r="J865" i="25"/>
  <c r="J864" i="25"/>
  <c r="J863" i="25"/>
  <c r="J862" i="25"/>
  <c r="J861" i="25"/>
  <c r="J860" i="25"/>
  <c r="J859" i="25"/>
  <c r="J858" i="25"/>
  <c r="J857" i="25"/>
  <c r="J856" i="25"/>
  <c r="J855" i="25"/>
  <c r="J854" i="25"/>
  <c r="J853" i="25"/>
  <c r="J852" i="25"/>
  <c r="J851" i="25"/>
  <c r="J850" i="25"/>
  <c r="J849" i="25"/>
  <c r="J848" i="25"/>
  <c r="J847" i="25"/>
  <c r="J846" i="25"/>
  <c r="J845" i="25"/>
  <c r="J844" i="25"/>
  <c r="J843" i="25"/>
  <c r="J842" i="25"/>
  <c r="J841" i="25"/>
  <c r="J840" i="25"/>
  <c r="J839" i="25"/>
  <c r="J838" i="25"/>
  <c r="J837" i="25"/>
  <c r="J836" i="25"/>
  <c r="J835" i="25"/>
  <c r="J834" i="25"/>
  <c r="J833" i="25"/>
  <c r="J832" i="25"/>
  <c r="J831" i="25"/>
  <c r="J830" i="25"/>
  <c r="J829" i="25"/>
  <c r="J828" i="25"/>
  <c r="J827" i="25"/>
  <c r="J826" i="25"/>
  <c r="J825" i="25"/>
  <c r="J824" i="25"/>
  <c r="J823" i="25"/>
  <c r="J822" i="25"/>
  <c r="J821" i="25"/>
  <c r="J820" i="25"/>
  <c r="J819" i="25"/>
  <c r="J818" i="25"/>
  <c r="J817" i="25"/>
  <c r="J816" i="25"/>
  <c r="J815" i="25"/>
  <c r="J814" i="25"/>
  <c r="J813" i="25"/>
  <c r="J812" i="25"/>
  <c r="J811" i="25"/>
  <c r="J810" i="25"/>
  <c r="J809" i="25"/>
  <c r="J808" i="25"/>
  <c r="J807" i="25"/>
  <c r="J806" i="25"/>
  <c r="J805" i="25"/>
  <c r="J804" i="25"/>
  <c r="J803" i="25"/>
  <c r="J802" i="25"/>
  <c r="J801" i="25"/>
  <c r="J800" i="25"/>
  <c r="J799" i="25"/>
  <c r="J798" i="25"/>
  <c r="J797" i="25"/>
  <c r="J796" i="25"/>
  <c r="J795" i="25"/>
  <c r="J794" i="25"/>
  <c r="J793" i="25"/>
  <c r="J792" i="25"/>
  <c r="J791" i="25"/>
  <c r="J790" i="25"/>
  <c r="J789" i="25"/>
  <c r="J788" i="25"/>
  <c r="J787" i="25"/>
  <c r="J786" i="25"/>
  <c r="J785" i="25"/>
  <c r="J784" i="25"/>
  <c r="J783" i="25"/>
  <c r="J782" i="25"/>
  <c r="J781" i="25"/>
  <c r="J780" i="25"/>
  <c r="J779" i="25"/>
  <c r="J778" i="25"/>
  <c r="J777" i="25"/>
  <c r="J776" i="25"/>
  <c r="J775" i="25"/>
  <c r="J774" i="25"/>
  <c r="J773" i="25"/>
  <c r="J772" i="25"/>
  <c r="J771" i="25"/>
  <c r="J770" i="25"/>
  <c r="J769" i="25"/>
  <c r="J768" i="25"/>
  <c r="J767" i="25"/>
  <c r="J766" i="25"/>
  <c r="J765" i="25"/>
  <c r="J764" i="25"/>
  <c r="J763" i="25"/>
  <c r="J762" i="25"/>
  <c r="J761" i="25"/>
  <c r="J760" i="25"/>
  <c r="J759" i="25"/>
  <c r="J758" i="25"/>
  <c r="J757" i="25"/>
  <c r="J756" i="25"/>
  <c r="J755" i="25"/>
  <c r="J754" i="25"/>
  <c r="J753" i="25"/>
  <c r="J752" i="25"/>
  <c r="J751" i="25"/>
  <c r="J750" i="25"/>
  <c r="J749" i="25"/>
  <c r="J748" i="25"/>
  <c r="J747" i="25"/>
  <c r="J746" i="25"/>
  <c r="J745" i="25"/>
  <c r="J744" i="25"/>
  <c r="J743" i="25"/>
  <c r="J742" i="25"/>
  <c r="J741" i="25"/>
  <c r="J740" i="25"/>
  <c r="J739" i="25"/>
  <c r="J738" i="25"/>
  <c r="J737" i="25"/>
  <c r="J736" i="25"/>
  <c r="J735" i="25"/>
  <c r="J734" i="25"/>
  <c r="J733" i="25"/>
  <c r="J732" i="25"/>
  <c r="J731" i="25"/>
  <c r="J730" i="25"/>
  <c r="J729" i="25"/>
  <c r="J728" i="25"/>
  <c r="J727" i="25"/>
  <c r="J726" i="25"/>
  <c r="J725" i="25"/>
  <c r="J724" i="25"/>
  <c r="J723" i="25"/>
  <c r="J722" i="25"/>
  <c r="J721" i="25"/>
  <c r="J720" i="25"/>
  <c r="J719" i="25"/>
  <c r="J718" i="25"/>
  <c r="J717" i="25"/>
  <c r="J716" i="25"/>
  <c r="J715" i="25"/>
  <c r="J714" i="25"/>
  <c r="J713" i="25"/>
  <c r="J712" i="25"/>
  <c r="J711" i="25"/>
  <c r="J710" i="25"/>
  <c r="J709" i="25"/>
  <c r="J708" i="25"/>
  <c r="J707" i="25"/>
  <c r="J706" i="25"/>
  <c r="J705" i="25"/>
  <c r="J704" i="25"/>
  <c r="J703" i="25"/>
  <c r="J702" i="25"/>
  <c r="J701" i="25"/>
  <c r="J700" i="25"/>
  <c r="J699" i="25"/>
  <c r="J698" i="25"/>
  <c r="J697" i="25"/>
  <c r="J696" i="25"/>
  <c r="J695" i="25"/>
  <c r="J694" i="25"/>
  <c r="J693" i="25"/>
  <c r="J692" i="25"/>
  <c r="J691" i="25"/>
  <c r="J690" i="25"/>
  <c r="J689" i="25"/>
  <c r="J688" i="25"/>
  <c r="J687" i="25"/>
  <c r="J686" i="25"/>
  <c r="J685" i="25"/>
  <c r="J684" i="25"/>
  <c r="J683" i="25"/>
  <c r="J682" i="25"/>
  <c r="J681" i="25"/>
  <c r="J680" i="25"/>
  <c r="J679" i="25"/>
  <c r="J678" i="25"/>
  <c r="J677" i="25"/>
  <c r="J676" i="25"/>
  <c r="J675" i="25"/>
  <c r="J674" i="25"/>
  <c r="J673" i="25"/>
  <c r="J672" i="25"/>
  <c r="J671" i="25"/>
  <c r="J670" i="25"/>
  <c r="J669" i="25"/>
  <c r="J668" i="25"/>
  <c r="J667" i="25"/>
  <c r="J666" i="25"/>
  <c r="J665" i="25"/>
  <c r="J664" i="25"/>
  <c r="J663" i="25"/>
  <c r="J662" i="25"/>
  <c r="J661" i="25"/>
  <c r="J660" i="25"/>
  <c r="J659" i="25"/>
  <c r="J658" i="25"/>
  <c r="J657" i="25"/>
  <c r="J656" i="25"/>
  <c r="J655" i="25"/>
  <c r="J654" i="25"/>
  <c r="J653" i="25"/>
  <c r="J652" i="25"/>
  <c r="J651" i="25"/>
  <c r="J650" i="25"/>
  <c r="J649" i="25"/>
  <c r="J648" i="25"/>
  <c r="J647" i="25"/>
  <c r="J646" i="25"/>
  <c r="J645" i="25"/>
  <c r="J644" i="25"/>
  <c r="J643" i="25"/>
  <c r="J642" i="25"/>
  <c r="J641" i="25"/>
  <c r="J640" i="25"/>
  <c r="J639" i="25"/>
  <c r="J638" i="25"/>
  <c r="J637" i="25"/>
  <c r="J636" i="25"/>
  <c r="J635" i="25"/>
  <c r="J634" i="25"/>
  <c r="J633" i="25"/>
  <c r="J632" i="25"/>
  <c r="J631" i="25"/>
  <c r="J630" i="25"/>
  <c r="J629" i="25"/>
  <c r="J628" i="25"/>
  <c r="J627" i="25"/>
  <c r="J626" i="25"/>
  <c r="J625" i="25"/>
  <c r="J624" i="25"/>
  <c r="J623" i="25"/>
  <c r="J622" i="25"/>
  <c r="J621" i="25"/>
  <c r="J620" i="25"/>
  <c r="J619" i="25"/>
  <c r="J618" i="25"/>
  <c r="J617" i="25"/>
  <c r="J616" i="25"/>
  <c r="J615" i="25"/>
  <c r="J614" i="25"/>
  <c r="J613" i="25"/>
  <c r="J612" i="25"/>
  <c r="J611" i="25"/>
  <c r="J610" i="25"/>
  <c r="J609" i="25"/>
  <c r="J608" i="25"/>
  <c r="J607" i="25"/>
  <c r="J606" i="25"/>
  <c r="J605" i="25"/>
  <c r="J604" i="25"/>
  <c r="J603" i="25"/>
  <c r="J602" i="25"/>
  <c r="J601" i="25"/>
  <c r="J600" i="25"/>
  <c r="J599" i="25"/>
  <c r="J598" i="25"/>
  <c r="J597" i="25"/>
  <c r="J596" i="25"/>
  <c r="J595" i="25"/>
  <c r="J594" i="25"/>
  <c r="J593" i="25"/>
  <c r="J592" i="25"/>
  <c r="J591" i="25"/>
  <c r="J590" i="25"/>
  <c r="J589" i="25"/>
  <c r="J588" i="25"/>
  <c r="J587" i="25"/>
  <c r="J586" i="25"/>
  <c r="J585" i="25"/>
  <c r="J584" i="25"/>
  <c r="J583" i="25"/>
  <c r="J582" i="25"/>
  <c r="J581" i="25"/>
  <c r="J580" i="25"/>
  <c r="J579" i="25"/>
  <c r="J578" i="25"/>
  <c r="J577" i="25"/>
  <c r="J576" i="25"/>
  <c r="J575" i="25"/>
  <c r="J574" i="25"/>
  <c r="J573" i="25"/>
  <c r="J572" i="25"/>
  <c r="J571" i="25"/>
  <c r="J570" i="25"/>
  <c r="J569" i="25"/>
  <c r="J568" i="25"/>
  <c r="J567" i="25"/>
  <c r="J566" i="25"/>
  <c r="J565" i="25"/>
  <c r="J564" i="25"/>
  <c r="J563" i="25"/>
  <c r="J562" i="25"/>
  <c r="J561" i="25"/>
  <c r="J560" i="25"/>
  <c r="J559" i="25"/>
  <c r="J558" i="25"/>
  <c r="J557" i="25"/>
  <c r="J556" i="25"/>
  <c r="J555" i="25"/>
  <c r="J554" i="25"/>
  <c r="J553" i="25"/>
  <c r="J552" i="25"/>
  <c r="J551" i="25"/>
  <c r="J550" i="25"/>
  <c r="J549" i="25"/>
  <c r="J548" i="25"/>
  <c r="J547" i="25"/>
  <c r="J546" i="25"/>
  <c r="J545" i="25"/>
  <c r="J544" i="25"/>
  <c r="J543" i="25"/>
  <c r="J542" i="25"/>
  <c r="J541" i="25"/>
  <c r="J540" i="25"/>
  <c r="J539" i="25"/>
  <c r="J538" i="25"/>
  <c r="J537" i="25"/>
  <c r="J536" i="25"/>
  <c r="J535" i="25"/>
  <c r="J534" i="25"/>
  <c r="J533" i="25"/>
  <c r="J532" i="25"/>
  <c r="J531" i="25"/>
  <c r="J530" i="25"/>
  <c r="J529" i="25"/>
  <c r="J528" i="25"/>
  <c r="J527" i="25"/>
  <c r="J526" i="25"/>
  <c r="J525" i="25"/>
  <c r="J524" i="25"/>
  <c r="J523" i="25"/>
  <c r="J522" i="25"/>
  <c r="J521" i="25"/>
  <c r="J520" i="25"/>
  <c r="J519" i="25"/>
  <c r="J518" i="25"/>
  <c r="J517" i="25"/>
  <c r="J516" i="25"/>
  <c r="J515" i="25"/>
  <c r="J514" i="25"/>
  <c r="J513" i="25"/>
  <c r="J512" i="25"/>
  <c r="J511" i="25"/>
  <c r="J510" i="25"/>
  <c r="J509" i="25"/>
  <c r="J508" i="25"/>
  <c r="J507" i="25"/>
  <c r="J506" i="25"/>
  <c r="J505" i="25"/>
  <c r="J504" i="25"/>
  <c r="J503" i="25"/>
  <c r="J502" i="25"/>
  <c r="J501" i="25"/>
  <c r="J500" i="25"/>
  <c r="J499" i="25"/>
  <c r="J498" i="25"/>
  <c r="J497" i="25"/>
  <c r="J496" i="25"/>
  <c r="J495" i="25"/>
  <c r="J494" i="25"/>
  <c r="J493" i="25"/>
  <c r="J492" i="25"/>
  <c r="J491" i="25"/>
  <c r="J490" i="25"/>
  <c r="J489" i="25"/>
  <c r="J488" i="25"/>
  <c r="J487" i="25"/>
  <c r="J486" i="25"/>
  <c r="J485" i="25"/>
  <c r="J484" i="25"/>
  <c r="J483" i="25"/>
  <c r="J482" i="25"/>
  <c r="J481" i="25"/>
  <c r="J480" i="25"/>
  <c r="J479" i="25"/>
  <c r="J478" i="25"/>
  <c r="J477" i="25"/>
  <c r="J476" i="25"/>
  <c r="J475" i="25"/>
  <c r="J474" i="25"/>
  <c r="J473" i="25"/>
  <c r="J472" i="25"/>
  <c r="J471" i="25"/>
  <c r="J470" i="25"/>
  <c r="J469" i="25"/>
  <c r="J468" i="25"/>
  <c r="J467" i="25"/>
  <c r="J466" i="25"/>
  <c r="J465" i="25"/>
  <c r="J464" i="25"/>
  <c r="J463" i="25"/>
  <c r="J462" i="25"/>
  <c r="J461" i="25"/>
  <c r="J460" i="25"/>
  <c r="J459" i="25"/>
  <c r="J458" i="25"/>
  <c r="J457" i="25"/>
  <c r="J456" i="25"/>
  <c r="J455" i="25"/>
  <c r="J454" i="25"/>
  <c r="J453" i="25"/>
  <c r="J452" i="25"/>
  <c r="J451" i="25"/>
  <c r="J450" i="25"/>
  <c r="J449" i="25"/>
  <c r="J448" i="25"/>
  <c r="J447" i="25"/>
  <c r="J446" i="25"/>
  <c r="J445" i="25"/>
  <c r="J444" i="25"/>
  <c r="J443" i="25"/>
  <c r="J442" i="25"/>
  <c r="J441" i="25"/>
  <c r="J440" i="25"/>
  <c r="J439" i="25"/>
  <c r="J438" i="25"/>
  <c r="J437" i="25"/>
  <c r="J436" i="25"/>
  <c r="J435" i="25"/>
  <c r="J434" i="25"/>
  <c r="J433" i="25"/>
  <c r="J432" i="25"/>
  <c r="J431" i="25"/>
  <c r="J430" i="25"/>
  <c r="J429" i="25"/>
  <c r="J428" i="25"/>
  <c r="J427" i="25"/>
  <c r="J426" i="25"/>
  <c r="J425" i="25"/>
  <c r="J424" i="25"/>
  <c r="J423" i="25"/>
  <c r="J422" i="25"/>
  <c r="J421" i="25"/>
  <c r="J420" i="25"/>
  <c r="J419" i="25"/>
  <c r="J418" i="25"/>
  <c r="J417" i="25"/>
  <c r="J416" i="25"/>
  <c r="J415" i="25"/>
  <c r="J414" i="25"/>
  <c r="J413" i="25"/>
  <c r="J412" i="25"/>
  <c r="J411" i="25"/>
  <c r="J410" i="25"/>
  <c r="J409" i="25"/>
  <c r="J408" i="25"/>
  <c r="J407" i="25"/>
  <c r="J406" i="25"/>
  <c r="J405" i="25"/>
  <c r="J404" i="25"/>
  <c r="J403" i="25"/>
  <c r="J402" i="25"/>
  <c r="J401" i="25"/>
  <c r="J400" i="25"/>
  <c r="J399" i="25"/>
  <c r="J398" i="25"/>
  <c r="J397" i="25"/>
  <c r="J396" i="25"/>
  <c r="J395" i="25"/>
  <c r="J394" i="25"/>
  <c r="J393" i="25"/>
  <c r="J392" i="25"/>
  <c r="J391" i="25"/>
  <c r="J390" i="25"/>
  <c r="J389" i="25"/>
  <c r="J388" i="25"/>
  <c r="J387" i="25"/>
  <c r="J386" i="25"/>
  <c r="J385" i="25"/>
  <c r="J384" i="25"/>
  <c r="J383" i="25"/>
  <c r="J382" i="25"/>
  <c r="J381" i="25"/>
  <c r="J380" i="25"/>
  <c r="J379" i="25"/>
  <c r="J378" i="25"/>
  <c r="J377" i="25"/>
  <c r="J376" i="25"/>
  <c r="J375" i="25"/>
  <c r="J374" i="25"/>
  <c r="J373" i="25"/>
  <c r="J372" i="25"/>
  <c r="J371" i="25"/>
  <c r="J370" i="25"/>
  <c r="J369" i="25"/>
  <c r="J368" i="25"/>
  <c r="J367" i="25"/>
  <c r="J366" i="25"/>
  <c r="J365" i="25"/>
  <c r="J364" i="25"/>
  <c r="J363" i="25"/>
  <c r="J362" i="25"/>
  <c r="J361" i="25"/>
  <c r="J360" i="25"/>
  <c r="J359" i="25"/>
  <c r="J358" i="25"/>
  <c r="J357" i="25"/>
  <c r="J356" i="25"/>
  <c r="J355" i="25"/>
  <c r="J354" i="25"/>
  <c r="J353" i="25"/>
  <c r="J352" i="25"/>
  <c r="J351" i="25"/>
  <c r="J350" i="25"/>
  <c r="J349" i="25"/>
  <c r="J348" i="25"/>
  <c r="J347" i="25"/>
  <c r="J346" i="25"/>
  <c r="J345" i="25"/>
  <c r="J344" i="25"/>
  <c r="J343" i="25"/>
  <c r="J342" i="25"/>
  <c r="J341" i="25"/>
  <c r="J340" i="25"/>
  <c r="J339" i="25"/>
  <c r="J338" i="25"/>
  <c r="J337" i="25"/>
  <c r="J336" i="25"/>
  <c r="J335" i="25"/>
  <c r="J334" i="25"/>
  <c r="J333" i="25"/>
  <c r="J332" i="25"/>
  <c r="J331" i="25"/>
  <c r="J330" i="25"/>
  <c r="J329" i="25"/>
  <c r="J328" i="25"/>
  <c r="J327" i="25"/>
  <c r="J326" i="25"/>
  <c r="J325" i="25"/>
  <c r="J324" i="25"/>
  <c r="J323" i="25"/>
  <c r="J322" i="25"/>
  <c r="J321" i="25"/>
  <c r="J320" i="25"/>
  <c r="J319" i="25"/>
  <c r="J318" i="25"/>
  <c r="J317" i="25"/>
  <c r="J316" i="25"/>
  <c r="J315" i="25"/>
  <c r="J314" i="25"/>
  <c r="J313" i="25"/>
  <c r="J312" i="25"/>
  <c r="J311" i="25"/>
  <c r="J310" i="25"/>
  <c r="J309" i="25"/>
  <c r="J308" i="25"/>
  <c r="J307" i="25"/>
  <c r="J306" i="25"/>
  <c r="J305" i="25"/>
  <c r="J304" i="25"/>
  <c r="J303" i="25"/>
  <c r="J302" i="25"/>
  <c r="J301" i="25"/>
  <c r="J300" i="25"/>
  <c r="J299" i="25"/>
  <c r="J298" i="25"/>
  <c r="J297" i="25"/>
  <c r="J296" i="25"/>
  <c r="J295" i="25"/>
  <c r="J294" i="25"/>
  <c r="J293" i="25"/>
  <c r="J292" i="25"/>
  <c r="J291" i="25"/>
  <c r="J290" i="25"/>
  <c r="J289" i="25"/>
  <c r="J288" i="25"/>
  <c r="J287" i="25"/>
  <c r="J286" i="25"/>
  <c r="J285" i="25"/>
  <c r="J284" i="25"/>
  <c r="J283" i="25"/>
  <c r="J282" i="25"/>
  <c r="J281" i="25"/>
  <c r="J280" i="25"/>
  <c r="J279" i="25"/>
  <c r="J278" i="25"/>
  <c r="J277" i="25"/>
  <c r="J276" i="25"/>
  <c r="J275" i="25"/>
  <c r="J274" i="25"/>
  <c r="J273" i="25"/>
  <c r="J272" i="25"/>
  <c r="J271" i="25"/>
  <c r="J270" i="25"/>
  <c r="J269" i="25"/>
  <c r="J268" i="25"/>
  <c r="J267" i="25"/>
  <c r="J266" i="25"/>
  <c r="J265" i="25"/>
  <c r="J264" i="25"/>
  <c r="J263" i="25"/>
  <c r="J262" i="25"/>
  <c r="J261" i="25"/>
  <c r="J260" i="25"/>
  <c r="J259" i="25"/>
  <c r="J258" i="25"/>
  <c r="J257" i="25"/>
  <c r="J256" i="25"/>
  <c r="J255" i="25"/>
  <c r="J254" i="25"/>
  <c r="J253" i="25"/>
  <c r="J252" i="25"/>
  <c r="J251" i="25"/>
  <c r="J250" i="25"/>
  <c r="J249" i="25"/>
  <c r="J248" i="25"/>
  <c r="J247" i="25"/>
  <c r="J246" i="25"/>
  <c r="J245" i="25"/>
  <c r="J244" i="25"/>
  <c r="J243" i="25"/>
  <c r="J242" i="25"/>
  <c r="J241" i="25"/>
  <c r="J240" i="25"/>
  <c r="J239" i="25"/>
  <c r="J238" i="25"/>
  <c r="J237" i="25"/>
  <c r="J236" i="25"/>
  <c r="J235" i="25"/>
  <c r="J234" i="25"/>
  <c r="J233" i="25"/>
  <c r="J232" i="25"/>
  <c r="J231" i="25"/>
  <c r="J230" i="25"/>
  <c r="J229" i="25"/>
  <c r="J228" i="25"/>
  <c r="J227" i="25"/>
  <c r="J226" i="25"/>
  <c r="J225" i="25"/>
  <c r="J224" i="25"/>
  <c r="J223" i="25"/>
  <c r="J222" i="25"/>
  <c r="J221" i="25"/>
  <c r="J220" i="25"/>
  <c r="J219" i="25"/>
  <c r="J218" i="25"/>
  <c r="J217" i="25"/>
  <c r="J216" i="25"/>
  <c r="J215" i="25"/>
  <c r="J214" i="25"/>
  <c r="J213" i="25"/>
  <c r="J212" i="25"/>
  <c r="J211" i="25"/>
  <c r="J210" i="25"/>
  <c r="J209" i="25"/>
  <c r="J208" i="25"/>
  <c r="J207" i="25"/>
  <c r="J206" i="25"/>
  <c r="J205" i="25"/>
  <c r="J204" i="25"/>
  <c r="J203" i="25"/>
  <c r="J202" i="25"/>
  <c r="J201" i="25"/>
  <c r="J200" i="25"/>
  <c r="J199" i="25"/>
  <c r="J198" i="25"/>
  <c r="J197" i="25"/>
  <c r="J196" i="25"/>
  <c r="J195" i="25"/>
  <c r="J194" i="25"/>
  <c r="J193" i="25"/>
  <c r="J192" i="25"/>
  <c r="J191" i="25"/>
  <c r="J190" i="25"/>
  <c r="J189" i="25"/>
  <c r="J188" i="25"/>
  <c r="J187" i="25"/>
  <c r="J186" i="25"/>
  <c r="J185" i="25"/>
  <c r="J184" i="25"/>
  <c r="J183" i="25"/>
  <c r="J182" i="25"/>
  <c r="J181" i="25"/>
  <c r="J180" i="25"/>
  <c r="J179" i="25"/>
  <c r="J178" i="25"/>
  <c r="J177" i="25"/>
  <c r="J176" i="25"/>
  <c r="J175" i="25"/>
  <c r="J174" i="25"/>
  <c r="J173" i="25"/>
  <c r="J172" i="25"/>
  <c r="J171" i="25"/>
  <c r="J170" i="25"/>
  <c r="J169" i="25"/>
  <c r="J168" i="25"/>
  <c r="J167" i="25"/>
  <c r="J166" i="25"/>
  <c r="J165" i="25"/>
  <c r="J164" i="25"/>
  <c r="J163" i="25"/>
  <c r="J162" i="25"/>
  <c r="J161" i="25"/>
  <c r="J160" i="25"/>
  <c r="J159" i="25"/>
  <c r="J158" i="25"/>
  <c r="J157" i="25"/>
  <c r="J156" i="25"/>
  <c r="J155" i="25"/>
  <c r="J154" i="25"/>
  <c r="J153" i="25"/>
  <c r="J152" i="25"/>
  <c r="J151" i="25"/>
  <c r="J150" i="25"/>
  <c r="J149" i="25"/>
  <c r="J148" i="25"/>
  <c r="J147" i="25"/>
  <c r="J146" i="25"/>
  <c r="J145" i="25"/>
  <c r="J144" i="25"/>
  <c r="J143" i="25"/>
  <c r="J142" i="25"/>
  <c r="J141" i="25"/>
  <c r="J140" i="25"/>
  <c r="J139" i="25"/>
  <c r="J138" i="25"/>
  <c r="J137" i="25"/>
  <c r="J136" i="25"/>
  <c r="J135" i="25"/>
  <c r="J134" i="25"/>
  <c r="J133" i="25"/>
  <c r="J132" i="25"/>
  <c r="J131" i="25"/>
  <c r="J130" i="25"/>
  <c r="J129" i="25"/>
  <c r="J128" i="25"/>
  <c r="J127" i="25"/>
  <c r="J126" i="25"/>
  <c r="J125" i="25"/>
  <c r="J124" i="25"/>
  <c r="J123" i="25"/>
  <c r="J122" i="25"/>
  <c r="J121" i="25"/>
  <c r="J120" i="25"/>
  <c r="J119" i="25"/>
  <c r="J118" i="25"/>
  <c r="J117" i="25"/>
  <c r="J116" i="25"/>
  <c r="J115" i="25"/>
  <c r="J114" i="25"/>
  <c r="J113" i="25"/>
  <c r="J112" i="25"/>
  <c r="J111" i="25"/>
  <c r="J110" i="25"/>
  <c r="J109" i="25"/>
  <c r="J108" i="25"/>
  <c r="J107" i="25"/>
  <c r="J106" i="25"/>
  <c r="J105" i="25"/>
  <c r="J104" i="25"/>
  <c r="J103" i="25"/>
  <c r="J102" i="25"/>
  <c r="J101" i="25"/>
  <c r="J100" i="25"/>
  <c r="J99" i="25"/>
  <c r="J98" i="25"/>
  <c r="J97" i="25"/>
  <c r="J96" i="25"/>
  <c r="J95" i="25"/>
  <c r="J94" i="25"/>
  <c r="J93" i="25"/>
  <c r="J92" i="25"/>
  <c r="J91" i="25"/>
  <c r="J90" i="25"/>
  <c r="J89" i="25"/>
  <c r="J88" i="25"/>
  <c r="J87" i="25"/>
  <c r="J86" i="25"/>
  <c r="J85" i="25"/>
  <c r="J84" i="25"/>
  <c r="J83" i="25"/>
  <c r="J82" i="25"/>
  <c r="J81" i="25"/>
  <c r="J80" i="25"/>
  <c r="J79" i="25"/>
  <c r="J78" i="25"/>
  <c r="J77" i="25"/>
  <c r="J76" i="25"/>
  <c r="J75" i="25"/>
  <c r="J74" i="25"/>
  <c r="J73" i="25"/>
  <c r="J72" i="25"/>
  <c r="J71" i="25"/>
  <c r="J70" i="25"/>
  <c r="J69" i="25"/>
  <c r="J68" i="25"/>
  <c r="J67" i="25"/>
  <c r="J66" i="25"/>
  <c r="J65" i="25"/>
  <c r="J64" i="25"/>
  <c r="J63" i="25"/>
  <c r="J62" i="25"/>
  <c r="J61" i="25"/>
  <c r="J60" i="25"/>
  <c r="J59" i="25"/>
  <c r="J58" i="25"/>
  <c r="J57" i="25"/>
  <c r="J56" i="25"/>
  <c r="J55" i="25"/>
  <c r="J54" i="25"/>
  <c r="J53" i="25"/>
  <c r="J52" i="25"/>
  <c r="J51" i="25"/>
  <c r="J50" i="25"/>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J23" i="25"/>
  <c r="J22" i="25"/>
  <c r="J21" i="25"/>
  <c r="J20" i="25"/>
  <c r="J19" i="25"/>
  <c r="J18" i="25"/>
  <c r="J17" i="25"/>
  <c r="J16" i="25"/>
  <c r="J15" i="25"/>
  <c r="J14" i="25"/>
  <c r="J13" i="25"/>
  <c r="J12" i="25"/>
  <c r="J11" i="25"/>
  <c r="J10" i="25"/>
  <c r="J9" i="25"/>
  <c r="J8" i="25"/>
  <c r="J7" i="25"/>
  <c r="J6" i="25"/>
  <c r="J5" i="25"/>
  <c r="N19" i="45" l="1"/>
  <c r="L19" i="45"/>
  <c r="J19" i="45"/>
  <c r="H19" i="45"/>
  <c r="N14" i="45"/>
  <c r="L14" i="45"/>
  <c r="J14" i="45"/>
  <c r="H14" i="45"/>
  <c r="N18" i="45"/>
  <c r="L18" i="45"/>
  <c r="J18" i="45"/>
  <c r="H18" i="45"/>
  <c r="N13" i="45"/>
  <c r="L13" i="45"/>
  <c r="J13" i="45"/>
  <c r="H13" i="45"/>
  <c r="N17" i="45"/>
  <c r="L17" i="45"/>
  <c r="J17" i="45"/>
  <c r="H17" i="45"/>
  <c r="N12" i="45"/>
  <c r="L12" i="45"/>
  <c r="J12" i="45"/>
  <c r="H12" i="45"/>
  <c r="N16" i="45"/>
  <c r="L16" i="45"/>
  <c r="J16" i="45"/>
  <c r="H16" i="45"/>
  <c r="N11" i="45"/>
  <c r="L11" i="45"/>
  <c r="J11" i="45"/>
  <c r="H11" i="45"/>
  <c r="N15" i="45"/>
  <c r="L15" i="45"/>
  <c r="J15" i="45"/>
  <c r="H15" i="45"/>
  <c r="N10" i="45"/>
  <c r="L10" i="45"/>
  <c r="J10" i="45"/>
  <c r="H10" i="45"/>
  <c r="N20" i="45"/>
  <c r="L20" i="45"/>
  <c r="J20" i="45"/>
  <c r="H20" i="45"/>
  <c r="N6" i="45"/>
  <c r="L6" i="45"/>
  <c r="J6" i="45"/>
  <c r="H6" i="45"/>
  <c r="N9" i="45"/>
  <c r="L9" i="45"/>
  <c r="J9" i="45"/>
  <c r="H9" i="45"/>
  <c r="E8" i="45"/>
  <c r="C4" i="49" l="1"/>
  <c r="C2" i="39"/>
  <c r="C2" i="40"/>
  <c r="C2" i="42"/>
  <c r="C2" i="43"/>
  <c r="C2" i="44"/>
  <c r="C2" i="45"/>
  <c r="C1" i="49"/>
  <c r="C2" i="38" l="1"/>
  <c r="C2" i="37"/>
  <c r="G4" i="39" l="1"/>
  <c r="H4" i="37"/>
  <c r="I4" i="37" s="1"/>
  <c r="J4" i="37"/>
  <c r="K4" i="37" s="1"/>
  <c r="L4" i="37"/>
  <c r="M4" i="37" s="1"/>
  <c r="N4" i="37"/>
  <c r="O4" i="37" s="1"/>
  <c r="J7" i="39"/>
  <c r="L7" i="39"/>
  <c r="N7" i="39"/>
  <c r="N13" i="39" l="1"/>
  <c r="L13" i="39"/>
  <c r="J13" i="39"/>
  <c r="H13" i="39"/>
  <c r="H5" i="37" l="1"/>
  <c r="I5" i="37" s="1"/>
  <c r="J5" i="37"/>
  <c r="K5" i="37" s="1"/>
  <c r="L5" i="37"/>
  <c r="M5" i="37" s="1"/>
  <c r="N5" i="37"/>
  <c r="O5" i="37" s="1"/>
  <c r="H6" i="37"/>
  <c r="I6" i="37" s="1"/>
  <c r="J6" i="37"/>
  <c r="K6" i="37" s="1"/>
  <c r="L6" i="37"/>
  <c r="M6" i="37" s="1"/>
  <c r="N6" i="37"/>
  <c r="O6" i="37" s="1"/>
  <c r="H7" i="37"/>
  <c r="I7" i="37" s="1"/>
  <c r="J7" i="37"/>
  <c r="K7" i="37" s="1"/>
  <c r="L7" i="37"/>
  <c r="M7" i="37" s="1"/>
  <c r="N7" i="37"/>
  <c r="O7" i="37" s="1"/>
  <c r="H8" i="37"/>
  <c r="I8" i="37" s="1"/>
  <c r="J8" i="37"/>
  <c r="K8" i="37" s="1"/>
  <c r="L8" i="37"/>
  <c r="M8" i="37" s="1"/>
  <c r="N8" i="37"/>
  <c r="O8" i="37" s="1"/>
  <c r="E17" i="39" l="1"/>
  <c r="E8" i="39" l="1"/>
  <c r="E9" i="38"/>
  <c r="G9" i="38" s="1"/>
  <c r="E8" i="37"/>
  <c r="H9" i="38"/>
  <c r="I9" i="38" s="1"/>
  <c r="J9" i="38"/>
  <c r="K9" i="38" s="1"/>
  <c r="L9" i="38"/>
  <c r="M9" i="38" s="1"/>
  <c r="N9" i="38"/>
  <c r="O9" i="38" s="1"/>
  <c r="N7" i="38"/>
  <c r="O7" i="38" s="1"/>
  <c r="H6" i="38"/>
  <c r="I6" i="38" s="1"/>
  <c r="E20" i="44" l="1"/>
  <c r="E14" i="44"/>
  <c r="N5" i="38" l="1"/>
  <c r="O5" i="38" s="1"/>
  <c r="L5" i="38"/>
  <c r="M5" i="38" s="1"/>
  <c r="J5" i="38"/>
  <c r="K5" i="38" s="1"/>
  <c r="H5" i="38"/>
  <c r="I5" i="38" s="1"/>
  <c r="G5" i="38"/>
  <c r="N8" i="38" l="1"/>
  <c r="O8" i="38" s="1"/>
  <c r="L8" i="38"/>
  <c r="M8" i="38" s="1"/>
  <c r="J8" i="38"/>
  <c r="K8" i="38" s="1"/>
  <c r="H8" i="38"/>
  <c r="I8" i="38" s="1"/>
  <c r="L7" i="38"/>
  <c r="M7" i="38" s="1"/>
  <c r="J7" i="38"/>
  <c r="K7" i="38" s="1"/>
  <c r="H7" i="38"/>
  <c r="I7" i="38" s="1"/>
  <c r="H4" i="38"/>
  <c r="N17" i="42" l="1"/>
  <c r="O17" i="42" s="1"/>
  <c r="L17" i="42"/>
  <c r="M17" i="42" s="1"/>
  <c r="J17" i="42"/>
  <c r="K17" i="42" s="1"/>
  <c r="H17" i="42"/>
  <c r="I17" i="42" s="1"/>
  <c r="G17" i="42"/>
  <c r="N16" i="42"/>
  <c r="O16" i="42" s="1"/>
  <c r="L16" i="42"/>
  <c r="M16" i="42" s="1"/>
  <c r="J16" i="42"/>
  <c r="K16" i="42" s="1"/>
  <c r="H16" i="42"/>
  <c r="I16" i="42" s="1"/>
  <c r="G16" i="42"/>
  <c r="J12" i="42" l="1"/>
  <c r="K12" i="42" s="1"/>
  <c r="G12" i="42"/>
  <c r="E4" i="37" l="1"/>
  <c r="G4" i="37" s="1"/>
  <c r="E7" i="37" l="1"/>
  <c r="G7" i="37" s="1"/>
  <c r="E6" i="37"/>
  <c r="G6" i="37" s="1"/>
  <c r="N16" i="39" l="1"/>
  <c r="L16" i="39"/>
  <c r="J16" i="39"/>
  <c r="H16" i="39"/>
  <c r="E16" i="39"/>
  <c r="H7" i="39"/>
  <c r="E7" i="39"/>
  <c r="G8" i="37" l="1"/>
  <c r="N8" i="39"/>
  <c r="L8" i="39"/>
  <c r="J8" i="39"/>
  <c r="H8" i="39"/>
  <c r="E20" i="45"/>
  <c r="E9" i="45"/>
  <c r="N10" i="44"/>
  <c r="O10" i="44" s="1"/>
  <c r="L10" i="44"/>
  <c r="M10" i="44" s="1"/>
  <c r="J10" i="44"/>
  <c r="K10" i="44" s="1"/>
  <c r="H10" i="44"/>
  <c r="I10" i="44" s="1"/>
  <c r="E10" i="44"/>
  <c r="G10" i="44" s="1"/>
  <c r="N23" i="44"/>
  <c r="O23" i="44" s="1"/>
  <c r="L23" i="44"/>
  <c r="M23" i="44" s="1"/>
  <c r="J23" i="44"/>
  <c r="K23" i="44" s="1"/>
  <c r="H23" i="44"/>
  <c r="I23" i="44" s="1"/>
  <c r="E23" i="44"/>
  <c r="G23" i="44" s="1"/>
  <c r="N8" i="43"/>
  <c r="O8" i="43" s="1"/>
  <c r="L8" i="43"/>
  <c r="M8" i="43" s="1"/>
  <c r="J8" i="43"/>
  <c r="K8" i="43" s="1"/>
  <c r="H8" i="43"/>
  <c r="I8" i="43" s="1"/>
  <c r="E8" i="43"/>
  <c r="G8" i="43" s="1"/>
  <c r="N17" i="43"/>
  <c r="O17" i="43" s="1"/>
  <c r="L17" i="43"/>
  <c r="M17" i="43" s="1"/>
  <c r="J17" i="43"/>
  <c r="K17" i="43" s="1"/>
  <c r="H17" i="43"/>
  <c r="I17" i="43" s="1"/>
  <c r="E17" i="43"/>
  <c r="G17" i="43" s="1"/>
  <c r="N11" i="42"/>
  <c r="O11" i="42" s="1"/>
  <c r="L11" i="42"/>
  <c r="M11" i="42" s="1"/>
  <c r="J11" i="42"/>
  <c r="K11" i="42" s="1"/>
  <c r="H11" i="42"/>
  <c r="I11" i="42" s="1"/>
  <c r="E11" i="42"/>
  <c r="G11" i="42" s="1"/>
  <c r="N6" i="42"/>
  <c r="O6" i="42" s="1"/>
  <c r="L6" i="42"/>
  <c r="M6" i="42" s="1"/>
  <c r="J6" i="42"/>
  <c r="K6" i="42" s="1"/>
  <c r="H6" i="42"/>
  <c r="I6" i="42" s="1"/>
  <c r="E6" i="42"/>
  <c r="G6" i="42" s="1"/>
  <c r="N11" i="40"/>
  <c r="O11" i="40" s="1"/>
  <c r="L11" i="40"/>
  <c r="M11" i="40" s="1"/>
  <c r="J11" i="40"/>
  <c r="K11" i="40" s="1"/>
  <c r="H11" i="40"/>
  <c r="I11" i="40" s="1"/>
  <c r="E11" i="40"/>
  <c r="G11" i="40" s="1"/>
  <c r="E6" i="40"/>
  <c r="E5" i="37"/>
  <c r="N22" i="44" l="1"/>
  <c r="L22" i="44"/>
  <c r="J22" i="44"/>
  <c r="H22" i="44"/>
  <c r="E22" i="44"/>
  <c r="G22" i="44" s="1"/>
  <c r="N16" i="44"/>
  <c r="L16" i="44"/>
  <c r="J16" i="44"/>
  <c r="H16" i="44"/>
  <c r="E16" i="44"/>
  <c r="G16" i="44" s="1"/>
  <c r="N17" i="44"/>
  <c r="O17" i="44" s="1"/>
  <c r="L17" i="44"/>
  <c r="M17" i="44" s="1"/>
  <c r="J17" i="44"/>
  <c r="K17" i="44" s="1"/>
  <c r="H17" i="44"/>
  <c r="I17" i="44" s="1"/>
  <c r="E17" i="44"/>
  <c r="G17" i="44" s="1"/>
  <c r="N11" i="44"/>
  <c r="O11" i="44" s="1"/>
  <c r="L11" i="44"/>
  <c r="M11" i="44" s="1"/>
  <c r="J11" i="44"/>
  <c r="K11" i="44" s="1"/>
  <c r="H11" i="44"/>
  <c r="I11" i="44" s="1"/>
  <c r="G11" i="44"/>
  <c r="N4" i="44"/>
  <c r="O4" i="44" s="1"/>
  <c r="L4" i="44"/>
  <c r="M4" i="44" s="1"/>
  <c r="J4" i="44"/>
  <c r="K4" i="44" s="1"/>
  <c r="H4" i="44"/>
  <c r="I4" i="44" s="1"/>
  <c r="G4" i="44"/>
  <c r="N19" i="44"/>
  <c r="O19" i="44" s="1"/>
  <c r="L19" i="44"/>
  <c r="M19" i="44" s="1"/>
  <c r="J19" i="44"/>
  <c r="K19" i="44" s="1"/>
  <c r="H19" i="44"/>
  <c r="I19" i="44" s="1"/>
  <c r="E19" i="44"/>
  <c r="G19" i="44" s="1"/>
  <c r="N13" i="44"/>
  <c r="O13" i="44" s="1"/>
  <c r="L13" i="44"/>
  <c r="M13" i="44" s="1"/>
  <c r="J13" i="44"/>
  <c r="K13" i="44" s="1"/>
  <c r="H13" i="44"/>
  <c r="I13" i="44" s="1"/>
  <c r="E13" i="44"/>
  <c r="G13" i="44" s="1"/>
  <c r="N6" i="44"/>
  <c r="O6" i="44" s="1"/>
  <c r="L6" i="44"/>
  <c r="M6" i="44" s="1"/>
  <c r="J6" i="44"/>
  <c r="K6" i="44" s="1"/>
  <c r="H6" i="44"/>
  <c r="I6" i="44" s="1"/>
  <c r="G6" i="44"/>
  <c r="N18" i="44"/>
  <c r="L18" i="44"/>
  <c r="J18" i="44"/>
  <c r="H18" i="44"/>
  <c r="E18" i="44"/>
  <c r="N12" i="44"/>
  <c r="L12" i="44"/>
  <c r="J12" i="44"/>
  <c r="H12" i="44"/>
  <c r="G12" i="44"/>
  <c r="G5" i="44"/>
  <c r="H5" i="44"/>
  <c r="J5" i="44"/>
  <c r="L5" i="44"/>
  <c r="N5" i="44"/>
  <c r="N21" i="44"/>
  <c r="O21" i="44" s="1"/>
  <c r="L21" i="44"/>
  <c r="M21" i="44" s="1"/>
  <c r="J21" i="44"/>
  <c r="K21" i="44" s="1"/>
  <c r="H21" i="44"/>
  <c r="I21" i="44" s="1"/>
  <c r="E21" i="44"/>
  <c r="G21" i="44" s="1"/>
  <c r="N15" i="44"/>
  <c r="O15" i="44" s="1"/>
  <c r="L15" i="44"/>
  <c r="M15" i="44" s="1"/>
  <c r="J15" i="44"/>
  <c r="K15" i="44" s="1"/>
  <c r="H15" i="44"/>
  <c r="I15" i="44" s="1"/>
  <c r="E15" i="44"/>
  <c r="G15" i="44" s="1"/>
  <c r="N8" i="44"/>
  <c r="O8" i="44" s="1"/>
  <c r="L8" i="44"/>
  <c r="M8" i="44" s="1"/>
  <c r="J8" i="44"/>
  <c r="K8" i="44" s="1"/>
  <c r="H8" i="44"/>
  <c r="I8" i="44" s="1"/>
  <c r="G8" i="44"/>
  <c r="N9" i="42"/>
  <c r="L9" i="42"/>
  <c r="J9" i="42"/>
  <c r="H9" i="42"/>
  <c r="E9" i="42"/>
  <c r="G9" i="42" s="1"/>
  <c r="N7" i="42"/>
  <c r="L7" i="42"/>
  <c r="J7" i="42"/>
  <c r="H7" i="42"/>
  <c r="E7" i="42"/>
  <c r="G7" i="42" s="1"/>
  <c r="E4" i="42"/>
  <c r="E19" i="45"/>
  <c r="E14" i="45"/>
  <c r="E18" i="45"/>
  <c r="E13" i="45"/>
  <c r="E17" i="45"/>
  <c r="E12" i="45"/>
  <c r="E16" i="45"/>
  <c r="N7" i="44"/>
  <c r="L7" i="44"/>
  <c r="J7" i="44"/>
  <c r="H7" i="44"/>
  <c r="G7" i="44"/>
  <c r="N9" i="44"/>
  <c r="L9" i="44"/>
  <c r="J9" i="44"/>
  <c r="H9" i="44"/>
  <c r="G9" i="44"/>
  <c r="I9" i="44" l="1"/>
  <c r="I22" i="44"/>
  <c r="O20" i="45"/>
  <c r="I20" i="45"/>
  <c r="M20" i="45"/>
  <c r="K20" i="45"/>
  <c r="G20" i="45"/>
  <c r="M9" i="45"/>
  <c r="I9" i="45"/>
  <c r="O9" i="45"/>
  <c r="K9" i="45"/>
  <c r="G9" i="45"/>
  <c r="K22" i="44"/>
  <c r="O16" i="44"/>
  <c r="K9" i="44"/>
  <c r="I16" i="44"/>
  <c r="M22" i="44"/>
  <c r="M9" i="44"/>
  <c r="K16" i="44"/>
  <c r="O22" i="44"/>
  <c r="O9" i="44"/>
  <c r="M16" i="44"/>
  <c r="K7" i="42"/>
  <c r="O9" i="42"/>
  <c r="M7" i="42"/>
  <c r="I9" i="42"/>
  <c r="O7" i="42"/>
  <c r="K9" i="42"/>
  <c r="I7" i="42"/>
  <c r="M9" i="42"/>
  <c r="I5" i="44"/>
  <c r="K12" i="44"/>
  <c r="I18" i="44"/>
  <c r="K18" i="44"/>
  <c r="I12" i="44"/>
  <c r="M18" i="44"/>
  <c r="K5" i="44"/>
  <c r="O5" i="44"/>
  <c r="M12" i="44"/>
  <c r="M5" i="44"/>
  <c r="O12" i="44"/>
  <c r="O18" i="44"/>
  <c r="G18" i="44"/>
  <c r="O7" i="44"/>
  <c r="I7" i="44"/>
  <c r="K7" i="44"/>
  <c r="M7" i="44"/>
  <c r="E6" i="45"/>
  <c r="E7" i="45"/>
  <c r="E5" i="45"/>
  <c r="E4" i="45"/>
  <c r="O6" i="45" l="1"/>
  <c r="M6" i="45"/>
  <c r="K6" i="45"/>
  <c r="I6" i="45"/>
  <c r="I19" i="45"/>
  <c r="M19" i="45"/>
  <c r="O19" i="45"/>
  <c r="K19" i="45"/>
  <c r="O14" i="45"/>
  <c r="K14" i="45"/>
  <c r="I14" i="45"/>
  <c r="M14" i="45"/>
  <c r="M13" i="45"/>
  <c r="O13" i="45"/>
  <c r="I13" i="45"/>
  <c r="K13" i="45"/>
  <c r="M12" i="45"/>
  <c r="K12" i="45"/>
  <c r="O12" i="45"/>
  <c r="I12" i="45"/>
  <c r="O11" i="45"/>
  <c r="K11" i="45"/>
  <c r="I11" i="45"/>
  <c r="M11" i="45"/>
  <c r="O10" i="45"/>
  <c r="I10" i="45"/>
  <c r="K10" i="45"/>
  <c r="M10" i="45"/>
  <c r="G19" i="45"/>
  <c r="G14" i="45"/>
  <c r="G13" i="45"/>
  <c r="G12" i="45"/>
  <c r="G11" i="45"/>
  <c r="G10" i="45"/>
  <c r="I18" i="45"/>
  <c r="K18" i="45"/>
  <c r="M18" i="45"/>
  <c r="O18" i="45"/>
  <c r="I17" i="45"/>
  <c r="M17" i="45"/>
  <c r="K17" i="45"/>
  <c r="O17" i="45"/>
  <c r="M16" i="45"/>
  <c r="I16" i="45"/>
  <c r="O16" i="45"/>
  <c r="K16" i="45"/>
  <c r="I15" i="45"/>
  <c r="K15" i="45"/>
  <c r="M15" i="45"/>
  <c r="O15" i="45"/>
  <c r="G18" i="45"/>
  <c r="G17" i="45"/>
  <c r="G16" i="45"/>
  <c r="G15" i="45"/>
  <c r="N16" i="43"/>
  <c r="O16" i="43" s="1"/>
  <c r="L16" i="43"/>
  <c r="M16" i="43" s="1"/>
  <c r="J16" i="43"/>
  <c r="K16" i="43" s="1"/>
  <c r="H16" i="43"/>
  <c r="I16" i="43" s="1"/>
  <c r="G16" i="43"/>
  <c r="N12" i="43"/>
  <c r="O12" i="43" s="1"/>
  <c r="L12" i="43"/>
  <c r="M12" i="43" s="1"/>
  <c r="J12" i="43"/>
  <c r="H12" i="43"/>
  <c r="I12" i="43" s="1"/>
  <c r="G12" i="43"/>
  <c r="N15" i="43"/>
  <c r="L15" i="43"/>
  <c r="J15" i="43"/>
  <c r="H15" i="43"/>
  <c r="E15" i="43"/>
  <c r="N11" i="43"/>
  <c r="L11" i="43"/>
  <c r="J11" i="43"/>
  <c r="H11" i="43"/>
  <c r="G11" i="43"/>
  <c r="N14" i="43"/>
  <c r="O14" i="43" s="1"/>
  <c r="L14" i="43"/>
  <c r="M14" i="43" s="1"/>
  <c r="J14" i="43"/>
  <c r="K14" i="43" s="1"/>
  <c r="H14" i="43"/>
  <c r="I14" i="43" s="1"/>
  <c r="E14" i="43"/>
  <c r="G14" i="43" s="1"/>
  <c r="N10" i="43"/>
  <c r="O10" i="43" s="1"/>
  <c r="L10" i="43"/>
  <c r="M10" i="43" s="1"/>
  <c r="J10" i="43"/>
  <c r="K10" i="43" s="1"/>
  <c r="H10" i="43"/>
  <c r="I10" i="43" s="1"/>
  <c r="E10" i="43"/>
  <c r="G10" i="43" s="1"/>
  <c r="K12" i="43" l="1"/>
  <c r="K15" i="43"/>
  <c r="I15" i="43"/>
  <c r="O11" i="43"/>
  <c r="I11" i="43"/>
  <c r="K11" i="43"/>
  <c r="M15" i="43"/>
  <c r="O15" i="43"/>
  <c r="G15" i="43"/>
  <c r="M11" i="43"/>
  <c r="N13" i="43"/>
  <c r="O13" i="43" s="1"/>
  <c r="L13" i="43"/>
  <c r="M13" i="43" s="1"/>
  <c r="J13" i="43"/>
  <c r="K13" i="43" s="1"/>
  <c r="H13" i="43"/>
  <c r="I13" i="43" s="1"/>
  <c r="E13" i="43"/>
  <c r="G13" i="43" s="1"/>
  <c r="N9" i="43"/>
  <c r="O9" i="43" s="1"/>
  <c r="L9" i="43"/>
  <c r="M9" i="43" s="1"/>
  <c r="J9" i="43"/>
  <c r="K9" i="43" s="1"/>
  <c r="H9" i="43"/>
  <c r="I9" i="43" s="1"/>
  <c r="G9" i="43"/>
  <c r="N4" i="43"/>
  <c r="O4" i="43" s="1"/>
  <c r="L4" i="43"/>
  <c r="M4" i="43" s="1"/>
  <c r="J4" i="43"/>
  <c r="K4" i="43" s="1"/>
  <c r="H4" i="43"/>
  <c r="I4" i="43" s="1"/>
  <c r="G4" i="43"/>
  <c r="N10" i="42"/>
  <c r="O10" i="42" s="1"/>
  <c r="L10" i="42"/>
  <c r="M10" i="42" s="1"/>
  <c r="J10" i="42"/>
  <c r="K10" i="42" s="1"/>
  <c r="H10" i="42"/>
  <c r="I10" i="42" s="1"/>
  <c r="G10" i="42"/>
  <c r="N8" i="42"/>
  <c r="O8" i="42" s="1"/>
  <c r="L8" i="42"/>
  <c r="M8" i="42" s="1"/>
  <c r="J8" i="42"/>
  <c r="K8" i="42" s="1"/>
  <c r="H8" i="42"/>
  <c r="I8" i="42" s="1"/>
  <c r="G8" i="42"/>
  <c r="N4" i="42"/>
  <c r="O4" i="42" s="1"/>
  <c r="L4" i="42"/>
  <c r="J4" i="42"/>
  <c r="H4" i="42"/>
  <c r="G4" i="42" l="1"/>
  <c r="M4" i="42"/>
  <c r="I4" i="42"/>
  <c r="K4" i="42"/>
  <c r="E10" i="40"/>
  <c r="G10" i="40" s="1"/>
  <c r="E8" i="40"/>
  <c r="G8" i="40" s="1"/>
  <c r="E5" i="40"/>
  <c r="G5" i="40" s="1"/>
  <c r="G9" i="40" l="1"/>
  <c r="G7" i="40"/>
  <c r="G4" i="40" l="1"/>
  <c r="N8" i="45" l="1"/>
  <c r="O8" i="45" s="1"/>
  <c r="L8" i="45"/>
  <c r="M8" i="45" s="1"/>
  <c r="J8" i="45"/>
  <c r="K8" i="45" s="1"/>
  <c r="H8" i="45"/>
  <c r="I8" i="45" s="1"/>
  <c r="G8" i="45"/>
  <c r="N7" i="45"/>
  <c r="O7" i="45" s="1"/>
  <c r="L7" i="45"/>
  <c r="M7" i="45" s="1"/>
  <c r="J7" i="45"/>
  <c r="K7" i="45" s="1"/>
  <c r="H7" i="45"/>
  <c r="I7" i="45" s="1"/>
  <c r="G6" i="45"/>
  <c r="N5" i="45"/>
  <c r="O5" i="45" s="1"/>
  <c r="L5" i="45"/>
  <c r="M5" i="45" s="1"/>
  <c r="J5" i="45"/>
  <c r="K5" i="45" s="1"/>
  <c r="H5" i="45"/>
  <c r="I5" i="45" s="1"/>
  <c r="G5" i="45"/>
  <c r="N4" i="45"/>
  <c r="O4" i="45" s="1"/>
  <c r="L4" i="45"/>
  <c r="M4" i="45" s="1"/>
  <c r="J4" i="45"/>
  <c r="K4" i="45" s="1"/>
  <c r="H4" i="45"/>
  <c r="I4" i="45" s="1"/>
  <c r="G4" i="45"/>
  <c r="O32" i="44"/>
  <c r="M32" i="44"/>
  <c r="K32" i="44"/>
  <c r="I32" i="44"/>
  <c r="O29" i="44"/>
  <c r="M29" i="44"/>
  <c r="K29" i="44"/>
  <c r="I29" i="44"/>
  <c r="O28" i="44"/>
  <c r="M28" i="44"/>
  <c r="K28" i="44"/>
  <c r="I28" i="44"/>
  <c r="O27" i="44"/>
  <c r="M27" i="44"/>
  <c r="K27" i="44"/>
  <c r="I27" i="44"/>
  <c r="O26" i="44"/>
  <c r="M26" i="44"/>
  <c r="K26" i="44"/>
  <c r="I26" i="44"/>
  <c r="O25" i="44"/>
  <c r="M25" i="44"/>
  <c r="K25" i="44"/>
  <c r="I25" i="44"/>
  <c r="O24" i="44"/>
  <c r="M24" i="44"/>
  <c r="K24" i="44"/>
  <c r="I24" i="44"/>
  <c r="N20" i="44"/>
  <c r="O20" i="44" s="1"/>
  <c r="L20" i="44"/>
  <c r="M20" i="44" s="1"/>
  <c r="J20" i="44"/>
  <c r="K20" i="44" s="1"/>
  <c r="H20" i="44"/>
  <c r="I20" i="44" s="1"/>
  <c r="G20" i="44"/>
  <c r="N14" i="44"/>
  <c r="O14" i="44" s="1"/>
  <c r="L14" i="44"/>
  <c r="M14" i="44" s="1"/>
  <c r="J14" i="44"/>
  <c r="K14" i="44" s="1"/>
  <c r="H14" i="44"/>
  <c r="I14" i="44" s="1"/>
  <c r="G14" i="44"/>
  <c r="O26" i="43"/>
  <c r="M26" i="43"/>
  <c r="K26" i="43"/>
  <c r="I26" i="43"/>
  <c r="O23" i="43"/>
  <c r="M23" i="43"/>
  <c r="K23" i="43"/>
  <c r="I23" i="43"/>
  <c r="O22" i="43"/>
  <c r="M22" i="43"/>
  <c r="K22" i="43"/>
  <c r="I22" i="43"/>
  <c r="O21" i="43"/>
  <c r="M21" i="43"/>
  <c r="K21" i="43"/>
  <c r="I21" i="43"/>
  <c r="O20" i="43"/>
  <c r="M20" i="43"/>
  <c r="K20" i="43"/>
  <c r="I20" i="43"/>
  <c r="O19" i="43"/>
  <c r="M19" i="43"/>
  <c r="K19" i="43"/>
  <c r="I19" i="43"/>
  <c r="O18" i="43"/>
  <c r="M18" i="43"/>
  <c r="K18" i="43"/>
  <c r="I18" i="43"/>
  <c r="N7" i="43"/>
  <c r="O7" i="43" s="1"/>
  <c r="L7" i="43"/>
  <c r="M7" i="43" s="1"/>
  <c r="J7" i="43"/>
  <c r="K7" i="43" s="1"/>
  <c r="H7" i="43"/>
  <c r="I7" i="43" s="1"/>
  <c r="G7" i="43"/>
  <c r="N6" i="43"/>
  <c r="O6" i="43" s="1"/>
  <c r="L6" i="43"/>
  <c r="M6" i="43" s="1"/>
  <c r="J6" i="43"/>
  <c r="K6" i="43" s="1"/>
  <c r="H6" i="43"/>
  <c r="I6" i="43" s="1"/>
  <c r="G6" i="43"/>
  <c r="N5" i="43"/>
  <c r="O5" i="43" s="1"/>
  <c r="L5" i="43"/>
  <c r="M5" i="43" s="1"/>
  <c r="J5" i="43"/>
  <c r="K5" i="43" s="1"/>
  <c r="H5" i="43"/>
  <c r="I5" i="43" s="1"/>
  <c r="G5" i="43"/>
  <c r="O28" i="42"/>
  <c r="M28" i="42"/>
  <c r="K28" i="42"/>
  <c r="I28" i="42"/>
  <c r="O25" i="42"/>
  <c r="M25" i="42"/>
  <c r="K25" i="42"/>
  <c r="I25" i="42"/>
  <c r="O24" i="42"/>
  <c r="M24" i="42"/>
  <c r="K24" i="42"/>
  <c r="I24" i="42"/>
  <c r="O23" i="42"/>
  <c r="M23" i="42"/>
  <c r="K23" i="42"/>
  <c r="I23" i="42"/>
  <c r="O22" i="42"/>
  <c r="M22" i="42"/>
  <c r="K22" i="42"/>
  <c r="I22" i="42"/>
  <c r="O21" i="42"/>
  <c r="M21" i="42"/>
  <c r="K21" i="42"/>
  <c r="I21" i="42"/>
  <c r="O20" i="42"/>
  <c r="M20" i="42"/>
  <c r="K20" i="42"/>
  <c r="I20" i="42"/>
  <c r="N19" i="42"/>
  <c r="O19" i="42" s="1"/>
  <c r="L19" i="42"/>
  <c r="J19" i="42"/>
  <c r="K19" i="42" s="1"/>
  <c r="H19" i="42"/>
  <c r="I19" i="42" s="1"/>
  <c r="G19" i="42"/>
  <c r="N18" i="42"/>
  <c r="O18" i="42" s="1"/>
  <c r="L18" i="42"/>
  <c r="M18" i="42" s="1"/>
  <c r="J18" i="42"/>
  <c r="K18" i="42" s="1"/>
  <c r="H18" i="42"/>
  <c r="I18" i="42" s="1"/>
  <c r="G18" i="42"/>
  <c r="N15" i="42"/>
  <c r="O15" i="42" s="1"/>
  <c r="L15" i="42"/>
  <c r="M15" i="42" s="1"/>
  <c r="J15" i="42"/>
  <c r="K15" i="42" s="1"/>
  <c r="H15" i="42"/>
  <c r="I15" i="42" s="1"/>
  <c r="G15" i="42"/>
  <c r="N14" i="42"/>
  <c r="O14" i="42" s="1"/>
  <c r="L14" i="42"/>
  <c r="M14" i="42" s="1"/>
  <c r="J14" i="42"/>
  <c r="K14" i="42" s="1"/>
  <c r="H14" i="42"/>
  <c r="I14" i="42" s="1"/>
  <c r="G14" i="42"/>
  <c r="N13" i="42"/>
  <c r="O13" i="42" s="1"/>
  <c r="L13" i="42"/>
  <c r="M13" i="42" s="1"/>
  <c r="J13" i="42"/>
  <c r="K13" i="42" s="1"/>
  <c r="H13" i="42"/>
  <c r="I13" i="42" s="1"/>
  <c r="G13" i="42"/>
  <c r="N12" i="42"/>
  <c r="O12" i="42" s="1"/>
  <c r="L12" i="42"/>
  <c r="M12" i="42" s="1"/>
  <c r="H12" i="42"/>
  <c r="I12" i="42" s="1"/>
  <c r="N5" i="42"/>
  <c r="O5" i="42" s="1"/>
  <c r="L5" i="42"/>
  <c r="M5" i="42" s="1"/>
  <c r="J5" i="42"/>
  <c r="K5" i="42" s="1"/>
  <c r="H5" i="42"/>
  <c r="I5" i="42" s="1"/>
  <c r="G5" i="42"/>
  <c r="O20" i="40"/>
  <c r="M20" i="40"/>
  <c r="K20" i="40"/>
  <c r="I20" i="40"/>
  <c r="O17" i="40"/>
  <c r="M17" i="40"/>
  <c r="K17" i="40"/>
  <c r="I17" i="40"/>
  <c r="O16" i="40"/>
  <c r="M16" i="40"/>
  <c r="K16" i="40"/>
  <c r="I16" i="40"/>
  <c r="O15" i="40"/>
  <c r="M15" i="40"/>
  <c r="K15" i="40"/>
  <c r="I15" i="40"/>
  <c r="O14" i="40"/>
  <c r="M14" i="40"/>
  <c r="K14" i="40"/>
  <c r="I14" i="40"/>
  <c r="O13" i="40"/>
  <c r="M13" i="40"/>
  <c r="K13" i="40"/>
  <c r="I13" i="40"/>
  <c r="O12" i="40"/>
  <c r="M12" i="40"/>
  <c r="K12" i="40"/>
  <c r="I12" i="40"/>
  <c r="N6" i="40"/>
  <c r="O6" i="40" s="1"/>
  <c r="L6" i="40"/>
  <c r="M6" i="40" s="1"/>
  <c r="J6" i="40"/>
  <c r="K6" i="40" s="1"/>
  <c r="H6" i="40"/>
  <c r="I6" i="40" s="1"/>
  <c r="G6" i="40"/>
  <c r="O26" i="39"/>
  <c r="M26" i="39"/>
  <c r="K26" i="39"/>
  <c r="I26" i="39"/>
  <c r="O23" i="39"/>
  <c r="M23" i="39"/>
  <c r="K23" i="39"/>
  <c r="I23" i="39"/>
  <c r="O22" i="39"/>
  <c r="M22" i="39"/>
  <c r="K22" i="39"/>
  <c r="I22" i="39"/>
  <c r="O21" i="39"/>
  <c r="M21" i="39"/>
  <c r="K21" i="39"/>
  <c r="I21" i="39"/>
  <c r="O20" i="39"/>
  <c r="M20" i="39"/>
  <c r="K20" i="39"/>
  <c r="I20" i="39"/>
  <c r="O19" i="39"/>
  <c r="M19" i="39"/>
  <c r="K19" i="39"/>
  <c r="I19" i="39"/>
  <c r="O18" i="39"/>
  <c r="M18" i="39"/>
  <c r="K18" i="39"/>
  <c r="I18" i="39"/>
  <c r="N17" i="39"/>
  <c r="L17" i="39"/>
  <c r="J17" i="39"/>
  <c r="H17" i="39"/>
  <c r="N12" i="39"/>
  <c r="L12" i="39"/>
  <c r="J12" i="39"/>
  <c r="H12" i="39"/>
  <c r="N9" i="39"/>
  <c r="L9" i="39"/>
  <c r="J9" i="39"/>
  <c r="H9" i="39"/>
  <c r="N4" i="39"/>
  <c r="O4" i="39" s="1"/>
  <c r="L4" i="39"/>
  <c r="M4" i="39" s="1"/>
  <c r="J4" i="39"/>
  <c r="K4" i="39" s="1"/>
  <c r="H4" i="39"/>
  <c r="I4" i="39" s="1"/>
  <c r="O17" i="38"/>
  <c r="M17" i="38"/>
  <c r="K17" i="38"/>
  <c r="I17" i="38"/>
  <c r="O14" i="38"/>
  <c r="M14" i="38"/>
  <c r="K14" i="38"/>
  <c r="I14" i="38"/>
  <c r="O13" i="38"/>
  <c r="M13" i="38"/>
  <c r="K13" i="38"/>
  <c r="I13" i="38"/>
  <c r="O12" i="38"/>
  <c r="M12" i="38"/>
  <c r="K12" i="38"/>
  <c r="I12" i="38"/>
  <c r="O11" i="38"/>
  <c r="M11" i="38"/>
  <c r="K11" i="38"/>
  <c r="I11" i="38"/>
  <c r="O10" i="38"/>
  <c r="M10" i="38"/>
  <c r="K10" i="38"/>
  <c r="I10" i="38"/>
  <c r="G8" i="38"/>
  <c r="G7" i="38"/>
  <c r="N6" i="38"/>
  <c r="O6" i="38" s="1"/>
  <c r="L6" i="38"/>
  <c r="M6" i="38" s="1"/>
  <c r="J6" i="38"/>
  <c r="K6" i="38" s="1"/>
  <c r="G6" i="38"/>
  <c r="N4" i="38"/>
  <c r="L4" i="38"/>
  <c r="J4" i="38"/>
  <c r="G5" i="37"/>
  <c r="I9" i="37"/>
  <c r="K9" i="37"/>
  <c r="M9" i="37"/>
  <c r="O9" i="37"/>
  <c r="I10" i="37"/>
  <c r="K10" i="37"/>
  <c r="M10" i="37"/>
  <c r="O10" i="37"/>
  <c r="I11" i="37"/>
  <c r="K11" i="37"/>
  <c r="M11" i="37"/>
  <c r="O11" i="37"/>
  <c r="I12" i="37"/>
  <c r="K12" i="37"/>
  <c r="M12" i="37"/>
  <c r="O12" i="37"/>
  <c r="I13" i="37"/>
  <c r="K13" i="37"/>
  <c r="M13" i="37"/>
  <c r="O13" i="37"/>
  <c r="I16" i="37"/>
  <c r="K16" i="37"/>
  <c r="M16" i="37"/>
  <c r="O16" i="37"/>
  <c r="G7" i="45" l="1"/>
  <c r="K4" i="38"/>
  <c r="M4" i="38"/>
  <c r="O4" i="38"/>
  <c r="G4" i="38"/>
  <c r="I4" i="38"/>
  <c r="O16" i="39"/>
  <c r="K16" i="39"/>
  <c r="M16" i="39"/>
  <c r="G14" i="39"/>
  <c r="O8" i="39"/>
  <c r="M8" i="39"/>
  <c r="K8" i="39"/>
  <c r="G10" i="39"/>
  <c r="I17" i="39"/>
  <c r="I7" i="39"/>
  <c r="K7" i="39"/>
  <c r="M7" i="39"/>
  <c r="G7" i="39"/>
  <c r="O7" i="39"/>
  <c r="O13" i="39"/>
  <c r="M12" i="39"/>
  <c r="I12" i="39"/>
  <c r="O12" i="39"/>
  <c r="O9" i="39"/>
  <c r="G15" i="39" l="1"/>
  <c r="I13" i="39"/>
  <c r="K13" i="39"/>
  <c r="G11" i="39"/>
  <c r="M9" i="39"/>
  <c r="G9" i="39"/>
  <c r="G12" i="39"/>
  <c r="O17" i="39"/>
  <c r="G5" i="39"/>
  <c r="K9" i="39"/>
  <c r="I9" i="39"/>
  <c r="K12" i="39"/>
  <c r="M13" i="39"/>
  <c r="G17" i="39"/>
  <c r="I8" i="39"/>
  <c r="I16" i="39"/>
  <c r="M17" i="39"/>
  <c r="G13" i="39"/>
  <c r="K17" i="39"/>
  <c r="G8" i="39"/>
  <c r="G6" i="39"/>
  <c r="G1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DeCicco, Michael</author>
  </authors>
  <commentList>
    <comment ref="B61" authorId="0" shapeId="0" xr:uid="{42A76FD2-39F9-4CA4-8FE9-3B1F1AFBB257}">
      <text>
        <r>
          <rPr>
            <b/>
            <sz val="14"/>
            <color indexed="81"/>
            <rFont val="Tahoma"/>
            <family val="2"/>
          </rPr>
          <t>DeCicco, Michael:</t>
        </r>
        <r>
          <rPr>
            <sz val="14"/>
            <color indexed="81"/>
            <rFont val="Tahoma"/>
            <family val="2"/>
          </rPr>
          <t xml:space="preserve">
Rework language 
Generic to just indicate any DOL PW titles </t>
        </r>
      </text>
    </comment>
  </commentList>
</comments>
</file>

<file path=xl/sharedStrings.xml><?xml version="1.0" encoding="utf-8"?>
<sst xmlns="http://schemas.openxmlformats.org/spreadsheetml/2006/main" count="8956" uniqueCount="2940">
  <si>
    <t>Bidder Name:</t>
  </si>
  <si>
    <t>NYS Net Price</t>
  </si>
  <si>
    <t>List Price / MSRP</t>
  </si>
  <si>
    <t>Unit of Measurement</t>
  </si>
  <si>
    <r>
      <t xml:space="preserve">  </t>
    </r>
    <r>
      <rPr>
        <b/>
        <sz val="12"/>
        <rFont val="Times New Roman"/>
        <family val="1"/>
      </rPr>
      <t/>
    </r>
  </si>
  <si>
    <t>Manufacturer/Product Line</t>
  </si>
  <si>
    <t>Comparable Contract/Customer Name</t>
  </si>
  <si>
    <t>[Insert Bidder Name]</t>
  </si>
  <si>
    <t>Lenel</t>
  </si>
  <si>
    <t>Percent (%) Discount</t>
  </si>
  <si>
    <t>Region(s) Bid:</t>
  </si>
  <si>
    <t>Region 1</t>
  </si>
  <si>
    <t>Region 2</t>
  </si>
  <si>
    <t>Region 3</t>
  </si>
  <si>
    <t>Region 4</t>
  </si>
  <si>
    <t>Region 5</t>
  </si>
  <si>
    <t>Region 6</t>
  </si>
  <si>
    <t xml:space="preserve">Region 7 </t>
  </si>
  <si>
    <t>Region 8</t>
  </si>
  <si>
    <t>Region 9</t>
  </si>
  <si>
    <t>Lot Bid:</t>
  </si>
  <si>
    <t>Insert an "X in the Applicable cell:</t>
  </si>
  <si>
    <t>Lot 1</t>
  </si>
  <si>
    <t>Lot 2</t>
  </si>
  <si>
    <t>Insert an "X" in the applicable cell(s):</t>
  </si>
  <si>
    <t>Line #</t>
  </si>
  <si>
    <t xml:space="preserve">ALL List/MSRP Prices &amp; NYS Net Prices must be quantifiable (i.e. indicate a numeric value). The following terms are unacceptable and any line item containing them as a List/MSRP or NYS Net price must be removed or indicated with an acceptable quantifiable value: Individual Case Basis (ICB), Call for Quote, To Be Determined (TBD), Consult Factory, Consult Call for Quote, Custom Call, N/A, Value, Call, Custom, etc. </t>
  </si>
  <si>
    <t xml:space="preserve">Warranty Period - # of year(s) after acceptance as required by Appendix B, Clause 54 </t>
  </si>
  <si>
    <t>Job Title</t>
  </si>
  <si>
    <t>Description of Duties</t>
  </si>
  <si>
    <t>Prevailing Wage Rate</t>
  </si>
  <si>
    <t>Supplemental Benefit</t>
  </si>
  <si>
    <t>Percent Markup</t>
  </si>
  <si>
    <t>After Business Hours
Hourly Pay Rate</t>
  </si>
  <si>
    <t>After Business Hours 
Total Hourly Rate</t>
  </si>
  <si>
    <t>Saturday Hourly Pay Rate</t>
  </si>
  <si>
    <t>Saturday Total Hourly Rate</t>
  </si>
  <si>
    <t>Sunday and NYS Holiday Total Hourly Rate</t>
  </si>
  <si>
    <t>Electrician/Electrical Installer 
Onsite Region 1</t>
  </si>
  <si>
    <t>Electrician Lineman Onsite Region 1</t>
  </si>
  <si>
    <t>Livescan Store &amp; Forwarding Technician Onsite Region 1</t>
  </si>
  <si>
    <t>CAD Specialist</t>
  </si>
  <si>
    <t>Length of Class (Number of Hours)</t>
  </si>
  <si>
    <t>Class Size (Number of People)</t>
  </si>
  <si>
    <t>Project/Program Manager</t>
  </si>
  <si>
    <t>Sunday and NYS Holiday Hourly Pay Rate</t>
  </si>
  <si>
    <t>Overtime
Total Hourly Rate</t>
  </si>
  <si>
    <t>Overtime
Hourly Pay Rate</t>
  </si>
  <si>
    <t>Total Hourly Rate</t>
  </si>
  <si>
    <t>Overtime 
Total Hourly Rate</t>
  </si>
  <si>
    <t>Electrician/Electrical Installer Onsite Region 2</t>
  </si>
  <si>
    <t>Supplemental Benefits</t>
  </si>
  <si>
    <t xml:space="preserve">All NYS Net Prices Must INCLUDE all applicable shipping; handling, insurance and associated delivery charges (F.O.B. Destination the dock/delivery location of the Authorized User) Reference Appendix B §35 Shipping/Receipt of Product and §36 Title/Risk of Loss. </t>
  </si>
  <si>
    <t xml:space="preserve">In the table below, please list your (bidder's) name (this will populate your Name on all tabs) AND the Lot and Region(s) which are being bid.  
Note: Bidders are not permitted to bid BOTH Lot 1 and Lot 2.  </t>
  </si>
  <si>
    <t>Region 1 - Nassau and Suffolk Counties</t>
  </si>
  <si>
    <t>Region 2 - Bronx, Kings, New York, Queens, and Richmond Counties</t>
  </si>
  <si>
    <t>Region 4 - Orange, Rockland, Sullivan, and Ulster Counties</t>
  </si>
  <si>
    <t>Region 9 - Alleghany, Cattaraugus, Chautauqua, Erie, Genesee, Niagara, and Wyoming Counties</t>
  </si>
  <si>
    <t>Region 8 - Broome, Chemung, Chenango, Livingston, Monroe, Ontario, Orleans, Schuyler, Seneca, Steuben, Tioga, Tompkins, Wayne, and Yates Counties</t>
  </si>
  <si>
    <t>Region 7 - Cayuga, Cortland, Herkimer, Jefferson, Lewis, Madison, Oneida, Onondaga, Oswego, and St. Lawrence Counties</t>
  </si>
  <si>
    <t>Region 6 - Clinton, Essex, Hamilton, Franklin, Saratoga, Warren, Washington</t>
  </si>
  <si>
    <t>Region 5 - Albany, Columbia, Greene, Delaware, Fulton, Greene, Montgomery, Rensselaer, Schenectady, and Schoharie Counties</t>
  </si>
  <si>
    <t>Please Note: The following are mandatory requirements for all NYS Net Pricing and Total Hourly Rates.  Failure to meet the mandatory requirements above May be cause to disqualify a Bidder’s Bid.</t>
  </si>
  <si>
    <t xml:space="preserve">ALL costs Must be identified.  For instances where a cost is dependent on various components, Bidders Must list the NYS Net Pricing/Total Hourly Rates for all components known at the time of the Bid Response.  </t>
  </si>
  <si>
    <t xml:space="preserve">The Percent (%) Markup includes, but is not limited, all of the following costs:
1. Travel Costs,
2. Meals,
3. Lodging,
4. Gas/fuel,
5. Tolls,
6. Site Access Costs,
7. Workers Compensation,
8. Disability Benefits,
9. State Unemployment (SUTA),
10. Federal Insurance (FICA),
11. Federal Unemployment (FUTA)
12. All other insurance, including, but not limited to: 
     A. Commercial General Liability, 
     B. Business Automobile Liability,
     C. Professional Liability/Errors &amp; Omissions Insurance,
     D. Technology Professional Liability/Technology Errors &amp; Omissions Insurance,
     E. Cyber Liability Insurance, and
     G. Any other insurance
13. Background checks, ongoing certifications, licensing, etc., 
14. Authorized user Security procedures, 
15. All other overhead (including, but not limited to taxes, utilities, etc.), and 
16. Profit
This Percent (%) Markup Shall cover both Bidder/Contractor and Subcontractors.  </t>
  </si>
  <si>
    <t>Designer</t>
  </si>
  <si>
    <t>Trainer</t>
  </si>
  <si>
    <t>Advanced Trainer</t>
  </si>
  <si>
    <t>After Business Hours Total Hourly Rate</t>
  </si>
  <si>
    <t>GROUP 77201 Solicitation 23150 - Intelligent Facility and Security Systems and Solutions</t>
  </si>
  <si>
    <t>ATTACHMENT 1:  NYS NET PRICING PAGES</t>
  </si>
  <si>
    <t xml:space="preserve">Bidder/Contractor Shall not include any Bundled Line Item in their NYS Net Pricing.  Final determination whether or not an line item is an Bundled Line Item resides solely with Procurement Services.  </t>
  </si>
  <si>
    <t>Proposed Subcontractor Percent (%) Markup</t>
  </si>
  <si>
    <t>Prevailing Wage Occupation Sub-category</t>
  </si>
  <si>
    <t xml:space="preserve"> </t>
  </si>
  <si>
    <r>
      <t xml:space="preserve">Electrician Lineman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r>
      <rPr>
        <sz val="11"/>
        <color theme="1"/>
        <rFont val="Calibri"/>
        <family val="2"/>
        <scheme val="minor"/>
      </rPr>
      <t xml:space="preserve"> </t>
    </r>
  </si>
  <si>
    <r>
      <t xml:space="preserve">Electrician Lineman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 xml:space="preserve"> and </t>
    </r>
    <r>
      <rPr>
        <b/>
        <sz val="11"/>
        <color theme="1"/>
        <rFont val="Calibri"/>
        <family val="2"/>
        <scheme val="minor"/>
      </rPr>
      <t>Putnam</t>
    </r>
    <r>
      <rPr>
        <sz val="11"/>
        <color theme="1"/>
        <rFont val="Calibri"/>
        <family val="2"/>
        <scheme val="minor"/>
      </rPr>
      <t xml:space="preserve"> </t>
    </r>
  </si>
  <si>
    <t>1 Year</t>
  </si>
  <si>
    <r>
      <t xml:space="preserve">Electrician/Electrical Installer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Orange and Rockland</t>
    </r>
  </si>
  <si>
    <r>
      <t xml:space="preserve">Electrician/Electrical Installer 
Onsite Region 4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Sullivan</t>
    </r>
    <r>
      <rPr>
        <sz val="11"/>
        <color theme="1"/>
        <rFont val="Calibri"/>
        <family val="2"/>
        <scheme val="minor"/>
      </rPr>
      <t xml:space="preserve"> and </t>
    </r>
    <r>
      <rPr>
        <b/>
        <sz val="11"/>
        <color theme="1"/>
        <rFont val="Calibri"/>
        <family val="2"/>
        <scheme val="minor"/>
      </rPr>
      <t>Ulster</t>
    </r>
  </si>
  <si>
    <r>
      <t xml:space="preserve">Electrician Lineman Onsite Region 4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Orange, Rockland, Sullivan, Ulster</t>
    </r>
  </si>
  <si>
    <t>Electrician: Electrician - Broome, Chenango: Entire County except the Townships of Columbus, New Berlin and Sherburne.
Delaware: Only the Townships of Davenport, Delhi, Deposit, Franklin, Hamden, Masonville, Meredith, Sidney, Tompkins and Walton
Townships,and that portion of Colchester and Hancock Townships north of the east branch of the Delaware River. Otsego: Only the Townships of Butternuts, Hartwick, Laurens, Maryland, Milford, Morris, Oneonta, Otego, Unadilla and Westford. Tioga: Only the Townships of Berkshire, Newark Valley, Owego, Richford and Tioga.</t>
  </si>
  <si>
    <r>
      <t xml:space="preserve">Electrician/Electrical Installer 
Onsite Region 5
</t>
    </r>
    <r>
      <rPr>
        <u/>
        <sz val="11"/>
        <color theme="1"/>
        <rFont val="Calibri"/>
        <family val="2"/>
        <scheme val="minor"/>
      </rPr>
      <t>Partial Counties</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Delaware</t>
    </r>
    <r>
      <rPr>
        <sz val="11"/>
        <color theme="1"/>
        <rFont val="Calibri"/>
        <family val="2"/>
        <scheme val="minor"/>
      </rPr>
      <t xml:space="preserve">:  Only the Townships  of Davenport, Delhi, Deposit, Franklin, 
Hamden, Masonville, Meredith, Sidney, Tompkins, and Walton Townships, and that portion of 
Colchester and Hancock Townships north of the east branch of the Delaware River.  
</t>
    </r>
    <r>
      <rPr>
        <b/>
        <sz val="11"/>
        <color theme="1"/>
        <rFont val="Calibri"/>
        <family val="2"/>
        <scheme val="minor"/>
      </rPr>
      <t>Otsego</t>
    </r>
    <r>
      <rPr>
        <sz val="11"/>
        <color theme="1"/>
        <rFont val="Calibri"/>
        <family val="2"/>
        <scheme val="minor"/>
      </rPr>
      <t xml:space="preserve">:  Only the Townships of Butternuts, Hartwick, Laurens, Maryland, Milford, Morris, Oneonta, Otego, Unadilla, and Westford.  </t>
    </r>
  </si>
  <si>
    <r>
      <t>Electrician/Electrical Installer 
Onsite Region 5
Entire Counties -</t>
    </r>
    <r>
      <rPr>
        <b/>
        <sz val="11"/>
        <color theme="1"/>
        <rFont val="Calibri"/>
        <family val="2"/>
        <scheme val="minor"/>
      </rPr>
      <t xml:space="preserve"> Albany, Columbia, Fulton,  Montgomery, Rensselaer, Schenectady, and Schoharie</t>
    </r>
    <r>
      <rPr>
        <sz val="11"/>
        <color theme="1"/>
        <rFont val="Calibri"/>
        <family val="2"/>
        <scheme val="minor"/>
      </rPr>
      <t xml:space="preserve">
Partial Counties - </t>
    </r>
    <r>
      <rPr>
        <b/>
        <sz val="11"/>
        <color theme="1"/>
        <rFont val="Calibri"/>
        <family val="2"/>
        <scheme val="minor"/>
      </rPr>
      <t>Greene</t>
    </r>
    <r>
      <rPr>
        <sz val="11"/>
        <color theme="1"/>
        <rFont val="Calibri"/>
        <family val="2"/>
        <scheme val="minor"/>
      </rPr>
      <t xml:space="preserve">:  Portion of the County 
North of a line following the South limits of the  City of Catskill in a westerly direction from the Hudson 
River to State Highway 23A.  Then continuing on 23A to the road following the Little West Kill and 
continuing along this road to Delaware County.  
</t>
    </r>
    <r>
      <rPr>
        <b/>
        <sz val="11"/>
        <color theme="1"/>
        <rFont val="Calibri"/>
        <family val="2"/>
        <scheme val="minor"/>
      </rPr>
      <t>Otsego</t>
    </r>
    <r>
      <rPr>
        <sz val="11"/>
        <color theme="1"/>
        <rFont val="Calibri"/>
        <family val="2"/>
        <scheme val="minor"/>
      </rPr>
      <t xml:space="preserve">:  Only the Towns of Decatur and Worchester. </t>
    </r>
  </si>
  <si>
    <t xml:space="preserve">Electrician: Electrician- Albany, Columbia, Fulton, Hamilton, Montgomery, Rensselaer, Saratoga, Schenectady, Schoharie, Warren, Washington, Greene: Portion of the County North of a line following the South limits of the City of Catskill in a westerly direction from the Hudson River to State Highway 23A. Then continuing on 23A to the road following the Little West Kill and continuing along this road to Delaware County. Otsego: Only the Towns of Decatur and Worchester </t>
  </si>
  <si>
    <t>Electrician: Electrician Wireman/Technician -Sullivan, Ulster, Delaware: Only in the Townships of Andes, Harpersfield, Kortwright,Stamford, Bovina, Roxbury, Middletown and those portions of
Colchester and Hancock south of the East Branch of the Delaware River.
Dutchess: All of the county except for the towns of Fishkill,East Fishkill, and Beacon.
Greene: That portion of the county south of a line following the south limits of the city of Catskill in a Westerly direction from the Hudson River to Highway 23A along 23A to the road following the Little Westkill and continuing along this road to Delaware County.</t>
  </si>
  <si>
    <t>Electrician: Electrician - Cortland, Herkimer, Madison, Oneida, Oswego, Cayuga: Townships of Ira, Locke, Sempronius, Sterling, Summerhill and Victory.
Chenango: Only the Townships of Columbus, New Berlin and Sherburne.
Onondaga: Entire County except Townships of Elbridge and Skaneateles.
Otsego: Only the Townships of Plainfield, Richfield, Springfield, Cherry Valley, Roseboom, Middlefield, Otsego, Exeter, Edmeston, Burlington, Pittsfield and New Lebanon. Tompkins: Only the Township of Groton. Wayne: Only the Townships of Huron, Wolcott, Rose and Butler.</t>
  </si>
  <si>
    <r>
      <t xml:space="preserve">Electrical/Electrician Installer
Onsite Region 5
</t>
    </r>
    <r>
      <rPr>
        <u/>
        <sz val="11"/>
        <color theme="1"/>
        <rFont val="Calibri"/>
        <family val="2"/>
        <scheme val="minor"/>
      </rPr>
      <t>Partial County</t>
    </r>
    <r>
      <rPr>
        <sz val="11"/>
        <color theme="1"/>
        <rFont val="Calibri"/>
        <family val="2"/>
        <scheme val="minor"/>
      </rPr>
      <t xml:space="preserve"> - </t>
    </r>
    <r>
      <rPr>
        <b/>
        <sz val="11"/>
        <color theme="1"/>
        <rFont val="Calibri"/>
        <family val="2"/>
        <scheme val="minor"/>
      </rPr>
      <t>Otsego</t>
    </r>
    <r>
      <rPr>
        <sz val="11"/>
        <color theme="1"/>
        <rFont val="Calibri"/>
        <family val="2"/>
        <scheme val="minor"/>
      </rPr>
      <t xml:space="preserve">:  Only the Townships of 
                        Plainfield, Richfield, Springfield, Cherry 
                        Valley, Roseboom, Middlefield, Otsego, 
                        Exeter, Edmeston, Burlington, Pittsfield, 
                        and New Lebanon.  </t>
    </r>
  </si>
  <si>
    <r>
      <t xml:space="preserve">Electrician Lineman Onsite Region 5
</t>
    </r>
    <r>
      <rPr>
        <u/>
        <sz val="11"/>
        <color theme="1"/>
        <rFont val="Calibri"/>
        <family val="2"/>
        <scheme val="minor"/>
      </rPr>
      <t>Entire Counties</t>
    </r>
    <r>
      <rPr>
        <b/>
        <sz val="11"/>
        <color theme="1"/>
        <rFont val="Calibri"/>
        <family val="2"/>
        <scheme val="minor"/>
      </rPr>
      <t xml:space="preserve">: Albany, Columbia, Greene, Delaware, Fulton, Greene, Montgomery, Rensselaer, Schenectady, and Schoharie </t>
    </r>
  </si>
  <si>
    <r>
      <t xml:space="preserve">Electrician/Electrical Installer 
Onsite Region 5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Delaware</t>
    </r>
    <r>
      <rPr>
        <sz val="11"/>
        <color theme="1"/>
        <rFont val="Calibri"/>
        <family val="2"/>
        <scheme val="minor"/>
      </rPr>
      <t xml:space="preserve">:  Only in the Townships of Andes, Harpersfield, Kortwright, Stamford, Bovina, Roxbury, Middletown and those portions of Colchester and Hancock south of the East Branch of the Delaware River.  
</t>
    </r>
    <r>
      <rPr>
        <b/>
        <sz val="11"/>
        <color theme="1"/>
        <rFont val="Calibri"/>
        <family val="2"/>
        <scheme val="minor"/>
      </rPr>
      <t>Greene</t>
    </r>
    <r>
      <rPr>
        <sz val="11"/>
        <color theme="1"/>
        <rFont val="Calibri"/>
        <family val="2"/>
        <scheme val="minor"/>
      </rPr>
      <t xml:space="preserve">:  That portion of the county south of a line following the south limits of the city of Catskill in a Westerly direction from the Hudson River to Highway 23A along 23A to the road following the Little Westkill and continuing along this road to Delaware County. </t>
    </r>
  </si>
  <si>
    <t>Sprinkler Fitter: Sprinkler Fitter - Albany, Rensselaer, Saratoga, Schenectady, Warren</t>
  </si>
  <si>
    <r>
      <t xml:space="preserve">Electrician/Electrical Installer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Hamilton, Saratoga, Warren, and Washington </t>
    </r>
  </si>
  <si>
    <t>Electrician: Electrician/Tele-Data - Albany, Columbia, Fulton, Hamilton, Montgomery, Rensselaer, Saratoga, Schenectady, Schoharie, Warren, Washington, Greene: Portion of the County North of a line following the South limits of the City of Catskill in a westerly direction from the Hudson River to State Highway 23A. Then continuing on 23A to the road following the Little West Kill and continuing along this road to Delaware County. Otsego: Only the Towns of Decatur and Worchester</t>
  </si>
  <si>
    <r>
      <t xml:space="preserve">Electrician/Electrical Installer 
Onsite Region 6 
Entire Counties: </t>
    </r>
    <r>
      <rPr>
        <b/>
        <sz val="11"/>
        <color theme="1"/>
        <rFont val="Calibri"/>
        <family val="2"/>
        <scheme val="minor"/>
      </rPr>
      <t xml:space="preserve">Clinton, Essex, and Franklin </t>
    </r>
  </si>
  <si>
    <t>Electrician: Electrician/Teledata - Clinton, Essex, Franklin, Jefferson, Lewis, St. Lawrence</t>
  </si>
  <si>
    <r>
      <t xml:space="preserve">Electrician Lineman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Clinton, Essex, Hamilton, Franklin, Saratoga, Warren, Washington</t>
    </r>
  </si>
  <si>
    <t>Electrician: Electrician - Albany, Columbia, Fulton, Hamilton, Montgomery, Rensselaer, Saratoga, Schenectady, Schoharie, Warren, Washington, Greene: Portion of the County North of a line following the South limits of the City of Catskill in a westerly direction from the Hudson River to State Highway 23A. Then continuing on 23A to the road following the Little West Kill and continuing along this road to Delaware County. Otsego: Only the Towns of Decatur and Worchester</t>
  </si>
  <si>
    <t>Electrician: Electrician - Clinton, Essex, Franklin, Jefferson, Lewis, St. Lawrence</t>
  </si>
  <si>
    <r>
      <t xml:space="preserve">Steamfitter Onsite Region 6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Essex:</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Franklin</t>
    </r>
    <r>
      <rPr>
        <sz val="11"/>
        <color theme="1"/>
        <rFont val="Calibri"/>
        <family val="2"/>
        <scheme val="minor"/>
      </rPr>
      <t xml:space="preserve">: Entire County except for the Village of Hogansburg and the St. Regis Indian Reservation.  
</t>
    </r>
    <r>
      <rPr>
        <b/>
        <sz val="11"/>
        <color theme="1"/>
        <rFont val="Calibri"/>
        <family val="2"/>
        <scheme val="minor"/>
      </rPr>
      <t>Hamilton</t>
    </r>
    <r>
      <rPr>
        <sz val="11"/>
        <color theme="1"/>
        <rFont val="Calibri"/>
        <family val="2"/>
        <scheme val="minor"/>
      </rPr>
      <t>: Only the Townships of Long Lake and Indian Lake</t>
    </r>
  </si>
  <si>
    <t>Plumber- Plumber &amp; Steamfitter- Essex, Franklin: Entire County except for the Village of Hogansburg and the St. Regis Indian Reservation. Hamilton: The Townships of Long Lake and Indian Lake</t>
  </si>
  <si>
    <r>
      <t xml:space="preserve">Steamfitter Onsite Region 6 
</t>
    </r>
    <r>
      <rPr>
        <u/>
        <sz val="11"/>
        <rFont val="Calibri"/>
        <family val="2"/>
        <scheme val="minor"/>
      </rPr>
      <t>Entire Counties</t>
    </r>
    <r>
      <rPr>
        <sz val="11"/>
        <rFont val="Calibri"/>
        <family val="2"/>
        <scheme val="minor"/>
      </rPr>
      <t xml:space="preserve">: </t>
    </r>
    <r>
      <rPr>
        <b/>
        <sz val="11"/>
        <rFont val="Calibri"/>
        <family val="2"/>
        <scheme val="minor"/>
      </rPr>
      <t>Clinton, Warren, and Washington</t>
    </r>
    <r>
      <rPr>
        <sz val="11"/>
        <rFont val="Calibri"/>
        <family val="2"/>
        <scheme val="minor"/>
      </rPr>
      <t xml:space="preserve">
</t>
    </r>
    <r>
      <rPr>
        <u/>
        <sz val="11"/>
        <rFont val="Calibri"/>
        <family val="2"/>
        <scheme val="minor"/>
      </rPr>
      <t>Partial County</t>
    </r>
    <r>
      <rPr>
        <sz val="11"/>
        <rFont val="Calibri"/>
        <family val="2"/>
        <scheme val="minor"/>
      </rPr>
      <t xml:space="preserve">: </t>
    </r>
    <r>
      <rPr>
        <b/>
        <sz val="11"/>
        <rFont val="Calibri"/>
        <family val="2"/>
        <scheme val="minor"/>
      </rPr>
      <t>Saratoga</t>
    </r>
    <r>
      <rPr>
        <sz val="11"/>
        <rFont val="Calibri"/>
        <family val="2"/>
        <scheme val="minor"/>
      </rPr>
      <t xml:space="preserve">: Entire county except the Townships of Stillwater, Halfmoon, Galway, Milton, Charlton, Clifton Park and City of Mechanicville. </t>
    </r>
  </si>
  <si>
    <t>Plumber- Plumber &amp; Steamfitter- Clinton, Warren, Washington, Saratoga: Entire county except the Townships of Stillwater, Halfmoon, Galway, Milton, Charlton, Clifton Park and City of Mechanicville.</t>
  </si>
  <si>
    <r>
      <t xml:space="preserve">Steamfitter Onsite Region 6
</t>
    </r>
    <r>
      <rPr>
        <u/>
        <sz val="11"/>
        <rFont val="Calibri"/>
        <family val="2"/>
        <scheme val="minor"/>
      </rPr>
      <t>Partial Counties</t>
    </r>
    <r>
      <rPr>
        <sz val="11"/>
        <rFont val="Calibri"/>
        <family val="2"/>
        <scheme val="minor"/>
      </rPr>
      <t xml:space="preserve">: </t>
    </r>
    <r>
      <rPr>
        <b/>
        <sz val="11"/>
        <rFont val="Calibri"/>
        <family val="2"/>
        <scheme val="minor"/>
      </rPr>
      <t>Hamilton</t>
    </r>
    <r>
      <rPr>
        <sz val="11"/>
        <rFont val="Calibri"/>
        <family val="2"/>
        <scheme val="minor"/>
      </rPr>
      <t xml:space="preserve">:  Only the Towns of Arietta, Benson, Hope, Inlet, Lake Pleasant, Morehouse and Wells. 
</t>
    </r>
    <r>
      <rPr>
        <b/>
        <sz val="11"/>
        <rFont val="Calibri"/>
        <family val="2"/>
        <scheme val="minor"/>
      </rPr>
      <t>Saratoga</t>
    </r>
    <r>
      <rPr>
        <sz val="11"/>
        <rFont val="Calibri"/>
        <family val="2"/>
        <scheme val="minor"/>
      </rPr>
      <t xml:space="preserve">:  Only the Towns of Charlton, Clifton Park, Galway, Halfmoon, Milton, Stillwater, and Waterford and the city of Mechanicville. </t>
    </r>
  </si>
  <si>
    <t>Plumber: Plumber - Pipefitter, Steamfitter - Albany, Columbia, Fulton, Greene, Montgomery, Rensselaer, Schenectady, Schoharie, Albany, Columbia, Fulton, Greene, Montgomery, Rensselaer, Schenectady, Schoharie</t>
  </si>
  <si>
    <r>
      <t xml:space="preserve">Steamfitter Onsite Region 6
</t>
    </r>
    <r>
      <rPr>
        <u/>
        <sz val="11"/>
        <rFont val="Calibri"/>
        <family val="2"/>
        <scheme val="minor"/>
      </rPr>
      <t xml:space="preserve">Partial County: </t>
    </r>
    <r>
      <rPr>
        <b/>
        <sz val="11"/>
        <rFont val="Calibri"/>
        <family val="2"/>
        <scheme val="minor"/>
      </rPr>
      <t>Hamilton</t>
    </r>
    <r>
      <rPr>
        <sz val="11"/>
        <rFont val="Calibri"/>
        <family val="2"/>
        <scheme val="minor"/>
      </rPr>
      <t xml:space="preserve">:  Only the Town of Inlet. </t>
    </r>
  </si>
  <si>
    <t>Plumber: Steamfitter - Herkimer, Oneida, Hamilton: Only the Town of Inlet.Lewis: Towns of Lewis, Leyden, Lyonsdale, and West Turin. Madison: Towns of Brookfield, Eaton, Fenner, Hamilton, Lebanon, Lenox, Lincoln, Madison, Nelson, Oneida, Smithfield, and Stockbridge. Otsego: Towns of Cherry Valley, Exeter, Middlefield, Otsego, Plainfield, Richfield, Roseboom and Springfield.</t>
  </si>
  <si>
    <r>
      <t xml:space="preserve">Steamfitter Installer Onsite Region 6
</t>
    </r>
    <r>
      <rPr>
        <u/>
        <sz val="11"/>
        <color theme="1"/>
        <rFont val="Calibri"/>
        <family val="2"/>
        <scheme val="minor"/>
      </rPr>
      <t>Partial County</t>
    </r>
    <r>
      <rPr>
        <sz val="11"/>
        <color theme="1"/>
        <rFont val="Calibri"/>
        <family val="2"/>
        <scheme val="minor"/>
      </rPr>
      <t xml:space="preserve">: </t>
    </r>
    <r>
      <rPr>
        <b/>
        <sz val="11"/>
        <color theme="1"/>
        <rFont val="Calibri"/>
        <family val="2"/>
        <scheme val="minor"/>
      </rPr>
      <t>Franklin</t>
    </r>
    <r>
      <rPr>
        <sz val="11"/>
        <color theme="1"/>
        <rFont val="Calibri"/>
        <family val="2"/>
        <scheme val="minor"/>
      </rPr>
      <t xml:space="preserve">:  Only the Village of Hogansburg and the St. Regis Indian Reservation.  </t>
    </r>
  </si>
  <si>
    <r>
      <t xml:space="preserve">Steamfitter Maintenance Onsite Region 6
</t>
    </r>
    <r>
      <rPr>
        <u/>
        <sz val="11"/>
        <color theme="1"/>
        <rFont val="Calibri"/>
        <family val="2"/>
        <scheme val="minor"/>
      </rPr>
      <t>Partial County</t>
    </r>
    <r>
      <rPr>
        <sz val="11"/>
        <color theme="1"/>
        <rFont val="Calibri"/>
        <family val="2"/>
        <scheme val="minor"/>
      </rPr>
      <t xml:space="preserve">: </t>
    </r>
    <r>
      <rPr>
        <b/>
        <sz val="11"/>
        <color theme="1"/>
        <rFont val="Calibri"/>
        <family val="2"/>
        <scheme val="minor"/>
      </rPr>
      <t>Franklin</t>
    </r>
    <r>
      <rPr>
        <sz val="11"/>
        <color theme="1"/>
        <rFont val="Calibri"/>
        <family val="2"/>
        <scheme val="minor"/>
      </rPr>
      <t xml:space="preserve">:  Only the Village of Hogansburg and the St. Regis Indian Reservation.  </t>
    </r>
  </si>
  <si>
    <t>Plumber: Plumber/Steamfitter - Jefferson, St. Lawrence, Franklin: Only the Village of Hogansburg and the St. Regis Indian Reservation. Lewis: Entire County with the exception of the Townships of Lyonsdale, West Turin, Leyden and Lewis.</t>
  </si>
  <si>
    <t>Plumber: SERVICE WORK: HVAC, Plumbing, Refrigeration - Jefferson, St. Lawrence, Franklin: Only the Village of Hogansburg and the St. Regis Indian Reservation. Lewis: Entire County with the exception of the Townships of Lyonsdale, West Turin, Leyden and Lewis.</t>
  </si>
  <si>
    <r>
      <t xml:space="preserve">Sprinkler Fitter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Saratoga and Warren </t>
    </r>
  </si>
  <si>
    <r>
      <t xml:space="preserve">Sprinkler Fitter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Clinton, Essex, Hamilton, Franklin, and Washington </t>
    </r>
  </si>
  <si>
    <t>Sprinkler Fitter: Sprinkler Fitter - Allegany, Broome, Cattaraugus, Cayuga, Chautauqua, Chemung, Chenango, Clinton, Columbia, Cortland, Delaware, Erie, Essex, Franklin, Fulton, Genesee, Greene, Hamilton, Herkimer, Jefferson, Lewis, Livingston, Madison, Monroe, Montgomery, Niagara, Oneida, Onondaga, Ontario, Orleans, Oswego, Otsego, Schoharie, Schuyler, Seneca, St. Lawrence, Steuben, Tioga, Tompkins, Washington, Wayne, Wyoming, Yates</t>
  </si>
  <si>
    <t>Electrician: Electrician Wireman/Technician Electrical/Technician Projects - Sullivan, Ulster, Delaware: Only in the Townships of Andes, Harpersfield, Kortwright,Stamford, Bovina, Roxbury, Middletown and those portions of Colchester and Hancock south of the East Branch of the Delaware River.
Dutchess: All of the county except for the towns of Fishkill,East Fishkill, and Beacon.
Greene: That portion of the county south of a line following the south limits of the city of Catskill in a Westerly direction from the Hudson River to Highway 23A along 23A to the road following the Little Westkill and continuing along this road to Delaware County.</t>
  </si>
  <si>
    <t>Electrician: Electrician Wireman/Technician - Orange, Putnam, Rockland, Dutchess: Towns of Fishkill, East Fishkill, and Beacon.</t>
  </si>
  <si>
    <r>
      <t xml:space="preserve">Electrician/Electrical Installer 
Onsite Region 7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Jefferson, Lewis, and St. Lawrence</t>
    </r>
  </si>
  <si>
    <r>
      <t xml:space="preserve">Electrician/Electrical Installer 
Onsite Region 7
</t>
    </r>
    <r>
      <rPr>
        <u/>
        <sz val="11"/>
        <rFont val="Calibri"/>
        <family val="2"/>
        <scheme val="minor"/>
      </rPr>
      <t>Partial County</t>
    </r>
    <r>
      <rPr>
        <sz val="11"/>
        <rFont val="Calibri"/>
        <family val="2"/>
        <scheme val="minor"/>
      </rPr>
      <t xml:space="preserve"> - </t>
    </r>
    <r>
      <rPr>
        <b/>
        <sz val="11"/>
        <rFont val="Calibri"/>
        <family val="2"/>
        <scheme val="minor"/>
      </rPr>
      <t>Cayuga</t>
    </r>
    <r>
      <rPr>
        <sz val="11"/>
        <rFont val="Calibri"/>
        <family val="2"/>
        <scheme val="minor"/>
      </rPr>
      <t xml:space="preserve">:  Only the Township of Genoa. </t>
    </r>
  </si>
  <si>
    <r>
      <t xml:space="preserve">Electrician/Electrical Installer 
Onsite Region 7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All Townships except Genoa, Ira, Sterling, Victory, Locke, Sempronius and Summerhill 
</t>
    </r>
    <r>
      <rPr>
        <b/>
        <sz val="11"/>
        <rFont val="Calibri"/>
        <family val="2"/>
        <scheme val="minor"/>
      </rPr>
      <t>Onondaga</t>
    </r>
    <r>
      <rPr>
        <sz val="11"/>
        <rFont val="Calibri"/>
        <family val="2"/>
        <scheme val="minor"/>
      </rPr>
      <t xml:space="preserve">: Only the Townships of Elbridge and Skaneateles </t>
    </r>
  </si>
  <si>
    <r>
      <t xml:space="preserve">Electrician/Electrical Installer 
Onsite Region 7
</t>
    </r>
    <r>
      <rPr>
        <u/>
        <sz val="11"/>
        <rFont val="Calibri"/>
        <family val="2"/>
        <scheme val="minor"/>
      </rPr>
      <t>Entire Counties -</t>
    </r>
    <r>
      <rPr>
        <sz val="11"/>
        <rFont val="Calibri"/>
        <family val="2"/>
        <scheme val="minor"/>
      </rPr>
      <t xml:space="preserve"> </t>
    </r>
    <r>
      <rPr>
        <b/>
        <sz val="11"/>
        <rFont val="Calibri"/>
        <family val="2"/>
        <scheme val="minor"/>
      </rPr>
      <t xml:space="preserve">Cortland, Herkimer, Madison, Oneida, Oswego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Townships of Ira, Locke, Sempronius, Sterling, Summerhill and Victory. 
</t>
    </r>
    <r>
      <rPr>
        <b/>
        <sz val="11"/>
        <rFont val="Calibri"/>
        <family val="2"/>
        <scheme val="minor"/>
      </rPr>
      <t>Onondaga</t>
    </r>
    <r>
      <rPr>
        <sz val="11"/>
        <rFont val="Calibri"/>
        <family val="2"/>
        <scheme val="minor"/>
      </rPr>
      <t xml:space="preserve">: Entire County except Townships of Elbridge and Skaneateles. </t>
    </r>
  </si>
  <si>
    <t>Electrician: Teledata - Clinton, Essex, Franklin, Jefferson, Lewis, St. Lawrence</t>
  </si>
  <si>
    <t xml:space="preserve">Electrician: Teledata - Cortland, Herkimer, Madison, Oneida, Oswego, Cayuga: Townships of Ira, Locke, Sempronius, Sterling, Summerhill and Victory.
Chenango: Only the Townships of Columbus, New Berlin and Sherburne.
Onondaga: Entire County except Townships of Elbridge and Skaneateles.
Otsego: Only the Townships of Plainfield, Richfield, Springfield, Cherry Valley, Roseboom, Middlefield, Otsego, Exeter, Edmeston, Burlington, Pittsfield and New Lebanon. Tompkins: Only the Township of Groton.Wayne: Only the Townships of Huron, Wolcott, Rose and Butler. </t>
  </si>
  <si>
    <t>Lineman Electrician: Lineman, Tech, Welder - Albany, Allegany, Broome, Cattaraugus, Cayuga, Chautauqua, Chemung, Chenango, Clinton, Columbia, Cortland, Delaware, Dutchess, Erie, Essex, Franklin, Fulton, Genesee, Greene, Hamilton, Herkimer, Jefferson, Lewis, Livingston, Madison, Monroe, Montgomery, Niagara, Oneida, Onondaga, Ontario, Orange, Orleans, Oswego, Otsego, Putnam, Rensselaer, Rockland, Saratoga, Schenectady, Schoharie, Schuyler, Seneca, St. Lawrence, Steuben, Sullivan, Tioga, Tompkins, Ulster, Warren, Washington, Wayne, Wyoming, Yates</t>
  </si>
  <si>
    <t>Electrician: Teledata, Sound Wireman - Yates, Cayuga: All Townships except Genoa, Ira, Sterling, Victory, Locke, Sempronius and Summerhill, Onondaga: Townships of Elbridge and Skaneateles, Ontario: Only the Townships of Canadaigua, Farmington, Geneva, Gorham, Hopewell, Manchester, Phelps and Seneca, Seneca: All townships except Covert and Lodi, Wayne: Only the Townships of Arcadia, Galen, Lyons, Savannah and Village of Newark.</t>
  </si>
  <si>
    <r>
      <t xml:space="preserve">Electrician Lineman Region 7
</t>
    </r>
    <r>
      <rPr>
        <u/>
        <sz val="11"/>
        <color theme="1"/>
        <rFont val="Calibri"/>
        <family val="2"/>
        <scheme val="minor"/>
      </rPr>
      <t>Entire Counties:</t>
    </r>
    <r>
      <rPr>
        <b/>
        <sz val="11"/>
        <color theme="1"/>
        <rFont val="Calibri"/>
        <family val="2"/>
        <scheme val="minor"/>
      </rPr>
      <t xml:space="preserve"> Cayuga, Cortland, Herkimer, Jefferson, Lewis, Madison, Oneida, Onondaga, Oswego, and St. Lawrence </t>
    </r>
  </si>
  <si>
    <t>Electrician: Electrician - Cayuga: Only the Township of Genoa. Schuyler: Only the Townships of Cayuta, Catharine, and Hector.
Seneca: Only the Townships of Lodi and Covert. Tioga: Only the Townships of Spencer and Candor. Tompkins: Entire county except the Township of Groton.</t>
  </si>
  <si>
    <r>
      <t xml:space="preserve">Electronic Article Surveillance System
Electronic Identification System
Guard Tour System
Technician Onsite Region 7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Jefferson, Lewis, and St. Lawrence</t>
    </r>
  </si>
  <si>
    <r>
      <t xml:space="preserve">Electrician/Electrical Installer 
Onsite Region 8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Chenango</t>
    </r>
    <r>
      <rPr>
        <sz val="11"/>
        <color theme="1"/>
        <rFont val="Calibri"/>
        <family val="2"/>
        <scheme val="minor"/>
      </rPr>
      <t xml:space="preserve">:  Only the Townships of Columbus, New Berlin and Sherburne.
</t>
    </r>
    <r>
      <rPr>
        <b/>
        <sz val="11"/>
        <color theme="1"/>
        <rFont val="Calibri"/>
        <family val="2"/>
        <scheme val="minor"/>
      </rPr>
      <t>Tompkins</t>
    </r>
    <r>
      <rPr>
        <sz val="11"/>
        <color theme="1"/>
        <rFont val="Calibri"/>
        <family val="2"/>
        <scheme val="minor"/>
      </rPr>
      <t xml:space="preserve">:  Only the Township of Groton. 
</t>
    </r>
    <r>
      <rPr>
        <b/>
        <sz val="11"/>
        <color theme="1"/>
        <rFont val="Calibri"/>
        <family val="2"/>
        <scheme val="minor"/>
      </rPr>
      <t>Wayne</t>
    </r>
    <r>
      <rPr>
        <sz val="11"/>
        <color theme="1"/>
        <rFont val="Calibri"/>
        <family val="2"/>
        <scheme val="minor"/>
      </rPr>
      <t xml:space="preserve">:  Only the Townships of Huron, Wolcott, Rose and Butler. </t>
    </r>
  </si>
  <si>
    <r>
      <t xml:space="preserve">Electrician/Electrical Installer 
Onsite Region 8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Schuyler</t>
    </r>
    <r>
      <rPr>
        <sz val="11"/>
        <color theme="1"/>
        <rFont val="Calibri"/>
        <family val="2"/>
        <scheme val="minor"/>
      </rPr>
      <t xml:space="preserve">:  Only the Townships of Cayuta, Catharine, and Hector. 
</t>
    </r>
    <r>
      <rPr>
        <b/>
        <sz val="11"/>
        <color theme="1"/>
        <rFont val="Calibri"/>
        <family val="2"/>
        <scheme val="minor"/>
      </rPr>
      <t>Seneca</t>
    </r>
    <r>
      <rPr>
        <sz val="11"/>
        <color theme="1"/>
        <rFont val="Calibri"/>
        <family val="2"/>
        <scheme val="minor"/>
      </rPr>
      <t xml:space="preserve">:  Only the Townships of Lodi and Covert. 
</t>
    </r>
    <r>
      <rPr>
        <b/>
        <sz val="11"/>
        <color theme="1"/>
        <rFont val="Calibri"/>
        <family val="2"/>
        <scheme val="minor"/>
      </rPr>
      <t>Tioga</t>
    </r>
    <r>
      <rPr>
        <sz val="11"/>
        <color theme="1"/>
        <rFont val="Calibri"/>
        <family val="2"/>
        <scheme val="minor"/>
      </rPr>
      <t xml:space="preserve">:  Only the Townships of Spencer and Candor.
</t>
    </r>
    <r>
      <rPr>
        <b/>
        <sz val="11"/>
        <color theme="1"/>
        <rFont val="Calibri"/>
        <family val="2"/>
        <scheme val="minor"/>
      </rPr>
      <t>Tompkins</t>
    </r>
    <r>
      <rPr>
        <sz val="11"/>
        <color theme="1"/>
        <rFont val="Calibri"/>
        <family val="2"/>
        <scheme val="minor"/>
      </rPr>
      <t xml:space="preserve">:  Entire county except the Township of Groton. </t>
    </r>
  </si>
  <si>
    <r>
      <t xml:space="preserve">Electrician/Electrical Installer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Livingston and Monroe </t>
    </r>
    <r>
      <rPr>
        <sz val="11"/>
        <color theme="1"/>
        <rFont val="Calibri"/>
        <family val="2"/>
        <scheme val="minor"/>
      </rPr>
      <t xml:space="preserve"> 
</t>
    </r>
    <r>
      <rPr>
        <u/>
        <sz val="11"/>
        <color theme="1"/>
        <rFont val="Calibri"/>
        <family val="2"/>
        <scheme val="minor"/>
      </rPr>
      <t>Partial Counties</t>
    </r>
    <r>
      <rPr>
        <b/>
        <sz val="11"/>
        <color theme="1"/>
        <rFont val="Calibri"/>
        <family val="2"/>
        <scheme val="minor"/>
      </rPr>
      <t xml:space="preserve"> - Ontario</t>
    </r>
    <r>
      <rPr>
        <sz val="11"/>
        <color theme="1"/>
        <rFont val="Calibri"/>
        <family val="2"/>
        <scheme val="minor"/>
      </rPr>
      <t xml:space="preserve">: Only the Townships of Bristol, Canadice, Naples, West Bloomfield, Richmond, South Bristol, East Bloomfield and Victor.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Wayne</t>
    </r>
    <r>
      <rPr>
        <sz val="11"/>
        <color theme="1"/>
        <rFont val="Calibri"/>
        <family val="2"/>
        <scheme val="minor"/>
      </rPr>
      <t xml:space="preserve">:  Only the Townships of Macedon, Marion,  Ontario, Palmyra, Sodus, Walworth, Williamson </t>
    </r>
  </si>
  <si>
    <t>Electrician: Teledata, Sound Wireman - Livingston, Monroe, Genesee: Only the Townships of Bergen, Bethany, Byron, Leroy, Pavillion, Stafford, and that portion of the Townships of Batavia and Elba
which lie east of a line following the Little Tonawanda Creek, north on the Tonawanda Creek to the City limits of Batavia, northwest and northeast around the City limits, but including the City of Batavia (in effect prior to 02/01/70), to State Highway 98, north on 98 to Orleans County. Ontario: Only the Townships of Bristol, Canadice, Naples, West Bloomfield, Richmond, South Bristol, East Bloomfield and Victor. Orleans: Only the townships of Clarendon, Kendall, and Murray Wayne: Only the Townships of Macedon, Marion, Ontario, Palmyra, Sodus, Walworth, Williamson
Wyoming: Only the Townships of Castile, Covington, Gainesville, Genesee Falls, Middlebury, Perry, Pike and Warsaw.</t>
  </si>
  <si>
    <t>Electrician: Electrician (base wage) - Broome, Chenango: Entire County except the Townships of Columbus, New Berlin and Sherburne. Delaware: Only the Townships of Davenport, Delhi, Deposit, Franklin, Hamden, Masonville, Meredith, Sidney, Tompkins and Walton Townships,and that portion of Colchester and Hancock Townships north of the east branch of the Delaware River.
Otsego: Only the Townships of Butternuts, Hartwick, Laurens, Maryland, Milford, Morris, Oneonta, Otego, Unadilla and Westford.
Tioga: Only the Townships of Berkshire, Newark Valley, Owego, Richford and Tioga.</t>
  </si>
  <si>
    <r>
      <t xml:space="preserve">Electrician/Electrical Installer 
Onsite Region 8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 xml:space="preserve">Chemung, Steuben </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Schuyler</t>
    </r>
    <r>
      <rPr>
        <sz val="11"/>
        <color theme="1"/>
        <rFont val="Calibri"/>
        <family val="2"/>
        <scheme val="minor"/>
      </rPr>
      <t xml:space="preserve">:  Only the Townships of Dix,  Montour, Orange, Reading, and Tyrone.  
</t>
    </r>
    <r>
      <rPr>
        <b/>
        <sz val="11"/>
        <color theme="1"/>
        <rFont val="Calibri"/>
        <family val="2"/>
        <scheme val="minor"/>
      </rPr>
      <t>Tioga</t>
    </r>
    <r>
      <rPr>
        <sz val="11"/>
        <color theme="1"/>
        <rFont val="Calibri"/>
        <family val="2"/>
        <scheme val="minor"/>
      </rPr>
      <t xml:space="preserve">:  Only the Townships of  Barton and Nichols. </t>
    </r>
  </si>
  <si>
    <t>Electrician: Audio,Sound,Teledata - Chemung, Steuben, Allegany: Only the townships of Allen, Almond, Alfred, Andover, Birdsall, Burns, Granger, Grove, Hume, Independence, Ward, Wellsville,
West Almond, Willing, and that portion of Amity, Angelica, Belfast, Caneadea, and Scio that lie east of the Genesee River.
Schuyler: Only the Townships of Dix, Montour, Orange, Reading and Tyrone.
Tioga: Only the Townships of Barton and Nichols.</t>
  </si>
  <si>
    <r>
      <t xml:space="preserve">Electrician Lineman Onsite Region 8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Broome, Chemung, Chenango, Livingston, Monroe, Ontario, Orleans, Schuyler, Seneca, Steuben, Tioga, Tompkins, Wayne, and Yates</t>
    </r>
  </si>
  <si>
    <r>
      <t xml:space="preserve">Electrician/Electrical Installer 
Onsite Region 8
</t>
    </r>
    <r>
      <rPr>
        <u/>
        <sz val="11"/>
        <color theme="1"/>
        <rFont val="Calibri"/>
        <family val="2"/>
        <scheme val="minor"/>
      </rPr>
      <t>Entire County</t>
    </r>
    <r>
      <rPr>
        <sz val="11"/>
        <color theme="1"/>
        <rFont val="Calibri"/>
        <family val="2"/>
        <scheme val="minor"/>
      </rPr>
      <t xml:space="preserve"> - </t>
    </r>
    <r>
      <rPr>
        <b/>
        <sz val="11"/>
        <color theme="1"/>
        <rFont val="Calibri"/>
        <family val="2"/>
        <scheme val="minor"/>
      </rPr>
      <t>Broome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Chenango</t>
    </r>
    <r>
      <rPr>
        <sz val="11"/>
        <color theme="1"/>
        <rFont val="Calibri"/>
        <family val="2"/>
        <scheme val="minor"/>
      </rPr>
      <t xml:space="preserve">:  Entire County except the Townships of Columbus, New Berlin, and Sherburne.  
</t>
    </r>
    <r>
      <rPr>
        <b/>
        <sz val="11"/>
        <color theme="1"/>
        <rFont val="Calibri"/>
        <family val="2"/>
        <scheme val="minor"/>
      </rPr>
      <t>Tioga</t>
    </r>
    <r>
      <rPr>
        <sz val="11"/>
        <color theme="1"/>
        <rFont val="Calibri"/>
        <family val="2"/>
        <scheme val="minor"/>
      </rPr>
      <t xml:space="preserve">:  Only the Townships of Berkshire, Newark Valley, Owego, Richford, and Tioga.  </t>
    </r>
  </si>
  <si>
    <r>
      <t xml:space="preserve">Electrician/Electrical Installer 
Onsite Region 8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Yates</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Ontario</t>
    </r>
    <r>
      <rPr>
        <sz val="11"/>
        <color theme="1"/>
        <rFont val="Calibri"/>
        <family val="2"/>
        <scheme val="minor"/>
      </rPr>
      <t xml:space="preserve">:  Only the Townships of Canadaigua, Farmington, Geneva, Gorham, Hopewell, Manchester, Phelps and Seneca 
</t>
    </r>
    <r>
      <rPr>
        <b/>
        <sz val="11"/>
        <color theme="1"/>
        <rFont val="Calibri"/>
        <family val="2"/>
        <scheme val="minor"/>
      </rPr>
      <t>Seneca</t>
    </r>
    <r>
      <rPr>
        <sz val="11"/>
        <color theme="1"/>
        <rFont val="Calibri"/>
        <family val="2"/>
        <scheme val="minor"/>
      </rPr>
      <t xml:space="preserve">:  All townships except Covert and Lodi. 
</t>
    </r>
    <r>
      <rPr>
        <b/>
        <sz val="11"/>
        <color theme="1"/>
        <rFont val="Calibri"/>
        <family val="2"/>
        <scheme val="minor"/>
      </rPr>
      <t>Wayne</t>
    </r>
    <r>
      <rPr>
        <sz val="11"/>
        <color theme="1"/>
        <rFont val="Calibri"/>
        <family val="2"/>
        <scheme val="minor"/>
      </rPr>
      <t xml:space="preserve">:  Only the Townships of Arcadia, Galen, Lyons, Savannah, and Village of Newark. </t>
    </r>
  </si>
  <si>
    <t>Electrician: Electrician (Base Wage) Audio, Sound, Teledata - Chemung, Steuben, Allegany: Only the townships of Allen, Almond, Alfred, Andover, Birdsall, Burns, Granger, Grove, Hume, Independence, Ward, Wellsville, West Almond, Willing, and that portion of Amity, Angelica, Belfast, Caneadea, and Scio that lie east of the Genesee River. Schuyler: Only the Townships of Dix, Montour, Orange, Reading and Tyrone. Tioga: Only the Townships of Barton and Nichols.</t>
  </si>
  <si>
    <t>Electrician: Electrician (base wage) - Broome, Chenango: Entire County except the Townships of Columbus, New Berlin and Sherburne. Delaware: Only the Townships of Davenport, Delhi, Deposit, Franklin, Hamden, Masonville, Meredith, Sidney, Tompkins and Walton Townships,and that portion of Colchester and Hancock Townships north of the east branch of the Delaware River. Otsego: Only the Townships of Butternuts, Hartwick, Laurens, Maryland, Milford, Morris, Oneonta, Otego, Unadilla and Westford. Tioga: Only the Townships of Berkshire, Newark Valley, Owego, Richford and Tioga.</t>
  </si>
  <si>
    <t>Electrician: Teledata - Cortland, Herkimer, Madison, Oneida, Oswego, Cayuga: Townships of Ira, Locke, Sempronius, Sterling, Summerhill and Victory. Chenango: Only the Townships of Columbus, New Berlin and Sherburne. Onondaga: Entire County except Townships of Elbridge and Skaneateles. Otsego: Only the Townships of Plainfield, Richfield, Springfield, Cherry Valley, Roseboom, Middlefield, Otsego, Exeter, Edmeston, Burlington, Pittsfield and New Lebanon. Tompkins: Only the Township of Groton. Wayne: Only the Townships of Huron, Wolcott, Rose and Butler.</t>
  </si>
  <si>
    <t>Electrician: Teledata, Sound Wireman- Livingston, Monroe, Genesee: Only the Townships of Bergen, Bethany, Byron, Leroy, Pavillion, Stafford, and that portion of the Townships of Batavia and Elba
which lie east of a line following the Little Tonawanda Creek, north on the Tonawanda Creek to the City limits of Batavia, northwest and northeast around the City limits, but including the City of Batavia (in effect prior to 02/01/70), to State Highway 98, north on 98 to Orleans
County., Ontario: Only the Townships of Bristol, Canadice, Naples, West Bloomfield, Richmond, South Bristol, East Bloomfield and Victor. Orleans: Only the townships of Clarendon, Kendall, and Murray, Wayne: Only the Townships of Macedon, Marion, Ontario, Palmyra, Sodus, Walworth, Williamson, Wyoming: Only the Townships of Castile, Covington, Gainesville, Genesee Falls, Middlebury, Perry, Pike and Warsaw.</t>
  </si>
  <si>
    <t>Electrician: Electrician (includes Teledata work) - Chautauqua, Allegany: Only the Townships of Alma, Bolivar, Centerville, Clarksville, Cuba, Friendship, Genesee, New Hudson, Rushford, Wirt and that
portion of the Townships of Amity, Angelica, Belfast, Caneadea and Scio that are west of the Genesee River.
Cattaraugus: Only the Townships of Allegany, Carrollton, Cold Spring, Conewango, Dayton, Great Valley, Hinsdale, Humphrey, Ischua, Leon, Little Valley, Napoli, Olean, Portville, Red House, Randolph, Salamanca and South Valley.</t>
  </si>
  <si>
    <t>Electrician: Electrician (includes Teledata work) - Erie, Cattaraugus: Only the Townships of Ashford, East Otto, Ellicottville, Farmersville, Freedom, Franklinville, Lyndon, Machias, Mansfield, New Albion, Otto, Perrysburg, Persia and Yorkshire. Genesee: Only the Townships of Alabama, Alexander, Darien, Oakfield,Pembroke and that portion of the Towns of Batavia and Elba that are west of Little Tonawanda Creek; Tonawanda Creek; the City limits of Batavia (in effect prior to Feb. 1, 1970) and State Highway 98 north of the City of Batavia, then north on Highway 98 to the Orleans County line. Wyoming: Only the Townships of Arcade, Attica, Bennington, Eagle, Java, Orangeville, Sheldon and Wethersfield.</t>
  </si>
  <si>
    <t>Electrician: Electrician (includes Teledata work)- Niagara, Orleans: Only the Townships of Albion, Barre, Carlton, Gaines, Ridgeway, Shelby and Yates.</t>
  </si>
  <si>
    <t>Electrician: Audio, Data, Sound - Chemung, Steuben, Allegany: Only the townships of Allen, Almond, Alfred, Andover, Birdsall, Burns, Granger, Grove, Hume, Independence, Ward, Wellsville, West Almond, Willing, and that portion of Amity, Angelica, Belfast, Caneadea, and Scio that lie east of the Genesee River. Schuyler: Only the Townships of Dix, Montour, Orange, Reading and Tyrone. Tioga: Only the Townships of Barton and Nichols</t>
  </si>
  <si>
    <r>
      <rPr>
        <b/>
        <sz val="11"/>
        <color theme="1"/>
        <rFont val="Calibri"/>
        <family val="2"/>
        <scheme val="minor"/>
      </rPr>
      <t xml:space="preserve">Electrician/Electrical Installer </t>
    </r>
    <r>
      <rPr>
        <sz val="11"/>
        <color theme="1"/>
        <rFont val="Calibri"/>
        <family val="2"/>
        <scheme val="minor"/>
      </rPr>
      <t xml:space="preserve">
Onsite Region 9
</t>
    </r>
    <r>
      <rPr>
        <u/>
        <sz val="11"/>
        <color theme="1"/>
        <rFont val="Calibri"/>
        <family val="2"/>
        <scheme val="minor"/>
      </rPr>
      <t>Entire County</t>
    </r>
    <r>
      <rPr>
        <sz val="11"/>
        <color theme="1"/>
        <rFont val="Calibri"/>
        <family val="2"/>
        <scheme val="minor"/>
      </rPr>
      <t xml:space="preserve"> - </t>
    </r>
    <r>
      <rPr>
        <b/>
        <sz val="11"/>
        <color theme="1"/>
        <rFont val="Calibri"/>
        <family val="2"/>
        <scheme val="minor"/>
      </rPr>
      <t>Erie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Cattaraugus</t>
    </r>
    <r>
      <rPr>
        <sz val="11"/>
        <color theme="1"/>
        <rFont val="Calibri"/>
        <family val="2"/>
        <scheme val="minor"/>
      </rPr>
      <t xml:space="preserve">:  Only the Townships of Ashford, East Otto, Ellicottville, Farmersville, Freedom, Franklinville, Lyndon, Machias, Mansfield, New Albion, Otto, Perrysburg, Persia and Yorkshire.  
</t>
    </r>
    <r>
      <rPr>
        <b/>
        <sz val="11"/>
        <color theme="1"/>
        <rFont val="Calibri"/>
        <family val="2"/>
        <scheme val="minor"/>
      </rPr>
      <t>Genesee</t>
    </r>
    <r>
      <rPr>
        <sz val="11"/>
        <color theme="1"/>
        <rFont val="Calibri"/>
        <family val="2"/>
        <scheme val="minor"/>
      </rPr>
      <t xml:space="preserve">:  Only the Townships of Alabama, Alexander, Darien, Oakfield, Pembroke and that portion of the Towns of Batavia and Elba that are west of Little Tonawanda Creek; Tonawanda Creek; the City limits of Batavia (in effect prior to Feb. 1, 1970) and State Highway 98 north of the City of Batavia, then north on Highway 98 to the Orleans County line.  
</t>
    </r>
    <r>
      <rPr>
        <b/>
        <sz val="11"/>
        <color theme="1"/>
        <rFont val="Calibri"/>
        <family val="2"/>
        <scheme val="minor"/>
      </rPr>
      <t>Wyoming</t>
    </r>
    <r>
      <rPr>
        <sz val="11"/>
        <color theme="1"/>
        <rFont val="Calibri"/>
        <family val="2"/>
        <scheme val="minor"/>
      </rPr>
      <t xml:space="preserve">:  Only the Townships of Arcade, Attica, Bennington, Eagle, Java, Orangeville, Sheldon and Wethersfield.  </t>
    </r>
  </si>
  <si>
    <r>
      <rPr>
        <b/>
        <sz val="11"/>
        <color theme="1"/>
        <rFont val="Calibri"/>
        <family val="2"/>
        <scheme val="minor"/>
      </rPr>
      <t xml:space="preserve">Electrician/Electrical Installer </t>
    </r>
    <r>
      <rPr>
        <sz val="11"/>
        <color theme="1"/>
        <rFont val="Calibri"/>
        <family val="2"/>
        <scheme val="minor"/>
      </rPr>
      <t xml:space="preserve">
Onsite Region 9
</t>
    </r>
    <r>
      <rPr>
        <u/>
        <sz val="11"/>
        <color theme="1"/>
        <rFont val="Calibri"/>
        <family val="2"/>
        <scheme val="minor"/>
      </rPr>
      <t>Entire County</t>
    </r>
    <r>
      <rPr>
        <sz val="11"/>
        <color theme="1"/>
        <rFont val="Calibri"/>
        <family val="2"/>
        <scheme val="minor"/>
      </rPr>
      <t xml:space="preserve"> - </t>
    </r>
    <r>
      <rPr>
        <b/>
        <sz val="11"/>
        <color theme="1"/>
        <rFont val="Calibri"/>
        <family val="2"/>
        <scheme val="minor"/>
      </rPr>
      <t>Niagara</t>
    </r>
    <r>
      <rPr>
        <sz val="11"/>
        <color theme="1"/>
        <rFont val="Calibri"/>
        <family val="2"/>
        <scheme val="minor"/>
      </rPr>
      <t xml:space="preserve">
</t>
    </r>
    <r>
      <rPr>
        <u/>
        <sz val="11"/>
        <color theme="1"/>
        <rFont val="Calibri"/>
        <family val="2"/>
        <scheme val="minor"/>
      </rPr>
      <t>Partial County :</t>
    </r>
    <r>
      <rPr>
        <sz val="11"/>
        <color theme="1"/>
        <rFont val="Calibri"/>
        <family val="2"/>
        <scheme val="minor"/>
      </rPr>
      <t xml:space="preserve"> 
</t>
    </r>
    <r>
      <rPr>
        <b/>
        <sz val="11"/>
        <color theme="1"/>
        <rFont val="Calibri"/>
        <family val="2"/>
        <scheme val="minor"/>
      </rPr>
      <t>Orleans</t>
    </r>
    <r>
      <rPr>
        <sz val="11"/>
        <color theme="1"/>
        <rFont val="Calibri"/>
        <family val="2"/>
        <scheme val="minor"/>
      </rPr>
      <t>:  Only the Townships of Albion, Barre, Carlton, Gaines, Ridgeway, Shelby and Yates.</t>
    </r>
  </si>
  <si>
    <t>Electrician: Electrician (includes teledata work) - Chautauqua, Allegany: Only the Townships of Alma, Bolivar, Centerville, Clarksville, Cuba, Friendship, Genesee, New Hudson, Rushford, Wirt and that portion of the Townships of Amity, Angelica, Belfast, Caneadea and Scio that are west of the Genesee River. Cattaraugus: Only the Townships of Allegany, Carrollton, Cold Spring, Conewango, Dayton, Great Valley, Hinsdale, Humphrey, Ischua, Leon, Little Valley, Napoli, Olean, Portville, Red House, Randolph, Salamanca and South Valley.</t>
  </si>
  <si>
    <t>Electrician Lineman 
Onsite Region 9</t>
  </si>
  <si>
    <r>
      <t xml:space="preserve">Electrician/Electrical Installer 
Onsite Region 9
</t>
    </r>
    <r>
      <rPr>
        <u/>
        <sz val="11"/>
        <color theme="1"/>
        <rFont val="Calibri"/>
        <family val="2"/>
        <scheme val="minor"/>
      </rPr>
      <t>Partial County</t>
    </r>
    <r>
      <rPr>
        <sz val="11"/>
        <color theme="1"/>
        <rFont val="Calibri"/>
        <family val="2"/>
        <scheme val="minor"/>
      </rPr>
      <t xml:space="preserve"> - </t>
    </r>
    <r>
      <rPr>
        <b/>
        <sz val="11"/>
        <color theme="1"/>
        <rFont val="Calibri"/>
        <family val="2"/>
        <scheme val="minor"/>
      </rPr>
      <t>Allegany</t>
    </r>
    <r>
      <rPr>
        <sz val="11"/>
        <color theme="1"/>
        <rFont val="Calibri"/>
        <family val="2"/>
        <scheme val="minor"/>
      </rPr>
      <t xml:space="preserve">:  Only the townships of Allen, Almond, Alfred, Andover, Birdsall,  Burns, Granger, Grove, Hume, Independence, Ward, Wellsville, West Almond, Willing, and that portion of Amity, Angelica, Belfast, Caneadea, and Scio that lie east of the Genesee River. </t>
    </r>
  </si>
  <si>
    <r>
      <t xml:space="preserve">Electrician/Electrical Installer 
Onsite Region 9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Chautauqua</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Allegany</t>
    </r>
    <r>
      <rPr>
        <sz val="11"/>
        <color theme="1"/>
        <rFont val="Calibri"/>
        <family val="2"/>
        <scheme val="minor"/>
      </rPr>
      <t xml:space="preserve">:  Only the Townships of Alma,  Bolivar, Centerville, Clarksville, Cuba, Friendship, Genesee, New Hudson,                           Rushford, Wirt and that portion of the Townships of Amity, Angelica, Belfast, Caneadea and Scio that are west of the                            Genesee River.  
</t>
    </r>
    <r>
      <rPr>
        <b/>
        <sz val="11"/>
        <color theme="1"/>
        <rFont val="Calibri"/>
        <family val="2"/>
        <scheme val="minor"/>
      </rPr>
      <t>Cattaraugus</t>
    </r>
    <r>
      <rPr>
        <sz val="11"/>
        <color theme="1"/>
        <rFont val="Calibri"/>
        <family val="2"/>
        <scheme val="minor"/>
      </rPr>
      <t xml:space="preserve">:  Only the Townships of Allegany, Carrollton, Cold Spring, Conewango, Dayton, Great Valley, Hinsdale, Humphrey, Ischua, Leon, Little Valley, Napoli, Olean, Portville, Red House, Randolph, Salamanca and South Valley.  </t>
    </r>
  </si>
  <si>
    <r>
      <t xml:space="preserve">Electrician/Electrical Installer 
Onsite Region 9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Genesee</t>
    </r>
    <r>
      <rPr>
        <sz val="11"/>
        <color theme="1"/>
        <rFont val="Calibri"/>
        <family val="2"/>
        <scheme val="minor"/>
      </rPr>
      <t xml:space="preserve">:  Only the Townships of Bergen, Bethany, Byron, Leroy, Pavillion,  Stafford, and that portion of the Townships of Batavia and Elba which lie east of a line following the Little                             Tonawanda Creek, north on the Tonawanda Creek to the City limits of Batavia, northwest and northeast around the City limits, but including the City of Batavia (in effect prior to 02/01/70), to                            State Highway 98, north on 98 to Orleans County.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Wyoming</t>
    </r>
    <r>
      <rPr>
        <sz val="11"/>
        <color theme="1"/>
        <rFont val="Calibri"/>
        <family val="2"/>
        <scheme val="minor"/>
      </rPr>
      <t xml:space="preserve">:  Only the Townships of  Castile, Covington, Gainesville, Genesee Falls, Middlebury, Perry, Pike and Warsaw.  </t>
    </r>
  </si>
  <si>
    <t xml:space="preserve">Bidders are not permitted to propose any other Job Titles, Descriptions of Duties, or Total Hourly Rates as part of their Bid Proposals.  </t>
  </si>
  <si>
    <t xml:space="preserve">Using the aforementioned Percent (%) Markup, the formulas in the spreadsheet will automatically calculate the following:
1.  Total Hourly Rate (Business Hours)
2.  Overtime Hourly Pay Rate
3.  Overtime Total Hourly Rate
4.  After Business Hour Pay Rate, 
5.  After Business Hours Total Hourly Rate, 
6.  Saturday Hourly Pay Rate,
7.  Saturday Total Hourly Rate, 
8.  Sunday and NYS Holiday Pay Rate, and 
9.  Sunday and NYS Holiday Total Hourly Rate.  
</t>
  </si>
  <si>
    <t>4. Under Column D, "Product Description", insert the description of the Product/model number (e.g. XYZ Chiller P90X 50 Ton)</t>
  </si>
  <si>
    <t xml:space="preserve">5. Under Column E, "Unit of Measurement", indicate the unit/amount the product/model number is sold as (i.e. per foot, pounds, quantity, etc.). </t>
  </si>
  <si>
    <t>9. Under Column I, "Comparable Contract Price",  indicate the price that was offered to the comparable customer/contract. This figure should be indicated to match the NYS Net Price column G, (e.g. if you indicated a NYS Net Price under column G of $450.00, and offered the State of Texas $475.00 per ton for a chiller, please list the $475.00 as the Comparable Contract Price.</t>
  </si>
  <si>
    <t xml:space="preserve">2. Under Column B, "Manufacturer/Product Line", insert the Manufacturer/Brand Name/Product Line (e.g. Lenel, Bosch, Belimo, etc.). </t>
  </si>
  <si>
    <t>Traffic and Transportation CCTV/Surveillance Camera System
Technician Onsite Region 1</t>
  </si>
  <si>
    <r>
      <t xml:space="preserve">Traffic and Transportation CCTV/Surveillance Camera System
Technician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</si>
  <si>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r>
      <t xml:space="preserve">Traffic and Transportation CCTV/Surveillance Camera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 xml:space="preserve"> and </t>
    </r>
    <r>
      <rPr>
        <b/>
        <sz val="11"/>
        <color theme="1"/>
        <rFont val="Calibri"/>
        <family val="2"/>
        <scheme val="minor"/>
      </rPr>
      <t>Putnam</t>
    </r>
  </si>
  <si>
    <r>
      <t xml:space="preserve">Traffic and Transportation CCTV/Surveillance Camera System
Technician Onsite Region 4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Orange, Rockland, Sullivan, Ulster</t>
    </r>
  </si>
  <si>
    <r>
      <t xml:space="preserve">Traffic and Transportation CCTV/Surveillance Camera System
Technician Onsite Region 5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Albany, Columbia, Greene, Delaware, Fulton, Greene, Montgomery, Rensselaer, Schenectady, and Schoharie </t>
    </r>
  </si>
  <si>
    <r>
      <t xml:space="preserve">Traffic and Transportation CCTV/Surveillance Camera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Clinton, Essex, Hamilton, Franklin, Saratoga, Warren, Washington</t>
    </r>
  </si>
  <si>
    <r>
      <t xml:space="preserve">Traffic and Transportation CCTV/Surveillance Camera System
Technician Onsite Region 7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Cayuga, Cortland, Herkimer, Jefferson, Lewis, Madison, Oneida, Onondaga, Oswego, and St. Lawrence</t>
    </r>
  </si>
  <si>
    <t>Traffic and Transportation CCTV/Surveillance Camera System
Technician Onsite Region 8</t>
  </si>
  <si>
    <t>Traffic and Transportation CCTV/Surveillance Camera System
Technician Onsite Region 9</t>
  </si>
  <si>
    <t xml:space="preserve">For all Job Titles and their corresponding Total Hourly Rates, Bidders Must identify:
1.   Their comparable contract/customer, and
2.   Their comparable contract/customer total hourly rate for each job title bid.  </t>
  </si>
  <si>
    <t xml:space="preserve">8. Under Column H, "Comparable Contract/Customer", indicate a comparable contract/customer for which you have previously offered the listed product(s to demonstrate Reasonableness of Price. 
Bidders may demonstrate Reasonableness of Price by offering NYS equal to or better Total Hourly Rates than the following: 
1.	Pricing on any contracts awarded by GSA, Veteran's Administration (VA), Department of Defense (DOD), and other government entities,
2.	Pricing on other state’s government contract, 
3.	Pricing offered by other Bidders for this Solicitation, 
4.	Pricing offered by Bidders to their Best Commercial Customer(s), and/or
5.	Reviewing other information deemed necessary by the Office of General Services </t>
  </si>
  <si>
    <t>Electrician Lineman: Lineman/Splicer - Nassau, Queens, Suffolk</t>
  </si>
  <si>
    <t>Electrician: Telephone and Integrated Tele-Data System Electrician- Nassau, Suffolk</t>
  </si>
  <si>
    <t>Electrician:  Electrician Audio/Sound and Temporary Light/Power - Bronx, Kings, Queens, New York, Richmond</t>
  </si>
  <si>
    <t xml:space="preserve">For Bidders Bidding Lot 2, for each Region bid on each Region Labor Rate sheet, under Columns H and I the Bidder Shall indicate the comparable contract/customer, and the comparable/ contract customer Total Hourly Rate offered to this entity. Bidders are required to demonstrate Reasonableness of Price for the Products and/or Services they are Bidding. Bidders may demonstrate Reasonableness of Price by offering NYS equal to or better Total Hourly Rates than the following: 
1.	Pricing on any contracts awarded by GSA, Veteran's Administration (VA), Department of Defense (DOD), and other government entities,
2.	Pricing on other state’s government contract, 
3.	Pricing offered by other Bidders for this Solicitation, 
4.	Pricing offered by Bidders to their Best Commercial Customer(s), and/or
5.	Reviewing other information deemed necessary by the Office of General Services </t>
  </si>
  <si>
    <r>
      <t xml:space="preserve">Traffic and Transportation CCTV/Surveillance Camera System
Technician Onsite Region 2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New York, Richmond, Kings, Bronx</t>
    </r>
  </si>
  <si>
    <r>
      <t xml:space="preserve">Traffic and Transportation CCTV/Surveillance Camera System
Technician Onsite Region 2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Queens</t>
    </r>
  </si>
  <si>
    <r>
      <t xml:space="preserve">Electrician/Electrical Installer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</si>
  <si>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t>Electrician: Teledata - Westchester</t>
  </si>
  <si>
    <t>Lineman Electrician: Lineman, Tech, Welder - Westchester</t>
  </si>
  <si>
    <t>Electrician: Service Technician - Bronx, Kings, New York, Queens, Richmond, Westchester</t>
  </si>
  <si>
    <t>Lineman Electrician: Lineman, Tech, Welder- Albany, Allegany, Broome, Cattaraugus, Cayuga, Chautauqua, Chemung, Chenango, Clinton, Columbia, Cortland, Delaware, Dutchess, Erie, Essex, Franklin, Fulton, Genesee, Greene, Hamilton, Herkimer, Jefferson, Lewis, Livingston, Madison, Monroe, Montgomery, Niagara, Oneida, Onondaga, Ontario, Orange, Orleans, Oswego, Otsego, Putnam, Rensselaer, Rockland, Saratoga, Schenectady, Schoharie, Schuyler, Seneca, St. Lawrence, Steuben, Sullivan, Tioga, Tompkins, Ulster, Warren, Washington, Wayne, Wyoming, Yates</t>
  </si>
  <si>
    <t>Lineman Electrician: Lineman, Tech, Welder - Albany, Allegany, Broome, Cattaraugus, Cayuga, Chautauqua, Chemung, Chenango, Clinton, Columbia, Cortland, Delaware, Dutchess,
Erie, Essex, Franklin, Fulton, Genesee, Greene, Hamilton, Herkimer, Jefferson, Lewis, Livingston, Madison, Monroe, Montgomery, Niagara,
Oneida, Onondaga, Ontario, Orange, Orleans, Oswego, Otsego, Putnam, Rensselaer, Rockland, Saratoga, Schenectady, Schoharie,
Schuyler, Seneca, St. Lawrence, Steuben, Sullivan, Tioga, Tompkins, Ulster, Warren, Washington, Wayne, Wyoming, Yates</t>
  </si>
  <si>
    <t>Lineman Electrician: Lineman, Tech, Welder- Albany, Allegany, Broome, Cattaraugus, Cayuga, Chautauqua, Chemung, Chenango, Clinton, Columbia, Cortland, Delaware, Dutchess,
Erie, Essex, Franklin, Fulton, Genesee, Greene, Hamilton, Herkimer, Jefferson, Lewis, Livingston, Madison, Monroe, Montgomery, Niagara,
Oneida, Onondaga, Ontario, Orange, Orleans, Oswego, Otsego, Putnam, Rensselaer, Rockland, Saratoga, Schenectady, Schoharie,
Schuyler, Seneca, St. Lawrence, Steuben, Sullivan, Tioga, Tompkins, Ulster, Warren, Washington, Wayne, Wyoming, Yates</t>
  </si>
  <si>
    <t>Lineman Electrician: Lineman, Tech, Welder - Albany, Allegany, Broome, Cattaraugus, Cayuga, Chautauqua, Chemung, Chenango, Clinton, Columbia, Cortland, Delaware, Dutchess, Erie, Essex, Franklin, Fulton, Genesee, Greene, Hamilton, Herkimer, Jefferson, Lewis, Livingston, Madison, Monroe, Montgomery, Niagara,Oneida, Onondaga, Ontario, Orange, Orleans, Oswego, Otsego, Putnam, Rensselaer, Rockland, Saratoga, Schenectady, Schoharie,Schuyler, Seneca, St. Lawrence, Steuben, Sullivan, Tioga, Tompkins, Ulster, Warren, Washington, Wayne, Wyoming, Yates</t>
  </si>
  <si>
    <t xml:space="preserve">1.  Any Bidder Bidding Lots 1 or 2 Must:
     A. Review their proposed NYS Net Pricing Pages for the following terms in their product pricing prior to submission:
          i. Call for quote 
          ii. To be determined
          iii. Consult Factory
          iv. Custom Call for Quote
          v. Custom Call
          vi. N/A
          vii. Value
          viii. Call
          ix. Custom
     B. If included in your proposal NYS Net Pricing Pages, determine if the particular line item does not have a NYS Net Pricing, and 
     C. If the line item does not have NYS Net Price either:
          i. Remove the line item, 
          ii. Obtain and insert a NYS Net Price for this line item, or
          iii. Indicate that you will not charge authorized users for this product by listing either:
                a.  $0.00
                b.  "No Charge,"
                c.  "N/C"
                in both the List Price/MSRP and NYS Net Price columns. </t>
  </si>
  <si>
    <t>3. All Bidders Must:
    A. Review their proposed NYS Net Pricing pages prior to submitting their Bid Proposal for the following words which May indicate references 
         to separate Travel Costs, Site Access Costs, etc. in the pricing:
         i. Travel
         ii. Meals
         iii. Lodging
         iv.  Per Diem
         v.   Travel &amp; Expenses
         vi.  T&amp;E
         vii. Airfare
         viii. Mileage
         ix. Site Access
     B. Determine/Verify If these terms are for separate Travel Costs, Site Access 
          Costs, etc., and
     C. If Yes to 3.B above, either:
          i.  If Bidding Lot 1, remove the entire line item from your proposed NYS Net Pricing Pages, or
          ii. If Bidding either Lot 2, either:
             a.  Remove the aforementioned language from the corresponding line items, making them inclusive of all Travel Cost, Site Access Costs, 
                 etc., or
             b.  Remove the entire line item from your proposed NYS Net Pricing Pages.</t>
  </si>
  <si>
    <t>4. All Bidders Must:
    A. Review their proposed NYS Net Pricing pages prior to submitting their Bid Proposal for the following terms words which May indicate 
         separate shipping 
         charges:
         i. Shipping
         ii. Handling
         iii. Packaging
         iv. Delivery
    B. Determine/Verify If these line items either:
         i. Separate Shipping Charges, or
         ii. Merely describe some functional/specification aspect of the line item and 
            therefore allowable. 
    C. If Yes to 4.B.i above, either:
         i. Remove the reference to separate shipping charges, or
         ii. Remove the line item from their Proposed NYS Net Pricing Pages.</t>
  </si>
  <si>
    <t>The spreadsheet will automatically calculate the following for the aforementioned job titles not included in an NYSDOL Prevailing Wage Rate Schedule:
1. Overtime Total Hourly Rates - [Calculated as 1.5x the Total Hourly Rate]
2. After Business Hours Total Hourly Rate - [Calculated as 1.5x the Total Hourly Rate],
3. Saturday Total Hourly Rate - [Calculated as 1.5x the Total Hourly Rate], and 
4. Sunday and NYS Holiday Total Hourly Rate. - [Calculated as 2.0x the Total Hourly Rate]</t>
  </si>
  <si>
    <t xml:space="preserve">Bidders are not permitted to propose any other Subcontractor Category or Description of Work as part of their Bid Proposals.  After award of Contracts, Contractors May propose additional Subcontractor Categories and associated Descriptions of Work, provided these do not overlap with the Subcontractor Category and associated Descriptions of Work listed in this Attachment (e.g. Electrical Contractor, Mechanical Contractor, etc.). and further that there is no increase in the Subcontractor Percent (%) Markup for these additional Subcontractor Categories and associated Descriptions of Works. </t>
  </si>
  <si>
    <r>
      <rPr>
        <b/>
        <sz val="12"/>
        <rFont val="Times New Roman"/>
        <family val="1"/>
      </rPr>
      <t>Equipment Pricing</t>
    </r>
    <r>
      <rPr>
        <sz val="12"/>
        <rFont val="Times New Roman"/>
        <family val="1"/>
      </rPr>
      <t xml:space="preserve">:
To develop your NYS Net Price List, the following columns </t>
    </r>
    <r>
      <rPr>
        <b/>
        <u/>
        <sz val="12"/>
        <rFont val="Times New Roman Bold"/>
      </rPr>
      <t>are required to be completed for the Equipment pricing for all Lot(s) bid</t>
    </r>
    <r>
      <rPr>
        <sz val="12"/>
        <rFont val="Times New Roman"/>
        <family val="1"/>
      </rPr>
      <t>:</t>
    </r>
  </si>
  <si>
    <t xml:space="preserve">1. Under Column A, the spreadsheet Shall automatically "count" the number  for each item.  This row is locked and cannot be edited, but only extended.  To extend this column:
      A.  Bring the curser to the lower left-hand corner of the cell with the last Line Item #, which is initial A20 in the Equipment Pricing Tab      
      B.  Once the curser appears as a "+" sign, drag the cell to last row you are utilizing.  
      C.  The formula in this cell will automatically "Count" by adding 1 to each row. </t>
  </si>
  <si>
    <t xml:space="preserve">Bidders are to offer either an entire Product Line, or all Product Subcategories of a Product Line which fit the Scope of this Solicitation and any resulting Contract by including all items from these into the applicable Equipment Pricing tab in Attachment 1 NYS Net Pricing.  Any Product Subcategory or portion of a Product Line which does not fit the scope of this Solicitation and any resulting Contract Shall not be offered and will not be included in any award.  </t>
  </si>
  <si>
    <t xml:space="preserve">5. Any Bidder Bidding Lot 1 Must:
     A. Review their Proposed NYS Net Pricing pages prior to submitting their Bid  Proposal for the following terms:
          i. install
          ii. integrate(e)(ion)
          iii. service
          iv. implement
          v. custom
          vi. consult
          vii. maint
          viii. repair
          ix. replace
          x. project manager
          xi. commission
          xii. professional service  
     B. If the Bidder locates these terms in its proposed NYS Net Pricing Pages, determine/verify If these terms are for Services/Labor Rates, and
     C. If the Bidder determines these are for Services/Labor Rates, remove these line items from their proposed NYS Net Pricing Pages. </t>
  </si>
  <si>
    <r>
      <rPr>
        <b/>
        <u/>
        <sz val="11"/>
        <rFont val="The Arial"/>
      </rPr>
      <t>Custom-Built Equipment Pricing</t>
    </r>
    <r>
      <rPr>
        <b/>
        <sz val="11"/>
        <rFont val="The Arial"/>
      </rPr>
      <t xml:space="preserve">
</t>
    </r>
    <r>
      <rPr>
        <sz val="11"/>
        <rFont val="The Arial"/>
      </rPr>
      <t xml:space="preserve">Certain Equipment for example chillers, air handlers, air terminals, heat pumps, etc.) may be Custom-Built Equipment as defined in Attachment 15 - Glossary of Terms.  If this is the case, please insert these items under the tab: Custom-Built Equipment Pricing </t>
    </r>
    <r>
      <rPr>
        <b/>
        <sz val="11"/>
        <rFont val="The Arial"/>
      </rPr>
      <t xml:space="preserve">
For Any Equipment which a Bidder Proposes as Custom-Built Equipment where OGS determines that there is a List Price/MSRP, OGS will reject the proposed Equipment Pricing.</t>
    </r>
  </si>
  <si>
    <t xml:space="preserve">6. Under Column F "Warranty Period – # of year(s) after acceptance as required by Appendix B, Clause 54", please list the term of 
      the warranty for each Product Line, Product Line Subcategory, or Equipment in years. The warranty period shall be the longer of either: 
      A.  the Bidder's or Manufacturer's standard commercially-offered warranty, or 
      B.   One (1) year 
      from the date of acceptance. </t>
  </si>
  <si>
    <r>
      <t>4.. Under column D "</t>
    </r>
    <r>
      <rPr>
        <b/>
        <sz val="12"/>
        <rFont val="Times New Roman"/>
        <family val="1"/>
      </rPr>
      <t>Product Description</t>
    </r>
    <r>
      <rPr>
        <sz val="12"/>
        <rFont val="Times New Roman"/>
        <family val="1"/>
      </rPr>
      <t>", insert the description of the Product/Model number from the Manufacturer’s/Distributor’s Price 
     List with List Price/MSRP (“List Price/MSRP File”).   Bidders Must use the Manufacturer’s or Distributor's Product Description from the 
     Manufacturer’s/Distributor’s Price List with List Price/MSRP (“List Price/MSRP File”) .</t>
    </r>
  </si>
  <si>
    <r>
      <rPr>
        <sz val="12"/>
        <rFont val="Symbol"/>
        <family val="1"/>
        <charset val="2"/>
      </rPr>
      <t>1.</t>
    </r>
    <r>
      <rPr>
        <sz val="12"/>
        <rFont val="Times New Roman"/>
        <family val="1"/>
      </rPr>
      <t>   Under column A "</t>
    </r>
    <r>
      <rPr>
        <b/>
        <sz val="12"/>
        <rFont val="Times New Roman"/>
        <family val="1"/>
      </rPr>
      <t>Line #</t>
    </r>
    <r>
      <rPr>
        <sz val="12"/>
        <rFont val="Times New Roman"/>
        <family val="1"/>
      </rPr>
      <t xml:space="preserve">," the spreadsheet Shall automatically "count" the number 
      for each item.  This row is locked and cannot be edited, but only extended.  To extend this column:
      A.  Bring the curser to the lower left-hand corner of the cell with the last Line Item #, which is initial A17 in the Equipment Pricing Tabs for 
            Lots 1 and 2.
      B.  Once the curser appears as a "+" sign, drag the cell to last row you are utilizing.  
      C.  The formula in this cell will automatically "Count" by adding 1 to each row.    </t>
    </r>
  </si>
  <si>
    <r>
      <rPr>
        <sz val="12"/>
        <rFont val="Symbol"/>
        <family val="1"/>
        <charset val="2"/>
      </rPr>
      <t>2.</t>
    </r>
    <r>
      <rPr>
        <sz val="12"/>
        <rFont val="Times New Roman"/>
        <family val="1"/>
      </rPr>
      <t>   Under column B "</t>
    </r>
    <r>
      <rPr>
        <b/>
        <sz val="12"/>
        <rFont val="Times New Roman"/>
        <family val="1"/>
      </rPr>
      <t>Manufacturer/Product Line</t>
    </r>
    <r>
      <rPr>
        <sz val="12"/>
        <rFont val="Times New Roman"/>
        <family val="1"/>
      </rPr>
      <t>", insert the Manufacturer/Brand Name/Product Line (e.g. Lenel, Bosch, Belimo, etc.). 
      Depending upon the number of Product Lines being Bid, you may either utilize one sheet and add applicable rows for each Product Line's part 
      numbers, or create a separate sheets for each Product Line.</t>
    </r>
  </si>
  <si>
    <r>
      <t xml:space="preserve">7.   </t>
    </r>
    <r>
      <rPr>
        <sz val="12"/>
        <rFont val="Times New Roman"/>
        <family val="1"/>
      </rPr>
      <t>Under column G "</t>
    </r>
    <r>
      <rPr>
        <b/>
        <sz val="12"/>
        <rFont val="Times New Roman"/>
        <family val="1"/>
      </rPr>
      <t>Warranty Period – # of year(s) after acceptance as required by Appendix B, Clause 54</t>
    </r>
    <r>
      <rPr>
        <sz val="12"/>
        <rFont val="Times New Roman"/>
        <family val="1"/>
      </rPr>
      <t xml:space="preserve">", please list the term of 
      the warranty for each Product Line, Product Line Subcategory, or Equipment in years. The warranty period shall be the longer of either: 
      A.  the Bidder's or Manufacturer's standard commercially-offered warranty, or 
      B.   One (1) year 
      from the date of acceptance. </t>
    </r>
  </si>
  <si>
    <r>
      <t>9.</t>
    </r>
    <r>
      <rPr>
        <sz val="7"/>
        <rFont val="Times New Roman"/>
        <family val="1"/>
      </rPr>
      <t>     </t>
    </r>
    <r>
      <rPr>
        <sz val="12"/>
        <rFont val="Times New Roman"/>
        <family val="1"/>
      </rPr>
      <t>Under column I "</t>
    </r>
    <r>
      <rPr>
        <b/>
        <sz val="12"/>
        <rFont val="Times New Roman"/>
        <family val="1"/>
      </rPr>
      <t>Percent (%) Discount</t>
    </r>
    <r>
      <rPr>
        <sz val="12"/>
        <rFont val="Times New Roman"/>
        <family val="1"/>
      </rPr>
      <t xml:space="preserve">", insert the proposed Percent (%) Discount for each product.  </t>
    </r>
  </si>
  <si>
    <r>
      <t>5.</t>
    </r>
    <r>
      <rPr>
        <sz val="7"/>
        <rFont val="Times New Roman"/>
        <family val="1"/>
      </rPr>
      <t xml:space="preserve">      </t>
    </r>
    <r>
      <rPr>
        <sz val="12"/>
        <rFont val="Times New Roman"/>
        <family val="1"/>
      </rPr>
      <t>Under column G "</t>
    </r>
    <r>
      <rPr>
        <b/>
        <sz val="12"/>
        <rFont val="Times New Roman"/>
        <family val="1"/>
      </rPr>
      <t>Unit of Measurement,</t>
    </r>
    <r>
      <rPr>
        <sz val="12"/>
        <rFont val="Times New Roman"/>
        <family val="1"/>
      </rPr>
      <t>" indicate the unit/amount at which the Equipment is sold as (i.e. per foot, pounds, quantity,
      etc.).</t>
    </r>
  </si>
  <si>
    <t>Comparable Contract/Customer Percent (%) Markup</t>
  </si>
  <si>
    <t xml:space="preserve">Bidders Bidding Lot 2 who wish to:
1. Utilize Subcontractors, and 
2. Propose a Subcontractor Percent (%) Markup Shall complete the Tab "Subcontractor Utilization, "
</t>
  </si>
  <si>
    <t xml:space="preserve">ALL PRICING PROVIDED HEREIN, EXCEPT FOR PRICING PROVIDED FOR COMPARABLE CUSTOMERS/CONTRACTS PURPOSES, WILL BE PUBLISHED ON THE OGS WEBSITE FOR PUBLIC VIEWING
</t>
  </si>
  <si>
    <t xml:space="preserve">Equipment/Model Number </t>
  </si>
  <si>
    <t xml:space="preserve"> Equipment Description </t>
  </si>
  <si>
    <r>
      <t>6.</t>
    </r>
    <r>
      <rPr>
        <sz val="7"/>
        <rFont val="Times New Roman"/>
        <family val="1"/>
      </rPr>
      <t xml:space="preserve">          </t>
    </r>
    <r>
      <rPr>
        <sz val="12"/>
        <rFont val="Times New Roman"/>
        <family val="1"/>
      </rPr>
      <t>Under column F "</t>
    </r>
    <r>
      <rPr>
        <b/>
        <sz val="12"/>
        <rFont val="Times New Roman"/>
        <family val="1"/>
      </rPr>
      <t>Product Line Subcategory,"</t>
    </r>
    <r>
      <rPr>
        <sz val="12"/>
        <rFont val="Times New Roman"/>
        <family val="1"/>
      </rPr>
      <t xml:space="preserve"> where the Manufacturer’s/Distributor’s Price List with List Price/MSRP (“List Price/MSRP 
       File”).e has multiple different product line subcategories which will have different proposed Percent (%) Discounts, Bidder Shall insert 
       the applicable Product Line Subcategory indicator (e.g. A, B, "cameras, etc.) which will correspond to this particular Product Line 
       Subcategory.  This is not required where bidder is Bidding one (1) Percent (%) Discount for a Product Line (e.g. 40% for all Pelco equipment). </t>
    </r>
  </si>
  <si>
    <t xml:space="preserve">2. Any Bidder Bidding Lot 1 Must:
    A. Review their proposed NYS Net Pricing Pages prior to submitting their Bid Proposal for the following terms in their product pricing prior to 
         submission which May indicate Cloud/Hosted Offerings::
         i. Web/Web-based
         ii. SaaS
         iii. PaaS
          iv. IaaS
          v. .Net
          vi. Remote Access
          vii. Hosted
          viii. Cloud
          ix. XaaS
          x. Remote Monitoring
     B. If included in your proposed NYS Net Pricing Pages, determine if these are Cloud Offerings, and
     C. If:
          i. Yes to B above, remove these form your proposed NYS Net Pricing Pages, or
          ii. No to B.ii above, attach a separate document which answers these questions:
              a. Are these Products on hardware which is owned and retained by customers (authorized users) (Yes or No only)? 
              b. Are these Products behind the customer’s firewall (Yes or No only)?
              c. Is any Data stored/housed remotely (on non-customer premises) (Yes or No only)? 
              d. Does/Can any other Third Party “Act on” or “Manage” these items besides the customer (Note: This does not referee to remote 
                  Maintenance as described in Sec. 10.E of Solicitation XXXXX (Yes or No Only)? and
              e. Is all Data transmitted on networks managed by the customer, behind their firewall/Encryption (Yes or No Only)? </t>
  </si>
  <si>
    <t xml:space="preserve">The Total Hourly Rates for the aforementioned Job Titles Which Are Not Included in an NYSDOL Prevailing Wage Rate Schedule include the following
1. Hourly Pay Rate (as determined by the contractor),
2. All benefits (health insurance, retirement, etc.),
3. Travel Costs,
4. Meals,
5. Lodging,
6. Gas/fuel,
7. Tolls,
8. Site Access Costs,
9. Workers Compensation,
10. Disability Benefits,
11. State Unemployment (SUTA),
12. Federal Insurance (FICA),
13. Federal Unemployment (FUTA)
14. All other insurance, including, but not limited to: 
      A. Commercial General Liability, 
      B. Business Automobile Liability, 
      C. Professional Liability/Errors &amp; Omissions Insurance,
      D. Technology Professional Liability/Technology Errors &amp; Omissions Insurance,
      E. Data Breach and Privacy/Cyber Liability Insurance, and
      F. Any other insurance
15. Background checks, ongoing certifications, licensing, etc., 
16. Authorized user Security procedures, 
17. All other overhead (including, but not limited to taxes, utilities, etc.), and 
18. Profit
These job titles shall cover both contractor and subcontractors.  
</t>
  </si>
  <si>
    <t>Offsite Integration and Maintenance Technician</t>
  </si>
  <si>
    <t>Electrician: Service Technician (Service and Maintenance on Alarm and Security Systems) - Bronx, Kings, New York, Queens, Richmond, Westchester</t>
  </si>
  <si>
    <r>
      <t xml:space="preserve">Electrician/Electrical Installer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 Towns of Fishkill, East 
Fishkill, and Beacon.</t>
    </r>
  </si>
  <si>
    <r>
      <t xml:space="preserve">Electrician/Electrical Installer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 East Fishkill, and Beacon.</t>
    </r>
  </si>
  <si>
    <t>Region 3 - Dutchess, Putnam, and Westchester Counties</t>
  </si>
  <si>
    <t>Electrician: Electrician Wireman/ Technician Electrical/Technician Projects-  Sullivan, Ulster, Delaware: Only in the Townships of Andes, Harpersfield, Kortwright,Stamford, Bovina, Roxbury, Middletown and those portions of Colchester and Hancock south of the East Branch of the Delaware River.
Dutchess: All of the county except for the towns of Fishkill,East Fishkill, and Beacon.
Greene: That portion of the county south of a line following the south limits of the city of Catskill in a Westerly direction from the Hudson River to Highway 23A along 23A to the road following the Little Westkill and continuing along this road to Delaware County.</t>
  </si>
  <si>
    <t>Electrician: Electrician - Cayuga: Only the Township of Genoa. Schuyler: Only the Townships of Cayuga, Catharine, and Hector.
Seneca: Only the Townships of Lodi and Covert. Tioga: Only the Townships of Spencer and Candor. Tompkins: Entire county except the Township of Groton.</t>
  </si>
  <si>
    <t>Electrician: Teledata, Sound Wireman - Yates, Cayuga: All Townships except Genoa, Ira, Sterling, Victory, Locke, Sempronius and Summerhill, Onondaga: Townships of Elbridge and Skaneateles, Ontario: Only the Townships of Canandaigua, Farmington, Geneva, Gorham, Hopewell, Manchester, Phelps and Seneca, Seneca: All townships except Covert and Lodi, Wayne: Only the Townships of Arcadia, Galen, Lyons, Savannah and Village of Newark.</t>
  </si>
  <si>
    <t>Electrician: Electrician (base wage) - Broome, Chenango: Entire County except the Townships of Columbus, New Berlin and Sherburne. Delaware: Only the Townships of Davenport, Delhi, Deposit, Franklin, Hamden, Masonville, Meredith, Sidney, Tompkins and Walton Townships, and that portion of Colchester and Hancock Townships north of the east branch of the Delaware River. Otsego: Only the Townships of Butternuts, Hartwick, Laurens, Maryland, Milford, Morris, Oneonta, Otego, Unadilla and Westford. Tioga: Only the Townships of Berkshire, Newark Valley, Owego, Richford and Tioga.</t>
  </si>
  <si>
    <r>
      <t>8.</t>
    </r>
    <r>
      <rPr>
        <sz val="7"/>
        <rFont val="Times New Roman"/>
        <family val="1"/>
      </rPr>
      <t>    </t>
    </r>
    <r>
      <rPr>
        <sz val="12"/>
        <rFont val="Times New Roman"/>
        <family val="1"/>
      </rPr>
      <t>Under column H "</t>
    </r>
    <r>
      <rPr>
        <b/>
        <sz val="12"/>
        <rFont val="Times New Roman"/>
        <family val="1"/>
      </rPr>
      <t>List Price/MSRP</t>
    </r>
    <r>
      <rPr>
        <sz val="12"/>
        <rFont val="Times New Roman"/>
        <family val="1"/>
      </rPr>
      <t>", insert the List Price/MSRP for each item from the Manufacturer’s/Distributor’s Price List with List Price/MSRP (“List Price/MSRP File”).</t>
    </r>
    <r>
      <rPr>
        <sz val="12"/>
        <rFont val="Symbol"/>
        <family val="1"/>
        <charset val="2"/>
      </rPr>
      <t xml:space="preserve"> </t>
    </r>
    <r>
      <rPr>
        <sz val="12"/>
        <rFont val="Times New Roman"/>
        <family val="1"/>
      </rPr>
      <t xml:space="preserve">This value should be rounded to the nearest whole cent (e.g. two decimal places) using 'standard' rounding method </t>
    </r>
  </si>
  <si>
    <t xml:space="preserve">7. Under Column G, "NYS Net Price", indicate the customized pricing, based upon the Unit of Measurement listed, that will be charged. (e.g. for a chiller based on a per ton Unit of Measurement, if you indicate a NYS Net Price of $500.00, and the Authorized User requires a 90 ton chiller, this would yield a total price of $45,000.00 [$500.00 * 90 = $45,000]. This value should be rounded to the nearest whole cent (e.g. two decimal places) using 'standard' rounding method. </t>
  </si>
  <si>
    <t>1.  Bidders bidding LOT 2 are required to complete the tabs labeled "Region [#] Labor Rates," for all Installation, Integration, and 
     Maintenance by inserting the following:
2.  For all Bidders offering Products/Systems which are hardwired/affixed to facilities, the Bidder Must insert a proposed Percent (%) Markup for 
     the following Job Titles which are included in NYSDOL Prevailing Wage Schedules:
     A.  Electrician/Electrical Installer
     B.  The applicable technician titles for products/systems being bid.  
     C.  If offering Traffic and Transportation CCTV/Surveillance Camera Systems in Regions 1 and 3-9, the Electrician Lineman.
     D. The value inidcated for the percent markup should list no more than two (2) decimal places
3.  Where the Bidder is proposing Integrated Microprocessor-Controlled HVAC Product Systems, the Bidder should insert proposed Percent (%) 
     Markups for the applicable Steamfitter Job Tittles in addition to the applicable Electrical  Installer and Technician Job Titles.
4.  Where the Bidder is proposing Fire Sprinkler Systems or Fire Suppression Systems, Bidder Shall insert proposed Percent (%) Markups for the 
     Sprinkler Job Title in addition to the applicable Electrician and Technician Titles).</t>
  </si>
  <si>
    <t>CCTV/Surveillance Camera System
Physical Access Control System
Alarm and Signal System
Technician Onsite Region 1</t>
  </si>
  <si>
    <r>
      <t xml:space="preserve">CCTV/Surveillance Camera Systems
Physical Access Control Systems 
Alarm and Signal Systems
Technician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Orange and Rockland</t>
    </r>
  </si>
  <si>
    <r>
      <t xml:space="preserve">CCTV/Surveillance Camera Systems
Physical Access Control Systems 
Alarm and Signal Systems
Technician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Sullivan and Ulster</t>
    </r>
  </si>
  <si>
    <t>Individual employed by the Contractor or Subcontractor who Starts-Up, Commissions, Programs,  Integrates, and Maintains (both Preventative and Remedial Maintenance) Traffic Camera Systems.</t>
  </si>
  <si>
    <r>
      <t xml:space="preserve">Bidders should submit one electronic copy of Attachment 1 - NYS Net Pricing Pages.  This file must to be an </t>
    </r>
    <r>
      <rPr>
        <b/>
        <u/>
        <sz val="12"/>
        <rFont val="Times New Roman Bold"/>
      </rPr>
      <t>Unprotected Excel File</t>
    </r>
    <r>
      <rPr>
        <b/>
        <sz val="12"/>
        <rFont val="Times New Roman"/>
        <family val="1"/>
      </rPr>
      <t xml:space="preserve">.  </t>
    </r>
  </si>
  <si>
    <r>
      <t>3.</t>
    </r>
    <r>
      <rPr>
        <sz val="7"/>
        <rFont val="Times New Roman"/>
        <family val="1"/>
      </rPr>
      <t>       </t>
    </r>
    <r>
      <rPr>
        <sz val="12"/>
        <rFont val="Times New Roman"/>
        <family val="1"/>
      </rPr>
      <t>Under column C "</t>
    </r>
    <r>
      <rPr>
        <b/>
        <sz val="12"/>
        <rFont val="Times New Roman"/>
        <family val="1"/>
      </rPr>
      <t>Equipment/Model Number</t>
    </r>
    <r>
      <rPr>
        <sz val="12"/>
        <rFont val="Times New Roman"/>
        <family val="1"/>
      </rPr>
      <t>", insert the Manufacturer's or Distributor's listed Equipment/product/model Number.  Bidders Must use the Manufacturer’s or Distributor's Product/Model # from the Manufacturer’s/Distributor’s Price List with List Price/MSRP (“List Price/MSRP File”) .</t>
    </r>
  </si>
  <si>
    <t xml:space="preserve">3.       Under column C "Equipment/Model Number", insert the Manufacturer's or Distributor's listed Equipment/product/model Number. *Note, if as a custom-built product that does not have a Manufacturer's equipment/product/model number, please create a model/part number which can be used when invoicing. </t>
  </si>
  <si>
    <t>MISCELLANEOUS INFORMATION</t>
  </si>
  <si>
    <t>Instructions:
1.  All Bidders Must complete
    A. Tab "Discount Table Comparison"
    B.  The "Equipment Pricing" tab for all Products except Custom-Built Equipment
2. If Bidding Lot 2, 
    A. and proposing Custom-Built Equipment, list these in and complete the Custom Build Equipment Pricing" Tab
    D.  If Bidding Lot 2, the applicable Labor Rates Tab.
    E.  If Bidding Lot 2, and the Bidder wishes to offer Subcontractors, the Subcontractor Utilization Tab. 
2. The instructions for completing the "Discount Summary Table" are in the Discount Summary Table tab. 
3. The following instructions describe how the Bidder is to complete the Equipment Pricing and Labor Rate Tabs.
4.  The instructions for completing the "Subcontractor Utilization" tab are in the Subcontractor Utilization Tab.</t>
  </si>
  <si>
    <r>
      <t>10.</t>
    </r>
    <r>
      <rPr>
        <sz val="7"/>
        <rFont val="Times New Roman"/>
        <family val="1"/>
      </rPr>
      <t>      </t>
    </r>
    <r>
      <rPr>
        <b/>
        <sz val="12"/>
        <rFont val="Times New Roman"/>
        <family val="1"/>
      </rPr>
      <t>NYS Net Price Column</t>
    </r>
    <r>
      <rPr>
        <sz val="12"/>
        <rFont val="Times New Roman"/>
        <family val="1"/>
      </rPr>
      <t xml:space="preserve"> - This column automatically calculates NYS Net Price by multiplying the List Price/MSRP by the Percent (%) Discount.  This column is LOCKED and cannot be edited.   
The following is an example of how the NYS Net Price is calculated:
NYS Net Price = List Price/MSRP * (1-Discount Percentage)
$540 = $600 * (1-10%)
In this case, the List Price/MSRP is $600.00, and the proposed Percent (%) Discount is 10%.
This value shall be rounded to the nearest whole cent (e.g. two decimal places) using 'standard' rounding method   
</t>
    </r>
    <r>
      <rPr>
        <b/>
        <sz val="12"/>
        <rFont val="Times New Roman"/>
        <family val="1"/>
      </rPr>
      <t>DO NOT ATTEMPT TO CHANGE THIS FORMULA AS THIS MAY RESULT IN BIDDER'S BID BEING FOUND NON-RESPONSIVE AND INELIGIBLE FOR AWARD</t>
    </r>
  </si>
  <si>
    <r>
      <t xml:space="preserve">Installation, Integration, and Maintenance Labor Rates - </t>
    </r>
    <r>
      <rPr>
        <b/>
        <u/>
        <sz val="12"/>
        <rFont val="Times New Roman"/>
        <family val="1"/>
      </rPr>
      <t>Applicable to Each Region Tab</t>
    </r>
    <r>
      <rPr>
        <sz val="12"/>
        <rFont val="Times New Roman"/>
        <family val="1"/>
      </rPr>
      <t xml:space="preserve"> (i.e. Region 1 Labor Rates, Region 2 Labor Rates, Region 3 Labor Rates, Region 4 Labor Rates, Region 5 Labor Rates, Region 6 Labor Rates, Region 7 Labor Rates, Region 8 Labor Rates &amp; Region 9 Labor Rates)</t>
    </r>
  </si>
  <si>
    <t>Bidders Bidding Lot 2 May also propose Total Hourly Rates (for Business Hours) for the following Job Titles Which Are Not Included in NYS DOL Prevailing Wage Rate Schedules:
a.  Project/Program Manager
b.  CAD Drafter
c.  Designer
d.  Offsite Integration and Maintenance Technician
LIVESCAN
e.  Trainer
f.  Advanced Trainer (option)
For both Training and Advanced training, authorized users shall insert:
i.   Class Size (# of People), and
ii.  Length of Class (# of Hours)
The spreadsheet shall automatically calculate the overtime/holiday rates:</t>
  </si>
  <si>
    <t>Where a Bidder is proposing Equipment for which it will not be charging authorized users, it Must list one of the following in the "List Price/MSRP and "NYS Net Pricing" columns:
1. $0.00,
2. "No Charge," or
3. "N/C"</t>
  </si>
  <si>
    <r>
      <t xml:space="preserve">CCTV/Surveillance Cameras System
Physical Access Control Systems 
Alarm and Signal System
Technician Onsite Region 5
</t>
    </r>
    <r>
      <rPr>
        <u/>
        <sz val="11"/>
        <color theme="1"/>
        <rFont val="Calibri"/>
        <family val="2"/>
        <scheme val="minor"/>
      </rPr>
      <t>Partial County</t>
    </r>
    <r>
      <rPr>
        <sz val="11"/>
        <color theme="1"/>
        <rFont val="Calibri"/>
        <family val="2"/>
        <scheme val="minor"/>
      </rPr>
      <t xml:space="preserve"> - </t>
    </r>
    <r>
      <rPr>
        <b/>
        <sz val="11"/>
        <color theme="1"/>
        <rFont val="Calibri"/>
        <family val="2"/>
        <scheme val="minor"/>
      </rPr>
      <t>Otsego</t>
    </r>
    <r>
      <rPr>
        <sz val="11"/>
        <color theme="1"/>
        <rFont val="Calibri"/>
        <family val="2"/>
        <scheme val="minor"/>
      </rPr>
      <t xml:space="preserve">:  Only the Townships of Plainfield, Richfield, Springfield, Cherry Valley, Roseboom, Middlefield, Otsego, Exeter, Edmeston, Burlington, Pittsfield, and New Lebanon.  </t>
    </r>
  </si>
  <si>
    <r>
      <t xml:space="preserve">CCTV/Surveillance Cameras System
Physical Access Control System
Alarm and Signal System
Technician Onsite Region 5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Delaware</t>
    </r>
    <r>
      <rPr>
        <sz val="11"/>
        <color theme="1"/>
        <rFont val="Calibri"/>
        <family val="2"/>
        <scheme val="minor"/>
      </rPr>
      <t xml:space="preserve">:  Only in the Townships of Andes, Harpersfield, Kortwright, Stamford, Bovina, Roxbury, Middletown and those portions of Colchester and Hancock south of the East Branch of the Delaware River.  
</t>
    </r>
    <r>
      <rPr>
        <b/>
        <sz val="11"/>
        <color theme="1"/>
        <rFont val="Calibri"/>
        <family val="2"/>
        <scheme val="minor"/>
      </rPr>
      <t>Greene</t>
    </r>
    <r>
      <rPr>
        <sz val="11"/>
        <color theme="1"/>
        <rFont val="Calibri"/>
        <family val="2"/>
        <scheme val="minor"/>
      </rPr>
      <t xml:space="preserve">:  That portion of the county south of a line following the south limits of the city of Catskill in a Westerly direction from the Hudson River to Highway 23A along 23A to the road following the Little Westkill and continuing along this road to Delaware County. </t>
    </r>
  </si>
  <si>
    <r>
      <t xml:space="preserve">CCTV/Surveillance Cameras System
Physical Access Control System
Alarm and Signal System
Technician Onsite Region 5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Albany, Columbia, Fulton, Montgomery, Rensselaer, Schenectady, and Schoharie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Greene</t>
    </r>
    <r>
      <rPr>
        <sz val="11"/>
        <color theme="1"/>
        <rFont val="Calibri"/>
        <family val="2"/>
        <scheme val="minor"/>
      </rPr>
      <t xml:space="preserve">:  Portion of the County North of a line following the South limits of the  City of Catskill in a westerly direction from the Hudson River to State Highway 23A.  Then continuing on 23A to the road following the Little West Kill and continuing along this road to Delaware County.  
</t>
    </r>
    <r>
      <rPr>
        <b/>
        <sz val="11"/>
        <color theme="1"/>
        <rFont val="Calibri"/>
        <family val="2"/>
        <scheme val="minor"/>
      </rPr>
      <t>Otsego</t>
    </r>
    <r>
      <rPr>
        <sz val="11"/>
        <color theme="1"/>
        <rFont val="Calibri"/>
        <family val="2"/>
        <scheme val="minor"/>
      </rPr>
      <t xml:space="preserve">:  Only the Towns of Decatur and Worchester. </t>
    </r>
  </si>
  <si>
    <r>
      <t xml:space="preserve">CCTV/Surveillance Cameras System
Physical Access Control System
Alarm and Signal System
Technician Onsite Region 5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Delaware</t>
    </r>
    <r>
      <rPr>
        <sz val="11"/>
        <color theme="1"/>
        <rFont val="Calibri"/>
        <family val="2"/>
        <scheme val="minor"/>
      </rPr>
      <t xml:space="preserve">:  Only the Townships of Davenport, Delhi, Deposit, Franklin, Hamden, Masonville, Meredith, Sidney, Tompkins, and Walton Townships, and that portion of Colchester and Hancock Townships north of the east branch of the Delaware River.  
</t>
    </r>
    <r>
      <rPr>
        <b/>
        <sz val="11"/>
        <color theme="1"/>
        <rFont val="Calibri"/>
        <family val="2"/>
        <scheme val="minor"/>
      </rPr>
      <t>Otsego</t>
    </r>
    <r>
      <rPr>
        <sz val="11"/>
        <color theme="1"/>
        <rFont val="Calibri"/>
        <family val="2"/>
        <scheme val="minor"/>
      </rPr>
      <t xml:space="preserve">:  Only the Townships of Butternuts, Hartwick, Laurens, Maryland, Milford, Morris, Oneonta, Otego, Unadilla, and Westford.  </t>
    </r>
  </si>
  <si>
    <r>
      <t xml:space="preserve">CCTV/Surveillance Camera System
Physical Access Control Systems 
Alarm and Signal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Clinton, Essex, and Franklin</t>
    </r>
    <r>
      <rPr>
        <sz val="11"/>
        <color theme="1"/>
        <rFont val="Calibri"/>
        <family val="2"/>
        <scheme val="minor"/>
      </rPr>
      <t xml:space="preserve"> </t>
    </r>
  </si>
  <si>
    <r>
      <t xml:space="preserve">CCTV/Surveillance Camera System
Physical Access Control Systems 
Alarm and Signal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Hamilton, Saratoga, Warren, and Washington </t>
    </r>
  </si>
  <si>
    <r>
      <t xml:space="preserve">CCTV/Surveillance Camera System
Physical Access Control System
Alarm and Signal System
Technician Onsite Region 7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Jefferson, Lewis, and St. Lawrence</t>
    </r>
  </si>
  <si>
    <r>
      <t xml:space="preserve">CCTV/Surveillance Camera System
Physical Access Control System
Alarm and Signal System
Technician Onsite Region 7
</t>
    </r>
    <r>
      <rPr>
        <u/>
        <sz val="11"/>
        <rFont val="Calibri"/>
        <family val="2"/>
        <scheme val="minor"/>
      </rPr>
      <t xml:space="preserve">Partial County </t>
    </r>
    <r>
      <rPr>
        <sz val="11"/>
        <rFont val="Calibri"/>
        <family val="2"/>
        <scheme val="minor"/>
      </rPr>
      <t xml:space="preserve">- </t>
    </r>
    <r>
      <rPr>
        <b/>
        <sz val="11"/>
        <rFont val="Calibri"/>
        <family val="2"/>
        <scheme val="minor"/>
      </rPr>
      <t>Cayuga</t>
    </r>
    <r>
      <rPr>
        <sz val="11"/>
        <rFont val="Calibri"/>
        <family val="2"/>
        <scheme val="minor"/>
      </rPr>
      <t xml:space="preserve">:  Only the Township of Genoa. </t>
    </r>
  </si>
  <si>
    <r>
      <t xml:space="preserve">CCTV/Surveillance Camera System
Physical Access Control System
Alarm and Signal System
Technician Onsite Region 7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All Townships except Genoa, Ira, Sterling, Victory, Locke, Sempronius and Summerhill 
</t>
    </r>
    <r>
      <rPr>
        <b/>
        <sz val="11"/>
        <rFont val="Calibri"/>
        <family val="2"/>
        <scheme val="minor"/>
      </rPr>
      <t>Onondaga</t>
    </r>
    <r>
      <rPr>
        <sz val="11"/>
        <rFont val="Calibri"/>
        <family val="2"/>
        <scheme val="minor"/>
      </rPr>
      <t xml:space="preserve">: Only the Townships of Elbridge and Skaneateles </t>
    </r>
  </si>
  <si>
    <r>
      <t xml:space="preserve">CCTV/Surveillance Camera System
Physical Access Control System
Alarm and Signal System
Technician Onsite Region 7
</t>
    </r>
    <r>
      <rPr>
        <u/>
        <sz val="11"/>
        <rFont val="Calibri"/>
        <family val="2"/>
        <scheme val="minor"/>
      </rPr>
      <t>Entire Counties</t>
    </r>
    <r>
      <rPr>
        <sz val="11"/>
        <rFont val="Calibri"/>
        <family val="2"/>
        <scheme val="minor"/>
      </rPr>
      <t xml:space="preserve"> - </t>
    </r>
    <r>
      <rPr>
        <b/>
        <sz val="11"/>
        <rFont val="Calibri"/>
        <family val="2"/>
        <scheme val="minor"/>
      </rPr>
      <t xml:space="preserve">Cortland, Herkimer, Madison, Oneida, Oswego </t>
    </r>
    <r>
      <rPr>
        <sz val="11"/>
        <rFont val="Calibri"/>
        <family val="2"/>
        <scheme val="minor"/>
      </rPr>
      <t xml:space="preserve">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Townships of Ira, Locke, Sempronius, Sterling, Summerhill and Victory. 
</t>
    </r>
    <r>
      <rPr>
        <b/>
        <sz val="11"/>
        <rFont val="Calibri"/>
        <family val="2"/>
        <scheme val="minor"/>
      </rPr>
      <t>Onondaga</t>
    </r>
    <r>
      <rPr>
        <sz val="11"/>
        <rFont val="Calibri"/>
        <family val="2"/>
        <scheme val="minor"/>
      </rPr>
      <t xml:space="preserve">: Entire County except Townships of Elbridge and Skaneateles. </t>
    </r>
  </si>
  <si>
    <t>CCTV/Surveillance Camera System
Physical Access Control System
Alarm and Signal System
Technician Maintenance Onsite Region 2</t>
  </si>
  <si>
    <t>CCTV/Surveillance Camera System
Physical Access Control System
Alarm and Signal System
Technician Integration Onsite Integration Region 2</t>
  </si>
  <si>
    <r>
      <t xml:space="preserve">CCTV/Surveillance Camera System
Physical Access Control System
Alarm and Signal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</si>
  <si>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CCTV/Surveillance Camera System
Physical Access Control System
Alarm and Signal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</si>
  <si>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CCTV/Surveillance Camera System
Physical Access Control System
Alarm and Signal System
Technician Maintenance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</si>
  <si>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t>Individual employed by the Contractor or Subcontractor who: 
1) Installs, runs, pulls, etc. Low Voltage Wiring,  Line Voltage Wiring, cable, fiber optics, etc. for all  Traffic and Transportation CCTV/Surveillance Camera Systems. 
2) Installs raceway, conduits, etc. for wire, cable, and fiber optics for Traffic  and Transportation CCTV/Surveillance Camera Systems. 
3) Installs/Mounts products onto poles, pads, etc. for Traffic  and Transportation CCTV/Surveillance Camera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</si>
  <si>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Systems, Electronic Identification Systems, and Guard Tour Systems.
***This Job Title can only be used for work/Services on Systems/Product Lines/Equipment which are included on the Contractor's Contract***</t>
  </si>
  <si>
    <t>Individual employed by the Contractor or Subcontractor who performs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</si>
  <si>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advanced training of Authorized User's personnel in the use of Systems obtained or Maintained under This Award.
***This Job Title can only be used for work/Services on Systems/Product Lines/Equipment which are included on the Contractor's Contract***</t>
  </si>
  <si>
    <r>
      <t xml:space="preserve">CCTV/Surveillance Camera System
Physical Access Control System
Alarm and Signal System
Technician Onsite Region 9
</t>
    </r>
    <r>
      <rPr>
        <u/>
        <sz val="11"/>
        <color theme="1"/>
        <rFont val="Calibri"/>
        <family val="2"/>
        <scheme val="minor"/>
      </rPr>
      <t xml:space="preserve">Partial County </t>
    </r>
    <r>
      <rPr>
        <sz val="11"/>
        <color theme="1"/>
        <rFont val="Calibri"/>
        <family val="2"/>
        <scheme val="minor"/>
      </rPr>
      <t xml:space="preserve">- </t>
    </r>
    <r>
      <rPr>
        <b/>
        <sz val="11"/>
        <color theme="1"/>
        <rFont val="Calibri"/>
        <family val="2"/>
        <scheme val="minor"/>
      </rPr>
      <t>Allegany</t>
    </r>
    <r>
      <rPr>
        <sz val="11"/>
        <color theme="1"/>
        <rFont val="Calibri"/>
        <family val="2"/>
        <scheme val="minor"/>
      </rPr>
      <t xml:space="preserve">:  Only the townships of Allen, Almond, Alfred, Andover, Birdsall,  Burns, Granger, Grove, Hume, Independence, Ward, Wellsville, West Almond, Willing, and that portion of Amity, Angelica, Belfast, Caneadea, and Scio that lie east of the Genesee River.  </t>
    </r>
  </si>
  <si>
    <r>
      <t xml:space="preserve">CCTV/Surveillance Camera System
Physical Access Control System
Alarm and Signal System
Technician Onsite Region 9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Niagara</t>
    </r>
    <r>
      <rPr>
        <sz val="11"/>
        <color theme="1"/>
        <rFont val="Calibri"/>
        <family val="2"/>
        <scheme val="minor"/>
      </rPr>
      <t xml:space="preserve">
</t>
    </r>
    <r>
      <rPr>
        <u/>
        <sz val="11"/>
        <color theme="1"/>
        <rFont val="Calibri"/>
        <family val="2"/>
        <scheme val="minor"/>
      </rPr>
      <t>Partial County</t>
    </r>
    <r>
      <rPr>
        <sz val="11"/>
        <color theme="1"/>
        <rFont val="Calibri"/>
        <family val="2"/>
        <scheme val="minor"/>
      </rPr>
      <t xml:space="preserve"> - </t>
    </r>
    <r>
      <rPr>
        <b/>
        <sz val="11"/>
        <color theme="1"/>
        <rFont val="Calibri"/>
        <family val="2"/>
        <scheme val="minor"/>
      </rPr>
      <t>Orleans</t>
    </r>
    <r>
      <rPr>
        <sz val="11"/>
        <color theme="1"/>
        <rFont val="Calibri"/>
        <family val="2"/>
        <scheme val="minor"/>
      </rPr>
      <t>:  Only the Townships of Albion, Barre, Carlton, Gaines, Ridgeway, Shelby and Yates.</t>
    </r>
  </si>
  <si>
    <r>
      <t xml:space="preserve">CCTV/Surveillance Camera System
Physical Access Control System
Alarm and Signal System
Technician Onsite Region 9
</t>
    </r>
    <r>
      <rPr>
        <u/>
        <sz val="11"/>
        <color theme="1"/>
        <rFont val="Calibri"/>
        <family val="2"/>
        <scheme val="minor"/>
      </rPr>
      <t>Entire County -</t>
    </r>
    <r>
      <rPr>
        <sz val="11"/>
        <color theme="1"/>
        <rFont val="Calibri"/>
        <family val="2"/>
        <scheme val="minor"/>
      </rPr>
      <t xml:space="preserve"> </t>
    </r>
    <r>
      <rPr>
        <b/>
        <sz val="11"/>
        <color theme="1"/>
        <rFont val="Calibri"/>
        <family val="2"/>
        <scheme val="minor"/>
      </rPr>
      <t>Erie</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Cattaraugus</t>
    </r>
    <r>
      <rPr>
        <sz val="11"/>
        <color theme="1"/>
        <rFont val="Calibri"/>
        <family val="2"/>
        <scheme val="minor"/>
      </rPr>
      <t xml:space="preserve">:  Only the Townships of Ashford, East Otto, Ellicottville, Farmersville, Freedom, Franklinville, Lyndon, Machias, Mansfield, New Albion, Otto, Perrysburg, Persia and Yorkshire.  
</t>
    </r>
    <r>
      <rPr>
        <b/>
        <sz val="11"/>
        <color theme="1"/>
        <rFont val="Calibri"/>
        <family val="2"/>
        <scheme val="minor"/>
      </rPr>
      <t>Genesee</t>
    </r>
    <r>
      <rPr>
        <sz val="11"/>
        <color theme="1"/>
        <rFont val="Calibri"/>
        <family val="2"/>
        <scheme val="minor"/>
      </rPr>
      <t xml:space="preserve">:  Only the Townships of Alabama, Alexander, Darien, Oakfield, Pembroke and that portion of the Towns of Batavia and Elba that are west of Little Tonawanda Creek; Tonawanda Creek; the City limits of Batavia (in effect prior to Feb. 1, 1970) and State Highway 98 north of the City of Batavia, then north on Highway 98 to the Orleans County line.  
</t>
    </r>
    <r>
      <rPr>
        <b/>
        <sz val="11"/>
        <color theme="1"/>
        <rFont val="Calibri"/>
        <family val="2"/>
        <scheme val="minor"/>
      </rPr>
      <t>Wyoming</t>
    </r>
    <r>
      <rPr>
        <sz val="11"/>
        <color theme="1"/>
        <rFont val="Calibri"/>
        <family val="2"/>
        <scheme val="minor"/>
      </rPr>
      <t xml:space="preserve">:  Only the Townships of Arcade, Attica, Bennington, Eagle, Java, Orangeville, Sheldon and Wethersfield.   </t>
    </r>
  </si>
  <si>
    <r>
      <t xml:space="preserve">CCTV/Surveillance Camera System
Physical Access Control System
Alarm and Signal System
Technician Onsite Region 9
</t>
    </r>
    <r>
      <rPr>
        <u/>
        <sz val="11"/>
        <color theme="1"/>
        <rFont val="Calibri"/>
        <family val="2"/>
        <scheme val="minor"/>
      </rPr>
      <t>Entire County -</t>
    </r>
    <r>
      <rPr>
        <sz val="11"/>
        <color theme="1"/>
        <rFont val="Calibri"/>
        <family val="2"/>
        <scheme val="minor"/>
      </rPr>
      <t xml:space="preserve"> </t>
    </r>
    <r>
      <rPr>
        <b/>
        <sz val="11"/>
        <color theme="1"/>
        <rFont val="Calibri"/>
        <family val="2"/>
        <scheme val="minor"/>
      </rPr>
      <t>Chautauqua</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Allegany</t>
    </r>
    <r>
      <rPr>
        <sz val="11"/>
        <color theme="1"/>
        <rFont val="Calibri"/>
        <family val="2"/>
        <scheme val="minor"/>
      </rPr>
      <t xml:space="preserve">:  Only the Townships of Alma, Bolivar, Centerville, Clarksville, Cuba, Friendship, Genesee, New Hudson, Rushford, Wirt and that portion of the Townships of Amity, Angelica, Belfast, Caneadea and Scio that are west of the Genesee River.  
</t>
    </r>
    <r>
      <rPr>
        <b/>
        <sz val="11"/>
        <color theme="1"/>
        <rFont val="Calibri"/>
        <family val="2"/>
        <scheme val="minor"/>
      </rPr>
      <t>Cattaraugus</t>
    </r>
    <r>
      <rPr>
        <sz val="11"/>
        <color theme="1"/>
        <rFont val="Calibri"/>
        <family val="2"/>
        <scheme val="minor"/>
      </rPr>
      <t xml:space="preserve">:  Only the Townships of Allegany, Carrollton, Cold Spring, Conewango, Dayton, Great Valley, Hinsdale, Humphrey, Ischua, Leon, Little Valley, Napoli, Olean, Portville, Red House, Randolph, Salamanca and South Valley. </t>
    </r>
  </si>
  <si>
    <r>
      <t xml:space="preserve">CCTV/Surveillance Camera System
Physical Access Control System
Alarm and Signal System
Technician Onsite Region 9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Genesee</t>
    </r>
    <r>
      <rPr>
        <sz val="11"/>
        <color theme="1"/>
        <rFont val="Calibri"/>
        <family val="2"/>
        <scheme val="minor"/>
      </rPr>
      <t xml:space="preserve">:  Only the Townships of Bergen, Bethany, Byron, Leroy, Pavillion, Stafford, and that portion of the Townships of Batavia and Elba which lie east of a line following the Little Tonawanda Creek, north on the Tonawanda Creek to the City limits of Batavia, northwest and northeast around the City limits, but including the City of Batavia (in effect prior to 02/01/70), to State Highway 98, north on 98 to Orleans County.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Wyoming</t>
    </r>
    <r>
      <rPr>
        <sz val="11"/>
        <color theme="1"/>
        <rFont val="Calibri"/>
        <family val="2"/>
        <scheme val="minor"/>
      </rPr>
      <t xml:space="preserve">:  Only the Townships of Castile, Covington, Gainesville, Genesee Falls, Middlebury, Perry, Pike and Warsaw. </t>
    </r>
  </si>
  <si>
    <r>
      <t xml:space="preserve">CCTV/Surveillance Camera System
Physical Access Control System
Alarm and Signal System
Technician Onsite Region 8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 xml:space="preserve">Chemung, Steuben </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Schuyler</t>
    </r>
    <r>
      <rPr>
        <sz val="11"/>
        <color theme="1"/>
        <rFont val="Calibri"/>
        <family val="2"/>
        <scheme val="minor"/>
      </rPr>
      <t xml:space="preserve">:  Only the Townships of Dix, Montour, Orange, Reading, and Tyrone.  
</t>
    </r>
    <r>
      <rPr>
        <b/>
        <sz val="11"/>
        <color theme="1"/>
        <rFont val="Calibri"/>
        <family val="2"/>
        <scheme val="minor"/>
      </rPr>
      <t>Tioga</t>
    </r>
    <r>
      <rPr>
        <sz val="11"/>
        <color theme="1"/>
        <rFont val="Calibri"/>
        <family val="2"/>
        <scheme val="minor"/>
      </rPr>
      <t xml:space="preserve">:  Only the Townships of Barton and Nichols. </t>
    </r>
  </si>
  <si>
    <r>
      <t xml:space="preserve">CCTV/Surveillance Camera System
Physical Access Control System
Alarm and Signal System
Technician Onsite Region 8
</t>
    </r>
    <r>
      <rPr>
        <u/>
        <sz val="11"/>
        <color theme="1"/>
        <rFont val="Calibri"/>
        <family val="2"/>
        <scheme val="minor"/>
      </rPr>
      <t>Entire County</t>
    </r>
    <r>
      <rPr>
        <sz val="11"/>
        <color theme="1"/>
        <rFont val="Calibri"/>
        <family val="2"/>
        <scheme val="minor"/>
      </rPr>
      <t xml:space="preserve"> - </t>
    </r>
    <r>
      <rPr>
        <b/>
        <sz val="11"/>
        <color theme="1"/>
        <rFont val="Calibri"/>
        <family val="2"/>
        <scheme val="minor"/>
      </rPr>
      <t>Broome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Chenango</t>
    </r>
    <r>
      <rPr>
        <sz val="11"/>
        <color theme="1"/>
        <rFont val="Calibri"/>
        <family val="2"/>
        <scheme val="minor"/>
      </rPr>
      <t xml:space="preserve">:  Entire County except the Townships of Columbus, New Berlin, and Sherburne.  
</t>
    </r>
    <r>
      <rPr>
        <b/>
        <sz val="11"/>
        <color theme="1"/>
        <rFont val="Calibri"/>
        <family val="2"/>
        <scheme val="minor"/>
      </rPr>
      <t>Tioga</t>
    </r>
    <r>
      <rPr>
        <sz val="11"/>
        <color theme="1"/>
        <rFont val="Calibri"/>
        <family val="2"/>
        <scheme val="minor"/>
      </rPr>
      <t xml:space="preserve">:  Only the Townships of Berkshire, Newark Valley, Owego, Richford, and Tioga.  </t>
    </r>
  </si>
  <si>
    <r>
      <t xml:space="preserve">CCTV/Surveillance Camera System
Physical Access Control System
Alarm and Signal System
Technician Onsite Region 8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Chenango</t>
    </r>
    <r>
      <rPr>
        <sz val="11"/>
        <color theme="1"/>
        <rFont val="Calibri"/>
        <family val="2"/>
        <scheme val="minor"/>
      </rPr>
      <t xml:space="preserve">:  Only the Townships of Columbus, New Berlin and Sherburne. 
</t>
    </r>
    <r>
      <rPr>
        <b/>
        <sz val="11"/>
        <color theme="1"/>
        <rFont val="Calibri"/>
        <family val="2"/>
        <scheme val="minor"/>
      </rPr>
      <t>Tompkins</t>
    </r>
    <r>
      <rPr>
        <sz val="11"/>
        <color theme="1"/>
        <rFont val="Calibri"/>
        <family val="2"/>
        <scheme val="minor"/>
      </rPr>
      <t xml:space="preserve">:  Only the Township of Groton. 
</t>
    </r>
    <r>
      <rPr>
        <b/>
        <sz val="11"/>
        <color theme="1"/>
        <rFont val="Calibri"/>
        <family val="2"/>
        <scheme val="minor"/>
      </rPr>
      <t>Wayne</t>
    </r>
    <r>
      <rPr>
        <sz val="11"/>
        <color theme="1"/>
        <rFont val="Calibri"/>
        <family val="2"/>
        <scheme val="minor"/>
      </rPr>
      <t>:  Only the Townships of Huron, Wolcott, Rose and Butler</t>
    </r>
  </si>
  <si>
    <r>
      <t xml:space="preserve">CCTV/Surveillance Camera System
Physical Access Control System
Alarm and Signal System
Technician Onsite Region 8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Yates</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Ontario</t>
    </r>
    <r>
      <rPr>
        <sz val="11"/>
        <color theme="1"/>
        <rFont val="Calibri"/>
        <family val="2"/>
        <scheme val="minor"/>
      </rPr>
      <t xml:space="preserve">:  Only the Townships of Canadaigua, Farmington, Geneva, Gorham, Hopewell, Manchester, Phelps and Seneca 
</t>
    </r>
    <r>
      <rPr>
        <b/>
        <sz val="11"/>
        <color theme="1"/>
        <rFont val="Calibri"/>
        <family val="2"/>
        <scheme val="minor"/>
      </rPr>
      <t>Seneca</t>
    </r>
    <r>
      <rPr>
        <sz val="11"/>
        <color theme="1"/>
        <rFont val="Calibri"/>
        <family val="2"/>
        <scheme val="minor"/>
      </rPr>
      <t xml:space="preserve">: All townships except Covert and Lodi. 
</t>
    </r>
    <r>
      <rPr>
        <b/>
        <sz val="11"/>
        <color theme="1"/>
        <rFont val="Calibri"/>
        <family val="2"/>
        <scheme val="minor"/>
      </rPr>
      <t>Wayne</t>
    </r>
    <r>
      <rPr>
        <sz val="11"/>
        <color theme="1"/>
        <rFont val="Calibri"/>
        <family val="2"/>
        <scheme val="minor"/>
      </rPr>
      <t xml:space="preserve">:  Only the Townships of Arcadia, Galen, Lyons, Savannah, and Village of Newark. </t>
    </r>
  </si>
  <si>
    <r>
      <t xml:space="preserve">CCTV/Surveillance Camera System
Physical Access Control System
Alarm and Signal System
Technician Onsite Region 8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Schuyler</t>
    </r>
    <r>
      <rPr>
        <sz val="11"/>
        <color theme="1"/>
        <rFont val="Calibri"/>
        <family val="2"/>
        <scheme val="minor"/>
      </rPr>
      <t xml:space="preserve">:  Only the Townships of Cayuta, Catharine, and Hector.                            
</t>
    </r>
    <r>
      <rPr>
        <b/>
        <sz val="11"/>
        <color theme="1"/>
        <rFont val="Calibri"/>
        <family val="2"/>
        <scheme val="minor"/>
      </rPr>
      <t>Seneca</t>
    </r>
    <r>
      <rPr>
        <sz val="11"/>
        <color theme="1"/>
        <rFont val="Calibri"/>
        <family val="2"/>
        <scheme val="minor"/>
      </rPr>
      <t xml:space="preserve">:  Only the Townships of Lodi and Covert. 
</t>
    </r>
    <r>
      <rPr>
        <b/>
        <sz val="11"/>
        <color theme="1"/>
        <rFont val="Calibri"/>
        <family val="2"/>
        <scheme val="minor"/>
      </rPr>
      <t>Tioga</t>
    </r>
    <r>
      <rPr>
        <sz val="11"/>
        <color theme="1"/>
        <rFont val="Calibri"/>
        <family val="2"/>
        <scheme val="minor"/>
      </rPr>
      <t xml:space="preserve">:  Only the Townships of Spencer and Candor.
</t>
    </r>
    <r>
      <rPr>
        <b/>
        <sz val="11"/>
        <color theme="1"/>
        <rFont val="Calibri"/>
        <family val="2"/>
        <scheme val="minor"/>
      </rPr>
      <t>Tompkins</t>
    </r>
    <r>
      <rPr>
        <sz val="11"/>
        <color theme="1"/>
        <rFont val="Calibri"/>
        <family val="2"/>
        <scheme val="minor"/>
      </rPr>
      <t xml:space="preserve">:  Entire county except the Township of Groton.  </t>
    </r>
  </si>
  <si>
    <r>
      <t xml:space="preserve">CCTV/Surveillance Camera System
Physical Access Control System
Alarm and Signal System
Technician Onsite Region 8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 xml:space="preserve">Livingston and Monroe   </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Ontario</t>
    </r>
    <r>
      <rPr>
        <sz val="11"/>
        <color theme="1"/>
        <rFont val="Calibri"/>
        <family val="2"/>
        <scheme val="minor"/>
      </rPr>
      <t xml:space="preserve">:  Only the Townships of Bristol, Canadice, Naples, West Bloomfield, Richmond, South Bristol, East Bloomfield and Victor.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Wayne</t>
    </r>
    <r>
      <rPr>
        <sz val="11"/>
        <color theme="1"/>
        <rFont val="Calibri"/>
        <family val="2"/>
        <scheme val="minor"/>
      </rPr>
      <t xml:space="preserve">:  Only the Townships of Macedon, Marion,  Ontario, Palmyra, Sodus, Walworth, Williamson </t>
    </r>
  </si>
  <si>
    <r>
      <t xml:space="preserve">CCTV/Surveillance Camera Systems
Physical Access Control Systems
Alarm and Signal Systems
Technician Integration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r>
      <rPr>
        <sz val="11"/>
        <color theme="1"/>
        <rFont val="Calibri"/>
        <family val="2"/>
        <scheme val="minor"/>
      </rPr>
      <t xml:space="preserve"> </t>
    </r>
  </si>
  <si>
    <t>Individual employed by the Contractor or Subcontractor who: 
1) Installs, runs, pulls, etc. Low Voltage Wiring,  Line Voltage Wiring, cable, fiber optics, etc. for all  Traffic and Transportation CCTV/Surveillance Camera Systems. 
2) Installs raceway, conduits, etc. for wire, cable, and fiber optics for Traffic  and Transportation CCTV/Surveillance Camera Systems. 
3) Installs/Mounts products onto poles, pads, etc. for Traffic  and Transportation CCTV/Surveillance Camera Systems
***This Job Title can only be used for work/Services on Systems/Product Lines/Equipment which are included on the Contractor's Contract***</t>
  </si>
  <si>
    <t>Individual employed by the Contractor or Subcontractor who: 
1) Installs, runs, pulls, etc. Low Voltage Wiring,  Line Voltage Wiring, cable, fiber optics, etc. for all  Traffic and Transportation CCTV/Surveillance Camera Systems. 
2) Installs raceway, conduits, etc. for wire, cable, and fiber optics for Traffic  and Transportation CCTV/Surveillance Camera Systems. 
3) Installs/Mounts products onto poles, pads, etc. for Traffic  and Transportation CCTV/Surveillance Camera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</si>
  <si>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Facility Affixed CCTV/Surveillance Cameras, Facility Affixed Physical Access Control Systems, and Alarm and Signal Systems.
***This Job Title can only be used for Work/Services on Systems which are included on the Contractor's Contract***.</t>
  </si>
  <si>
    <t>Individual employed by the Contractor or Subcontractor who Starts-Up, Commissions, Programs,  Integrates, and Maintains (both Preventative and Remedial Maintenance) Traffic Camera Systems.
***This Job Title can only be used for work/Services on Systems/Product Lines/Equipment which are included on the Contractor's Contract***.</t>
  </si>
  <si>
    <t>Individual employed by the Contractor or Subcontractor who performs advanced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</si>
  <si>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</si>
  <si>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Commissioning, Programming, Integration, Maintenance (both Preventative or Remedial Maintenance) offsite.  See also Sec. "Remote Maintenance."  This Job Title and corresponding Total Hourly Rate Must not be utilized  for any work performed onsite, regardless of the nature of the Work.  
***This Job Title can only be used for work/Services on Systems/Product Lines/Equipment which are included on the Contractor's Contract***.</t>
  </si>
  <si>
    <t>Individual employed by the Contractor or Subcontractor who performs design Services related to the Installation and Integration of an Intelligent Facility and Security System and Solution as permitted by This Award, excluding Professional Design Services.  
***This Job Title can only be used for work/Services on Systems/Product Lines/Equipment which are included on the Contractor's Contract***.</t>
  </si>
  <si>
    <t>Individual employed by the Contractor or Subcontractor who generates diagrams, drawings, plans, etc.
***This Job Title can only be used for work/Services on Systems/Product Lines/Equipment which are included on the Contractor's Contract***.</t>
  </si>
  <si>
    <t>Employee of the Contractor or Subcontractor who performs "plug and play" only onsite Installation, Integration, and Maintenance (both Preventative and Remedial Maintenance)of livescan store and forwarding Systems which are not hardwired or affixed to a Facility.  Any livescan store and forwarding System which is hardwired or affixed must be Installed using the Electrical/Electrical Installer Job Title, and Integrated &amp; Maintained using the facility affixed physical Access Control System Technician Onsite Job Title.
***This Job Title can only be used for work/Services on Systems/Product Lines/Equipment which are included on the Contractor's Contract***.</t>
  </si>
  <si>
    <t>Individual employed by the Contractor or Subcontractor who oversees all onsite Work.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</si>
  <si>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Integrates Traffic Camera Systems.
***This Job Title can only be used for work/Services on Systems/Product Lines/Equipment which are included on the Contractor's Contract***.</t>
  </si>
  <si>
    <t>Individual employed by the Contractor who:
1) Installs, runs, pulls, etc. Low Voltage Wiring,  Line Voltage Wiring,, cable, fiber optics, etc. for all products/systems which fit the scope of the contract.
2) Installs raceway, conduits, etc. for wire, cable, and fiber optics for all products/systems which fit the scope of the contract.
3) Installs/Mounts products onto poles, pads, etc.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</si>
  <si>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Systems, Electronic Identification Systems, and Guard Tour Systems.
***This Job Title can only be used for work/Services on Systems/Product Lines/Equipment which are included on the Contractor's Contract***.</t>
  </si>
  <si>
    <t>Individual employed by the Contractor or Subcontractor who Starts-Up, Commissions, Programs, and Integrates Facility Affixed CCTV/Surveillance Cameras, Facility Affixed Physical Access Control Systems, and Alarm and Signal Systems.
***This Job Title can only be used for work/Services on Systems/Product Lines/Equipment which are included on the Contractor's Contract***.</t>
  </si>
  <si>
    <t>Individual employed by the Contractor or Subcontractor who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</si>
  <si>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</si>
  <si>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Systems, and Electronic Identification System, and Guard Tour Systems.
***This Job Title can only be used for Work/Services on Systems which are included on the Contractor's Contract***.</t>
  </si>
  <si>
    <t>Individual employed by the Contractor or Subcontractor who Starts-Up, Commissions, Programs,  Integrates, and Maintains (both Preventative and Remedial Maintenance) Electronic Article Surveillance Systems, Electronic Identification Systems, and Guard Tour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</si>
  <si>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Systems, Electronic Identification Systems, and Guard Tour Systems.
***This Job Title can only be used for Work/Services on Systems which are included on the Contractor's Contract***.</t>
  </si>
  <si>
    <t>Individual employed by the Contractor or Subcontractor who Starts-Up, Commissions, Programs, and Integrates   CCTV/Surveillance Cameras, Physical Access Control Systems, and Alarm and Signal Systems.
***This Job Title can only be used for Work/Services on Systems which are included on the Contractor's Contract***.</t>
  </si>
  <si>
    <t>Individual employed by the Contractor or Subcontractor who  Maintains (both Preventative and Remedial Maintenance) Fire Alarm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</si>
  <si>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</si>
  <si>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who Starts-Up, Commissions, Programs,  Integrates, and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</si>
  <si>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Maintenance)Traffic Camera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</si>
  <si>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Traffic Camera Systems.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</si>
  <si>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</si>
  <si>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Systems, Electronic Identification Systems, and Guard Tour Systems.
***This Job Title can only be used for work/Services on Systems/Product Lines/Equipment which are included on the Contractor's Contract***.</t>
  </si>
  <si>
    <t>Individual employed by the Contractor who Starts-Up, Commissions, Programs,  Integrates, and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</si>
  <si>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Traffic Camera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</si>
  <si>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 and Electronic Identification System.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</si>
  <si>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Facility Affixed CCTV/Surveillance Cameras, Facility Affixed Physical Access Control Systems, and Alarm and Signal Systems.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</si>
  <si>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</si>
  <si>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</si>
  <si>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or Subcontractor who performs the assembly, installation, and maintenance (both preventative and remedial maintenance) of Integrated Microprocessor Controlled HVAC Product Systems, excluding any:
A. Electrical/Electrician Installation
B. Technician  Start-Up, Commissioning, Programming, Integration, and Maintenance (both Preventative and Remedial Maintenance) maintenance)
C. Masonry
D. Carpentry, and
E. Insulation/Asbestos abetment.
***This Job Title can only be used for work/Services on Systems/Product Lines/Equipment which are included on the Contractor's Contract***.</t>
  </si>
  <si>
    <t>Individual employed by the Contractor or Subcontractor who performs the assembly, installation, and maintenance (both preventative and remedial maintenance) of Integrated Microprocessor Controlled HVAC Product Systems, excluding any:
A. Electrical/Electrician Installation
B. Technician  Start-Up, Commissioning, Programming, Integration, and Maintenance (both Preventative and Remedial Maintenance) 
C. Masonry
D. Carpentry, and
E. Insulation/Asbestos abetment.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</si>
  <si>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</si>
  <si>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 Electronic Identification System, and Guard Tour System. 
***This Job Title can only be used for work/Services on Systems/Product Lines/Equipment which are included on the Contractor's Contract***.</t>
  </si>
  <si>
    <t>Individual employed by the Contractor or Subcontractor who: 
1) Installs, runs, pulls, etc. Low Voltage Wiring,  Line Voltage Wiring, cable, fiber optics, etc. for all  Traffic and Transportation CCTV/Surveillance Camera Systems. 
2) Installs raceway, conduits, etc. for wire, cable, and fiber optics for Traffic  and Transportation CCTV/Surveillance Camera Systems. 
3) Installs/Mounts products onto poles, pads, etc. for Traffic  and Transportation CCTV/Surveillance Camera Systems.
***This Job Title can only be used for Work/Services on Systems which are included on the Contractor's Contract***.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</si>
  <si>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</si>
  <si>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Electronic Article Surveillance Systems, Electronic Identification Systems, and Guard Tour System.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</si>
  <si>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CCTV/Surveillance Camera Systems, Physical Access Control Systems, and Alarm and Signal Systems.
***This Job Title can only be used for work/Services on Systems/Product Lines/Equipment which are included on the Contractor's Contract***.</t>
  </si>
  <si>
    <t>Individual employed by the Contractor or Subcontractor who Starts-Up, commissions, programs,  integrates, maintains (both preventative and remedial maintenance) Electronic Article Surveillance Systems, Electronic Identification Systems, and Guard Tour Systems.
***This Job Title can only be used for work/Services on Systems/Product Lines/Equipment which are included on the Contractor's Contract***.</t>
  </si>
  <si>
    <r>
      <t xml:space="preserve">Individual employed by the Contractor or Subcontractor who performs the assembly, Installation, and Maintenance (both Preventative and Remedial Maintenance) of Fire Sprinkler Systems, Fire Suppression systems, </t>
    </r>
    <r>
      <rPr>
        <sz val="11"/>
        <color rgb="FFFF0000"/>
        <rFont val="Calibri"/>
        <family val="2"/>
        <scheme val="minor"/>
      </rPr>
      <t>and Fire Pump Systems</t>
    </r>
    <r>
      <rPr>
        <sz val="11"/>
        <color theme="1"/>
        <rFont val="Calibri"/>
        <family val="2"/>
        <scheme val="minor"/>
      </rPr>
      <t xml:space="preserve"> excluding any:
A. Electrical/Electrician Installation
B. Technician  Start-Up, Commissioning, Programming, Integration, and Maintenance (both Preventative and Remedial Maintenance) maintenance)
C. Masonry
D. Carpentry, and
E. Insulation/Asbestos abement.
***This Job Title can only be used for work/Services on Systems/Product Lines/Equipment which are included on the Contractor's Contract***.</t>
    </r>
  </si>
  <si>
    <t>Genetec</t>
  </si>
  <si>
    <t>1 EA</t>
  </si>
  <si>
    <t>ADV-1HNDHLD-1Y</t>
  </si>
  <si>
    <t>Genetec Advantage for 1 AutoVu Handheld software plus (1) AutoVu Handheld connection to Security Center (AU-I-HNDHLD) - 1 Year</t>
  </si>
  <si>
    <t>ADV-1SCFED-1Y</t>
  </si>
  <si>
    <t>Genetec Advantage for 1 Federated  Site connection - 1 Year</t>
  </si>
  <si>
    <t>ADV-CAM-E-1M</t>
  </si>
  <si>
    <t>Genetec™ Advantage for 1 Omnicast Enterprise Camera – 1</t>
  </si>
  <si>
    <t>ADV-CAM-E-5Y</t>
  </si>
  <si>
    <t>Genetec Advantage for 1 Omnicast Enterprise Camera-5yrs</t>
  </si>
  <si>
    <t>ADV-CAM-P-5Y</t>
  </si>
  <si>
    <t>Genetec™ Advantage for 1 Omnicast Pro Camera – 5 years</t>
  </si>
  <si>
    <t>ADV-CAM-R-1Y</t>
  </si>
  <si>
    <t>Genetec™ Advantage for 1 Omnicast  Retail Camera – 1 year</t>
  </si>
  <si>
    <t>ADV-CAM-TR-1M</t>
  </si>
  <si>
    <t>Advantage for 1 Omnicast Transit Camera  1 Month</t>
  </si>
  <si>
    <t>ADV-CAM-TR-1Y</t>
  </si>
  <si>
    <t>Genetec  Advantage for 1 Omnicast Transit Camera 1Y</t>
  </si>
  <si>
    <t>ADV-LPR-F-1M</t>
  </si>
  <si>
    <t>Genetec™ Advantage for 1 AutoVu fixed camera  connection - 1 Month</t>
  </si>
  <si>
    <t>ADV-LPR-F-1Y</t>
  </si>
  <si>
    <t>GenetecTM Advantage for 1 AutoVu fixed camera connection - 1 Year</t>
  </si>
  <si>
    <t>ADV-LPR-F-2Y</t>
  </si>
  <si>
    <t>Genetec™ Advantage for 1 AutoVu fixed camera connection - 2 Years</t>
  </si>
  <si>
    <t>ADV-LPR-F-3Y</t>
  </si>
  <si>
    <t>Genetec™ Advantage for 1 AutoVu fixed camera connection - 3 Years</t>
  </si>
  <si>
    <t>ADV-LPR-F-4Y</t>
  </si>
  <si>
    <t>Genetec™ Advantage for 1 AutoVu fixed camera connection - 4 Years</t>
  </si>
  <si>
    <t>ADV-LPR-F-5Y</t>
  </si>
  <si>
    <t>Genetec™ Advantage for 1 AutoVu fixed camera connection - 5 Years</t>
  </si>
  <si>
    <t>ADV-LPR-M-1M</t>
  </si>
  <si>
    <t>Genetec Advantage Subscription1 AutoVu mobile system connection to Security Center - 1 Month</t>
  </si>
  <si>
    <t>ADV-LPR-M-1Y</t>
  </si>
  <si>
    <t>Genetec Advantage 1 AutoVu mobile system connection to Security Center - 1 Year</t>
  </si>
  <si>
    <t>ADV-LPR-M-2Y</t>
  </si>
  <si>
    <t>Genetec™ Advantage 1 AutoVu mobile system connection to Security Center - 2 Years</t>
  </si>
  <si>
    <t>ADV-LPR-M-3Y</t>
  </si>
  <si>
    <t>Genetec Advantage Subscription1 AutoVu mobile system connection to Security Center - 3 Years</t>
  </si>
  <si>
    <t>ADV-LPR-M-4Y</t>
  </si>
  <si>
    <t>Genetec™ Advantage 1 AutoVu mobile system connection to Security Center - 4 Years</t>
  </si>
  <si>
    <t>ADV-LPR-M-5Y</t>
  </si>
  <si>
    <t>Genetec™ Advantage for 1 AutoVu mobile system connection to Security Center - 5 Years</t>
  </si>
  <si>
    <t>ADV-OPTION-247-1Y</t>
  </si>
  <si>
    <t>24/7 Pager Support Genetec Advantage SubscriptionOption -1YEAR</t>
  </si>
  <si>
    <t>ADV-RDR-E-1M</t>
  </si>
  <si>
    <t>Genetec™ Advantage for 1 Synergis Enterprise Reader – 1 month</t>
  </si>
  <si>
    <t>ADV-RDR-E-1Y</t>
  </si>
  <si>
    <t>Genetec™ Advantage for 1 Synergis Enterprise Reader – 1 year</t>
  </si>
  <si>
    <t>ADV-RDR-P-1M</t>
  </si>
  <si>
    <t>Genetec Advantage for 1 Synergis Pro Reader  1 month</t>
  </si>
  <si>
    <t>ADV-RE-CAM-E-1M</t>
  </si>
  <si>
    <t>Genetec™ Advantage Renewal for 1 Omnicast Enterprise</t>
  </si>
  <si>
    <t>ADV-RE-CAM-E-1Y</t>
  </si>
  <si>
    <t>Genetec Advantage Renewal for 1 Omnicast Enterprise Camera - 1 Year</t>
  </si>
  <si>
    <t>ADV-RE-CAM-P-1Y2</t>
  </si>
  <si>
    <t>Genetec™ Advantage Renewal for 1 Omnicast Pro Camera – 1 year</t>
  </si>
  <si>
    <t>ADV-RE-CAM-R-1M</t>
  </si>
  <si>
    <t>Genetec Advantage Renewal for 1 Omnicast Camera 1 Month</t>
  </si>
  <si>
    <t>ADV-RE-CAM-TR-1Y</t>
  </si>
  <si>
    <t>Genetec Advantage Renewal for 1 Omnicast Transit Camera  1yr</t>
  </si>
  <si>
    <t>ADV-RE-LPR-F-1Y</t>
  </si>
  <si>
    <t>Genetec Advantage Renewal for 1 AutoVu Fixed Camera Connection - 1 year</t>
  </si>
  <si>
    <t>ADV-RE-LPR-M-1Y</t>
  </si>
  <si>
    <t>Genetec Advantage Renewal 1 AutoVu mobile system connection to Security Center - 1 year</t>
  </si>
  <si>
    <t>ADV-RE-LPR-M-2Y</t>
  </si>
  <si>
    <t>Genetec™ Advantage Renewal 1 AutoVu mobile system connection to Security Center - 2 Years</t>
  </si>
  <si>
    <t>ADV-RE-LPR-M-4Y</t>
  </si>
  <si>
    <t>4 Year Genetec™ Advantage Renewa</t>
  </si>
  <si>
    <t>ADV-RE-OPTION-247-1Y</t>
  </si>
  <si>
    <t>24/7 Pager Support Genetec™ Advantage</t>
  </si>
  <si>
    <t>ADV-RE-REINSTATEMENT-U</t>
  </si>
  <si>
    <t>Reinstatement Fee for Lapsed Genetec™ Advantage - Under 1 year -</t>
  </si>
  <si>
    <t>ADV-RE-STANDARD-1Y</t>
  </si>
  <si>
    <t>Genetec™ Advantage Renewal Flat Rate</t>
  </si>
  <si>
    <t>ADV-RE-STANDARD-2Y</t>
  </si>
  <si>
    <t>Genetec™ Advantage Renewal Flat Rate - 2 year</t>
  </si>
  <si>
    <t>ADV-RE-STANDARD-3Y</t>
  </si>
  <si>
    <t>Genetec™ Advantage Renewal Flat Rate - 3 year</t>
  </si>
  <si>
    <t>ADV-RE-STANDARD-4Y</t>
  </si>
  <si>
    <t>Genetec™ Advantage Renewal Flat Rate - 4 YEAR</t>
  </si>
  <si>
    <t>ADV-RE-STANDARD-5Y</t>
  </si>
  <si>
    <t>Genetec™ Advantage Renewal Flat Rate - 5 YEAR</t>
  </si>
  <si>
    <t>ADV-STANDARD-1M</t>
  </si>
  <si>
    <t>Genetec™ Advantage Flat Rate for 1 Omnicast or Synergis Standard system – 1 month</t>
  </si>
  <si>
    <t>ADV-STANDARD-1Y</t>
  </si>
  <si>
    <t>GenetecTM Advantage Flat Rate for 1 Omnicast or Synergis Standard system - 1 year</t>
  </si>
  <si>
    <t>ADV-STANDARD-5Y</t>
  </si>
  <si>
    <t>Genetec Advantage Flat Rate for 1-Omnicast or Synergis Standard system - 5YRS</t>
  </si>
  <si>
    <t>AU-H-FIXCBL10PE</t>
  </si>
  <si>
    <t>Fixed Exterior Sharp Cable (10m/30 feet) with RJ 45 Connectors</t>
  </si>
  <si>
    <t>AU-H-USBGPS-EXTCBL3</t>
  </si>
  <si>
    <t>Approved USB Extension Cable for USBGPS - 3m/10ft</t>
  </si>
  <si>
    <t>AU-H-XCBL07</t>
  </si>
  <si>
    <t>SharpX to Processing Unit Cable (7m/21 feet)</t>
  </si>
  <si>
    <t>AU-H-XMNT-CAMH-B</t>
  </si>
  <si>
    <t>Sharp X Camera Hardmount MTG BKT Black Pan - Tilt</t>
  </si>
  <si>
    <t>AU-H-XS-CONNECTORS</t>
  </si>
  <si>
    <t>Sharp X4 MPU Connector Kit (4 CAMs)</t>
  </si>
  <si>
    <t>AU-H-XTU-MNT1H</t>
  </si>
  <si>
    <t>SharpX main processing unit standard mounting bracket - Horizontal - Single unit</t>
  </si>
  <si>
    <t>AU-I-HNDHLD</t>
  </si>
  <si>
    <t>AutoVu Handheld for Inventory Management - Handheld software license (sold one per user/handheld)</t>
  </si>
  <si>
    <t>AU-K-CARSWITCH</t>
  </si>
  <si>
    <t>AutoVu Toggle left/right camera switch for SharpX system. Includes: Switch, 3M cable, Generic Ram mount (final mount to be configured by integrator)</t>
  </si>
  <si>
    <t>AU-K-CXX-EWAS-1M</t>
  </si>
  <si>
    <t>Extended Warranty for AU-K-CXX kit with Advance Replacement coverage 1 Month.</t>
  </si>
  <si>
    <t>AU-K-CXX-EWAS-1Y</t>
  </si>
  <si>
    <t>Extended Warranty for AU-K-CXX kit with Advance Replacement coverage 1 Year (warranty cannot extend past 5th year after purchase).</t>
  </si>
  <si>
    <t>AU-K-CXX-EWAS-2Y</t>
  </si>
  <si>
    <t>Extended Warranty for AU-K-CXX kit with Advance Replacement coverage - 2 Years additional coverage. Does not Include update to adv replcmnt for year 1</t>
  </si>
  <si>
    <t>AU-K-CXX-EWAS-3Y</t>
  </si>
  <si>
    <t>Extended Warranty for AU-K-CXX kit with Advance Replacement coverage - 3 Years additional coverage. Does not Include update to adv replcmnt for year 1</t>
  </si>
  <si>
    <t>AU-K-CXX-EWAS-4Y</t>
  </si>
  <si>
    <t>Extended Warranty for AU-K-CXX kit with Advance Replacement coverage - 4 Years additional coverage. Does not Include update to adv replcmnt for year 1</t>
  </si>
  <si>
    <t>AU-K-CXX-EWRR-1M</t>
  </si>
  <si>
    <t>Extended Warranty for AU-K-CXX kit with Return and Repair coverage 1 Month.</t>
  </si>
  <si>
    <t>AU-K-CXX-EWRR-1Y</t>
  </si>
  <si>
    <t>Extended Warranty for AU-K-CXX kit with Return and Repair coverage 1 Year (warranty cannot extend past 5th year after purchase).</t>
  </si>
  <si>
    <t>AU-K-CXX-EWRR-2Y</t>
  </si>
  <si>
    <t>Extended Warranty for AU-K-CXX kit with Return and Repair coverage - 2 Years additional coverage.  (warranty cannot extend past 5th yr after purchase)</t>
  </si>
  <si>
    <t>AU-K-CXX-EWRR-3Y</t>
  </si>
  <si>
    <t>Extended Warranty for AU-K-CXX kit with Return and Repair coverage - 3 Years additional coverage.  (warranty cannot extend past 5th yr after purchase)</t>
  </si>
  <si>
    <t>AU-K-CXX-EWRR-4Y</t>
  </si>
  <si>
    <t>Extended Warranty for AU-K-CXX kit with Return and Repair coverage - 4 Years additional coverage.  (warranty cannot extend past 5th yr after purchase)</t>
  </si>
  <si>
    <t>AU-K-CXX-EWUP-1Y</t>
  </si>
  <si>
    <t>AU-K-CXX- advanced swap warranty service upgrade from return and repair for first year of sale.</t>
  </si>
  <si>
    <t>AU-K-H-HYDRLUNA</t>
  </si>
  <si>
    <t>Hydrus® Luna Hand Held Computer Kit for MLPI (AU-I-HNDHLD licence required per handheld).</t>
  </si>
  <si>
    <t>AU-K-I2XS-740</t>
  </si>
  <si>
    <t>AutoVu SharpX Inventory Dual base KIT includes main processing unit, hard mount brackets, wiring, high resolution LPR units and in-vehicle license.</t>
  </si>
  <si>
    <t>AU-K-I2XS-850</t>
  </si>
  <si>
    <t>AU-K-IXX-EWAS-4Y</t>
  </si>
  <si>
    <t>Extended Warranty for AU-K-IXX kit with Advance Replacement coverage - 4 Years additional coverage. Does not Include update to adv repl for year 1</t>
  </si>
  <si>
    <t>AU-K-IXX-EWUP-1Y</t>
  </si>
  <si>
    <t>AU-K-IXX- advanced swap warranty service upgrade from return and repair for first year of sale.</t>
  </si>
  <si>
    <t>AU-K-MOBILEKITX-2CAM</t>
  </si>
  <si>
    <t>Option for portable casing for Sharp XS system from two (2) cameras. Option at purchase time ONLY.  Includes Sharp X1S processor and wiring</t>
  </si>
  <si>
    <t>AU-K-O2XS-850</t>
  </si>
  <si>
    <t>AutoVu SharpX OVERTIME Dual Base Kit includes main processing unit, hard mount brackets, wiring, Navigator Kit, AutoVu Parking Kits - Inventory w/GPS,</t>
  </si>
  <si>
    <t>AU-K-O2XSN-850</t>
  </si>
  <si>
    <t>AutoVu SharpX OVERTIME Dual base KIT includes main processing unit, hard mount brackets, wiring, Built-in Navigator Kit w/GPS, Tire Cameras, high reso</t>
  </si>
  <si>
    <t>AU-K-OXX-EWAS-1M</t>
  </si>
  <si>
    <t>Extended Warranty for AU-K-OXX kit with Advance Replacement coverage 1 Month.</t>
  </si>
  <si>
    <t>AU-K-OXX-EWAS-1Y</t>
  </si>
  <si>
    <t>Extended Warranty for AU-K-OXX kit with Advance Replacement coverage 1 Year (warranty cannot extend past 5th year after purchase).</t>
  </si>
  <si>
    <t>AU-K-OXX-EWAS-2Y</t>
  </si>
  <si>
    <t>Extended Warranty for AU-K-OXX kit with Advance Replacement coverage 2 Year (warranty cannot extend past 5th year after purchase).</t>
  </si>
  <si>
    <t>AU-K-OXX-EWAS-3Y</t>
  </si>
  <si>
    <t>Extended Warranty for AU-K-OXX kit with Advance Replacement coverage - 3 Years additional coverage.</t>
  </si>
  <si>
    <t>AU-K-OXX-EWAS-4Y</t>
  </si>
  <si>
    <t>Extended Warranty for AU-K-OXX kit with Advance Replacement coverage - 4 Years additional coverage.</t>
  </si>
  <si>
    <t>AU-K-OXX-EWRR-1M</t>
  </si>
  <si>
    <t>Extended Warranty for AU-K-OXX kit with Return and Repair coverage 1 Month.</t>
  </si>
  <si>
    <t>AU-K-OXX-EWRR-1Y</t>
  </si>
  <si>
    <t>Extended Warranty for AU-K-OXX kit with Return and Repair coverage 1 Year (warranty cannot extend past 5th year after purchase).</t>
  </si>
  <si>
    <t>AU-K-OXX-EWRR-2Y</t>
  </si>
  <si>
    <t>Extended Warranty for AU-K-OXX kit with Return and Repair coverage - 2 Years additional coverage.</t>
  </si>
  <si>
    <t>AU-K-OXX-EWRR-3Y</t>
  </si>
  <si>
    <t>Extended Warranty for AU-K-OXX kit with Return and Repair coverage - 3 Years additional coverage.</t>
  </si>
  <si>
    <t>AU-K-OXX-EWRR-4Y</t>
  </si>
  <si>
    <t>Extended Warranty for AU-K-OXX kit with Return and Repair coverage - 4 Years additional coverage.</t>
  </si>
  <si>
    <t>AU-K-OXX-EWUP-1Y</t>
  </si>
  <si>
    <t>AU-K-OXX- advanced swap warranty service upgrade from return and repair for first year of sale.</t>
  </si>
  <si>
    <t>AU-K-P2X1S-BASE</t>
  </si>
  <si>
    <t>AutoVu SharpX LAW Dual base KIT includes main X1S processing unit, wiring, GPS, in-vehicle mapping and in-vehicle Patroller license. Cameras Not Incl.</t>
  </si>
  <si>
    <t>AU-K-P3X2S-BASE</t>
  </si>
  <si>
    <t>AutoVu SharpX Triple base KIT includes main X2S processing unit wiring, GPS, in-vehicle mapping and in-vehicle Patroller license.</t>
  </si>
  <si>
    <t>AU-K-PANACF19DUAL</t>
  </si>
  <si>
    <t>Panasonic toughbook CF20 Dual Mode Notebook Complete Kit; 5 year warranty on the laptop</t>
  </si>
  <si>
    <t>AU-K-PANAFZG1</t>
  </si>
  <si>
    <t>Panasonic Toughpad FZ-G1 W/5yr warranty on laptop. Mounting hardware, docking station, keyboard &amp; power adaptor. MUST have vehicle make/model</t>
  </si>
  <si>
    <t>AU-K-S2XS-850</t>
  </si>
  <si>
    <t>AutoVu SharpX scofflaw dual base kit, includes main processing unit, GPS, wiring, and in vehicle license, hard mount brkts &amp; high resolution cameras</t>
  </si>
  <si>
    <t>AU-K-SXX-EWAS-1M</t>
  </si>
  <si>
    <t>Extended Warranty for AU-K-SXX kit and Law with Advance Replacement coverage 1 Month.</t>
  </si>
  <si>
    <t>AU-K-SXX-EWAS-1Y</t>
  </si>
  <si>
    <t>Extended Warranty for AU-K-SXX kit and Law with Advance Replacement coverage 1 Year (warranty cannot extend past 5th year after purchase).</t>
  </si>
  <si>
    <t>AU-K-SXX-EWAS-2Y</t>
  </si>
  <si>
    <t>Extended Warranty for AU-K-SXX kit and Law with Advance Replacement coverage - 2 Years additional coverage.</t>
  </si>
  <si>
    <t>AU-K-SXX-EWAS-3Y</t>
  </si>
  <si>
    <t>Extended Warranty for AU-K-SXX kit and Law with Advance Replacement coverage - 3 Years additional coverage.</t>
  </si>
  <si>
    <t>AU-K-SXX-EWAS-4Y</t>
  </si>
  <si>
    <t>Extended Warranty for AU-K-SXX kit and Law with Advance Replacement coverage - 4 Years additional coverage.</t>
  </si>
  <si>
    <t>AU-K-SXX-EWRR-1M</t>
  </si>
  <si>
    <t>Extended Warranty for AU-K-SXX kit and Law with Return and Repair coverage 1 Month.</t>
  </si>
  <si>
    <t>AU-K-SXX-EWRR-1Y</t>
  </si>
  <si>
    <t>Extended Warranty for AU-K-SXX kit and Law with Return and Repair coverage 1 Year (warranty cannot extend past 5th year after purchase).</t>
  </si>
  <si>
    <t>AU-K-SXX-EWRR-2Y</t>
  </si>
  <si>
    <t>Extended Warranty for AU-K-SXX kit and Law with Return and Repair coverage - 2 Years additional coverage.</t>
  </si>
  <si>
    <t>AU-K-SXX-EWRR-3Y</t>
  </si>
  <si>
    <t>Extended Warranty for AU-K-SXX kit and Law with Return and Repair coverage - 3 Years additional coverage.</t>
  </si>
  <si>
    <t>AU-K-SXX-EWRR-4Y</t>
  </si>
  <si>
    <t>Extended Warranty for AU-K-SXX kit and Law with Return and Repair coverage - 4 Years additional coverage.</t>
  </si>
  <si>
    <t>AU-K-SXX-EWUP-1Y</t>
  </si>
  <si>
    <t>AU-K-SXX- and Law advanced swap warranty service upgrade from return and repair for first year of sale.</t>
  </si>
  <si>
    <t>AU-K-TIRECAM</t>
  </si>
  <si>
    <t>AutoVu Tire Imaging external camera and cable kit, 1 (one) camera.</t>
  </si>
  <si>
    <t>AU-K-U2XS-740</t>
  </si>
  <si>
    <t>AutoVu SharpX University Dual</t>
  </si>
  <si>
    <t>AU-K-U2XS-850</t>
  </si>
  <si>
    <t>AutoVu SharpX University kit. Includes main processing unit, hard mount brackets, wiring, GPS antenna, high resolution LPR unit &amp; in-vehicle license</t>
  </si>
  <si>
    <t>AU-K-UXX-EWAS-1Y</t>
  </si>
  <si>
    <t>Extended Warranty for AU-K-UXX kit with Advance Replacement coverage 1 Year</t>
  </si>
  <si>
    <t>AU-K-UXX-EWAS-2Y</t>
  </si>
  <si>
    <t>Extended Warranty for AU-K-UXX kit with Adv. Replacement coverage - 2 Years additional coverage. Does not Include update to adv replacement for year 1</t>
  </si>
  <si>
    <t>AU-K-UXX-EWAS-3Y</t>
  </si>
  <si>
    <t>Extended Warranty for AU-K-UXX kit with Adv. Replacement coverage - 3 Years additional coverage. Does not Include update to adv replacement for year 1</t>
  </si>
  <si>
    <t>AU-K-UXX-EWAS-4Y</t>
  </si>
  <si>
    <t>Extended Warranty for AU-K-UXX kit with Adv. Replacement coverage - 4 Years additional coverage. Does not Include update to adv replacement for year 1</t>
  </si>
  <si>
    <t>AU-K-UXX-EWRR-1Y</t>
  </si>
  <si>
    <t>Extended Warranty for AU-K-UXX kit with Return and Repair coverage - 1 Year additional coverage.</t>
  </si>
  <si>
    <t>AU-K-UXX-EWRR-2Y</t>
  </si>
  <si>
    <t>Extended Warranty for AU-K-UXX kit with Return and Repair coverage - 2 Years additional coverage.</t>
  </si>
  <si>
    <t>AU-K-UXX-EWRR-3Y</t>
  </si>
  <si>
    <t>Extended Warranty for AU-K-UXX kit with Return and Repair coverage - 3 Years additional coverage.</t>
  </si>
  <si>
    <t>AU-K-UXX-EWRR-4Y</t>
  </si>
  <si>
    <t>Extended Warranty for AU-K-UXX kit with Return and Repair coverage - 4 Years additional coverage.</t>
  </si>
  <si>
    <t>AU-K-UXX-EWUP-1Y</t>
  </si>
  <si>
    <t>AU-K-UXX- advanced swap warranty service upgrade from return and repair for first year of sale.</t>
  </si>
  <si>
    <t>AU-K-V-BL850-LC</t>
  </si>
  <si>
    <t>Black AutoVu SharpV Camera Kit which includes: SharpV Long Range Dual (LPR and Context) lens and 850nm illuminator, mounting bracket  and Sharp Camera</t>
  </si>
  <si>
    <t>AU-K-V-BS850-LC</t>
  </si>
  <si>
    <t>Black AutoVu SharpV Camera Kit which includes: SharpV Standard Range Dual (LPR and Context) lens and 850nm illuminator, mounting bracket  and Sharp Ca</t>
  </si>
  <si>
    <t>AU-K-V-WL850-LC</t>
  </si>
  <si>
    <t>White AutoVu SharpV Camera Kit which includes: SharpV Long Range Dual (LPR and Context) lens and 850nm illuminator, mounting bracket  and Sharp Camera</t>
  </si>
  <si>
    <t>AU-K-V-WS740-LC</t>
  </si>
  <si>
    <t>White AutoVu SharpV Camera Kit which includes: SharpV Standard Range Dual (LPR and Context) lens and 740nm illuminator, mounting bracket and Sharp Cam</t>
  </si>
  <si>
    <t>AU-K-V-WS850-LC</t>
  </si>
  <si>
    <t>White AutoVu SharpV Camera Kit which includes: SharpV Standard Range Dual (LPR and Context) lens and 850nm illuminator, mounting bracket and Sharp Cam</t>
  </si>
  <si>
    <t>AU-KU2XS-780</t>
  </si>
  <si>
    <t>AutoVu SharpX UNIVERSITY Dual base KIT includes main processing unit, hard mount brackets, wiring, GPS antenna, high-resolution LPR units and in-vehic</t>
  </si>
  <si>
    <t>AU-M-OFFLINEMAP-NA</t>
  </si>
  <si>
    <t>Mapping License including data for North America - Per vehicle license</t>
  </si>
  <si>
    <t>AU-M-OFFLINEMAP-SC-NA</t>
  </si>
  <si>
    <t>MAP LIC SECURITY CENTER NA UP TO 5 SECURITY DESK USE</t>
  </si>
  <si>
    <t>AU-O-MIBASE</t>
  </si>
  <si>
    <t>AutoVu Patroller for City Overtime with Wheel Imageing Parking Enforcement - Per Vehicle Software License</t>
  </si>
  <si>
    <t>AU-PLATELINK-1CAR-1Y</t>
  </si>
  <si>
    <t>AutoVu Platelink 1 vehicle connection for 1yr. Platelink base is required</t>
  </si>
  <si>
    <t>AU-PLATELINK-BASE-1Y</t>
  </si>
  <si>
    <t>AutoVu PlateLink Base for 1 Year. Includes 2 vehicle connections for 1yr</t>
  </si>
  <si>
    <t>AU-S-XGA-W25850</t>
  </si>
  <si>
    <t>25mm white sharp2</t>
  </si>
  <si>
    <t>AU-S-XGA-W50850</t>
  </si>
  <si>
    <t>50mm white sharp2</t>
  </si>
  <si>
    <t>AU-U-MIBASE</t>
  </si>
  <si>
    <t>AutoVu Patroller for University Parking Enforcement - Per vehicle software license</t>
  </si>
  <si>
    <t>AU-V-EWAS-3Y</t>
  </si>
  <si>
    <t>Extended Warranty for SharpV with Advance Replacement coverage - 3 Years additional coverage. Does not Include update to advanced replacement for year</t>
  </si>
  <si>
    <t>AU-V-EWAS-4Y</t>
  </si>
  <si>
    <t>Extended Warranty for SharpV with Advance Replacement coverage - 4 Years additional coverage. Does not Include update to advanced replacement for year</t>
  </si>
  <si>
    <t>AU-V-EWRR-1Y</t>
  </si>
  <si>
    <t>Extended warranty for SharpV with Return &amp; Repair coverage</t>
  </si>
  <si>
    <t>AU-X-XPU-X1S-M</t>
  </si>
  <si>
    <t>SharpX system main processing unit X1S - Single processor configuration, including horizontal and vertical mounting, MPUconnectors and ethernet cable.</t>
  </si>
  <si>
    <t>AU-X-XPU-X1SU-N</t>
  </si>
  <si>
    <t>SharpX system main processing unit X1SU-N Includes Integrated Navigation Unit- Single processor configuration including GPS Antenna, Magneto Kit, hor,</t>
  </si>
  <si>
    <t>AU-XS-VGA-W16850</t>
  </si>
  <si>
    <t>White AutoVu Sharp X Camera VGA 16mm lens and 850nm illuminator, compatible with all processing units</t>
  </si>
  <si>
    <t>AU-XS-VGA-W25850</t>
  </si>
  <si>
    <t>White AutoVu Sharp X Camera VGA 25mm lens and 850nm illuminator, compatible with all processing units</t>
  </si>
  <si>
    <t>AU-XS-VGA-W35850</t>
  </si>
  <si>
    <t>Generic Sharp XS VGA camera (camera only, no accessories)</t>
  </si>
  <si>
    <t>AU-XS-XGA-B12850-M</t>
  </si>
  <si>
    <t>Black AutoVu Sharp X Camera XGA 12MM lens and 850nm illuminator, compatible with processing units</t>
  </si>
  <si>
    <t>AU-XS-XGA-B16850</t>
  </si>
  <si>
    <t>Black AutoVu SharpX camera XGA 16mm lens and 850nm illuminator, compatible with all processing units</t>
  </si>
  <si>
    <t>AU-XS-XGA-GENERIC</t>
  </si>
  <si>
    <t>Generic Sharp XS/XGA camera. This part number is used for budget purposes only</t>
  </si>
  <si>
    <t>AU-XS-XGA-W12590</t>
  </si>
  <si>
    <t>White AutoVu Sharp X Camera XGA 12mm lens and 590nm illuminator, compatible with all processing UNITS</t>
  </si>
  <si>
    <t>AU-XS-XGA-W12850</t>
  </si>
  <si>
    <t>White AutoVu Sharp X Camera XGA 12mm lens and 850nm illuminator, compatible with all processing units</t>
  </si>
  <si>
    <t>AU-XS-XGA-W16850</t>
  </si>
  <si>
    <t>White AutoVu Sharp X Camera XGA 16mm lens and 850nm illuminator, compatible with all processing units</t>
  </si>
  <si>
    <t>BCD-GHP-QSI7-MT-4-2GB</t>
  </si>
  <si>
    <t>Genetec High-Performance Tower Client WS. i7 4790 Processer,16GB RAM, 240GB SSD &amp; 1TB HDD, 1x Gig Network Card, NVIDIA GTX 960 2GB Video Card,</t>
  </si>
  <si>
    <t>BCD-GN-16GB-V4</t>
  </si>
  <si>
    <t>16GB RAM - V4 Processor</t>
  </si>
  <si>
    <t>BCD-GN-240SSD-35HD</t>
  </si>
  <si>
    <t>240GB 3.5 SSD Drive"</t>
  </si>
  <si>
    <t>BCD-GN-SVR2012-UP</t>
  </si>
  <si>
    <t>Microsoft Server 2012 R2 Operating System - Upgrade</t>
  </si>
  <si>
    <t>BCD-SRV-450SAS-25HD-10</t>
  </si>
  <si>
    <t>450GB 10K Dual Port SAS Drive</t>
  </si>
  <si>
    <t>BCD-SRV-6000SAS-35HD</t>
  </si>
  <si>
    <t>6TB Dual Port SAS 7.2K 3.5 SAS Drive"</t>
  </si>
  <si>
    <t>BCD-SRV-600SAS-35HD-15</t>
  </si>
  <si>
    <t>600GB 15K Dual Port 3.5 SAS Drive"</t>
  </si>
  <si>
    <t>BCD104-GN-120-D240</t>
  </si>
  <si>
    <t>Genetec SAS Series - 1U 4 Bay Server (2) 240GB</t>
  </si>
  <si>
    <t>BCD215-GEN-R-120-80TB-8</t>
  </si>
  <si>
    <t>Genetec SATA Series 2U 15 Bay Server - 80TB</t>
  </si>
  <si>
    <t>BCD215-GN-2620</t>
  </si>
  <si>
    <t>BCD215 E5-2620 Processor Kit</t>
  </si>
  <si>
    <t>BCD350V8-M-VRP-RMC</t>
  </si>
  <si>
    <t>BCDVideo- Chassis- 5U Rackmount Video Recording Server includes 2PS, SVR 2012, 32GB RAM, 18 Drive Bays, 5YR NBD Onsite WTY</t>
  </si>
  <si>
    <t>BCD360V8-M-MP-C</t>
  </si>
  <si>
    <t>16GB, Intel Xeon E5, 8 x 2.5 bays, RPS, 512MB Cache, WS2012R2, 5YR"</t>
  </si>
  <si>
    <t>GSC-1AP-DMP</t>
  </si>
  <si>
    <t>License</t>
  </si>
  <si>
    <t>GSC-1FOD</t>
  </si>
  <si>
    <t>1 Failover Directory Role Only available with Enterprise packages (Synergis and/or Omnicast). Mandatory SMA</t>
  </si>
  <si>
    <t>GSC-1MobileU</t>
  </si>
  <si>
    <t>1 Security Center Mobile App Connection</t>
  </si>
  <si>
    <t>GSC-1STU</t>
  </si>
  <si>
    <t>Site License for Genetec Security Desk client connections (incl. Web Client) (Only available with Synergis™ and/or Omnicast™ Enterprise packages and/o</t>
  </si>
  <si>
    <t>GSC-1U</t>
  </si>
  <si>
    <t>1 Genetec Security Desk client connection (incl. Web Client) 1</t>
  </si>
  <si>
    <t>GSC-AV-LPRINTEGRATOR</t>
  </si>
  <si>
    <t>LPRINTEGRATOR PLUGIN. LICENSE FOR BOSS 3.5.04 INTEGRATION. PLEASE REFER TO GUIDE FOR DETAILS</t>
  </si>
  <si>
    <t>GSC-AV-LPRINTEGRATOR-1UNIT</t>
  </si>
  <si>
    <t>One (1) LPRINTEGRATOR connection. Allows to connect 1 camera/vehicle. Requires GSC-AV-LPRINTEGRATOR plugin</t>
  </si>
  <si>
    <t>GSC-AV-MS-1Y</t>
  </si>
  <si>
    <t>GSC AUTOVU MANAGED SERVICE 1YR MAX 10 PATROL/5 SECURITY DESK</t>
  </si>
  <si>
    <t>GSC-Av-MS-1YRETENTION-1Y</t>
  </si>
  <si>
    <t>GSC AutoVu Managed Service 1 Extra Year of Retention for 1 car/camrea for one (1) year.</t>
  </si>
  <si>
    <t>GSC-AV-MS-COOPPATROLLER-1Y</t>
  </si>
  <si>
    <t>GSC COOP 1 Patroller Connection on the Law Enforcement COOP system for one (1) Year</t>
  </si>
  <si>
    <t>GSC-AV-MS-LAWCOOP-1Y</t>
  </si>
  <si>
    <t>One (1) Year access to the Genetec Law Enforcement COOP Dataservice. Valid for 1 SystemID to connect into the service</t>
  </si>
  <si>
    <t>GSC-Av-MS-PBPUPG-MULTI</t>
  </si>
  <si>
    <t>GSC AutoVu Managed Service Upgrade to Pay-by-Plate Multi for one (1) year.</t>
  </si>
  <si>
    <t>GSC AutoVu Managed Service 2.0 for one (1) year. Max 1 year hit retention (with images) &amp; 1 year read retention (w/o images)</t>
  </si>
  <si>
    <t>GSC-Av-MS2.0-1Y-Shared</t>
  </si>
  <si>
    <t>GSC-AV-MSCOOPPATROLLER-1Y</t>
  </si>
  <si>
    <t>GSC-AV-S</t>
  </si>
  <si>
    <t>GSC AUTOVU STANDARD BASE PKG</t>
  </si>
  <si>
    <t>GSC-Av-S-1PATROLLER</t>
  </si>
  <si>
    <t>One Patroller Connection</t>
  </si>
  <si>
    <t>GSC-Av-S-1SHP</t>
  </si>
  <si>
    <t>One (1) fixed Sharp camera connection (one (1) connection is required for each analyzed stream)</t>
  </si>
  <si>
    <t>GSC-AV-S-LISTUPDATER</t>
  </si>
  <si>
    <t>HOTLIST-PERMIT LIST UPDATER THROUGH FTP/HTTP/SFTP</t>
  </si>
  <si>
    <t>GSC-Av-S-PARKING</t>
  </si>
  <si>
    <t>GSC AutoVuTM Standard Package For Parking Management.  Includes Security Center Mapping for 5 Clients, List Updater and Pay-by-Plate Single.</t>
  </si>
  <si>
    <t>GSC-FREEFLOW-1LOT</t>
  </si>
  <si>
    <t>Free-Flow one (1) Parking Lot Connection</t>
  </si>
  <si>
    <t>GSC-FREEFLOW-BASE</t>
  </si>
  <si>
    <t>GSC AutoVu™ Free-Flow Base Package. Includes 1 Free-Flow Lot, List Updater and Pay-by-Plate.</t>
  </si>
  <si>
    <t>GSC-Om-E</t>
  </si>
  <si>
    <t>GSC Omnicast Enterprise Package</t>
  </si>
  <si>
    <t>GSC-Om-E-1C</t>
  </si>
  <si>
    <t>Genetec - 1 camera connection</t>
  </si>
  <si>
    <t>GSC-Om-E-1FC</t>
  </si>
  <si>
    <t>1 failover camera connection</t>
  </si>
  <si>
    <t>GSC-OM-E-1RC</t>
  </si>
  <si>
    <t>1 Restricted Camera Connection (Regular Camera Connection Required)</t>
  </si>
  <si>
    <t>GSC-Om-P</t>
  </si>
  <si>
    <t>GSC Omnicast Professional Package which includes Archiving Support, Media Router, Audio, Remote Security Desk</t>
  </si>
  <si>
    <t>GSC-Om-P-1C</t>
  </si>
  <si>
    <t>Professional - 1 camera connection</t>
  </si>
  <si>
    <t>GSC-Om-S</t>
  </si>
  <si>
    <t>GSC Omnicast Standard Package which</t>
  </si>
  <si>
    <t>GSC-Om-S-1C</t>
  </si>
  <si>
    <t>Standard - 1 camera connection</t>
  </si>
  <si>
    <t>GSC-Om-T-Base &amp; GSC-1SCFED-20</t>
  </si>
  <si>
    <t>VMS Software License for One NVR</t>
  </si>
  <si>
    <t>GSC-PBPSYNC-UPG- MULTI</t>
  </si>
  <si>
    <t>Upgrade to multiple Pay by Plate systems. No need to add SINGLE</t>
  </si>
  <si>
    <t>GSC-PM-Advanced</t>
  </si>
  <si>
    <t>GSC-PM-STD-250</t>
  </si>
  <si>
    <t>Plan Manager for up to 250 entities (cameras, doors, alarm panels, custom entities). Supports vector-based maps (PDF), intrusion management, PTZ contr</t>
  </si>
  <si>
    <t>GSC-PM-STD-SiteLicense</t>
  </si>
  <si>
    <t>GSC-Sipelia-1SIP-ADV</t>
  </si>
  <si>
    <t>Advanced Add-on for 1 Standard Connection providing failover and bidirectional audio and video recording (requires GSC-Sipelia-1SIP-STD)</t>
  </si>
  <si>
    <t>GSC-Sipelia-1SIP-STD</t>
  </si>
  <si>
    <t>1 Standard Connection to an Intercom Station (requires GSC-Sipelia-Base)</t>
  </si>
  <si>
    <t>GSC-Sipelia-Base</t>
  </si>
  <si>
    <t>GSC Sipelia™ Base Package</t>
  </si>
  <si>
    <t>GSC-SV-AIO-1C</t>
  </si>
  <si>
    <t>1 Camera Connection for Streamvault All-in-One Appliances (SV100 &amp; SV300)</t>
  </si>
  <si>
    <t>GSC-SY-E-1R</t>
  </si>
  <si>
    <t>1 External reader connection (required when hardware not purchased from Genetec)</t>
  </si>
  <si>
    <t>GSC-Sy-P</t>
  </si>
  <si>
    <t>Synergis Professional Package software which includes: 2 Access Managers. Max. 256 readers, Max. 2 Access Managers, Max. 10 clients, Remote Security D</t>
  </si>
  <si>
    <t>GSC-SY-S</t>
  </si>
  <si>
    <t>GSC SynergisTM Standard Package which includes: 1 Access Manager. Max. 64 readers, Max. 1 Access Manager, Max. 5 clients, Badge Designer.</t>
  </si>
  <si>
    <t>GSC-SY-S-1R</t>
  </si>
  <si>
    <t>GSC-THREATLEVELS</t>
  </si>
  <si>
    <t>Threat Level Module. Only available with Professional or</t>
  </si>
  <si>
    <t>OM-E-1C</t>
  </si>
  <si>
    <t>1-Enterprise camera connection</t>
  </si>
  <si>
    <t>Om-E-1FEC</t>
  </si>
  <si>
    <t>1 Federated Camera</t>
  </si>
  <si>
    <t>Om-E-1FED</t>
  </si>
  <si>
    <t>1 Federated Directory</t>
  </si>
  <si>
    <t>Om-E-1FES</t>
  </si>
  <si>
    <t>1 Federation Server</t>
  </si>
  <si>
    <t>Om-P-1C</t>
  </si>
  <si>
    <t>1 Camera Connection</t>
  </si>
  <si>
    <t>Om-T-1C</t>
  </si>
  <si>
    <t>Om-T-1S</t>
  </si>
  <si>
    <t>1 SDK Connection</t>
  </si>
  <si>
    <t>Om-T-Base</t>
  </si>
  <si>
    <t>Omnicast Transit Software</t>
  </si>
  <si>
    <t>Om-T-VidOff</t>
  </si>
  <si>
    <t>Automatic Video Offloading</t>
  </si>
  <si>
    <t>SCS-S</t>
  </si>
  <si>
    <t>Activation for 1-Security Center Subscription system. Includes standard pkg software</t>
  </si>
  <si>
    <t>SCS-SY-1R-1Y</t>
  </si>
  <si>
    <t>Annual subscription for 1 Synergis reader. Requires subscription to Security Center Standard, Professional or Enterprise.</t>
  </si>
  <si>
    <t>SMA-BASE-1Y</t>
  </si>
  <si>
    <t>SMA Base Package-1 year</t>
  </si>
  <si>
    <t>SMA-CAM-E-1M</t>
  </si>
  <si>
    <t>SMA for 1 Omnicast Enterprise Camera-1 month</t>
  </si>
  <si>
    <t>SMA-CAM-E-1Y</t>
  </si>
  <si>
    <t>SMA for 1 Omnicast Enterprise Camera-1 year</t>
  </si>
  <si>
    <t>SMA-CAM-P-1D</t>
  </si>
  <si>
    <t>SMA for i Omnicast Pro Camera</t>
  </si>
  <si>
    <t>SMA-CAM-P-1M</t>
  </si>
  <si>
    <t>SMA for Omnicast Pro Camera 1 Month</t>
  </si>
  <si>
    <t>SMA-CAM-P-1Y</t>
  </si>
  <si>
    <t>SMA for Omnicast Pro Camera - 1 Year</t>
  </si>
  <si>
    <t>SMA-CAM-P-2Y</t>
  </si>
  <si>
    <t>SMA for 1 Omnicast Pro Camera</t>
  </si>
  <si>
    <t>SMA-CAM-P-3Y</t>
  </si>
  <si>
    <t>SMA for 1 Omnicast Pro Camera - 3 Years</t>
  </si>
  <si>
    <t>SMA-CAM-S-1D</t>
  </si>
  <si>
    <t>SMA for Omnicast Standard - 1 Day</t>
  </si>
  <si>
    <t>SMA-CAM-S-1Y</t>
  </si>
  <si>
    <t>SMA for 1 Omnicast Standard/SV-16/SV-32 Camera – 1 year</t>
  </si>
  <si>
    <t>SMA-CAM-S-iY</t>
  </si>
  <si>
    <t>SMA for 1 Omnicast Standard Camera - 1 year</t>
  </si>
  <si>
    <t>SMA-CUSTOM-1Y-NA</t>
  </si>
  <si>
    <t>Custom Solution Software Maintenance Agreement With a 1 Year</t>
  </si>
  <si>
    <t>SMA-RDR-P-1Y</t>
  </si>
  <si>
    <t>SMA for 1 Synergis Pro Reader - 1 year</t>
  </si>
  <si>
    <t>SMA-RDR-P-3Y</t>
  </si>
  <si>
    <t>SMA for 1 Synergis Pro Reader - 3 Year</t>
  </si>
  <si>
    <t>SMA-STANDARD-U-1Y</t>
  </si>
  <si>
    <t>SMA for 1 Unified Omnicast or Synergis Standard system - 1 year</t>
  </si>
  <si>
    <t>SV-16</t>
  </si>
  <si>
    <t>Genetec Network Security Appliance</t>
  </si>
  <si>
    <t>SV-2000E-R4-D120-170</t>
  </si>
  <si>
    <t>Streamvault 2000E Appliance - 1U 4 BAY, Xeon E3- 1270V6, 16GB RAM, (2) 120GB SSD,Windows 2016, (2) 1GbE, Matrox G200- VGA, Dual PS, Genetec Security C</t>
  </si>
  <si>
    <t>SV-2010E-R14-72T-8-110</t>
  </si>
  <si>
    <t>Streamvault 2000E series. 2U 14 BAY, Xeon Silver 4110, 16GB RAM, OS RAID1 (2) 240GB SSD, 72TB RAW (9) 8TB, RAID5, (2)x1GbE Ports, WIN SRV 2016. Dual P</t>
  </si>
  <si>
    <t>SV-2010EX-R18-204T-12-216</t>
  </si>
  <si>
    <t>Streamvault 2010EX series, 2U 18 BAY, (2) Xeon Siler 4116, 32GB RAM, OS RAID1 (2) 240GB SSD, 204TB RAW (17) 12TB, RAID 5/6/10, (4)x1GbE SFP+ Ports</t>
  </si>
  <si>
    <t>SV-4010E-R18-104T-8-116</t>
  </si>
  <si>
    <t>Streamvault 4010E Appliance - 2U 18 BAY, Xeon Silver 4116, 16GB RAM, (13) 8TB,Windows 2016, (2) 120GB SSD, (4)1GbE, (2) Mgmt, Matox G200- VGA,RAID 5,6</t>
  </si>
  <si>
    <t>SV-4010E-R18-120T-8-116</t>
  </si>
  <si>
    <t>Streamvault 4010E Appliance - 2U 18 BAY, Xeon Silver 4116, 16GB RAM, (15) 8TB,Windows 2016, (2) 120GB SSD, (4)1GbE, (2) Mgmt, Matox G200- VGA,RAID 5,6</t>
  </si>
  <si>
    <t>SV-4010E-R18-64T-8-116</t>
  </si>
  <si>
    <t>Streamvault 4010E Appliance - 2U 18 BAY, Xeon Silver 4116, 16GB RAM, (8) 8TB,Windows 2016, (2) 120GB SSD, (4)1GbE, (2) Mgmt, Matox G200-VGA,RAID 5,6,1</t>
  </si>
  <si>
    <t>SV-E-ACC-SRV-8T-SAS</t>
  </si>
  <si>
    <t>Streamvault Server (E) Accessory - 8TB 7200 RPM SAS 12Gbps 3.5in HDD</t>
  </si>
  <si>
    <t>SVPROv4-8TB</t>
  </si>
  <si>
    <t>SV-PROv4 with 8TB with Genetec software preloaded (license sold separately)</t>
  </si>
  <si>
    <t>SW-PS-AV-AMS-50-NA</t>
  </si>
  <si>
    <t>PERMIT ZONE CONFIGURATION SERV FOR AUTOVU MOBILE CITY</t>
  </si>
  <si>
    <t>SY-29X23ENC-KIT</t>
  </si>
  <si>
    <t>Large Enclosure Kit (unassembled). 29x23 inches/73.7 x 58.4 cm enclosure, lock/key, tamper, backplate, screws for backplate (including for Mercury and</t>
  </si>
  <si>
    <t>SY-6APS-B-NA-KIT</t>
  </si>
  <si>
    <t>6A Power Supply Kit for America. 6A power supply/charger board (110VAC/60Hz, 12 VDC @ 6A output); Screws, standoffs and fuse assembly</t>
  </si>
  <si>
    <t>SY-70100AEP0N</t>
  </si>
  <si>
    <t>VertX V100 Reader Interface, with Plastic Enclosure Backplate &amp; Cover, No Power Supply, No Metal Enclosure, Software Reader Connections (Qty 2) Includ</t>
  </si>
  <si>
    <t>Sy-70200AEP0N</t>
  </si>
  <si>
    <t>VertX V200 16-Input Monitor Interface. Software input and output connections are included (with plastic enclosure back plate &amp; cover; no power supply,</t>
  </si>
  <si>
    <t>Sy-71000BEP0N01A</t>
  </si>
  <si>
    <t>VertX EVO V1000 Networked Controller</t>
  </si>
  <si>
    <t>Sy-72000BEP0N01A</t>
  </si>
  <si>
    <t>VertX EVO V2000 Reader Interface/Network Controller (with plastic enclosure back plate &amp; cover; no power supply, metal enclosure not included). Softwa</t>
  </si>
  <si>
    <t>Sy-82000-126-01</t>
  </si>
  <si>
    <t>EH400-K Mounting Plate. EH400-K mounting plate used to mount the product to US single-gang, US double-gang or EU/APAC 60mm mounting holes.</t>
  </si>
  <si>
    <t>Sy-82000-342-01</t>
  </si>
  <si>
    <t>EH400-K Installation Accessory Kit. EH400-K installation Accessory kit. Includes mounting screws, male terminal strip connectors and installation manu</t>
  </si>
  <si>
    <t>Sy-82000CKE1A</t>
  </si>
  <si>
    <t>E1A  EDGE EVO EH400-K Standard Controller. Single door, IP-based controller for Host-based systems. Single physical package. Door inputs/outputs are 4</t>
  </si>
  <si>
    <t>SY-82360AKM</t>
  </si>
  <si>
    <t>EDGE EVO EWM-M Wiegand Module</t>
  </si>
  <si>
    <t>SY-CLOUDLINK</t>
  </si>
  <si>
    <t>Synergis Cloud Link with 2GB of RAM, 16GB Flash, image installed with Synergis access control firmware, four RS-485 ports, PoE.</t>
  </si>
  <si>
    <t>SY-EP1501</t>
  </si>
  <si>
    <t>Intelligent Controller, 16MB RAM Ethernet 2In/2Out/2Rd</t>
  </si>
  <si>
    <t>SY-EP2500</t>
  </si>
  <si>
    <t>Intelligent Controller, 32MB RAM, Ethernet</t>
  </si>
  <si>
    <t>SY-MR16IN</t>
  </si>
  <si>
    <t>Mercury MR16IN 16-input Monitor Module (2 relays, PCB only, software connections included)</t>
  </si>
  <si>
    <t>SY-MR16IN-S3</t>
  </si>
  <si>
    <t>Mercury MR16IN 16-input Monitor Module Series 3</t>
  </si>
  <si>
    <t>SY-MR16OUT</t>
  </si>
  <si>
    <t>Mercury MR16OUT 16-relay Output Control Module (PCB only, software connections included)</t>
  </si>
  <si>
    <t>SY-MR50</t>
  </si>
  <si>
    <t>single-reader interface module connects to one reader, managing one door equipped with one reader</t>
  </si>
  <si>
    <t>SY-MR52</t>
  </si>
  <si>
    <t>Mercury MR52 2-reader interface module (8 inputs, 6 relays, PCB only, software connections included)</t>
  </si>
  <si>
    <t>SY-MR52-S3</t>
  </si>
  <si>
    <t>Mercury MR52 2-Reader Interface Module, Series 3</t>
  </si>
  <si>
    <t>XS-XGA-B12850</t>
  </si>
  <si>
    <t>AutoVu Sharp X XGA Black Camera 12mm lens and 850nm ill</t>
  </si>
  <si>
    <t>IndigoVision Ltd</t>
  </si>
  <si>
    <t>3.3V 10-Channel Rack Power Supply</t>
  </si>
  <si>
    <t>110004-2</t>
  </si>
  <si>
    <t>24 Volt Power Supply for Standalone Transmitters</t>
  </si>
  <si>
    <t>Vandal Resistant IP Dome Pendant Wall Mount</t>
  </si>
  <si>
    <t>Vandal Resistant Fixed Dome Pendant Wall Mount</t>
  </si>
  <si>
    <t>Vandal Fixed Dome Pendant Mount, Vertical</t>
  </si>
  <si>
    <t>Vandal Resistant Fixed Dome Bracket Wall Mount</t>
  </si>
  <si>
    <t>Vandal Resistant Fixed IP Dome 1.5 NPT Pendent Mount ( Male )"</t>
  </si>
  <si>
    <t>Vandal Resistant Fixed IP Dome 1.5 NPT Pendent Mount ( Female )"</t>
  </si>
  <si>
    <t>11000 Vandal Resistant Fixed Dome Hood</t>
  </si>
  <si>
    <t>24V Power Supply - 3.33A for 9000 PTZ</t>
  </si>
  <si>
    <t>110060-2</t>
  </si>
  <si>
    <t>PTZ PSU 24V 80W US</t>
  </si>
  <si>
    <t>24V Power Supply - Ext. Temp. -30 to +65</t>
  </si>
  <si>
    <t>Sun Shroud for IndigoVision Pendant PTZ Dome Camera</t>
  </si>
  <si>
    <t>Surveillance Keyboard, LCD Display</t>
  </si>
  <si>
    <t>9000 Fixed Dome In-Ceiling Mount (Internal and Vandal Resistant)</t>
  </si>
  <si>
    <t>Surveillance Keyboard</t>
  </si>
  <si>
    <t>Pendant PTZ Dome Corner Mount Adaptor</t>
  </si>
  <si>
    <t>Pendant PTZ Dome Wall Mount</t>
  </si>
  <si>
    <t>Pendant PTZ-Dome Swan Neck Mount</t>
  </si>
  <si>
    <t>Vertical Pole Mount, 0.5M, For 9000 &amp; 11000 Pendant PTZ Dome Cameras</t>
  </si>
  <si>
    <t>Pendant PTZ Dome 1.5 NPT Adapter (Male)"</t>
  </si>
  <si>
    <t>Pendant PTZ Dome 1.5 NPT Adapter (Female)"</t>
  </si>
  <si>
    <t>Pole Mount Adapter for IndigoVision Pendant PTZ Camera</t>
  </si>
  <si>
    <t>9000 &amp; 11000 In-Ceiling PTZ Surface Mount</t>
  </si>
  <si>
    <t>Ultra 2K PTZ Dome Dark Tint Lens Cover</t>
  </si>
  <si>
    <t>11000 Vandal Resistant Fixed IP Dome Bracket Wall Mount</t>
  </si>
  <si>
    <t>11000 Fixed Dome In-Ceiling Mount (internal &amp; vandal resistant)</t>
  </si>
  <si>
    <t>Ultra 2K Pendant PTZ 3M Pre-terminated cable assembly</t>
  </si>
  <si>
    <t>Internal Pendant PTZ Dome In-Ceiling Mount</t>
  </si>
  <si>
    <t>Wall Mount (BX420) (Compatible with 130083)</t>
  </si>
  <si>
    <t>In-Ceiling Mount (BX420)</t>
  </si>
  <si>
    <t>Junction Box for HD IR PTZ &amp; 4MP PTZ</t>
  </si>
  <si>
    <t>BX/GX Corner Mount Adapter</t>
  </si>
  <si>
    <t>1.5 NPT Adaptor (Male) (BX520 Pendant PTZ)"</t>
  </si>
  <si>
    <t>Camera Gateway Server License</t>
  </si>
  <si>
    <t>Mobile Center License Dongle, 10 device licenses (valid only with up to date SUP)</t>
  </si>
  <si>
    <t>200 Channel Windows NVR-AS license dongle</t>
  </si>
  <si>
    <t>Additional 10 device license for Mobile Center</t>
  </si>
  <si>
    <t>1 channel HD Minidome or ONVIF camera dongle with CD, using Windows NVR</t>
  </si>
  <si>
    <t>1 Channel BX Camera or ONVIF license</t>
  </si>
  <si>
    <t>ONVIF/Camera Gateway license per device</t>
  </si>
  <si>
    <t>IP Video Wall Management Software</t>
  </si>
  <si>
    <t>BriefCam Syndex Pro - 100 Camera Channel EP+ Base License</t>
  </si>
  <si>
    <t>BriefCam Syndex Pro - 10 Additional Camera EP+ License</t>
  </si>
  <si>
    <t>BriefCam Syndex Pro - Professional Services Per Day (Online Support)</t>
  </si>
  <si>
    <t>BriefCam Syndex Pro - Processing Expansion Unit</t>
  </si>
  <si>
    <t>Advanced Analytics License, per encoder</t>
  </si>
  <si>
    <t>Lenel - IndigoVision Alarm Integration Module</t>
  </si>
  <si>
    <t>Software House C-Cure 9000 Integration Module</t>
  </si>
  <si>
    <t>340000-U</t>
  </si>
  <si>
    <t>IndigoUltra - Single device connection license</t>
  </si>
  <si>
    <t>341000-U</t>
  </si>
  <si>
    <t>IndigoUltra - Migration - Single device connection license</t>
  </si>
  <si>
    <t>417811R</t>
  </si>
  <si>
    <t>12 Months SUP renewal for legacy Standard Management Software per device license</t>
  </si>
  <si>
    <t>12 months SUP for Enhanced Management Software per encoder device</t>
  </si>
  <si>
    <t>12 months SUP for Enhanced Management Software per channel</t>
  </si>
  <si>
    <t>12 months (SUP) Software Support per channel, ONVIF, Windows NVR</t>
  </si>
  <si>
    <t>417836R</t>
  </si>
  <si>
    <t>12 Months SUP renewal for Multi-Volume Windows NVR license dongle</t>
  </si>
  <si>
    <t>12 months SUP for Video Wall Slave Dongle +</t>
  </si>
  <si>
    <t>12 months SUP for HD Minidome range or ONVIF software license - IndigoVision NVR</t>
  </si>
  <si>
    <t>440010-U</t>
  </si>
  <si>
    <t>IndigoUltra - SUP for single device connection (12m)</t>
  </si>
  <si>
    <t>GX420 HD Vandal Resistant Minidome with IR, Standard Lens 2.7-12mm, Day/Night, PoE, remote Zoom/Focus</t>
  </si>
  <si>
    <t>BX100 Four Channel Encoder Box with Audio</t>
  </si>
  <si>
    <t>Indigo REPLACMENT Ultra 1K Environ. VR Fixed Dome, Stand Lens, D/N, Audio, PoE (NTSC).</t>
  </si>
  <si>
    <t>IV400 HD Minidome Range Internal Microdome Camera</t>
  </si>
  <si>
    <t>BX400 HD External Microdome, NTSC, 4mm Fixed Lens, Day Only, PoE</t>
  </si>
  <si>
    <t>ONVIF HD Internal Minidome, Standard Lens, Day/Night, PoE , Remote Zoom/Focus (NTSC Regions)</t>
  </si>
  <si>
    <t>ONVIF HD Vandal Resistant Minidome, Standard Lens, Day/Night, PoE , Remote Zoom/Focus (NTSC Regions)</t>
  </si>
  <si>
    <t>BX500 HD PTZ External Pendant, 20x Lens</t>
  </si>
  <si>
    <t>Ultra 2K In-Ceiling PTZ, 30x Lens (NTSC)</t>
  </si>
  <si>
    <t>Ultra 2K Internal Fixed Dome, 3-9mm Lens</t>
  </si>
  <si>
    <t>Ultra 2K In-Ceiling Fixed Dome, 3-9mm Lens</t>
  </si>
  <si>
    <t>Ultra 2K Environmental Vandal Resistant Fixed Dome, 3-9mm Lens</t>
  </si>
  <si>
    <t>11000S HD Environmental Pendant PTZ, NTSC Regions, 10x Lens (mount not included) 10X Lens, 10fps</t>
  </si>
  <si>
    <t>11000 HD In Ceiling Fixed Dome, Standard Lens, Day/Night with Audio, PoE (NTSC Regions)</t>
  </si>
  <si>
    <t>11000 HD Vandal Resistant Fixed IP Dome, NTSC, 3-8mm Lens, Day/Night with Audio, PoE</t>
  </si>
  <si>
    <t>11000 HD Fixed IP Color Dome Camera, Vandal, Environmental, 3.1-8 mm varifocal lens, PoE, 24VDC Heater</t>
  </si>
  <si>
    <t>11000 HD Fixed IP Color Dome Camera, Vandal, Environmental, 12.5-50mm varifocal lens, PoE, 24VDC Heater</t>
  </si>
  <si>
    <t>HD, PTZ In-Ceiling, 10x Lens</t>
  </si>
  <si>
    <t>11000E HD Environmental Pendant PTZ, NTSC Regions, 10x Lens (mount not included) H.264, Full Frame Rate</t>
  </si>
  <si>
    <t>Ultra 1K Fixed Camera, NTSC, Standard Lens, WDR, Day/Night with Auido, PoE</t>
  </si>
  <si>
    <t>11000 Enhanced HD Internal Fixed Dome, NTSC, Standard Lens, Day/Night with Audio, PoE</t>
  </si>
  <si>
    <t>11000 Enhanced HD In Ceiling Fixed Dome, NTSC, Standard Lens, Day/Night with Audio, PoE</t>
  </si>
  <si>
    <t>HD, Vandal Resistant Fixed Dome, Standard Lens, Day/Night with Audio, POE</t>
  </si>
  <si>
    <t>Enhanced HD Environmental Vandal Resistant Fixed Dome, NTSC, Standard Lens, Day/Night with Audio</t>
  </si>
  <si>
    <t>11000 Enhanced HD Environmental Vandal Resistant Fixed Dome, NTSC, Telephoto Lens, Day/Night with Audio, PoE</t>
  </si>
  <si>
    <t>BX400 HD Internal Microdome, 4mm Fixed Lens, Day Only, PoE</t>
  </si>
  <si>
    <t>BX400 HD External Microdome, 4mm Fixed Lens, Day Only, PoE (NTSC Regions)</t>
  </si>
  <si>
    <t>BX400 HD Enviromental Vandal Resistant Minidome, NTSC, Built-in IR, Standard Lens 3-9mm, Day/Night, POE, Remote Zoom/Focus</t>
  </si>
  <si>
    <t>HD, Vandal Resistant Minidome, Standard Lkens 3-9mm, Day/Night, POE, Remote Focus/Zoom</t>
  </si>
  <si>
    <t>HD, Bullett Camera with IR, Standard Lens 3-9mm, Day/Night, POE, Remote Zoom/Focus</t>
  </si>
  <si>
    <t>5MP Internal Microdome, NTSC, 4mm Fixed Lens, Day Only, POE</t>
  </si>
  <si>
    <t>BX600 5MP Fixed Camera, NTSC, Standard Lens 3.5-10mm, Day/Night, PoE</t>
  </si>
  <si>
    <t>Ultra 2K Pendant PTZ, 30x Lens</t>
  </si>
  <si>
    <t>Ultra 2K Environmental PTZ 30X Lens</t>
  </si>
  <si>
    <t>Ultra 2K Internal Fixed Dome, 10-23mm Lens</t>
  </si>
  <si>
    <t>Ultra 2K Environmental Vandal Resistant Fixed Dome, 3-9mm Lens (NTSC)</t>
  </si>
  <si>
    <t>Ultra 2K Environmental Vandal Resistant Fixed Dome, 10-23mm Lens (NTSC)</t>
  </si>
  <si>
    <t>BX420 HD Vandal Resistant Minidome Camera, Built-in IR, Standard Lens 2.7-12mm, Day/Night, PoE, Remote Zoom/Focus</t>
  </si>
  <si>
    <t>BX420 HD Environmental Vandal Resistant Minidome Camera, Built-in IR, Standard Lens 2.7-12mm, Day/Night, PoE, Remote Zoom/Focus</t>
  </si>
  <si>
    <t>BX420 4MP Vandal Resistant Minidome Camera, Built-in IR, Standard Lens 2.7-12mm, Day/Night,</t>
  </si>
  <si>
    <t>BX420 4MP Environmental Vandal Resistant Minidome Camera, Built-in IR, Standard Lens 2.7-12mm, Day/Night, PoE, Remote Zoom/Focus</t>
  </si>
  <si>
    <t>BX520 4MP In-Ceiling PTZ, 30x Lens</t>
  </si>
  <si>
    <t>BX520 4MP Environmental Pendant PTZ, 30x Lens</t>
  </si>
  <si>
    <t>BX720 8MP Panoramic Dome with IR, 180°, WDR, Day/Night with Audio, PoE+</t>
  </si>
  <si>
    <t>Indigo BX420 4MP Environmental Vandal Resistant Mini Dome Camera, Built-In IR, STD Lens 2.2-12mm, Remote Zoom/Focus</t>
  </si>
  <si>
    <t>BX720 6MP Fisheye Camera, IR Illuminator, PoE</t>
  </si>
  <si>
    <t>HD Ultra Minidome Standard Lens, (4.1mm-16.4mm</t>
  </si>
  <si>
    <t>9000 Dual Channel Encoder Card with Audio</t>
  </si>
  <si>
    <t>9000 Dual Channel Encoder Box with Audio (Standard Temperature), PoE</t>
  </si>
  <si>
    <t>8000 &amp; 9000 Receiver/Decoder, Wall/Shelf Mount, Audio, PoE</t>
  </si>
  <si>
    <t>4-Channel Rack - fully populated as 8000 &amp; 9000 Receiver</t>
  </si>
  <si>
    <t>749102-9000S</t>
  </si>
  <si>
    <t>Single Channel 9000 Encoder Card</t>
  </si>
  <si>
    <t>9000S H.264 1 Input Video Transmitter/Encoder Box, PoE</t>
  </si>
  <si>
    <t>9000 1 Input Transmitter Box - Ext. Temp. -30 to +65 C, POE</t>
  </si>
  <si>
    <t>9000 SD PTZ IP Dome, In-Ceiling, NTSC, 28x StableZoom Lens, Standard Management Software</t>
  </si>
  <si>
    <t>9000 Enhanced SD Internal Fixed Dome, NTSC, WDR, Standard Lens, Day/Night with Audio, PoE</t>
  </si>
  <si>
    <t>9000 series Internal Fixed IP dome Camera-WDR, standard lens, D/N, POE</t>
  </si>
  <si>
    <t>9000 Enhanced SD Vandal Resistant Fixed Dome, NTSC, WDR, Standard Lens, Day/Night with Audio, PoE</t>
  </si>
  <si>
    <t>9000 Vandal Fixed Dome, Standard Lens, Day/Night, POE</t>
  </si>
  <si>
    <t>9000 Enhanced SD Environmental Vandal Resistant Fixed Dome, NTSC, WDR, Standard Lens, Day/Night with Audio, PoE</t>
  </si>
  <si>
    <t>9000 Environmental Vandal Resistant Fixed IP Dome, NTSC, WDR, Standard Lens, Day/Night, PoE</t>
  </si>
  <si>
    <t>9000 Envirnmental fixed IP dome, WDR, D/N Telephoto</t>
  </si>
  <si>
    <t>9000 Environmental PTZ IP Dome NTSC, 35x Lens (mount not included)</t>
  </si>
  <si>
    <t>9000S 20-Channel Rack - Fully populated as transmitter with Audio</t>
  </si>
  <si>
    <t>Transmitter Card, 9000 Series, H.264, Enhanced Management Software</t>
  </si>
  <si>
    <t>9000 1 Input Encoder Box, PoE</t>
  </si>
  <si>
    <t>9000 Dual Channel Encoder Box with Audio- Ext. Temp. -30 to +65Â°C, PoE</t>
  </si>
  <si>
    <t>Single Channel Encoder Box - PoE</t>
  </si>
  <si>
    <t>9000 1 Input Encoder Box - Ext. Temp. -30 to +65°C, PoE</t>
  </si>
  <si>
    <t>Envirnmental PTZ Dome 36x</t>
  </si>
  <si>
    <t>9000 Series Internal Fixed IP Dome Camera, NTSC, WDR, Standard Lens, Day/Night with Audio, PoE</t>
  </si>
  <si>
    <t>9000E Enhanced SD Vandal Resistant Fixed Dome, NTSC, WDR, Standard Lens, Day/Night with Audio, POE</t>
  </si>
  <si>
    <t>9000 4-Channel Rack - fully populated as Encoder w/ Enhanced Management Software</t>
  </si>
  <si>
    <t>9000 20-Channel rack - fully populated as Encoder with Audio</t>
  </si>
  <si>
    <t>9000S Single Channel Video Transmitter, Rack Card</t>
  </si>
  <si>
    <t>20-Channel Rack Chassis &amp; Switched 1Gbps Rack Network Card</t>
  </si>
  <si>
    <t>10-Channel Rack Chassis &amp; Switched, 1Gbps NIC</t>
  </si>
  <si>
    <t>Compact NVR-AS 3000 RD500GB HD, Rack Mount</t>
  </si>
  <si>
    <t>980107-2</t>
  </si>
  <si>
    <t>Compact NVR-AS 3000 RD1000 (Up to 40 Mbps)</t>
  </si>
  <si>
    <t>RD2000, 2TB Compact NVR , up to 20 recording streams plus simultaneous playback of up to 20 streams, removable disk for easy archive or securing of ev</t>
  </si>
  <si>
    <t>Compact NVR-AS 3000 RD3000 (Up to 40 Mbps)</t>
  </si>
  <si>
    <t>Alarm Panel with Opto-Isolated Inputs</t>
  </si>
  <si>
    <t>64-channel NVR-AS 3000 RA6000 RAID 5 distributed parity (up to 40 Mbps)</t>
  </si>
  <si>
    <t>Compact NVR-AS 4000 1TB Slimline</t>
  </si>
  <si>
    <t>Compact NVR-AS 4000 4TB Linux (up to 40Mbps)</t>
  </si>
  <si>
    <t>Enterprise NVR-AS 4000 RA6TB Windows, 4 Disk RAID 5, 1U Rack Mount (up to 128Mbps) + Hardware ProSupport</t>
  </si>
  <si>
    <t>NVR-AS 4000 RA30TB Windows, 12 Disk RAID 6, 2U Rack Mount (up to 500Mbps)</t>
  </si>
  <si>
    <t>Enterprise NVR-AS 4000 RA112TB Linux, 16 Disk RAID 6, 2U Rack Mount (up to 2000Mbps) + Hardware ProSupport</t>
  </si>
  <si>
    <t>Enterprise NVR-AS 4000 RA6TB Linux, 4 Disk RAID 5, 1U Rack Mount (up to 128Mbps) + Hardware ProSupport</t>
  </si>
  <si>
    <t>Enterprise NVR-AS 4000 RA12TB Linux, 4 Disk RAID 5, 1U Rack Mount (up to 128Mbps) + Hardware ProSupport</t>
  </si>
  <si>
    <t>Enterprise NVR-AS 4000 RA60TB Linux, 12 Disk RAID 6, 2U Rack Mount (up to 500mbps) + Hardware ProSupport</t>
  </si>
  <si>
    <t>Enterprise NVR-AS 4000 RA48TB Linux, 8 Disk RAID 6, 2U Rack Mount (up to 2000Mbps) +</t>
  </si>
  <si>
    <t>IV-3U-213QCXEON-12</t>
  </si>
  <si>
    <t>3U-NVR-Storage Server 12TB, Quad Core Xeon, 3Yr On-site Warranty</t>
  </si>
  <si>
    <t>IV-3U-213QCXEON-48</t>
  </si>
  <si>
    <t>3U-NVR-Storage Server 48TB, Quad Core Xeon, 3Yr On-site Warranty</t>
  </si>
  <si>
    <t>IV-3U-213QCXEON-64</t>
  </si>
  <si>
    <t>3U-NVR-Storage Server 64TB, Quad Core Xeon, 3Yr On-site Warranty</t>
  </si>
  <si>
    <t>64ADV-64RUP</t>
  </si>
  <si>
    <t>64 Access Readers upgrade for all ADV systems (max of 256 readers)</t>
  </si>
  <si>
    <t>64NT-64RUP</t>
  </si>
  <si>
    <t>64 Access Reader Upgrade for 64NT</t>
  </si>
  <si>
    <t>64PRO-RUP</t>
  </si>
  <si>
    <t>C00017</t>
  </si>
  <si>
    <t>1103 Back Drop Stand</t>
  </si>
  <si>
    <t>C00024</t>
  </si>
  <si>
    <t>5686 2 in one Collapsible Chromakey Blue/green Backdrop (size 5’ x 6’)</t>
  </si>
  <si>
    <t>CAM-24C708AF-USB</t>
  </si>
  <si>
    <t>5MP USB, UVC Compliant With Flash</t>
  </si>
  <si>
    <t>CS-1140</t>
  </si>
  <si>
    <t>DataConduIT Client License</t>
  </si>
  <si>
    <t>DV-CH-8UP</t>
  </si>
  <si>
    <t>8 Channel Video Integration License</t>
  </si>
  <si>
    <t>DVG-RM</t>
  </si>
  <si>
    <t>Single Remote Monitor Client Software license</t>
  </si>
  <si>
    <t>iCAM7111S-H1B</t>
  </si>
  <si>
    <t>Biometric Reader, Dual Iris Recognition, Face Image Capture, w/ HID iCLASS SE Reader, LCD Touchscreen/Keypad, Auto-Tilt, Black, Ethernet Cable Not Inc</t>
  </si>
  <si>
    <t>IDVM-PRO/ENT-FD</t>
  </si>
  <si>
    <t>Enables OnGuard Visitor Management for OnGuard PRO or ENT system. Includes three (3) Front Desk Admin Client user licenses, unlimited number of visito</t>
  </si>
  <si>
    <t>IRIS-EAC-500</t>
  </si>
  <si>
    <t>IrisAccess EAC Software for 500 users</t>
  </si>
  <si>
    <t>IRIS-iCAM7-PWR</t>
  </si>
  <si>
    <t>Power Supply for iCAM7000 series</t>
  </si>
  <si>
    <t>IRIS-iCAM7-ST</t>
  </si>
  <si>
    <t>Enrollment Stand for iCAM7000 series</t>
  </si>
  <si>
    <t>IRIS-iCAM7111-U1</t>
  </si>
  <si>
    <t>Iris Camera - Dual Iris recognition camera, TCP/IP enabled, embedded 5MP face</t>
  </si>
  <si>
    <t>LN L-CONV-1</t>
  </si>
  <si>
    <t>Plastic Adapter plate to mount a single LNL-1300 module and a single LNL-2210 (2.75 x 4.25")"</t>
  </si>
  <si>
    <t>LNL-1000</t>
  </si>
  <si>
    <t>Intellligent System Controller</t>
  </si>
  <si>
    <t>LNL-1100</t>
  </si>
  <si>
    <t>16 Zone Alarm Input Control Module</t>
  </si>
  <si>
    <t>LNL-1100-S3</t>
  </si>
  <si>
    <t>Lenel Input Board</t>
  </si>
  <si>
    <t>LNL-1200</t>
  </si>
  <si>
    <t>16 Relay Output Control Module</t>
  </si>
  <si>
    <t>LNL-1200-S3</t>
  </si>
  <si>
    <t>Output Control Module - Series 3</t>
  </si>
  <si>
    <t>LNL-1300</t>
  </si>
  <si>
    <t>Single Reader Interface Controller, 1 Reader</t>
  </si>
  <si>
    <t>LNL-1300-S3</t>
  </si>
  <si>
    <t>SINGLE READER INTERFACE MODULE - SERIES 3</t>
  </si>
  <si>
    <t>LNL-1300E</t>
  </si>
  <si>
    <t>IP-Based Single Door Interface - support 2 readers</t>
  </si>
  <si>
    <t>LNL-1320</t>
  </si>
  <si>
    <t>Dual Reader Interface Module, 2 Readers</t>
  </si>
  <si>
    <t>LNL-1320-S3</t>
  </si>
  <si>
    <t>Dual Reader Interface Board</t>
  </si>
  <si>
    <t>LNL-2010W-5</t>
  </si>
  <si>
    <t>Track 2 Mag-stripe reader</t>
  </si>
  <si>
    <t>LNL-2210</t>
  </si>
  <si>
    <t>Intelligent Controller, 1 - CR Door Port, Integrated Ethernet Interface</t>
  </si>
  <si>
    <t>LNL-2220</t>
  </si>
  <si>
    <t>Intelligent Controller, 2 - CR Door Ports, Integrated Ethernet Interface</t>
  </si>
  <si>
    <t>LNL-3300</t>
  </si>
  <si>
    <t>Intelligent System Controller, 64 Devices, 50k Event Buffer, Embedded Ethernet Interface</t>
  </si>
  <si>
    <t>LNL-3300-ACUXL</t>
  </si>
  <si>
    <t>Replacement ISC for ACUXL16 Controller, only communicates to OnGuard 7.3 or higher.. Board Only. Connectors Not Included.</t>
  </si>
  <si>
    <t>LNL-500</t>
  </si>
  <si>
    <t>Intelligent System Controller, 512KB Memory</t>
  </si>
  <si>
    <t>LNL-AL400ULX</t>
  </si>
  <si>
    <t>Lenel UL Listed 4A, 110VAC Power Supply – 12VDC 4A output, 115VAC input, continuous supply current with enclosure (15.5 x 12.5" x 4.5"), lock, tamper"</t>
  </si>
  <si>
    <t>LNL-AL600ULX-4CB6</t>
  </si>
  <si>
    <t>UL Listed Power Supply 6A 12VDC/12VAC</t>
  </si>
  <si>
    <t>LNL-CAM1</t>
  </si>
  <si>
    <t>Lock assembly and keys for Lenel standard power supply cabinets</t>
  </si>
  <si>
    <t>LNL-CK</t>
  </si>
  <si>
    <t>Command Display Keypad</t>
  </si>
  <si>
    <t>LNL-CTX</t>
  </si>
  <si>
    <t>UL listed hardware enclosure (12 x 16 x 4.5) w/ lock and tamper</t>
  </si>
  <si>
    <t>LNL-CTX-6</t>
  </si>
  <si>
    <t>UL listed hardware enclosure (18 x 24 x 4.5) w/ Lock &amp; Tamper</t>
  </si>
  <si>
    <t>LNL-MT15-PIV3</t>
  </si>
  <si>
    <t>Reader, Multi-Technology, Single Gang Mount, Wiegand Interface, 200-Bit PIV/FASC-N, Also Reads Cards Encoded Through OnGuard &amp; Secure Mifare, Black</t>
  </si>
  <si>
    <t>LNL-OLS120A</t>
  </si>
  <si>
    <t>Multi-Technology Reader with Keypad and MagStripe reader: Medium-sized reader; Black ; Wiegand interface;75 bit PIV [will also read cards encoded thro</t>
  </si>
  <si>
    <t>LNL-OLS75ACTX</t>
  </si>
  <si>
    <t>Power Supply 2.5 amp w/ Enclosure 12/24VDC</t>
  </si>
  <si>
    <t>LNL-PR10</t>
  </si>
  <si>
    <t>OpenProx Mini Mullion Reader, Black, w/Pigtail Leads, Beeper and LED (5-16VDC) (4.2 x 1.72" x 1")"</t>
  </si>
  <si>
    <t>LNL-WP10</t>
  </si>
  <si>
    <t>Wall Plate cover for Single Gang electrical box (Grey)</t>
  </si>
  <si>
    <t>LNL-X2220</t>
  </si>
  <si>
    <t>Intelligent Dual Reader Controller - 12 VDC OR 24 VDC AT 500MA, SIZE ( 6 IN (152MM) W X 8 IN (203MM) L X 1 IN (25MM)H), (5 YEAR LITHIUM BATTERY OR 3 M</t>
  </si>
  <si>
    <t xml:space="preserve">LNL-X3300 </t>
  </si>
  <si>
    <t>Intelligent System Controller</t>
  </si>
  <si>
    <t>LNL-XF1050-B</t>
  </si>
  <si>
    <t>OpenProx Mini Mullion Card Reader</t>
  </si>
  <si>
    <t>LSM-VSS</t>
  </si>
  <si>
    <t>Non-expiring license for [1] Visitor Self Service Module (iPad Only Support). iPad not included. Quantity should be for total number of configured tab</t>
  </si>
  <si>
    <t>LVB01-WVSF332</t>
  </si>
  <si>
    <t>Panasonic IP Camera - bundle with Lenel video channel license</t>
  </si>
  <si>
    <t>OCP-OVC-ADD-1</t>
  </si>
  <si>
    <t>Enables an additional OnGuard Visitor Client to extend an existing OnGuard Visitor Management system. Includes: Non-expiring license for (1) OnGuard V</t>
  </si>
  <si>
    <t>OCP-OVM-PRO/ENT</t>
  </si>
  <si>
    <t>Non-expiring license for (3) OnGuard Visitor client and Visitor Management for Pro and Enterprise OnGuard systems. Purchase requires OnGuard 7.5 or hi</t>
  </si>
  <si>
    <t>OG-32ES-2EP2</t>
  </si>
  <si>
    <t>OG-32ES-2NCR2</t>
  </si>
  <si>
    <t>Lenel 2 door Server Software Entry pkg. Pkg contains 32ES Software, 1-LNL2220 ISC with support for 2 doors and network connectivity in a LNLOLS75CTX p</t>
  </si>
  <si>
    <t>OG-32ES-4NCR</t>
  </si>
  <si>
    <t>OnGuard Access Control &amp; ID Credential Center Package, (1) LNL-500, (1) Ethlan</t>
  </si>
  <si>
    <t>OG-32ES-8NCR2</t>
  </si>
  <si>
    <t>8 Door Entry Package with SWS-32ES Software</t>
  </si>
  <si>
    <t>OG-32ES-M-4NCR2</t>
  </si>
  <si>
    <t>4 Door Package No Cards or Readers</t>
  </si>
  <si>
    <t>OG-32ES-M-8EPE-NP</t>
  </si>
  <si>
    <t>OnGuard 32ES8 Door Server Software Entry package without power supply</t>
  </si>
  <si>
    <t>OG-32ES-M-8NCR2</t>
  </si>
  <si>
    <t>Includes OnGuard Server [1] SWS-32ES, OnGuard CredentialCenter Client [1] SWC-IDES, [1] LNL-2220 Intell Sys Cntrlr, (3) 1320u Two Door Ctrls &amp; Conv-1u</t>
  </si>
  <si>
    <t>PC-CONFIG#3D</t>
  </si>
  <si>
    <t>CONFIGURATION # 3D - WORKSTATION PC: (32ES and ADV Systems)</t>
  </si>
  <si>
    <t>PC-LNR-CH1</t>
  </si>
  <si>
    <t>Additional Single LNVR Channel</t>
  </si>
  <si>
    <t>PRO 64RUP</t>
  </si>
  <si>
    <t>Upgrade for block of 64 readers that is a downloadable license file</t>
  </si>
  <si>
    <t>PRSM-ENT-BASE</t>
  </si>
  <si>
    <t>Prism Enterprise Server License</t>
  </si>
  <si>
    <t>PRSM-INT-OG</t>
  </si>
  <si>
    <t>Prism Integration into OnGuard</t>
  </si>
  <si>
    <t>PRSM-INT2OG-CH1</t>
  </si>
  <si>
    <t>Prism video channel license</t>
  </si>
  <si>
    <t>R54220301</t>
  </si>
  <si>
    <t>OMNIKEY 5422: R54220301</t>
  </si>
  <si>
    <t>SCH-AD400-0245</t>
  </si>
  <si>
    <t>AD 400MS70MTPD EV RHO 605 LH</t>
  </si>
  <si>
    <t>STENTO-1001100606MBTA02</t>
  </si>
  <si>
    <t>HW-Zenitel - IP6294-1 with 1 call button with IP station license</t>
  </si>
  <si>
    <t>STENTO-9590629401</t>
  </si>
  <si>
    <t>Silver Flush Button w/ DPDT</t>
  </si>
  <si>
    <t>SUSP-ADV-TR-2</t>
  </si>
  <si>
    <t>ADV SUSP Plan - Tier 2: 129-182 Readers. Covers ADV/ADVI Sytems</t>
  </si>
  <si>
    <t>SUSP-ADV-TR-3</t>
  </si>
  <si>
    <t>ADV SUSP PLAN - Tier 3: 193-256 Readers. Covers ADV/ADVI Systems</t>
  </si>
  <si>
    <t>SUSP-DV</t>
  </si>
  <si>
    <t>DV Channel SUSP PLAN - SW support for each single video channel</t>
  </si>
  <si>
    <t>SUSP-PRO-TR 5</t>
  </si>
  <si>
    <t>PRO SUSP PLAN - Tier 5; 2049 or more Readers.Covers PRO / PROI Systems</t>
  </si>
  <si>
    <t>SUSP-PRO-TR-1</t>
  </si>
  <si>
    <t>PRO TR 1 SUSP PLAN</t>
  </si>
  <si>
    <t>SUSP-PRO-TR-2</t>
  </si>
  <si>
    <t>PRO SUSP PLAN - Tier 2; 257-512 Readers.Covers PRO / PROI System</t>
  </si>
  <si>
    <t>SUSP-PRO-TR-3</t>
  </si>
  <si>
    <t>PRO SUSP PLAN - Tier 3; 513-1024 Readers.Covers PRO / PROI Systems</t>
  </si>
  <si>
    <t>SUSP-PRO-TR-4</t>
  </si>
  <si>
    <t>PRO SUSP PLAN - Tier 4; 1025-2048 Readers.Covers PRO / PROI System</t>
  </si>
  <si>
    <t>SUSP-W-ADV-S</t>
  </si>
  <si>
    <t>Covers ADV, ADVI, &amp; IDADV systems</t>
  </si>
  <si>
    <t>SUSP-W-E-S</t>
  </si>
  <si>
    <t>Covers 32ES, 32ESI, &amp; IDES Systems - Support Plan</t>
  </si>
  <si>
    <t>SUSP-W-ENT-MAS-LT</t>
  </si>
  <si>
    <t>Covers Master Lite Servers</t>
  </si>
  <si>
    <t>SUSP-W-ENT-REG-LT</t>
  </si>
  <si>
    <t>Covers Regional Lite Servers</t>
  </si>
  <si>
    <t>SVC-SUSP</t>
  </si>
  <si>
    <t>DV Channel SUSP PLAN - SW support for each single video channel licenses [includes LNVR / LDVR / HVR / Integrated SkyPoint licenses / Integrated Prism</t>
  </si>
  <si>
    <t>SW-LNR-CH1</t>
  </si>
  <si>
    <t>Single Channel Software License for one IP/Network Camera on Customer PC (Requires SWS-DV Server Software)</t>
  </si>
  <si>
    <t>SWC-32ES</t>
  </si>
  <si>
    <t>OnGuard Access Control Client Software License</t>
  </si>
  <si>
    <t>SWC-ADV</t>
  </si>
  <si>
    <t>Client Software License</t>
  </si>
  <si>
    <t>SWC-DV</t>
  </si>
  <si>
    <t>Video Client Software</t>
  </si>
  <si>
    <t>SWC-IDADV</t>
  </si>
  <si>
    <t>OnGuard Client Software for ID Credential Center</t>
  </si>
  <si>
    <t>SWC-IDES</t>
  </si>
  <si>
    <t>Lenel OnGuard IDES Client Software License</t>
  </si>
  <si>
    <t>SWC-IDPRO</t>
  </si>
  <si>
    <t>OnGuard ID Management Software</t>
  </si>
  <si>
    <t>SWC-PRO</t>
  </si>
  <si>
    <t>OnGuard Pro Client Software</t>
  </si>
  <si>
    <t>SWC-VIEW5</t>
  </si>
  <si>
    <t>View Client Workstation Software License - 5 License Pack</t>
  </si>
  <si>
    <t>SWG-1120</t>
  </si>
  <si>
    <t>Ongaurd Mustering Software Option</t>
  </si>
  <si>
    <t>SWG-1140</t>
  </si>
  <si>
    <t>DataConduIT includes one connection license, supporting documentation and scripting examples</t>
  </si>
  <si>
    <t>SWG-1210</t>
  </si>
  <si>
    <t>OnGuard FormsDesigner</t>
  </si>
  <si>
    <t>SWG-1220</t>
  </si>
  <si>
    <t>GUI File Import/Export Utility (Universal Interface Server)</t>
  </si>
  <si>
    <t>SWG-1225</t>
  </si>
  <si>
    <t>DataExchange-Global Data Import/Export Utility</t>
  </si>
  <si>
    <t>SWG-1240</t>
  </si>
  <si>
    <t>OnGuard Database Segmentation Option</t>
  </si>
  <si>
    <t>SWG-1340</t>
  </si>
  <si>
    <t>Intercom Communication Interface for OnGuard</t>
  </si>
  <si>
    <t>SWG-1360</t>
  </si>
  <si>
    <t>Citrix/Remote Desktop Access Web Option Enabler</t>
  </si>
  <si>
    <t>SWG-1402</t>
  </si>
  <si>
    <t>Bioscrypt Enrollment Station Software License</t>
  </si>
  <si>
    <t>SWG-1410</t>
  </si>
  <si>
    <t>Central Station Receiver Interface Software (supports Bosch D6600, Osborne-Hoffman</t>
  </si>
  <si>
    <t>SWG-1450</t>
  </si>
  <si>
    <t>Alarm Interface Module for Intrusion Alarm Integration</t>
  </si>
  <si>
    <t>SWG-1490</t>
  </si>
  <si>
    <t>HID Custom Key Generator Software Option</t>
  </si>
  <si>
    <t>SWG-1800-N-PL</t>
  </si>
  <si>
    <t>Partner Access Device License for ANY electronic locks NOT PURCHASED through Lenel and attached to an OnGuard system</t>
  </si>
  <si>
    <t>SWG-DV</t>
  </si>
  <si>
    <t>OnGuard Digital Video Enabler</t>
  </si>
  <si>
    <t>SWG-LG</t>
  </si>
  <si>
    <t>IrisAccess Software Interface option for OnGuard ES, ADV and PRO Solutions:</t>
  </si>
  <si>
    <t>SWG-RAM1</t>
  </si>
  <si>
    <t>OnGuard Area Access Manager Software License for any OnGuard Servers</t>
  </si>
  <si>
    <t>SWG-RAM5</t>
  </si>
  <si>
    <t>OnGuard Area Access Manager Software License for any OnGuard Servers[5 Concurrent Seats]</t>
  </si>
  <si>
    <t>SWG-VM-5</t>
  </si>
  <si>
    <t>5 PK Visitor Management License</t>
  </si>
  <si>
    <t>SWS-32ES</t>
  </si>
  <si>
    <t>OnGuard Access Control Software License</t>
  </si>
  <si>
    <t>SWS-32ESI</t>
  </si>
  <si>
    <t>OnGuard 32ESI Server Software License</t>
  </si>
  <si>
    <t>SWS-DV</t>
  </si>
  <si>
    <t>Video Database Server Software</t>
  </si>
  <si>
    <t>SWS-ENTMAS1</t>
  </si>
  <si>
    <t>OnGuard Enterprise Server Software License</t>
  </si>
  <si>
    <t>SWS-ENTREG1</t>
  </si>
  <si>
    <t>OnGuard Regional Dedicated Server Software License</t>
  </si>
  <si>
    <t>SWS-IDES</t>
  </si>
  <si>
    <t>OnGuard IDES Server Software – OnGuard Server software license includes; ID Credential Center Application; Badge Designer Application; Image Capture;</t>
  </si>
  <si>
    <t>SWS-PRO</t>
  </si>
  <si>
    <t>OnGuard Pro Networked Dedicated Server Software License</t>
  </si>
  <si>
    <t>SWS-TEST</t>
  </si>
  <si>
    <t>Test Dongle to simulate upgrade</t>
  </si>
  <si>
    <t>UPS-3264</t>
  </si>
  <si>
    <t>OnGuard 32ES to OnGuard ADV Upgrade</t>
  </si>
  <si>
    <t>UPS-PROREG1</t>
  </si>
  <si>
    <t>Upgrade from a PRO Server to Enterprise Regional server</t>
  </si>
  <si>
    <t>WXL1SSA-ENTSERV</t>
  </si>
  <si>
    <t>FCWnx Level 1 SSA - Enterprise single server system; base software licensed up to (1) remote clients; (16) reader (16) camera capacity. Additional sof</t>
  </si>
  <si>
    <t>WXL1SSA-PROSERV</t>
  </si>
  <si>
    <t>FCWnx Level 1 SSA</t>
  </si>
  <si>
    <t>WXL1SSACAMLIC0032CAP</t>
  </si>
  <si>
    <t>FCWnx Level 1 SSA Camera capacity license</t>
  </si>
  <si>
    <t>WXL1SSARDRLIC0064CAP</t>
  </si>
  <si>
    <t>FCWnx Level 1 SSA Reader capacity license</t>
  </si>
  <si>
    <t>WXL1SSARDRLIC0512CAP</t>
  </si>
  <si>
    <t>FCWnx Level 1 SSA Reader capacity license; 512 readers per server (Enterprise &amp; Global Only)</t>
  </si>
  <si>
    <t>WXL1SSASWOPT- 001CLNT</t>
  </si>
  <si>
    <t>FCWnx Level 1 SSA per Additional single client</t>
  </si>
  <si>
    <t>WXL1SSASWOPT- PHOTOID</t>
  </si>
  <si>
    <t>FCWnx Level 1 SSA Integrated Photo ID Credentialing; add-on option per client</t>
  </si>
  <si>
    <t>WXL1SSASWOPT-001CLNT</t>
  </si>
  <si>
    <t>FCWnx Level 1 SSA per Additional single client license</t>
  </si>
  <si>
    <t>WXL1SSASWOPT-PHOTOID</t>
  </si>
  <si>
    <t>Software House</t>
  </si>
  <si>
    <t>0311-0163-02</t>
  </si>
  <si>
    <t>0311-0163-05</t>
  </si>
  <si>
    <t>130-915A</t>
  </si>
  <si>
    <t>130-916</t>
  </si>
  <si>
    <t>RM Slot Filler</t>
  </si>
  <si>
    <t>131-912</t>
  </si>
  <si>
    <t>ARM-1 Auxiliary Relay Module for RM Series Readers and Modules</t>
  </si>
  <si>
    <t>131-912-5PK</t>
  </si>
  <si>
    <t>ARM-1 Auxiliary Relay Module for RM Series Readers and Modules, 5-pack</t>
  </si>
  <si>
    <t>132-183</t>
  </si>
  <si>
    <t>Security screwdriver for RM series readers</t>
  </si>
  <si>
    <t>132-184</t>
  </si>
  <si>
    <t>Security screws for RM series readers</t>
  </si>
  <si>
    <t>20K758USB-CL6</t>
  </si>
  <si>
    <t>1/4 COLOR CAMERA HR W/CS MT 6MM LENS 5VDC BLACK CASE USB OUTPUT CYPRESS NTSC WITH CABLE, Windows XP, Winodws 7 (32 &amp; 64 Bit) and Windows 2008 compati"</t>
  </si>
  <si>
    <t>20K758USB-SYS</t>
  </si>
  <si>
    <t>1/4 COLOR CAMERA SYSTEM 20K758USB-C W/6MM LENS BLACK HOUSING AND STAND USB OUTPUT CYPRESS NTSC, Windows XP, Winodws 7 (32 &amp; 64 Bit) and Windows 2008 "</t>
  </si>
  <si>
    <t>24C7-38USB-CL8</t>
  </si>
  <si>
    <t>1/3 COLOR CAMERA CMOS 1280X1024 CS MT 5 VDC PROSCAN USB2.0 OUTPUT 8MM LENS CYPRESS, Windows XP, Winodws 7 (32 &amp; 64 Bit) and Windows 2008 compatiable."</t>
  </si>
  <si>
    <t>24C7-38USB-F-L8</t>
  </si>
  <si>
    <t>1/3' Color Camera, CMOS, 1280 x 1024, with flash</t>
  </si>
  <si>
    <t>24Z704USB-KIT</t>
  </si>
  <si>
    <t>1/3' Color Camera, 2 megapixel progressive scan sensor, 10x optical zoom, autofocus, with power supply</t>
  </si>
  <si>
    <t>24Z704USB-SYS</t>
  </si>
  <si>
    <t>1/3' Color Camera, 2 megapixel progressive scan sensor, 10x optical zoom, autofocus, LED hot light system with stand</t>
  </si>
  <si>
    <t>5108-0010-01</t>
  </si>
  <si>
    <t>5108-0010-02</t>
  </si>
  <si>
    <t>4 ½ x 4 ½ TA2714 26D PoE Hinge (StandardWeight 5 knuckle)</t>
  </si>
  <si>
    <t>4 ½ x 4 ½ T4A3786 26D PoE Hinge (HeavyWeight 5 knuckle)</t>
  </si>
  <si>
    <t>9URM2-PH</t>
  </si>
  <si>
    <t>Reader, Proximity w/keypad</t>
  </si>
  <si>
    <t>AAK-SWIV-WHT</t>
  </si>
  <si>
    <t>ArmorActive 180-degree Swivel Table iPad Air, Air 2 Kiosk – Available in White only (iPad not included)</t>
  </si>
  <si>
    <t>ACU-SNAP-PASS</t>
  </si>
  <si>
    <t>ACUANT SnapShell Passport - Dualcam: features 2 cameras for increased image resolution. Support for Drivers License and Passport OCR / MRZ, 2D barcode</t>
  </si>
  <si>
    <t>ACU-SNAP-R3</t>
  </si>
  <si>
    <t>Acuant SnapShell R3 drivers license scanner</t>
  </si>
  <si>
    <t>AD-300-993M</t>
  </si>
  <si>
    <t>AD-300 Networked Hardwired Exit Mortise Lock</t>
  </si>
  <si>
    <t>AD-300-993R</t>
  </si>
  <si>
    <t>AD-300 Networked Hardwired Exit Rim/Concealed Vertical Rod</t>
  </si>
  <si>
    <t>AD-300-993S</t>
  </si>
  <si>
    <t>AD-300 Networked Hardwired - Exit Surface Vertical Rod</t>
  </si>
  <si>
    <t>AD-300-CY-70</t>
  </si>
  <si>
    <t>AD-300 Networked Hardwired Cylindrical Classroom</t>
  </si>
  <si>
    <t>AD-300-MS</t>
  </si>
  <si>
    <t>AD-300 Networked Hardwired Mortise</t>
  </si>
  <si>
    <t>AD-301-993M</t>
  </si>
  <si>
    <t>AD-301 Networked Hardwired - Exit Mortise Lock (FIPS201 Compliant)</t>
  </si>
  <si>
    <t>AD-301-993R</t>
  </si>
  <si>
    <t>AD-301 Networked Hardwired Exit - Rim/Concealed Vertical Rod (FIPS201 Compliant)</t>
  </si>
  <si>
    <t>AD-301-993S</t>
  </si>
  <si>
    <t>AD-301 Networked Hardwired Exit - Surface Vertical Rod (FIPS201 Compliant)</t>
  </si>
  <si>
    <t>AD-301-CY-70</t>
  </si>
  <si>
    <t>AD-301 Networked Hardwired - Cylindrical Classroom (FIPS201 Compliant)</t>
  </si>
  <si>
    <t>AD-301-MS</t>
  </si>
  <si>
    <t>AD-301 Networked Hardwired - Mortise (FIPS201 Compliant)</t>
  </si>
  <si>
    <t>AD-400-993M</t>
  </si>
  <si>
    <t>AD-400 Networked Wireless - Exit Mortise Lock</t>
  </si>
  <si>
    <t>AD-400-993R</t>
  </si>
  <si>
    <t>AD-400 Networked Wireless - Exit Rim/Concealed Vertical Rod</t>
  </si>
  <si>
    <t>AD-400-993S</t>
  </si>
  <si>
    <t>AD-400 Networked Wireless - Exit Surface Vertical Rod</t>
  </si>
  <si>
    <t>AD-400-CY-70</t>
  </si>
  <si>
    <t>AD-400 Networked Wireless - Cylindrical Classroom</t>
  </si>
  <si>
    <t>AD-400-MS</t>
  </si>
  <si>
    <t>AD-400 Networked Wireless - Mortise</t>
  </si>
  <si>
    <t>AD-401-993M</t>
  </si>
  <si>
    <t>AD-401-993R</t>
  </si>
  <si>
    <t>AD-401-993S</t>
  </si>
  <si>
    <t>AD-401-CY-70</t>
  </si>
  <si>
    <t>AD-401 Networked Wireless - Cylindrical Classroom (FIPS201 Compliant)</t>
  </si>
  <si>
    <t>AD-401-MS</t>
  </si>
  <si>
    <t>AD-401 Networked Wireless - Mortise (FIPS201 Compliant)</t>
  </si>
  <si>
    <t>AD-993DT</t>
  </si>
  <si>
    <t>Dummy" Trim with "Dummy" Reader Cover for Exit Rim/Concealed Vertical Rod/Surface Vertical Rod/Mortise Lock"</t>
  </si>
  <si>
    <t>AD-993LLL</t>
  </si>
  <si>
    <t>Dummy" Trim Less Reader for Exit Rim/Concealed Vertical Rod/Surface Vertical Rod/Mortise Lock"</t>
  </si>
  <si>
    <t>AS0020-00</t>
  </si>
  <si>
    <t>apC/8X Star Coupler module. 8 readers support, 8 input/8 output.</t>
  </si>
  <si>
    <t>AS0020-01</t>
  </si>
  <si>
    <t>apC/8X Mini-Star Coupler module. 8 readers support.</t>
  </si>
  <si>
    <t>AS0054-00</t>
  </si>
  <si>
    <t>Wiegand/proximity Star Coupler base (lower) module. 4 reader support/4 input. Lower.</t>
  </si>
  <si>
    <t>AS0054-01</t>
  </si>
  <si>
    <t>Wiegand/proximity Star Coupler extension (upper) module. 4 reader support/4 input. Base must already exist.</t>
  </si>
  <si>
    <t>AS0060-00</t>
  </si>
  <si>
    <t>apC/8X power supply with cable (spare)</t>
  </si>
  <si>
    <t>AS0063-00</t>
  </si>
  <si>
    <t>apS with enclosure, power supply, single 17AH battery UL listed. Includes cables for apC and iSTAR – AS0063-CAB and AS0063ISTR.</t>
  </si>
  <si>
    <t>AS0063-01</t>
  </si>
  <si>
    <t>apS with enclosure and transformer; no battery included; UL listed</t>
  </si>
  <si>
    <t>AS0063-03</t>
  </si>
  <si>
    <t>apS motherboard only</t>
  </si>
  <si>
    <t>AS0063-04</t>
  </si>
  <si>
    <t>apS spare transformer</t>
  </si>
  <si>
    <t>AS0063-05</t>
  </si>
  <si>
    <t>apS spare battery, 12V 17.2AHr, with battery cable</t>
  </si>
  <si>
    <t>AS0073-000</t>
  </si>
  <si>
    <t>I8 Eight Input Reader Bus Module</t>
  </si>
  <si>
    <t>AS0073-5PK</t>
  </si>
  <si>
    <t>I8 Eight Input Reader Bus Module, 5-pack</t>
  </si>
  <si>
    <t>AS0073-CSI</t>
  </si>
  <si>
    <t>AS0073-CSI-5PK</t>
  </si>
  <si>
    <t>AS0074-000</t>
  </si>
  <si>
    <t>R8 Eight Output Reader Bus Module</t>
  </si>
  <si>
    <t>AS0074-5PK</t>
  </si>
  <si>
    <t>R8 Eight Output Reader Bus Module, 5-pack</t>
  </si>
  <si>
    <t>AS0100-004</t>
  </si>
  <si>
    <t>apC/8X, 8 readers, 1 MB Memory. Includes flash ROM with enclosure and power supply.</t>
  </si>
  <si>
    <t>AS0100-004MB</t>
  </si>
  <si>
    <t>apC/8X 1 MB Panel motherboard only</t>
  </si>
  <si>
    <t>AS0100-004NPS</t>
  </si>
  <si>
    <t>apC8X, 8 readers, 1 MB Flash. Includes enclosure. Does not include power supply or cable.</t>
  </si>
  <si>
    <t>AS0100-008</t>
  </si>
  <si>
    <t>apC/8X, 8 readers, 2 MB Memory. Includes flash ROM with enclosure and power supply.</t>
  </si>
  <si>
    <t>AS0100-008MB</t>
  </si>
  <si>
    <t>apC/8X 2 MB Panel motherboard only</t>
  </si>
  <si>
    <t>AS0100-008NPS</t>
  </si>
  <si>
    <t>apC8X, 8 readers, 2 MB Flash. Includes enclosure. Does not include power supply or cable.</t>
  </si>
  <si>
    <t>AS0100-016</t>
  </si>
  <si>
    <t>apC/8X, 8 readers, 4 MB Memory. Includes flash ROM with enclosure and power supply.</t>
  </si>
  <si>
    <t>AS0100-016MB</t>
  </si>
  <si>
    <t>apC/8X 4 MB Panel motherboard only</t>
  </si>
  <si>
    <t>AS0101-003</t>
  </si>
  <si>
    <t>apC/L 2-2F, 2 readers, 512K memory flash with transformer. Battery not included. Not UL listed.</t>
  </si>
  <si>
    <t>AS0101-003MB</t>
  </si>
  <si>
    <t>apC/L 2-F motherboard only, 512K memory flash</t>
  </si>
  <si>
    <t>AS0101-501</t>
  </si>
  <si>
    <t>apC/L XFR 18 VAC Wall Transformer</t>
  </si>
  <si>
    <t>AS0101-600</t>
  </si>
  <si>
    <t>Battery and cable for apC/L</t>
  </si>
  <si>
    <t>AS0101-NPS</t>
  </si>
  <si>
    <t>apC/L, two readers, 512K memory flash with enclosure.  No transformer.  Not UL listed.</t>
  </si>
  <si>
    <t>CC800-1-10-SU</t>
  </si>
  <si>
    <t>Upgrade Model 1 System Software to Model 10. (Badging license renewed). Includes new license only.</t>
  </si>
  <si>
    <t>CC800-1-5SU</t>
  </si>
  <si>
    <t>CC800-10-20-SU</t>
  </si>
  <si>
    <t>Upgrade Model 10 System Software to Model 20. Includes new license only</t>
  </si>
  <si>
    <t>CC800-10-30-SU</t>
  </si>
  <si>
    <t>Upgrade Model 10 System Software to Model 30. Includes new license only</t>
  </si>
  <si>
    <t>CC800-10-40-SU</t>
  </si>
  <si>
    <t>Upgrade Model 10 System Software to Model 40. Includes new license only</t>
  </si>
  <si>
    <t>CC800-10S</t>
  </si>
  <si>
    <t>C·CURE 800 Model 10 System Software Only. Includes C·CURE server software and 4 C·CURE client licenses.</t>
  </si>
  <si>
    <t>CC800-1ID</t>
  </si>
  <si>
    <t>C·CURE 800 Model 1 System Software Only. Includes C·CURE server software and 2 C-CURE client licenses. C·CURE ID badging software license included.</t>
  </si>
  <si>
    <t>CC800-1S-NV</t>
  </si>
  <si>
    <t>C·CURE 800 Model 1 System Software Only. Includes C·CURE server software and 2 C·CURE Client licenses. No badging included.</t>
  </si>
  <si>
    <t>CC800-1UID</t>
  </si>
  <si>
    <t>CC800-20-30-SU</t>
  </si>
  <si>
    <t>Upgrade Model 20 System Software to Model 30. Includes new license only</t>
  </si>
  <si>
    <t>CC800-20-40-SU</t>
  </si>
  <si>
    <t>Upgrade Model 20 System Software to Model 40. Includes new license only</t>
  </si>
  <si>
    <t>CC800-20S</t>
  </si>
  <si>
    <t>C·CURE 800 Model 20 System Software Only. Includes C·CURE server software and 8 C·CURE client licenses</t>
  </si>
  <si>
    <t>CC800-30-40-SU</t>
  </si>
  <si>
    <t>Upgrade Model 30 System Software to Model 40. Includes new license only</t>
  </si>
  <si>
    <t>CC800-30S</t>
  </si>
  <si>
    <t>C·CURE 800 Model 30 System Software Only. Includes C·CURE server software and 16 C·CURE client licenses.</t>
  </si>
  <si>
    <t>CC800-40-8000-SU</t>
  </si>
  <si>
    <t>Upgrade Model 40 System Software to C·CURE 8000. Includes new license only</t>
  </si>
  <si>
    <t>CC800-40S</t>
  </si>
  <si>
    <t>C·CURE 800 Model 40 System Software Only. Includes C·CURE server software and 64 C·CURE client licenses</t>
  </si>
  <si>
    <t>CC800-5-10-SU</t>
  </si>
  <si>
    <t>Upgrade Model 5 System Software to Model 10. Includes new license only.</t>
  </si>
  <si>
    <t>CC800-5-20-SU</t>
  </si>
  <si>
    <t>Upgrade Model 5 System Software to Model 20.Includes new license only</t>
  </si>
  <si>
    <t>CC800-5-30-SU</t>
  </si>
  <si>
    <t>Upgrade Model 5 System Software to Model 30. Includes new license only.</t>
  </si>
  <si>
    <t>CC800-5-40-SU</t>
  </si>
  <si>
    <t>Upgrade Model 5 System Software to Model 40. Includes new license only</t>
  </si>
  <si>
    <t>CC800-5S</t>
  </si>
  <si>
    <t>C·CURE 800 Model 5 System Software Only. Includes C·CURE server software and 3 C·CURE client licenses</t>
  </si>
  <si>
    <t>CC800-74708A</t>
  </si>
  <si>
    <t>Primara LX500 Badge Stock Glossy 3x2.5" Adhesive Badge [800 Per Roll]"</t>
  </si>
  <si>
    <t>CC800-7P71AKU</t>
  </si>
  <si>
    <t>RFIdeas PCProx Enroll, FIPS 201 USB Encoding Device</t>
  </si>
  <si>
    <t>CC800-84050</t>
  </si>
  <si>
    <t>CC800-84051</t>
  </si>
  <si>
    <t>CC800-84052</t>
  </si>
  <si>
    <t>CC800-84053</t>
  </si>
  <si>
    <t>Fargo HDP5000 HDP Film - Approximately 1,500 images</t>
  </si>
  <si>
    <t>CC800-84056</t>
  </si>
  <si>
    <t>CC800-89001</t>
  </si>
  <si>
    <t>CC800-89200</t>
  </si>
  <si>
    <t>Cleaning Kit HDP5000</t>
  </si>
  <si>
    <t>CC800-89202</t>
  </si>
  <si>
    <t>CC800-89203</t>
  </si>
  <si>
    <t>CC800-A-AC</t>
  </si>
  <si>
    <t>C·CURE 800 Integration Add-on License. Link visitors to cardholders and activate access cards. Includes directory linking and access control licenses.</t>
  </si>
  <si>
    <t>CC800-AH-1024</t>
  </si>
  <si>
    <t>Primara LX500 Color Label Printer</t>
  </si>
  <si>
    <t>CC800-AH-1032</t>
  </si>
  <si>
    <t>Topaz SC LCD 4x5" USB for NDA Signature"</t>
  </si>
  <si>
    <t>CC800-B-PPG-PP</t>
  </si>
  <si>
    <t>CC800-EXACQ</t>
  </si>
  <si>
    <t>C·CURE 800 video integration option with Exacq Video (not included by default; must be ordered if desired)</t>
  </si>
  <si>
    <t>CC800-IDB-NM</t>
  </si>
  <si>
    <t>CC800-IDS</t>
  </si>
  <si>
    <t>C·CURE ID Software License. Includes client license for complete C·CURE ID option which Includes signature capture/display, two-sided badge printing,</t>
  </si>
  <si>
    <t>CC800-LB-1004</t>
  </si>
  <si>
    <t>Temtec expiring badge 1 15/16' x 2 2/3 Includes 1,000 badges (5 rolls, 200/roll)"</t>
  </si>
  <si>
    <t>CC800-M-PRM</t>
  </si>
  <si>
    <t>SW,PASSPOINT,PRE-REGISTRATION MODULE</t>
  </si>
  <si>
    <t>CC800-PGS-1</t>
  </si>
  <si>
    <t>Priority Support for PassagePoint Global - 1yr</t>
  </si>
  <si>
    <t>CC800-PPG-1</t>
  </si>
  <si>
    <t>PassagePoint Global v10.0 client license</t>
  </si>
  <si>
    <t>CC800-VA3</t>
  </si>
  <si>
    <t>VA-3 USB Camera. High Image quality USB badging camera. Supports software controlled iris and lens. Includes TWAIN driver software and cables and flas</t>
  </si>
  <si>
    <t>CC800/CS</t>
  </si>
  <si>
    <t>Camera Stand</t>
  </si>
  <si>
    <t>CC800/FLO</t>
  </si>
  <si>
    <t>Flood lighting option (120V AC)</t>
  </si>
  <si>
    <t>CC8000ES-PLUSSU</t>
  </si>
  <si>
    <t>Upgrade C·CURE 8000 Enterprise System Software to C·CURE 8000 Plus system[1]. Includes new license only.</t>
  </si>
  <si>
    <t>CC8000ES-S</t>
  </si>
  <si>
    <t>C·CURE 8000 Enterprise System Software Only. Includes C·CURE server software and 128 C•CURE client licenses and Broadcast Messenger software.</t>
  </si>
  <si>
    <t>CC8000ESPLUS-S</t>
  </si>
  <si>
    <t>C·CURE 8000 Enterprise Plus System Software Only. Includes C·CURE server software and 128 C·CURE client licenses and Broadcast Messenger software, and</t>
  </si>
  <si>
    <t>CC9-GORDER-S</t>
  </si>
  <si>
    <t>CCURE Go Redaer SSA, per system</t>
  </si>
  <si>
    <t>CC9-VME-LG</t>
  </si>
  <si>
    <t>CoCURE 9000 Visitor Management Option, Enhanced, for Series R Plus, S, S Plus, T</t>
  </si>
  <si>
    <t>CC9-VME-MD</t>
  </si>
  <si>
    <t>Visitor Management Enhanced Option - CCURE 9000, Small, for Series P,Q &amp; R</t>
  </si>
  <si>
    <t>CC9-VME-SM</t>
  </si>
  <si>
    <t>CoCURE 9000 Visitor Management Option, Enhanced, for Series L, M, N, SiteServers</t>
  </si>
  <si>
    <t>CC9000-3VR-S</t>
  </si>
  <si>
    <t>C·CURE 9000 SSA Uplift for 3VR Video Intelligence Platform Option</t>
  </si>
  <si>
    <t>CC9000-41U-S</t>
  </si>
  <si>
    <t>C·CURE 9000 SSA Uplift for Simplex 4100U Option</t>
  </si>
  <si>
    <t>CC9000-ADD5CLI</t>
  </si>
  <si>
    <t>Additional CC9000 5 Client workstations (Admin, Monitoring or Web Client)</t>
  </si>
  <si>
    <t>CC9000-ADDCLI</t>
  </si>
  <si>
    <t>CC9000-ADDCLIB</t>
  </si>
  <si>
    <t>CC9000-ADDIO</t>
  </si>
  <si>
    <t>CC9000-AERO-S</t>
  </si>
  <si>
    <t>C·CURE 9000 SSA Uplift for AeroScout MobileView Option</t>
  </si>
  <si>
    <t>CC9000-AGN-S</t>
  </si>
  <si>
    <t>C·CURE 9000 SSA Uplift for Avigilon Option</t>
  </si>
  <si>
    <t>CC9000-AIP-S</t>
  </si>
  <si>
    <t>C·CURE 9000 SSA Uplift for AiPhone Option</t>
  </si>
  <si>
    <t>CC9000-ASSA-S</t>
  </si>
  <si>
    <t>C•CURE 9000 SSA Uplift for ASSA IP Lock Option</t>
  </si>
  <si>
    <t>CC9000-BGP-S</t>
  </si>
  <si>
    <t>C·CURE 9000 SSA Uplift for General Purpose Bidirectional Interface Option</t>
  </si>
  <si>
    <t>CC9000-BIDI</t>
  </si>
  <si>
    <t>C·CURE 9000 Bi-Direct Interface Option</t>
  </si>
  <si>
    <t>CC9000-BRC-S</t>
  </si>
  <si>
    <t>C·CURE 9000 SSA Uplift for Bosch D6600 Receiver Option</t>
  </si>
  <si>
    <t>CC9000-CMD-S</t>
  </si>
  <si>
    <t>C·CURE 9000 SSA Uplift for Commend Option</t>
  </si>
  <si>
    <t>CC9000-COD-S</t>
  </si>
  <si>
    <t>C·CURE 9000 SSA Uplift for HID pivClass PACS</t>
  </si>
  <si>
    <t>CC9000-DGF-S</t>
  </si>
  <si>
    <t>C·CURE 9000 SSA Uplift for Digifort NVR Option</t>
  </si>
  <si>
    <t>CC9000-DMP-S</t>
  </si>
  <si>
    <t>C·CURE 9000 SSA Uplift for DMP XR500 Intrusion Panel Option</t>
  </si>
  <si>
    <t>CC9000-DVT-S</t>
  </si>
  <si>
    <t>C·CURE 9000 SSA Uplift for DVTel Software House (B) Option</t>
  </si>
  <si>
    <t>CC9000-ELERTSLID</t>
  </si>
  <si>
    <t>C·CURE 9000 LID integration option with Elerts</t>
  </si>
  <si>
    <t>CC9000-END-S</t>
  </si>
  <si>
    <t>C·CURE 9000 SSA Uplift for Pelco Endura Option</t>
  </si>
  <si>
    <t>CC9000-FASTPASS</t>
  </si>
  <si>
    <t>C·CURE 9000 Visitor Management Integration with Sisco FastPass</t>
  </si>
  <si>
    <t>CC9000-FASTPS-S</t>
  </si>
  <si>
    <t>C·CURE 9000 SSA Uplift for Sisco FastPass Option</t>
  </si>
  <si>
    <t>CC9000-FSTTRC-S</t>
  </si>
  <si>
    <t>C·CURE 9000 SSA Uplift for Xtralis Fasttrace Option</t>
  </si>
  <si>
    <t>CC9000-GENSEC-S</t>
  </si>
  <si>
    <t>C·CURE 9000 SSA Uplift for Genetec Security Center</t>
  </si>
  <si>
    <t>CC9000-GEU-S</t>
  </si>
  <si>
    <t>C·CURE 9000 SSA Uplift for Geutebrueck</t>
  </si>
  <si>
    <t>CC9000-GRF-S</t>
  </si>
  <si>
    <t>C·CURE 9000 SSA Uplift for GuardRFID Option</t>
  </si>
  <si>
    <t>CC9000-GTC-S</t>
  </si>
  <si>
    <t>C·CURE 9000 SSA Uplift for Genetec Option</t>
  </si>
  <si>
    <t>CC9000-GXY-S</t>
  </si>
  <si>
    <t>C·CURE 9000 SSA Uplift for Galaxy Intrusion Panel Option</t>
  </si>
  <si>
    <t>CC9000-HID-S</t>
  </si>
  <si>
    <t>C·CURE 9000 SSA Uplift for HID Edge Option</t>
  </si>
  <si>
    <t>CC9000-IDB-NM</t>
  </si>
  <si>
    <t>CC9000-IND-S</t>
  </si>
  <si>
    <t>C·CURE 9000 SSA Uplift for Indigo Vision Option</t>
  </si>
  <si>
    <t>CC9000-KIT</t>
  </si>
  <si>
    <t>C·CURE 9000 Software DVD, Quick Start Guide and Box Includes Microsoft 2008 SQL Express (C•CURE 9000 License Sold Separately)</t>
  </si>
  <si>
    <t>CC9000-KONE</t>
  </si>
  <si>
    <t>C·CURE 9000 elevator integration option with KONE Destination Control</t>
  </si>
  <si>
    <t>CC9000-KONE-S</t>
  </si>
  <si>
    <t>C·CURE 9000 SSA Uplift for KONE Destination Control Option</t>
  </si>
  <si>
    <t>CC9000-L-MSU</t>
  </si>
  <si>
    <t>Upgrade Series L System License to Series M Includes new license only (C·CURE  9000 Software Sold Separately)</t>
  </si>
  <si>
    <t>CC9000-LANGTL</t>
  </si>
  <si>
    <t>CC9000-LDAP</t>
  </si>
  <si>
    <t>C·CURE 9000 LDAP option</t>
  </si>
  <si>
    <t>CC9000-LDAPS1</t>
  </si>
  <si>
    <t>One-year support for CCURE 9000 LDAP option</t>
  </si>
  <si>
    <t>CC9000-LESA1</t>
  </si>
  <si>
    <t>Annual Software Support agreement for C·CURE 9000 Series L</t>
  </si>
  <si>
    <t>CC9000-LIH-S</t>
  </si>
  <si>
    <t>C·CURE 9000 SSA Uplift for Network Harbor LightHouse PSIM Option</t>
  </si>
  <si>
    <t>CC9000-LSSA1</t>
  </si>
  <si>
    <t>CC9000-M-NSU</t>
  </si>
  <si>
    <t>Upgrade Series M System License to Series N Includes new license only (C·CURE 9000 Software Sold Separately)</t>
  </si>
  <si>
    <t>CC9000-MARCOM-S</t>
  </si>
  <si>
    <t>C·CURE 9000 SSA Uplift for March Networks Command Option</t>
  </si>
  <si>
    <t>CC9000-MAS1</t>
  </si>
  <si>
    <t>C·CURE 9000 Master Application Server 1,  License Only 1,000 Global Cardholder Records (C•CURE  9000 Software Sold Separately)</t>
  </si>
  <si>
    <t>CC9000-MAS1-S</t>
  </si>
  <si>
    <t>Standard SSA for C·CURE 9000 Master App Server License Level 1</t>
  </si>
  <si>
    <t>CC9000-MAS1E-S</t>
  </si>
  <si>
    <t>Enhanced SSA for C·CURE 9000 Master App Server License Level 1</t>
  </si>
  <si>
    <t>CC9000-MAS2</t>
  </si>
  <si>
    <t>C·CURE 9000 Master Application Server 2, License Only 10,000 Global Cardholder Records (C·CURE  9000 Software Sold Separately)</t>
  </si>
  <si>
    <t>CC9000-MAS2-S</t>
  </si>
  <si>
    <t>Standard SSA for C·CURE 9000 Master App Server License Level 2</t>
  </si>
  <si>
    <t>CC9000-MAS2E-S</t>
  </si>
  <si>
    <t>Enhanced SSA for C·CURE 9000 Master App Server License Level 2</t>
  </si>
  <si>
    <t>CC9000-MAS3</t>
  </si>
  <si>
    <t>C·CURE 9000 Master Application Server 3, License Only 25,000 Global Cardholder Records (C·CURE  9000 Software Sold Separately)</t>
  </si>
  <si>
    <t>CC9000-MAS3-S</t>
  </si>
  <si>
    <t>Standard SSA for C·CURE 9000 Master App Server License Level 3</t>
  </si>
  <si>
    <t>CC9000-MAS3E-S</t>
  </si>
  <si>
    <t>Enhanced SSA for C·CURE 9000 Master App Server License Level 3</t>
  </si>
  <si>
    <t>CC9000-MAS4</t>
  </si>
  <si>
    <t>C·CURE 9000 Master Application Server 4, License Only 100,000 Global Cardholder Records (C·CURE 9000 Software Sold Separately)</t>
  </si>
  <si>
    <t>CC9000-MAS4-S</t>
  </si>
  <si>
    <t>Standard SSA for C·CURE 9000 Master App Server License Level 4</t>
  </si>
  <si>
    <t>CC9000-MAS4E-S</t>
  </si>
  <si>
    <t>Enhanced SSA for C·CURE 9000 Master App Server License Level 4</t>
  </si>
  <si>
    <t>CC9000-MAS5</t>
  </si>
  <si>
    <t>C·CURE 9000 Master Application Server 5, License Only  250,000 Global Cardholder Records (C·CURE  9000 Software Sold Separately)</t>
  </si>
  <si>
    <t>CC9000-MAS5-S</t>
  </si>
  <si>
    <t>Standard SSA for C·CURE 9000 Master App Server License Level 5</t>
  </si>
  <si>
    <t>CC9000-MAS5E-S</t>
  </si>
  <si>
    <t>Enhanced SSA for C·CURE 9000 Master App Server License Level 5</t>
  </si>
  <si>
    <t>CC9000-MESA1</t>
  </si>
  <si>
    <t>Annual Software Support agreement for C·CURE 9000 Series M</t>
  </si>
  <si>
    <t>CC9000-MSSA1</t>
  </si>
  <si>
    <t>CC9000-MTL</t>
  </si>
  <si>
    <t>Migration of a single C·CURE 800 Model 1 to a singleC·CURE 9000 Series L (Migration Tool DVD and C·CURE 9000 Series L DVD and license Included )</t>
  </si>
  <si>
    <t>CC9000-MTM</t>
  </si>
  <si>
    <t>Migration of a single C·CURE 800 Model 1 to a single C·CURE 9000 Series M (Migration Tool DVD and C·CURE 9000 Series M DVD and license Included )</t>
  </si>
  <si>
    <t>CC9000-MTN</t>
  </si>
  <si>
    <t>Migration of a single C·CURE 800 Model 5 to a single C·CURE 9000 Series N (Migration Tool DVD and C·CURE 9000 Series N DVD and license Included )</t>
  </si>
  <si>
    <t>CC9000-MTP</t>
  </si>
  <si>
    <t>Migration of a single C·CURE 800 Model 10 to a single C·CURE 9000 Series P (Migration Tool DVD and C·CURE 9000 Series P DVD and license Included )</t>
  </si>
  <si>
    <t>CC9000-MTQ</t>
  </si>
  <si>
    <t>Migration of a single C·CURE 800 Model 20 to a single C·CURE 9000 Series Q (Migration Tool DVD and C·CURE 9000 Series Q DVD and license Included )</t>
  </si>
  <si>
    <t>CC9000-MTR</t>
  </si>
  <si>
    <t>Migration of a single C·CURE 800 Model 30 to a single C·CURE 9000 Series R (Migration Tool DVD and C·CURE 9000 Series R DVD and license Included )</t>
  </si>
  <si>
    <t>CC9000-MTRP</t>
  </si>
  <si>
    <t>Migration of a single C·CURE 800 Model 40 to a single C·CURE 9000 Series R+ (Migration Tool DVD and C·CURE 9000 Series R+ DVD and license Included )</t>
  </si>
  <si>
    <t>CC9000-MTS</t>
  </si>
  <si>
    <t>Migration of a single C·CURE 8000 to a single C·CURE 9000 Series S (Migration Tool DVD and C·CURE 9000 Series S DVD and license Included )</t>
  </si>
  <si>
    <t>CC9000-MXP-S</t>
  </si>
  <si>
    <t>C·CURE 9000 SSA Uplift for Milestone Option</t>
  </si>
  <si>
    <t>CC9000-N-PSU</t>
  </si>
  <si>
    <t>Upgrade Series N System License to Series P Includes new license only (C·CURE  9000 Software Sold Separately)</t>
  </si>
  <si>
    <t>CC9000-NCE-S</t>
  </si>
  <si>
    <t>C·CURE 9000 SSA Uplift for NICE® Option</t>
  </si>
  <si>
    <t>CC9000-NESA1</t>
  </si>
  <si>
    <t>Annual Software Support agreement for C·CURE 9000 Series N</t>
  </si>
  <si>
    <t>CC9000-NSSA1</t>
  </si>
  <si>
    <t>CC9000-NXT-S</t>
  </si>
  <si>
    <t>C·CURE 9000 SSA Uplift for Verint Nextiva Option</t>
  </si>
  <si>
    <t>CC9000-O-VER-S1</t>
  </si>
  <si>
    <t>One-year support for C·CURE 9000 Nextiva integration</t>
  </si>
  <si>
    <t>CC9000-O3D-S</t>
  </si>
  <si>
    <t>C·CURE 9000 SSA Uplift for Feeling Software Option</t>
  </si>
  <si>
    <t>CC9000-ONS-S</t>
  </si>
  <si>
    <t>C·CURE 9000 SSA Uplift for ONSSI Option</t>
  </si>
  <si>
    <t>CC9000-OTIS</t>
  </si>
  <si>
    <t>C·CURE 9000 elevator integration option with Otis Elevator Compass™ Destination Entry</t>
  </si>
  <si>
    <t>CC9000-OTS-S</t>
  </si>
  <si>
    <t>C·CURE 9000 SSA Uplift for Otis Elevator Option</t>
  </si>
  <si>
    <t>CC9000-P-QSU</t>
  </si>
  <si>
    <t>Upgrade Series P System License to Series Q Includes new license only (C·CURE  9000 Software Sold Separately)</t>
  </si>
  <si>
    <t>CC9000-PAN-S</t>
  </si>
  <si>
    <t>C·CURE 9000 SSA Uplift for Panasonic</t>
  </si>
  <si>
    <t>CC9000-PESA1</t>
  </si>
  <si>
    <t>Annual Software Support agreement for C·CURE 9000 Series P</t>
  </si>
  <si>
    <t>CC9000-PROX-S</t>
  </si>
  <si>
    <t>C·CURE 9000 SSA Uplift for Deister proxSafe</t>
  </si>
  <si>
    <t>CC9000-PROXSAFE</t>
  </si>
  <si>
    <t>C·CURE 9000 Key Management Integration with Deister proxSafe</t>
  </si>
  <si>
    <t>CC9000-PRX-S</t>
  </si>
  <si>
    <t>C·CURE 9000 SSA Uplift for Proximex Option</t>
  </si>
  <si>
    <t>CC9000-PSSA1</t>
  </si>
  <si>
    <t>Multi-Year Renewal Software Support agreement for C·CURE 9000 Series P</t>
  </si>
  <si>
    <t>CC9000-Q-RSU</t>
  </si>
  <si>
    <t>Upgrade Series Q System License to Series R Includes new license only (C·CURE  9000 Software Sold Separately)</t>
  </si>
  <si>
    <t>CC9000-QESA1</t>
  </si>
  <si>
    <t>Annual Software Support agreement for C·CURE 9000 Series Q</t>
  </si>
  <si>
    <t>CC9000-QSSA1</t>
  </si>
  <si>
    <t>CC9000-R-RPSU</t>
  </si>
  <si>
    <t>Upgrade Series R System License to Series R Plus  Includes new license only (C·CURE 9000 Software Sold Separately)</t>
  </si>
  <si>
    <t>CC9000-RDR-LIC</t>
  </si>
  <si>
    <t>Assa Abloy Reader License</t>
  </si>
  <si>
    <t>CC9000-RESA1</t>
  </si>
  <si>
    <t>Annual Software Support agreement for C·CURE 9000 Series R</t>
  </si>
  <si>
    <t>CC9000-RP-ESA1</t>
  </si>
  <si>
    <t>Annual Software Support agreement for C·CURE 9000 Series R Plus</t>
  </si>
  <si>
    <t>CC9000-RP-SSA1</t>
  </si>
  <si>
    <t>CC9000-RP-SSU</t>
  </si>
  <si>
    <t>Upgrade Series R Plus System License to Series S Includes new license only (C·CURE  9000 Software Sold Separately)</t>
  </si>
  <si>
    <t>CC9000-RSSA1</t>
  </si>
  <si>
    <t>CC9000-SCV-S</t>
  </si>
  <si>
    <t>C·CURE 9000 SSA Uplift for Salient Complete View Option</t>
  </si>
  <si>
    <t>CC9000-SESA1</t>
  </si>
  <si>
    <t>Annual Software Support agreement for C·CURE 9000 Series S</t>
  </si>
  <si>
    <t>CC9000-SIT-S</t>
  </si>
  <si>
    <t>C·CURE 9000 SSA Uplift for NICE Situator Option</t>
  </si>
  <si>
    <t>CC9000-SL</t>
  </si>
  <si>
    <t>C·CURE 9000 Series L System License Only, supports 16 readers, 7,000 cardholders (C•CURE  9000 Software Sold Separately)</t>
  </si>
  <si>
    <t>CC9000-SL-SAS</t>
  </si>
  <si>
    <t>C·CURE 9000 Satellite Application Server Option (License Only) for New or Existing Series L (Sold Separately)</t>
  </si>
  <si>
    <t>CC9000-SL-SAS-S</t>
  </si>
  <si>
    <t>C·CURE 9000 SSA Uplift for Series L Satellite App Server</t>
  </si>
  <si>
    <t>CC9000-SM</t>
  </si>
  <si>
    <t>C·CURE 9000 Series M System License Only, supports 32 readers, 12,000 cardholders (C·CURE  9000 Software Sold Separately)</t>
  </si>
  <si>
    <t>CC9000-SM-SAS</t>
  </si>
  <si>
    <t>C·CURE 9000 Satellite Application Server Option (License Only) for New or Existing Series M (Sold Separately)</t>
  </si>
  <si>
    <t>CC9000-SM-SAS-S</t>
  </si>
  <si>
    <t>C·CURE 9000 SSA Uplift for Series M Satellite App Server</t>
  </si>
  <si>
    <t>CC9000-SN</t>
  </si>
  <si>
    <t>C·CURE 9000 Series N System License Only, supports 64 readers, 40,000 cardholders (C·CURE 9000 Software Sold Separately)</t>
  </si>
  <si>
    <t>CC9000-SN-SAS</t>
  </si>
  <si>
    <t>C·CURE 9000 Satellite Application Server Option (License Only) for New or Existing Series N (Sold Separately)</t>
  </si>
  <si>
    <t>CC9000-SN-SAS-S</t>
  </si>
  <si>
    <t>C·CURE 9000 SSA Uplift for Series N Satellite App Server</t>
  </si>
  <si>
    <t>CC9000-SNY-S</t>
  </si>
  <si>
    <t>C·CURE 9000 SSA Uplift for Sony NSR50 / NSR-100 NVR Option</t>
  </si>
  <si>
    <t>CC9000-SP</t>
  </si>
  <si>
    <t>C·CURE 9000 Series P System License Only, supports 128 readers, 45,000 cardholders (C·CURE 9000 Software Sold Separately)</t>
  </si>
  <si>
    <t>CC9000-SP-SAS</t>
  </si>
  <si>
    <t>C·CURE 9000 Satellite Application Server Option (License Only) for New or Existing Series P (Sold Separately)</t>
  </si>
  <si>
    <t>CC9000-SP-SAS-S</t>
  </si>
  <si>
    <t>C·CURE 9000 SSA Uplift for Series P Satellite App Server</t>
  </si>
  <si>
    <t>CC9000-SQ</t>
  </si>
  <si>
    <t>C·CURE 9000 Series Q System License Only, supports 256 readers, 250,000 cardholders (C·CURE  9000 Software Sold Separately)</t>
  </si>
  <si>
    <t>CC9000-SQ-SAS</t>
  </si>
  <si>
    <t>C·CURE 9000 Satellite Application Server Option (License Only) for New or Existing Series Q (Sold Separately)</t>
  </si>
  <si>
    <t>CC9000-SQ-SAS-S</t>
  </si>
  <si>
    <t>C·CURE 9000 SSA Uplift for Series Q Satellite App Server</t>
  </si>
  <si>
    <t>CC9000-SR</t>
  </si>
  <si>
    <t>C·CURE 9000 Series R System License Only, supports 512 readers, 250,000 cardholders (C·CURE 9000 Software Sold Separately)</t>
  </si>
  <si>
    <t>CC9000-SR-SAS</t>
  </si>
  <si>
    <t>C·CURE 9000 Satellite Application Server Option (License Only) for New or Existing Series R (Sold Separately)</t>
  </si>
  <si>
    <t>CC9000-SR-SAS-S</t>
  </si>
  <si>
    <t>C·CURE 9000 SSA Uplift for Series R Satellite App Server</t>
  </si>
  <si>
    <t>CC9000-SRP</t>
  </si>
  <si>
    <t>C·CURE 9000 Series R Plus System License Only, supports 1,024 readers, 250,000 cardholders (C·CURE  9000 Software Sold Separately)</t>
  </si>
  <si>
    <t>CC9000-SRP-SAS</t>
  </si>
  <si>
    <t>C·CURE 9000 Satellite Application Server Option (License Only) for New or Existing Series RPLUS (Sold Separately)</t>
  </si>
  <si>
    <t>CC9000-SRP-SAS-S</t>
  </si>
  <si>
    <t>C·CURE 9000 SSA Uplift for Series R PLUS Satellite App Server</t>
  </si>
  <si>
    <t>CC9000-SS</t>
  </si>
  <si>
    <t>C·CURE 9000 Series S System License Only, supports 2,500+ readers, 500,000 cardholders (C·CURE 9000 Software Sold Separately)</t>
  </si>
  <si>
    <t>CC9000-SS-SAS</t>
  </si>
  <si>
    <t>C·CURE 9000 Satellite Application Server Option (License Only) for New or Existing Series S (Sold Separately)</t>
  </si>
  <si>
    <t>CC9000-SS-SAS-S</t>
  </si>
  <si>
    <t>C·CURE 9000 SSA Uplift for Series S Satellite App Server</t>
  </si>
  <si>
    <t>CC9000-SS16ESA</t>
  </si>
  <si>
    <t>CC9000 SiteServer 16 Reader Enhanced SSA</t>
  </si>
  <si>
    <t>CC9000-SS16SA</t>
  </si>
  <si>
    <t>CC9000 SiteServer 16 Reader SSA</t>
  </si>
  <si>
    <t>CC9000-SS32ESA</t>
  </si>
  <si>
    <t>CC9000 SiteServer 32 Reader Enhanced SSA</t>
  </si>
  <si>
    <t>CC9000-SS32SA</t>
  </si>
  <si>
    <t>CC9000 SiteServer 32 Reader SSA</t>
  </si>
  <si>
    <t>CC9000-SS8ESA</t>
  </si>
  <si>
    <t>CC9000 SiteServer 8 Reader Enhanced SSA</t>
  </si>
  <si>
    <t>CC9000-SS8SA</t>
  </si>
  <si>
    <t>CC9000 SiteServer 8 Reader SSA</t>
  </si>
  <si>
    <t>CC9000-SSSA1</t>
  </si>
  <si>
    <t>CC9000-SWH-WASS1</t>
  </si>
  <si>
    <t>One year support, C·CURE 9000 WAS Option</t>
  </si>
  <si>
    <t>CC9000-SWH-WASS2</t>
  </si>
  <si>
    <t>Two year support, C·CURE 9000 WAS Option</t>
  </si>
  <si>
    <t>CC9000-TELAERI-S</t>
  </si>
  <si>
    <t>C-CURE 9000 SSA Uplift for Telaeris XPressEntry</t>
  </si>
  <si>
    <t>CC9000-THYSKRUPP</t>
  </si>
  <si>
    <t>C·CURE 9000 elevator integration option with ThyssenKrupp Destination Dispatch</t>
  </si>
  <si>
    <t>CC9000-TK-S</t>
  </si>
  <si>
    <t>C·CURE 9000 SSA Uplift for ThyssenKrupp Option</t>
  </si>
  <si>
    <t>CC9000-TRK-S</t>
  </si>
  <si>
    <t>C·CURE 9000 SSA Uplift for Traka</t>
  </si>
  <si>
    <t>CC9000-VICN-S</t>
  </si>
  <si>
    <t>C·CURE 9000 SSA Uplift for Vicon Option</t>
  </si>
  <si>
    <t>CC9000-VID-S</t>
  </si>
  <si>
    <t>C·CURE 9000 SSA Uplift for VidSys RiskShield Option</t>
  </si>
  <si>
    <t>CC9000-VIQ-S</t>
  </si>
  <si>
    <t>C·CURE 9000 SSA Uplift for VideoIQ Option</t>
  </si>
  <si>
    <t>CC9000-WING-S</t>
  </si>
  <si>
    <t>C·CURE 9000 SSA Uplift for Advancis Winguard Option</t>
  </si>
  <si>
    <t>CC9000B/L-T-NM</t>
  </si>
  <si>
    <t>CCURE 9000 Series L Bundled Tower System</t>
  </si>
  <si>
    <t>CC9000B/N-R-NM</t>
  </si>
  <si>
    <t>C·CURE 9000 - Series N Bundled Rack System</t>
  </si>
  <si>
    <t>CC9000RIF-LMN</t>
  </si>
  <si>
    <t>Reinstatement fee for lapsed coverage: Model L, M, N</t>
  </si>
  <si>
    <t>CC9000RIF-M1</t>
  </si>
  <si>
    <t>Reinstatement fee for lapsed coverage: MAS Level 1</t>
  </si>
  <si>
    <t>CC9000RIF-M23</t>
  </si>
  <si>
    <t>Reinstatement fee for lapsed coverage: MAS Level 2 and 3</t>
  </si>
  <si>
    <t>CC9000RIF-M45</t>
  </si>
  <si>
    <t>Reinstatement fee for lapsed coverage: MAS Level 4 and 5</t>
  </si>
  <si>
    <t>CC9000RIF-PQR</t>
  </si>
  <si>
    <t>Reinstatement fee for lapsed coverage: Model P, Q, R</t>
  </si>
  <si>
    <t>CC9000RIF-RPS</t>
  </si>
  <si>
    <t>Reinstatement fee for lapsed coverage: Model Rlus and S</t>
  </si>
  <si>
    <t>CC9000RIF-SS16</t>
  </si>
  <si>
    <t>Reinstatement fee for lapsed coverage: SiteServer 16 Reader</t>
  </si>
  <si>
    <t>CC9000RIF-SS32</t>
  </si>
  <si>
    <t>Reinstatement fee for lapsed coverage: SiteServer 32 Reader</t>
  </si>
  <si>
    <t>CC9000RIF-SS8</t>
  </si>
  <si>
    <t>Reinstatement fee for lapsed coverage: SiteServer 8 Reader</t>
  </si>
  <si>
    <t>CCSM-BIRS</t>
  </si>
  <si>
    <t>SSA uplift for CC800, CC9000</t>
  </si>
  <si>
    <t>CCSM80-10E</t>
  </si>
  <si>
    <t>Enhanced Service for C·CURE 800 Model 10</t>
  </si>
  <si>
    <t>CCSM80-10S</t>
  </si>
  <si>
    <t>Standard Service for C·CURE 800 Model 10</t>
  </si>
  <si>
    <t>CCSM80-1E</t>
  </si>
  <si>
    <t>Enhanced Service for C·CURE 800 Model 1</t>
  </si>
  <si>
    <t>CCSM80-1S</t>
  </si>
  <si>
    <t>Standard Service for C·CURE 800 Model 1</t>
  </si>
  <si>
    <t>CCSM80-20E</t>
  </si>
  <si>
    <t>Enhanced Service for C·CURE 800 Model 20</t>
  </si>
  <si>
    <t>CCSM80-20S</t>
  </si>
  <si>
    <t>Standard Service for C·CURE 800 Model 20</t>
  </si>
  <si>
    <t>CCSM80-30E</t>
  </si>
  <si>
    <t>Enhanced Service for C·CURE 800 Model 30</t>
  </si>
  <si>
    <t>CCSM80-30S</t>
  </si>
  <si>
    <t>Standard Service for C·CURE 800 Model 30</t>
  </si>
  <si>
    <t>CCSM80-40E</t>
  </si>
  <si>
    <t>Enhanced Service for C·CURE 800 Model 40</t>
  </si>
  <si>
    <t>CCSM80-40S</t>
  </si>
  <si>
    <t>Standard Service for C·CURE 800 Model 40</t>
  </si>
  <si>
    <t>CCSM80-5E</t>
  </si>
  <si>
    <t>Enhanced Service for C·CURE 800 Model 5</t>
  </si>
  <si>
    <t>CCSM80-5S</t>
  </si>
  <si>
    <t>Standard Service for C·CURE 800 Model 5</t>
  </si>
  <si>
    <t>CCSM80-ADM</t>
  </si>
  <si>
    <t>Advanced Door Monitoring</t>
  </si>
  <si>
    <t>CCSM80-AL</t>
  </si>
  <si>
    <t>Area Lockout</t>
  </si>
  <si>
    <t>CCSM80-AM</t>
  </si>
  <si>
    <t>Asset Manager</t>
  </si>
  <si>
    <t>CCSM80-BA2</t>
  </si>
  <si>
    <t>Bi-directional serial interface: APT-2</t>
  </si>
  <si>
    <t>CCSM80-BFI-S-1</t>
  </si>
  <si>
    <t>Bi-directional serial interface: Fire Integration</t>
  </si>
  <si>
    <t>CCSM80-BGP</t>
  </si>
  <si>
    <t>Bi-directional serial interface: General Purpose</t>
  </si>
  <si>
    <t>CCSM80-BIV</t>
  </si>
  <si>
    <t>Bi-directional serial interface: Inovonics</t>
  </si>
  <si>
    <t>CCSM80-BRA</t>
  </si>
  <si>
    <t>Bi-directional serial interface: Radionics</t>
  </si>
  <si>
    <t>CCSM80-BRD</t>
  </si>
  <si>
    <t>Bi-directional serial interface: RAD2</t>
  </si>
  <si>
    <t>CCSM80-BST</t>
  </si>
  <si>
    <t>Bi-directional serial interface: Stentofon</t>
  </si>
  <si>
    <t>CCSM80-CM1</t>
  </si>
  <si>
    <t>Central Monitoring (per server)</t>
  </si>
  <si>
    <t>CCSM80-CPL</t>
  </si>
  <si>
    <t>Carpool Antipassback</t>
  </si>
  <si>
    <t>CCSM80-CR</t>
  </si>
  <si>
    <t>SSA Uplift for Replication Utility Support</t>
  </si>
  <si>
    <t>CCSM80-LDAP-S-1</t>
  </si>
  <si>
    <t>LDAP Connector</t>
  </si>
  <si>
    <t>CCSM80-NIC</t>
  </si>
  <si>
    <t>C·CURE NetVue: Nice</t>
  </si>
  <si>
    <t>CCSM80-NIN</t>
  </si>
  <si>
    <t>C·CURE NetVue: Integral</t>
  </si>
  <si>
    <t>CCSM80-NIX</t>
  </si>
  <si>
    <t>C·CURE NetVue: Intellex</t>
  </si>
  <si>
    <t>CCSM80-NLX</t>
  </si>
  <si>
    <t>C·CURE NetVue: Loronix</t>
  </si>
  <si>
    <t>CCSM80-NPD</t>
  </si>
  <si>
    <t>C·CURE NetVue: Pelco DX</t>
  </si>
  <si>
    <t>CCSM80-NXT</t>
  </si>
  <si>
    <t>C·CURE NetVue: Nextiva</t>
  </si>
  <si>
    <t>CCSM80-PI</t>
  </si>
  <si>
    <t>Personnel Import RTAPI</t>
  </si>
  <si>
    <t>CCSM80-RTAPI</t>
  </si>
  <si>
    <t>Real Time API</t>
  </si>
  <si>
    <t>CCSM80-THL</t>
  </si>
  <si>
    <t>Threat Level</t>
  </si>
  <si>
    <t>CCSM80-V</t>
  </si>
  <si>
    <t>C·CURE 800 Badging Client uplift, per workstation</t>
  </si>
  <si>
    <t>CCSM8000E</t>
  </si>
  <si>
    <t>Enhanced Service for C·CURE 8000</t>
  </si>
  <si>
    <t>CCSM8000PLUSE</t>
  </si>
  <si>
    <t>Enhanced Service for C·CURE 8000 Plus</t>
  </si>
  <si>
    <t>CCSM8000PLUSS</t>
  </si>
  <si>
    <t>Standard Service for C·CURE 8000 Plus</t>
  </si>
  <si>
    <t>CCSM8000S</t>
  </si>
  <si>
    <t>Standard Service for C·CURE 8000</t>
  </si>
  <si>
    <t>CCSM81RR-1-5</t>
  </si>
  <si>
    <t>Reinstatement fee for lapsed coverage: Model 1, 5</t>
  </si>
  <si>
    <t>CCSM81RR10-20-30</t>
  </si>
  <si>
    <t>Reinstatement fee for lapsed coverage: Model 10, 20, 30</t>
  </si>
  <si>
    <t>CCSM81RR40-8000</t>
  </si>
  <si>
    <t>Reinstatement fee for lapsed coverage: Model 40, 8000</t>
  </si>
  <si>
    <t>DYMO-450-LP</t>
  </si>
  <si>
    <t>Dymo Labelwriter 450 Turbo – Monochrome direct thermal label printer</t>
  </si>
  <si>
    <t>ER-EFT1VM</t>
  </si>
  <si>
    <t>ESTAR001</t>
  </si>
  <si>
    <t>ESTAR001-MB</t>
  </si>
  <si>
    <t>ESTAR001-MBP</t>
  </si>
  <si>
    <t>iSTAR Edge 1-Reader, Motherboard with PoE Module</t>
  </si>
  <si>
    <t>ESTAR001-POE1</t>
  </si>
  <si>
    <t>ESTAR002</t>
  </si>
  <si>
    <t>ESTAR002-MB</t>
  </si>
  <si>
    <t>ESTAR002-MBP</t>
  </si>
  <si>
    <t>ESTAR002-POE1</t>
  </si>
  <si>
    <t>ESTAR004</t>
  </si>
  <si>
    <t>iSTAR Edge 4-Reader, 2 readers on board, supports four readers, with enclosure 64MB RAM, 12/24 VDC input.</t>
  </si>
  <si>
    <t>ESTAR004-MB</t>
  </si>
  <si>
    <t>iSTAR Edge 4-Reader, Motherboard Only</t>
  </si>
  <si>
    <t>ESTAR004-RM</t>
  </si>
  <si>
    <t>iSTAR Edge 4-reader, supports four readers, with enclosure and two RM-4 modules pre-mounted 64mb RAM, 12/24 VDC input.</t>
  </si>
  <si>
    <t>FMK</t>
  </si>
  <si>
    <t>FIPS 201 Reader for US Government projects, 13.56 MHz Smart Card Reader</t>
  </si>
  <si>
    <t>FRGO-47700</t>
  </si>
  <si>
    <t>Fargo DTC4500E Smart Card Encoder</t>
  </si>
  <si>
    <t>FRGO-47701</t>
  </si>
  <si>
    <t>Fargo DTC4500E iCLASS, MIFARE/DESFire + Contact Smart Card Encoder</t>
  </si>
  <si>
    <t>FRGO-47702</t>
  </si>
  <si>
    <t>Fargo DTC4500E Prox + Smart Card Encoder</t>
  </si>
  <si>
    <t>FRGO-47703</t>
  </si>
  <si>
    <t>Fargo DTC4500E Prox Encoder</t>
  </si>
  <si>
    <t>FRGO-47704</t>
  </si>
  <si>
    <t>Fargo DTC4500E Prox, iCLASS + MIFARE/DESFire Encoder</t>
  </si>
  <si>
    <t>FRGO-47705</t>
  </si>
  <si>
    <t>Fargo DTC4500E iCLASS + MIFARE/DESFire Encoder</t>
  </si>
  <si>
    <t>FRGO-47706</t>
  </si>
  <si>
    <t>Fargo DTC4500E Prox, iCLASS, MIFARE/DESFire + Smart Card Encoder</t>
  </si>
  <si>
    <t>FRGO-47709</t>
  </si>
  <si>
    <t>Fargo DTC4500E ISO Mag Stripe Encoder</t>
  </si>
  <si>
    <t>FRGO-53723</t>
  </si>
  <si>
    <t>Fargo DTC4500E Single-Sided Lamination Module</t>
  </si>
  <si>
    <t>FRGO-53724</t>
  </si>
  <si>
    <t>Fargo DTC4500E Dual-Sided Lamination Module</t>
  </si>
  <si>
    <t>FRGO-55000</t>
  </si>
  <si>
    <t>Fargo DTC4500E Single-Sided Base Printer</t>
  </si>
  <si>
    <t>FRGO-55006</t>
  </si>
  <si>
    <t>Fargo DTC4500E Single-Sided Printer with an HID Prox, iCLASS, MIFARE/DESFire, + Contact Smart Card Encoder</t>
  </si>
  <si>
    <t>FRGO-55100</t>
  </si>
  <si>
    <t>Fargo DTC4500E Dual-Sided Base Printer</t>
  </si>
  <si>
    <t>FRGO-55106</t>
  </si>
  <si>
    <t>Fargo DTC4500E Dual-Sided Printer with an HID Prox, iCLASS, MIFARE/DESFire, + Contact Smart Card Encoder</t>
  </si>
  <si>
    <t>FRGO-55400</t>
  </si>
  <si>
    <t>Fargo DTC4500E Single-Sided Lamination Printer</t>
  </si>
  <si>
    <t>FRGO-55406</t>
  </si>
  <si>
    <t>Fargo DTC4500E Single-Sided Lanimation Printer with an HID Prox, iCLASS, MIFARE/DESFire, + Contact Smart Card Encoder</t>
  </si>
  <si>
    <t>FRGO-55500</t>
  </si>
  <si>
    <t>Fargo DTC4500E Dual-Sided Lamination Printer</t>
  </si>
  <si>
    <t>FRGO-55506</t>
  </si>
  <si>
    <t>Fargo DTC4500E Dual-Sided Lanimation Printer with an HID Prox, iCLASS, MIFARE/DESFire, + Contact Smart Card Encoder</t>
  </si>
  <si>
    <t>FRGO-88935</t>
  </si>
  <si>
    <t>Fargo HDP5000 Single LAM. Single sided lamination module. Field installable upgrade.</t>
  </si>
  <si>
    <t>FRGO-88936</t>
  </si>
  <si>
    <t>Fargo HDP5000 Dual LAM. Dual sided lamination module. Field installable upgrade.</t>
  </si>
  <si>
    <t>FRGO-89600</t>
  </si>
  <si>
    <t>Fargo HDP5000 Printer Single. Single sided HD film badge printer. USB interface. 120/240V, with 120V power cord.</t>
  </si>
  <si>
    <t>FRGO-89601</t>
  </si>
  <si>
    <t>Fargo HDP5000 Single Mag Printer. Single sided HD film badge printer with magstripe encoder. USB interface. 120/240V, with 120V power cord</t>
  </si>
  <si>
    <t>FRGO-89640</t>
  </si>
  <si>
    <t>Fargo HDP5000 Printer Dual. Dual sided HD film badge printer. USB interface. 120/240V, with 120V power cord.</t>
  </si>
  <si>
    <t>FRGO-89641</t>
  </si>
  <si>
    <t>Fargo HDP5000 Dual Mag Printer. Dual sided HD film badge printer with magstripe encoder. USB interface. 120/240V, with 120V power cord</t>
  </si>
  <si>
    <t>FRGO-89648</t>
  </si>
  <si>
    <t>Fargo HDP5000 Smart Card Printer. Dual sided HD film badge printer with MIFARE &amp; iCLASS reader/encoder. USB interface. 120/240V, with 120V power cord</t>
  </si>
  <si>
    <t>FRGO-89650</t>
  </si>
  <si>
    <t>Fargo HDP5000 Smart Card Mag Printer. Dual sided HD film badge printer with MIFARE &amp; iCLASS reader/encoder and magstripe encoder. USB interface. 120/2</t>
  </si>
  <si>
    <t>IP-ACM2-MB</t>
  </si>
  <si>
    <t>IP-ACM Door module, Board Only</t>
  </si>
  <si>
    <t>IP-ACM2A-EM</t>
  </si>
  <si>
    <t>IP-ACM v2 Ethernet Door Module, 2 rdr, in metal enclosure</t>
  </si>
  <si>
    <t>IP-ACM2A-EP</t>
  </si>
  <si>
    <t>IP-ACM v2 Ethernet Door Module, 2 rdr, in plastic enclosure</t>
  </si>
  <si>
    <t>IP-ACM2A-MB</t>
  </si>
  <si>
    <t>IP-ACM v2 Ethernet Door Module, 2 rdr, board only</t>
  </si>
  <si>
    <t>IP-ACM2A-MB-5PK</t>
  </si>
  <si>
    <t>IP-ACM v2 Ethernet Door Module, 2 rdr, board only, 5-pack</t>
  </si>
  <si>
    <t>KP-P1-10G77</t>
  </si>
  <si>
    <t>Sargent Passport 1000 P1 10 Line Cylindrical Locks (POE), Magnetic Swipe and Keypad with Cylinder Override</t>
  </si>
  <si>
    <t>KP-P1-82276</t>
  </si>
  <si>
    <t>Sargent Passport 1000 P1 8200 Series Mortise Locks (POE), Magnetic Swipe &amp; Keypad w/Cylinder Override and Deadbolt</t>
  </si>
  <si>
    <t>KP-P1-82277</t>
  </si>
  <si>
    <t>Sargent Passport 1000 P1 8200 Series Mortise Locks (POE), Magnetic Swipe &amp; Keypad w/Deadbolt and No Cylinder Override</t>
  </si>
  <si>
    <t>KP-P1-82278</t>
  </si>
  <si>
    <t>Sargent Passport 1000 P1 8200 Series Mortise Locks (POE), Magnetic Swipe &amp; Keypad w/Cylinder Override and No Deadbolt</t>
  </si>
  <si>
    <t>KP-P1-82279</t>
  </si>
  <si>
    <t>Sargent Passport 1000 P1 8200 Series Mortise Locks (POE), Magnetic Swipe &amp; Keypad - No Cylinder Override and No Deadbolt</t>
  </si>
  <si>
    <t>KP-P1-8877</t>
  </si>
  <si>
    <t>Sargent Passport 1000 P1 80 Series Exit Devices (POE), Magnetic Swipe &amp; Keypad w/Cylinder Override</t>
  </si>
  <si>
    <t>KP-P1-8878</t>
  </si>
  <si>
    <t>Sargent Passport 1000 P1 80 Series Exit Devices (POE), Magnetic Swipe &amp; Keypad - No Cylinder Override</t>
  </si>
  <si>
    <t>KP-P1-8977</t>
  </si>
  <si>
    <t>KP-P1-8978</t>
  </si>
  <si>
    <t>KP-P2-10G77</t>
  </si>
  <si>
    <t>Sargent Passport 1000 P210 Line Cylindrical Locks (WiFi), Magnetic Swipe and Keypad with Cylinder Override</t>
  </si>
  <si>
    <t>KP-P2-82276</t>
  </si>
  <si>
    <t>Sargent Passport 1000 P2 8200 Series Mortise Locks (WiFi), Magnetic Swipe &amp; Keypad w/Cylinder Override and Deadbolt</t>
  </si>
  <si>
    <t>KP-P2-82277</t>
  </si>
  <si>
    <t>Sargent Passport 1000 P2 8200 Series Mortise Locks (WiFi), Magnetic Swipe &amp; Keypad w/Deadbolt and No Cylinder Override</t>
  </si>
  <si>
    <t>KP-P2-82278</t>
  </si>
  <si>
    <t>Sargent Passport 1000 P2 8200 Series Mortise Locks (WiFi), Magnetic Swipe &amp; Keypad w/Cylinder Override and No Deadbolt</t>
  </si>
  <si>
    <t>KP-P2-82279</t>
  </si>
  <si>
    <t>Sargent Passport 1000 P2 8200 Series Mortise Locks (WiFi), Magnetic Swipe &amp; Keypad - No Cylinder Override and No Deadbolt</t>
  </si>
  <si>
    <t>KP-P2-8877</t>
  </si>
  <si>
    <t>Sargent Passport 1000 P2 80 Series Exit Devices (WiFi), Magnetic Swipe &amp; Keypad w/Cylinder Override</t>
  </si>
  <si>
    <t>KP-P2-8878</t>
  </si>
  <si>
    <t>Sargent Passport 1000 P2 80 Series Exit Devices (WiFi), Magnetic Swipe &amp; Keypad - No Cylinder Override</t>
  </si>
  <si>
    <t>KP-P2-8977</t>
  </si>
  <si>
    <t>KP-P2-8978</t>
  </si>
  <si>
    <t>KT-0070-000</t>
  </si>
  <si>
    <t>KT0073-000</t>
  </si>
  <si>
    <t>I8 Input Module Connector Kit (spare)</t>
  </si>
  <si>
    <t>KT0074-000</t>
  </si>
  <si>
    <t>R8 Output Module Connector Kit (spare)</t>
  </si>
  <si>
    <t>LYNX-128I-3</t>
  </si>
  <si>
    <t>Lynx, 128 Input Device</t>
  </si>
  <si>
    <t>LYNX-16O-31</t>
  </si>
  <si>
    <t>Lynx, 16 Output Device, 8A Relays</t>
  </si>
  <si>
    <t>LYNX-16O-32</t>
  </si>
  <si>
    <t>Lynx, 16 Output Device, 1A Relays</t>
  </si>
  <si>
    <t>LYNX-1I-3</t>
  </si>
  <si>
    <t>Lynx, 1 Input Device</t>
  </si>
  <si>
    <t>LYNX-32I-3</t>
  </si>
  <si>
    <t>Lynx, 32 Input Device</t>
  </si>
  <si>
    <t>LYNX-32O-31</t>
  </si>
  <si>
    <t>Lynx, 32 Output Device, 8A Relays</t>
  </si>
  <si>
    <t>LYNX-32O-32</t>
  </si>
  <si>
    <t>Lynx, 32 Output Device, 1A Relays</t>
  </si>
  <si>
    <t>LYNX-48O-31</t>
  </si>
  <si>
    <t>Lynx, 48 Output Device, 8A Relays</t>
  </si>
  <si>
    <t>LYNX-48O-32</t>
  </si>
  <si>
    <t>Lynx, 48 Output Device, 1A Relays</t>
  </si>
  <si>
    <t>LYNX-4I-3</t>
  </si>
  <si>
    <t>Lynx, 4 Input Device</t>
  </si>
  <si>
    <t>LYNX-4O-31</t>
  </si>
  <si>
    <t>Lynx, 4 Output Device, 8A Relays</t>
  </si>
  <si>
    <t>LYNX-4O-32</t>
  </si>
  <si>
    <t>Lynx, 4 Output Device, 1A Relays</t>
  </si>
  <si>
    <t>LYNX-64I-3</t>
  </si>
  <si>
    <t>Lynx, 64 Input Device</t>
  </si>
  <si>
    <t>LYNX-64O-31</t>
  </si>
  <si>
    <t>Lynx, 64 Output Device, 8A Relays</t>
  </si>
  <si>
    <t>LYNX-64O-32</t>
  </si>
  <si>
    <t>Lynx, 64 Output Device, 1A Relays</t>
  </si>
  <si>
    <t>LYNX-96I-3</t>
  </si>
  <si>
    <t>Lynx, 96 Input Device</t>
  </si>
  <si>
    <t>LYNX-AV-NOS</t>
  </si>
  <si>
    <t>Lynx Software, no os ,10k seats</t>
  </si>
  <si>
    <t>LYNX-AXIS-1</t>
  </si>
  <si>
    <t>Speaker Integration, Lunx Axis, 1Required Per Facility/Server</t>
  </si>
  <si>
    <t>LYNX-AXIS-S</t>
  </si>
  <si>
    <t>Connection License, Lynx, 1 Per Axis Speaker</t>
  </si>
  <si>
    <t>LYNX-BLANKL</t>
  </si>
  <si>
    <t>Label, Lynx,”Blank Button”, 50 client seats</t>
  </si>
  <si>
    <t>LYNX-BV-NOS</t>
  </si>
  <si>
    <t>Lynx Software, no os, 10 seats</t>
  </si>
  <si>
    <t>LYNX-C-1K-U</t>
  </si>
  <si>
    <t>Lynx Software, 1k server st, upgrade</t>
  </si>
  <si>
    <t>LYNX-C-5C-U</t>
  </si>
  <si>
    <t>Lynx Software, 500 server st, upgrade</t>
  </si>
  <si>
    <t>LYNX-C-BIDI</t>
  </si>
  <si>
    <t>Lynx, Ccure, BIDI, Interface</t>
  </si>
  <si>
    <t>LYNX-CNF-1D</t>
  </si>
  <si>
    <t>Lynx Configuration, 1 Day, Onsite</t>
  </si>
  <si>
    <t>LYNX-CNF-2D</t>
  </si>
  <si>
    <t>Lynx Configuration, 2 Days, Onsite</t>
  </si>
  <si>
    <t>LYNX-CPU-25</t>
  </si>
  <si>
    <t>Label, Lynx, CPU Label, 25 client seats</t>
  </si>
  <si>
    <t>LYNX-CTNL-1</t>
  </si>
  <si>
    <t>Lynx, Controller</t>
  </si>
  <si>
    <t>LYNX-DISP-3</t>
  </si>
  <si>
    <t>Lynx, dispatcher, customer supplies one radio</t>
  </si>
  <si>
    <t>LYNX-FO-WSD</t>
  </si>
  <si>
    <t>Lynx Software, failover with sql, dual lb</t>
  </si>
  <si>
    <t>LYNX-FO-WSQ</t>
  </si>
  <si>
    <t>Lynx Software, failover with sql,lb</t>
  </si>
  <si>
    <t>LYNX-FOS-1Y-SSA</t>
  </si>
  <si>
    <t>Lynx Support, 2 Fail Over Servers, 1 Year</t>
  </si>
  <si>
    <t>LYNX-G-DR-0</t>
  </si>
  <si>
    <t>LynxGuide, Dell, Raid, 2k seats</t>
  </si>
  <si>
    <t>LYNX-G-DR-1</t>
  </si>
  <si>
    <t>LynxGuide, Dell, Raid, 5k seats</t>
  </si>
  <si>
    <t>LYNX-G-DR-2</t>
  </si>
  <si>
    <t>LynxGuide, Dell, Raid, 2k st taa</t>
  </si>
  <si>
    <t>LYNX-G-DR-3</t>
  </si>
  <si>
    <t>LynxGuide, Dell, Raid, 5k st taa</t>
  </si>
  <si>
    <t>LYNX-G-DR-4</t>
  </si>
  <si>
    <t>LynxGuide, Dell, Raid, 10k seats</t>
  </si>
  <si>
    <t>LYNX-G-DR-5</t>
  </si>
  <si>
    <t>LynxGuide, Dell, Raid, 10k st taa</t>
  </si>
  <si>
    <t>LYNX-G-DR-A</t>
  </si>
  <si>
    <t>LynxGuide, Dell, Raid, Upgrade, 2k seats</t>
  </si>
  <si>
    <t>LYNX-G-DR-B</t>
  </si>
  <si>
    <t>LynxGuide, Dell, Raid, Upgrade, 5k seats</t>
  </si>
  <si>
    <t>LYNX-G-DR-C</t>
  </si>
  <si>
    <t>LynxGuide, Dell, Raid, Upgrade, 2k st taa</t>
  </si>
  <si>
    <t>LYNX-G-DR-D</t>
  </si>
  <si>
    <t>LynxGuide, Dell, Raid, Upgrade, 5k st taa</t>
  </si>
  <si>
    <t>LYNX-G-DR-E</t>
  </si>
  <si>
    <t>LynxGuide, Dell, Raid, Upgrade, 10k seats</t>
  </si>
  <si>
    <t>LYNX-G-DR-F</t>
  </si>
  <si>
    <t>LynxGuide, Dell, Raid, Upgrade, 10k st taa</t>
  </si>
  <si>
    <t>LYNX-IP-INT-0</t>
  </si>
  <si>
    <t>LYNX,IP PHONE INTERFACE</t>
  </si>
  <si>
    <t>LYNX-KEYPRO</t>
  </si>
  <si>
    <t>Software, Lynx, Keypro, 25 client seats</t>
  </si>
  <si>
    <t>LYNX-LHW-IDPNC-1</t>
  </si>
  <si>
    <t>Lynx, wired, panic, indoor, without cover</t>
  </si>
  <si>
    <t>LYNX-LHW-IDPNC-2</t>
  </si>
  <si>
    <t>Lynx, wired, panic, indoor, with cover</t>
  </si>
  <si>
    <t>LYNX-LHW-IDPNC-3</t>
  </si>
  <si>
    <t>Lynx, wired, panic, indoor, hub</t>
  </si>
  <si>
    <t>LYNX-LHW-IDPNC-4</t>
  </si>
  <si>
    <t>Lynx, wired, panic, indoor, hub, locking</t>
  </si>
  <si>
    <t>LYNX-LHW-ODPNC-2</t>
  </si>
  <si>
    <t>Lynx, wired, panic, outdoor, with cover</t>
  </si>
  <si>
    <t>LYNX-LHW-ODPNC-3</t>
  </si>
  <si>
    <t>Lynx, wired, panic, outdoor, pkg lot</t>
  </si>
  <si>
    <t>LYNX-MIGRAT</t>
  </si>
  <si>
    <t>Lynx Server Migration, Remote</t>
  </si>
  <si>
    <t>LYNX-MON-0</t>
  </si>
  <si>
    <t>Lynx, monitor 8” display</t>
  </si>
  <si>
    <t>LYNX-N-PB-L</t>
  </si>
  <si>
    <t>Lynx, Network, pb, lck, Network Switch</t>
  </si>
  <si>
    <t>LYNX-N-PB-M</t>
  </si>
  <si>
    <t>Lynx, Network, pb, mom,Network Switch</t>
  </si>
  <si>
    <t>LYNX-N-PP-L</t>
  </si>
  <si>
    <t>Lynx, Network, poe, lck,Network Switch</t>
  </si>
  <si>
    <t>LYNX-N-PP-M</t>
  </si>
  <si>
    <t>Lynx, Network, poe, pb, mom, Network Switch</t>
  </si>
  <si>
    <t>LYNX-NETP-3</t>
  </si>
  <si>
    <t>Lynx, Network, Panic Button</t>
  </si>
  <si>
    <t>LYNX-NETP-L</t>
  </si>
  <si>
    <t>Lynx, Network, Panic Button, Locking</t>
  </si>
  <si>
    <t>LYNX-PA-3</t>
  </si>
  <si>
    <t>Lynx, pa, audio output device</t>
  </si>
  <si>
    <t>LYNX-PANICL</t>
  </si>
  <si>
    <t>Label, Lynx,”Panic Button”, 50 client seats</t>
  </si>
  <si>
    <t>LYNX-PV-NOS</t>
  </si>
  <si>
    <t>Lynx Software, no os, 5k seats</t>
  </si>
  <si>
    <t>LYNX-SIGN-1</t>
  </si>
  <si>
    <t>Lynx, LED Sign, 2 x 16, 31” x 6”</t>
  </si>
  <si>
    <t>LYNX-SMS100K</t>
  </si>
  <si>
    <t>Lynx, SMS PRO, 100K SMS/YEAR</t>
  </si>
  <si>
    <t>LYNX-SMS10K</t>
  </si>
  <si>
    <t>Lynx, SMS PRO, 10K SMS/YEAR</t>
  </si>
  <si>
    <t>LYNX-SMS25K</t>
  </si>
  <si>
    <t>Lynx, SMS PRO, 25K SMS/YEAR</t>
  </si>
  <si>
    <t>LYNX-SMS50K</t>
  </si>
  <si>
    <t>Lynx, SMS PRO, 50K SMS/YEAR</t>
  </si>
  <si>
    <t>LYNX-SMS5K</t>
  </si>
  <si>
    <t>Lynx, SMS PRO, 5K SMS/YEAR</t>
  </si>
  <si>
    <t>LYNX-STRB-1</t>
  </si>
  <si>
    <t>Lynx, strobe,master, 4 color</t>
  </si>
  <si>
    <t>LYNX-STRB-2</t>
  </si>
  <si>
    <t>Lynx, strobe, remote, 4 color</t>
  </si>
  <si>
    <t>LYNX-STRB-A</t>
  </si>
  <si>
    <t>Lynx, strobe, indoor, blue</t>
  </si>
  <si>
    <t>LYNX-STRB-B</t>
  </si>
  <si>
    <t>Lynx, strobe, outdoor, red</t>
  </si>
  <si>
    <t>LYNX-STRB-C</t>
  </si>
  <si>
    <t>Lynx, strobe, single, green-amb-red</t>
  </si>
  <si>
    <t>LYNX-STRB-D</t>
  </si>
  <si>
    <t>Lynx, strobe, single, green-amb-red, Talking</t>
  </si>
  <si>
    <t>LYNX-SUP-1Y-SSA</t>
  </si>
  <si>
    <t>Lynx Support, Server, 1 Year</t>
  </si>
  <si>
    <t>LYNX-SV-NOS</t>
  </si>
  <si>
    <t>Lynx Software, no os, 2k seats</t>
  </si>
  <si>
    <t>LYNX-TRN-1D</t>
  </si>
  <si>
    <t>Lynx Training, 1 Day, Onsite</t>
  </si>
  <si>
    <t>LYNX-TRN-2D</t>
  </si>
  <si>
    <t>Lynx Training, 2 Days, Onsite</t>
  </si>
  <si>
    <t>LYNX-USB-0</t>
  </si>
  <si>
    <t>Lynx, USB, Panic Button</t>
  </si>
  <si>
    <t>LYNX-USB-L</t>
  </si>
  <si>
    <t>Lynx, USB, Panic Button, Locking</t>
  </si>
  <si>
    <t>LYNX-VP-10K</t>
  </si>
  <si>
    <t>Lynx, Voice Plan, 10K MIN/YEAR</t>
  </si>
  <si>
    <t>LYNX-VP-1K</t>
  </si>
  <si>
    <t>Lynx, Voice Plan, 1K MIN/YEAR</t>
  </si>
  <si>
    <t>LYNX-VP-20K</t>
  </si>
  <si>
    <t>Lynx, Voice Plan, 20K MIN/YEAR</t>
  </si>
  <si>
    <t>LYNX-VP-2K</t>
  </si>
  <si>
    <t>Lynx, Voice Plan, 2K MIN/YEAR</t>
  </si>
  <si>
    <t>LYNX-VP-50K</t>
  </si>
  <si>
    <t>Lynx, Voice Plan, 50K MIN/YEAR</t>
  </si>
  <si>
    <t>LYNX-VP-5K</t>
  </si>
  <si>
    <t>Lynx, Voice Plan, 5K MIN/YEAR</t>
  </si>
  <si>
    <t>LYNX-VP100K</t>
  </si>
  <si>
    <t>Lynx, Voice Plan, 100K MIN/YEAR</t>
  </si>
  <si>
    <t>LYNX-WLR-INDOOR</t>
  </si>
  <si>
    <t>Lynx, wlr, repeater, indoor</t>
  </si>
  <si>
    <t>LYNX-WLR-OUTDOOR</t>
  </si>
  <si>
    <t>Lynx, wlr, repeater, outdoor</t>
  </si>
  <si>
    <t>LYNX-WLS-3</t>
  </si>
  <si>
    <t>Lynx, wls wireless rec system</t>
  </si>
  <si>
    <t>LYNX-WLT-ANLD-E</t>
  </si>
  <si>
    <t>Lynx, wlt, analog input, dual</t>
  </si>
  <si>
    <t>LYNX-WLT-BILL-1</t>
  </si>
  <si>
    <t>Lynx, wlt, bill trap transmitter</t>
  </si>
  <si>
    <t>LYNX-WLT-DOOR-1</t>
  </si>
  <si>
    <t>Lynx, wlt, door pos transmitter</t>
  </si>
  <si>
    <t>LYNX-WLT-IDPNC-1</t>
  </si>
  <si>
    <t>Lynx, wlt, panic button, indoor,without cover</t>
  </si>
  <si>
    <t>LYNX-WLT-IDPNC-2</t>
  </si>
  <si>
    <t>Lynx, wlt, panic button, indoor,with cover</t>
  </si>
  <si>
    <t>LYNX-WLT-IDPNC-3</t>
  </si>
  <si>
    <t>Lynx, wlt, panic button, indoor, hub</t>
  </si>
  <si>
    <t>LYNX-WLT-IDPNC-4</t>
  </si>
  <si>
    <t>Lynx, wlt, panic button, indoor, hub, locking</t>
  </si>
  <si>
    <t>LYNX-WLT-ODPNC-1</t>
  </si>
  <si>
    <t>Lynx, wlt, panic button, outdoor, gray</t>
  </si>
  <si>
    <t>LYNX-WLT-ODPNC-2</t>
  </si>
  <si>
    <t>Lynx, wlt, panic button, outdoor, with cover</t>
  </si>
  <si>
    <t>LYNX-WLT-ODPNC-3</t>
  </si>
  <si>
    <t>Lynx, wlt, panic button, outdoor, parking lot</t>
  </si>
  <si>
    <t>LYNX-WLT-PANIC-A</t>
  </si>
  <si>
    <t>Lynx, wlt, panic button, single</t>
  </si>
  <si>
    <t>LYNX-WLT-PANIC-B</t>
  </si>
  <si>
    <t>Lynx, wlt, panic button, dual</t>
  </si>
  <si>
    <t>LYNX-WLT-PIR-1</t>
  </si>
  <si>
    <t>Lynx, wlt, pir transmitter</t>
  </si>
  <si>
    <t>LYNX-WLT-TMPD-EI</t>
  </si>
  <si>
    <t>Lynx, wlt, temp, 1 ext, 1 int sensor</t>
  </si>
  <si>
    <t>LYNX-WLT-TMPH-E</t>
  </si>
  <si>
    <t>Lynx, wlt, temp-rh, ext sensor</t>
  </si>
  <si>
    <t>LYNX-WLT-TMPH-I</t>
  </si>
  <si>
    <t>Lynx, wlt, temp-rh, int sensor</t>
  </si>
  <si>
    <t>LYNX-WLT-UNIV-1</t>
  </si>
  <si>
    <t>Lynx, wlt, universal input transmitter</t>
  </si>
  <si>
    <t>MCK-EL-EPT</t>
  </si>
  <si>
    <t>Conceal mounted wire transfer, mortised into frame and door used to transfer wires from door to frame.  Pre-wired with Molex 8 and 4 pin connectors. E</t>
  </si>
  <si>
    <t>MCK-EL-EPTL</t>
  </si>
  <si>
    <t>MCK-EPT</t>
  </si>
  <si>
    <t>Electrical Power Transfer-Conceal mounted wire transfer, mortised into frame and door used to transfer wires from door to frame.</t>
  </si>
  <si>
    <t>MCK-EPTL</t>
  </si>
  <si>
    <t>Electrical Power Transfer Long - Conceal mounted wire transfer, mortised into frame and door used to transfer wires from door to frame.</t>
  </si>
  <si>
    <t>MCK-TSB-C</t>
  </si>
  <si>
    <t>MG</t>
  </si>
  <si>
    <t>Magnetic Stripe Reader Module Insert (Track 1, 2, or 3)</t>
  </si>
  <si>
    <t>MGK</t>
  </si>
  <si>
    <t>Magnetic Stripe Reader Plus Keypad Module Insert (Track 1, 2, or 3) (Used only with PIM400-TD2, PIM401-TD2, PIM300-TD2, PIM301-TD2, PIB300-TD2)</t>
  </si>
  <si>
    <t>MS</t>
  </si>
  <si>
    <t>Magnetic Stripe Reader Module Swipe (Track 1, 2, or 3)</t>
  </si>
  <si>
    <t>MSK</t>
  </si>
  <si>
    <t>Magnetic Stripe Reader Plus Keypad Module Swipe (Track 1, 2, or 3) (Used only with PIM400-TD2, PIM401-TD2, PIB301-2D, PIB300-2D)</t>
  </si>
  <si>
    <t>MT</t>
  </si>
  <si>
    <t>125 kHz Proximity and 13.56 MHz Smart Card Reader Module</t>
  </si>
  <si>
    <t>MTK</t>
  </si>
  <si>
    <t>125 kHz Proximity and 13.56 MHz Smart Card Reader Plus Keypad Module (Used only with PIM400-TD2, PIM401-TD2, PIB301-2D, PIB300-2D)</t>
  </si>
  <si>
    <t>NED-5402956</t>
  </si>
  <si>
    <t>Windshield tag holder for 9891900 Replaces NED-5790190</t>
  </si>
  <si>
    <t>NED-5626595</t>
  </si>
  <si>
    <t>Reader Pole Mounting Kit</t>
  </si>
  <si>
    <t>NED-7562640</t>
  </si>
  <si>
    <t>Reader Weather Protection Hood</t>
  </si>
  <si>
    <t>NED-9875220</t>
  </si>
  <si>
    <t>Nedap Long Distance AVI Reader</t>
  </si>
  <si>
    <t>NED-9875980</t>
  </si>
  <si>
    <t>Heavy Duty Tag Replaces NED-9875689</t>
  </si>
  <si>
    <t>NED-9882480</t>
  </si>
  <si>
    <t>Window Button AVI Tag with Switch Wiegand 26-bit</t>
  </si>
  <si>
    <t>NED-9882650</t>
  </si>
  <si>
    <t>Window Button AVI Tag Wiegand 26-bit</t>
  </si>
  <si>
    <t>NED-9891900</t>
  </si>
  <si>
    <t>Compact Tag Wiegand 26-bit</t>
  </si>
  <si>
    <t>NED-9945838</t>
  </si>
  <si>
    <t>2G Prox Booster Dual ID. Replaces NED-9895744 &amp; NED-9888888, replaceable AAA batteries</t>
  </si>
  <si>
    <t>NED-9948546</t>
  </si>
  <si>
    <t>2G Booster HID Proximity Single ID.Replaces NED-9895736 &amp; NED-9848940, replaceable AAA batteries</t>
  </si>
  <si>
    <t>NED-9948554</t>
  </si>
  <si>
    <t>2G Smartcard Booster Dual ID. With replaceable AAA batteries</t>
  </si>
  <si>
    <t>P1-10G77</t>
  </si>
  <si>
    <t>Sargent Passport 1000 P1 10 Line Cylindrical Locks (POE), Magnetic Swipe Only with Cylinder Override</t>
  </si>
  <si>
    <t>P1-10G77-IKM</t>
  </si>
  <si>
    <t>Sargent Passport 1000 P1 10 Line Cylindrical Locks (POE), Magnetic Swipe, Keypad, and iCLASS Reader with Cylinder Override</t>
  </si>
  <si>
    <t>P1-82276</t>
  </si>
  <si>
    <t>Sargent Passport 1000 P1 8200 Series Mortise Locks (POE), Magnetic Swipe only w/Cylinder Override and Deadbolt</t>
  </si>
  <si>
    <t>P1-82276-IKM</t>
  </si>
  <si>
    <t>Sargent Passport 1000 P1 8200 Series Mortise Locks (POE), Sargent Passport 1000 P1 8200 Series Mortise Locks (POE),</t>
  </si>
  <si>
    <t>P1-82277</t>
  </si>
  <si>
    <t>Sargent Passport 1000 P1 8200 Series Mortise Locks (POE), Magnetic Swipe only w/Deadbolt and No Cylinder Override</t>
  </si>
  <si>
    <t>P1-82277-IKM</t>
  </si>
  <si>
    <t>Sargent Passport 1000 P1 8200 Series Mortise Locks (POE), Magnetic Swipe, Keypad, &amp; iCLASS w/Deadbolt and No Cylinder Override</t>
  </si>
  <si>
    <t>P1-82278</t>
  </si>
  <si>
    <t>Sargent Passport 1000 P1 8200 Series Mortise Locks (POE), Magnetic Swipe only w/Cylinder Override and No Deadbolt</t>
  </si>
  <si>
    <t>P1-82278-IKM</t>
  </si>
  <si>
    <t>Sargent Passport 1000 P1 8200 Series Mortise Locks (POE), Magnetic Swipe, Keypad, &amp; iCLASS w/Cylinder Override and No Deadbolt</t>
  </si>
  <si>
    <t>P1-82279</t>
  </si>
  <si>
    <t>Sargent Passport 1000 P1 8200 Series Mortise Locks (POE), Magnetic Swipe only - No Cylinder Override and No Deadbolt</t>
  </si>
  <si>
    <t>P1-82279-IKM</t>
  </si>
  <si>
    <t>Sargent Passport 1000 P1 8200 Series Mortise Locks (POE), Magnetic Swipe, Keypad, &amp; iCLASS - No Cylinder Override and No Deadbolt</t>
  </si>
  <si>
    <t>P1-8877</t>
  </si>
  <si>
    <t>Sargent Passport 1000 P1 80 Series Exit Devices (POE), Magnetic Swipe only w/Cylinder Override</t>
  </si>
  <si>
    <t>P1-8877-IKM</t>
  </si>
  <si>
    <t>Sargent Passport 1000 P1 80 Series Exit Devices (POE), Magnetic Swipe, Keypad, &amp; iCLASS w/Cylinder Override</t>
  </si>
  <si>
    <t>P1-8878</t>
  </si>
  <si>
    <t>Sargent Passport 1000 P1 80 Series Exit Devices (POE), Magnetic Swipe only - No Cylinder Override</t>
  </si>
  <si>
    <t>P1-8878-IKM</t>
  </si>
  <si>
    <t>Sargent Passport 1000 P1 80 Series Exit Devices (POE), Magnetic Swipe, Keypad, &amp; iCLASS - No Cylinder Override</t>
  </si>
  <si>
    <t>P1-8977</t>
  </si>
  <si>
    <t>P1-8977-IKM</t>
  </si>
  <si>
    <t>Sargent Passport 1000 P1 80 Series Exit Devices (POE), Magnetic Swipe, Keypad &amp; iCLASS w/Cylinder Override</t>
  </si>
  <si>
    <t>P1-8978</t>
  </si>
  <si>
    <t>P1-8978-IKM</t>
  </si>
  <si>
    <t>P2-10G77</t>
  </si>
  <si>
    <t>Sargent Passport 1000 P210 Line Cylindrical Locks (WiFi), Magnetic Swipe Only with Cylinder Override</t>
  </si>
  <si>
    <t>P2-10G77-IKM</t>
  </si>
  <si>
    <t>Sargent Passport 1000 P210 Line Cylindrical Locks (WiFi), Magnetic Swipe, Keypad, and iCLASS Reader with Cylinder Override</t>
  </si>
  <si>
    <t>P2-82276</t>
  </si>
  <si>
    <t>Sargent Passport 1000 P2 8200 Series Mortise Locks (WiFi), Magnetic Swipe only w/Cylinder Override and Deadbolt</t>
  </si>
  <si>
    <t>P2-82276-IKM</t>
  </si>
  <si>
    <t>Sargent Passport 1000 P2 8200 Series Mortise Locks (WiFi), Magnetic Swipe, Keypad, &amp; iCLASS Reader w/Cylinder Override and Deadbolt</t>
  </si>
  <si>
    <t>P2-82277</t>
  </si>
  <si>
    <t>Sargent Passport 1000 P2 8200 Series Mortise Locks (WiFi), Magnetic Swipe only w/Deadbolt and No Cylinder Override</t>
  </si>
  <si>
    <t>P2-82277-IKM</t>
  </si>
  <si>
    <t>Sargent Passport 1000 P2 8200 Series Mortise Locks (WiFi), Magnetic Swipe, Keypad, &amp; iCLASS w/Deadbolt and No Cylinder Override</t>
  </si>
  <si>
    <t>P2-82278</t>
  </si>
  <si>
    <t>Sargent Passport 1000 P2 8200 Series Mortise Locks (WiFi), Magnetic Swipe only w/Cylinder Override and No Deadbolt</t>
  </si>
  <si>
    <t>P2-82278-IKM</t>
  </si>
  <si>
    <t>Sargent Passport 1000 P2 8200 Series Mortise Locks (WiFi), Magnetic Swipe, Keypad, &amp; iCLASS w/Cylinder Override and No Deadbolt</t>
  </si>
  <si>
    <t>P2-82279</t>
  </si>
  <si>
    <t>Sargent Passport 1000 P2 8200 Series Mortise Locks (WiFi), Magnetic Swipe only - No Cylinder Override and No Deadbolt</t>
  </si>
  <si>
    <t>P2-82279-IKM</t>
  </si>
  <si>
    <t>Sargent Passport 1000 P2 8200 Series Mortise Locks (WiFi), Magnetic Swipe, Keypad, &amp; iCLASS - No Cylinder Override and No Deadbolt</t>
  </si>
  <si>
    <t>P2-8877</t>
  </si>
  <si>
    <t>Sargent Passport 1000 P2 80 Series Exit Devices (WiFi), Magnetic Swipe only w/Cylinder Override</t>
  </si>
  <si>
    <t>P2-8877-IKM</t>
  </si>
  <si>
    <t>Sargent Passport 1000 P2 80 Series Exit Devices (WiFi), Magnetic Swipe, Keypad, &amp; iCLASS w/Cylinder Override</t>
  </si>
  <si>
    <t>P2-8878</t>
  </si>
  <si>
    <t>Sargent Passport 1000 P2 80 Series Exit Devices (WiFi), Magnetic Swipe only - No Cylinder Override</t>
  </si>
  <si>
    <t>P2-8878-IKM</t>
  </si>
  <si>
    <t>Sargent Passport 1000 P2 80 Series Exit Devices (WiFi), Magnetic Swipe, Keypad, &amp; iCLASS - No Cylinder Override</t>
  </si>
  <si>
    <t>P2-8977</t>
  </si>
  <si>
    <t>P2-8977-IKM</t>
  </si>
  <si>
    <t>Sargent Passport 1000 P2 80 Series Exit Devices (WiFi), Magnetic Swipe, Keypad &amp; iCLASS w/Cylinder Override</t>
  </si>
  <si>
    <t>P2-8978</t>
  </si>
  <si>
    <t>P2-8978-IKM</t>
  </si>
  <si>
    <t>PIB300-2D</t>
  </si>
  <si>
    <t>Panel Interface Module (Two Doors) Supports two AD300 doors Wiegand (data1/data0) or magnetic stripe (clock &amp; data) output; includes weatherproof encl</t>
  </si>
  <si>
    <t>PIM400-485</t>
  </si>
  <si>
    <t>Panel Interface Module (Serial), AD Series RS-485 panel interface module for AD400 wireless readers-up to 16 doors with outdoor enclosure.</t>
  </si>
  <si>
    <t>PIM400-TD2</t>
  </si>
  <si>
    <t>Panel Interface Module Supports two AD400 doors Wiegand (data1/data0) or magnetic stripe (clock &amp; data) output; includes weatherproof enclosure.</t>
  </si>
  <si>
    <t>PoE-C206P</t>
  </si>
  <si>
    <t>Door Width Cable 30 Length Harness for 20" to 25" Door width"</t>
  </si>
  <si>
    <t>PoE-C300P</t>
  </si>
  <si>
    <t>Door Width Cable 36Length Harness for 28" to 31" Door Width"</t>
  </si>
  <si>
    <t>PoE-C306P</t>
  </si>
  <si>
    <t>Door Width Cable 42Length Harness for 32" to 36" Door Width"</t>
  </si>
  <si>
    <t>PoE-C400P</t>
  </si>
  <si>
    <t>Door Width Cable 48"Length Harness for 37 to 42" Door Width"</t>
  </si>
  <si>
    <t>PoE-C406P</t>
  </si>
  <si>
    <t>Door Width Cable 54 Length Harness for 43" to 48" Door Width"</t>
  </si>
  <si>
    <t>PoE-C500P</t>
  </si>
  <si>
    <t>PoE-CEPT30</t>
  </si>
  <si>
    <t>PRX-KP-P1-10G77</t>
  </si>
  <si>
    <t>Sargent Passport 1000 P1 10 Line Cylindrical Locks (POE), Magnetic Swipe, Keypad, and Proximity with Cylinder Override</t>
  </si>
  <si>
    <t>PRX-KP-P1-82276</t>
  </si>
  <si>
    <t>Sargent Passport 1000 P1 8200 Series Mortise Locks (POE), Magnetic Swipe, Keypad, &amp; Proximity Reader w/Cylinder Override and Deadbolt</t>
  </si>
  <si>
    <t>PRX-KP-P1-82277</t>
  </si>
  <si>
    <t>Sargent Passport 1000 P1 8200 Series Mortise Locks (POE), Magnetic Swipe, Keypad, &amp; Proximity Reader w/Deadbolt and No Cylinder Override</t>
  </si>
  <si>
    <t>PRX-KP-P1-82278</t>
  </si>
  <si>
    <t>Sargent Passport 1000 P1 8200 Series Mortise Locks (POE), Magnetic Swipe, Keypad, &amp; Proximity Reader w/Cylinder Override and No Deadbolt</t>
  </si>
  <si>
    <t>PRX-KP-P1-82279</t>
  </si>
  <si>
    <t>Sargent Passport 1000 P1 8200 Series Mortise Locks (POE), Magnetic Swipe, Keypad, &amp; Proximity Reader - No Cylinder Override and No Deadbolt</t>
  </si>
  <si>
    <t>PRX-KP-P1-8877</t>
  </si>
  <si>
    <t>Sargent Passport 1000 P1 80 Series Exit Devices (POE), Magnetic Swipe, Keypad, &amp; Proximity Reader w/Cylinder Override</t>
  </si>
  <si>
    <t>PRX-KP-P1-8878</t>
  </si>
  <si>
    <t>Sargent Passport 1000 P1 80 Series Exit Devices (POE), Magnetic Swipe, Keypad, &amp; Proximity Reader - No Cylinder Override</t>
  </si>
  <si>
    <t>PRX-KP-P1-8977</t>
  </si>
  <si>
    <t>PRX-KP-P1-8978</t>
  </si>
  <si>
    <t>PRX-KP-P2-10G77</t>
  </si>
  <si>
    <t>Sargent Passport 1000 P210 Line Cylindrical Locks (WiFi), Magnetic Swipe, Keypad, and Proximity with Cylinder Override</t>
  </si>
  <si>
    <t>PRX-KP-P2-82276</t>
  </si>
  <si>
    <t>Sargent Passport 1000 P2 8200 Series Mortise Locks (WiFi), Magnetic Swipe, Keypad, &amp; Proximity Reader w/Cylinder Override and Deadbolt</t>
  </si>
  <si>
    <t>PRX-KP-P2-82277</t>
  </si>
  <si>
    <t>Sargent Passport 1000 P2 8200 Series Mortise Locks (WiFi), Magnetic Swipe, Keypad, &amp; Proximity Reader w/Deadbolt and No Cylinder Override</t>
  </si>
  <si>
    <t>PRX-KP-P2-82278</t>
  </si>
  <si>
    <t>Sargent Passport 1000 P2 8200 Series Mortise Locks (WiFi), Magnetic Swipe, Keypad, &amp; Proximity Reader w/Cylinder Override and No Deadbolt</t>
  </si>
  <si>
    <t>PRX-KP-P2-82279</t>
  </si>
  <si>
    <t>Sargent Passport 1000 P2 8200 Series Mortise Locks (WiFi), Magnetic Swipe, Keypad, &amp; Proximity Reader - No Cylinder Override and No Deadbolt</t>
  </si>
  <si>
    <t>PRX-KP-P2-8877</t>
  </si>
  <si>
    <t>Sargent Passport 1000 P2 80 Series Exit Devices (WiFi), Magnetic Swipe, Keypad, &amp; Proximity Reader w/Cylinder Override</t>
  </si>
  <si>
    <t>PRX-KP-P2-8878</t>
  </si>
  <si>
    <t>Sargent Passport 1000 P2 80 Series Exit Devices (WiFi), Magnetic Swipe, Keypad, &amp; Proximity Reader - No Cylinder Override</t>
  </si>
  <si>
    <t>PRX-KP-P2-8977</t>
  </si>
  <si>
    <t>PRX-KP-P2-8978</t>
  </si>
  <si>
    <t>PSX-150-E1-D8P</t>
  </si>
  <si>
    <t>PSX 150W Power Supply/Battery Charger, 12/24VDC, w/ 8 Class II Outputs</t>
  </si>
  <si>
    <t>QC-C003</t>
  </si>
  <si>
    <t>Wire Harness to connect QC-12 hinge to exit device, cable has molex connectors on both ends.  3 long"</t>
  </si>
  <si>
    <t>QC-C003P</t>
  </si>
  <si>
    <t>Wire Harness to connect QC-12 hinge to exit device, cable has molex connectors on one end and pins crimped on other end.  3 long"</t>
  </si>
  <si>
    <t>QC-C006</t>
  </si>
  <si>
    <t>Wire Harness to connect QC-12 hinge to exit device, cable has molex connectors on both ends.  6 long"</t>
  </si>
  <si>
    <t>QC-C006P</t>
  </si>
  <si>
    <t>Wire Harness to connect QC-12 hinge to exit device, cable has molex connectors on one end and pins crimped on other end.  6 long"</t>
  </si>
  <si>
    <t>QC-C012</t>
  </si>
  <si>
    <t>Wire Harness to connect QC-12 hinge to exit device, cable has molex connectors on both ends.  12 long"</t>
  </si>
  <si>
    <t>QC-C012P</t>
  </si>
  <si>
    <t>Wire Harness to connect QC-12 hinge to exit device, cable has molex connectors on one end and pins crimped on other end.  12 long"</t>
  </si>
  <si>
    <t>QC-C200</t>
  </si>
  <si>
    <t>Wire Harness to connect QC-12 hinge through door to lockset or exit device trim, cable has molex connectors on both ends.  26 in length"</t>
  </si>
  <si>
    <t>QC-C200P</t>
  </si>
  <si>
    <t xml:space="preserve">Wire Harness to connect QC-12 hinge through door to lockset or exit device trim, cable has molex connectors on one end and pins crimped on other end. </t>
  </si>
  <si>
    <t>QC-C206</t>
  </si>
  <si>
    <t>Wire Harness to connect QC-12 hinge through door to lockset or exit device trim, cable has molex connectors on both ends.  32 in length"</t>
  </si>
  <si>
    <t>QC-C206P</t>
  </si>
  <si>
    <t>QC-C306</t>
  </si>
  <si>
    <t>Wire Harness to connect QC-12 hinge through door to lockset or exit device trim, cable has molex connectors on both ends. 44 in length"</t>
  </si>
  <si>
    <t>QC-C306P</t>
  </si>
  <si>
    <t>QC-C400</t>
  </si>
  <si>
    <t>Wire Harness to connect QC-12 hinge through door to lockset or exit device trim, cable has molex connectors on both ends.  50 in length"</t>
  </si>
  <si>
    <t>QC-C400P</t>
  </si>
  <si>
    <t>QC-DCC</t>
  </si>
  <si>
    <t>Pinning Assembly Guide Quantity 10 in kit, sold 1 Each</t>
  </si>
  <si>
    <t>QC-FT2024</t>
  </si>
  <si>
    <t>Female Terminal AWG 20-24 Quantity 1 Bag of 100 in kit, Bag</t>
  </si>
  <si>
    <t>QC-FT2630</t>
  </si>
  <si>
    <t>Female Terminal AWG 26-30 Quantity 1 Bag of 100 in kit, Bag</t>
  </si>
  <si>
    <t>QC-MT2024</t>
  </si>
  <si>
    <t>Male Terminal AWG 20-24 Quantity 1 Bag of 100 in kit, Bag</t>
  </si>
  <si>
    <t>QC-MT2630</t>
  </si>
  <si>
    <t>Male Terminal AWG 26-30 Quantity 1 Bag of 100 in kit, Bag</t>
  </si>
  <si>
    <t>QC-R001</t>
  </si>
  <si>
    <t>Includes 2, 4, 8 Molex connectors (10 ea.) and corresponding terminals (100 ea type) extraction tool and pinning assembly buide.  Customer must purcha</t>
  </si>
  <si>
    <t>QC-R002</t>
  </si>
  <si>
    <t>Tool used to extract terminals from Molex receptacles and plugs.</t>
  </si>
  <si>
    <t>QC-R003</t>
  </si>
  <si>
    <t>Molex Tool used to attach terminals to wire (stripped) ends.</t>
  </si>
  <si>
    <t>QC-RF2</t>
  </si>
  <si>
    <t>Female Receptacle 2 CKT Quantity 1 Bag of 100 in kit, Bag</t>
  </si>
  <si>
    <t>QC-RF4</t>
  </si>
  <si>
    <t>Female Receptacle 4 CKT Quantity 1 Bag of 100 in kit, Bag</t>
  </si>
  <si>
    <t>QC-RF8</t>
  </si>
  <si>
    <t>Female Receptacle 8 CKT Quantity 1 Bag of 100 in kit, Bag</t>
  </si>
  <si>
    <t>QC-RM2</t>
  </si>
  <si>
    <t>Male Receptacle 2 CKT Quantity 1 Bag of 100 in kit, Bag</t>
  </si>
  <si>
    <t>QC-RM4</t>
  </si>
  <si>
    <t>Male Receptacle 4 CKT Quantity 1 Bag of 100 in kit, Bag</t>
  </si>
  <si>
    <t>QC-RM8</t>
  </si>
  <si>
    <t>Male Receptacle 8 CKT Quantity 1 Bag of 100 in kit, Bag</t>
  </si>
  <si>
    <t>RM-4</t>
  </si>
  <si>
    <t>RM-4 Personality Module with Tamper Switch</t>
  </si>
  <si>
    <t>RM-4-5PK</t>
  </si>
  <si>
    <t>RM-4 Personality Module with Tamper Switch, 5-pack</t>
  </si>
  <si>
    <t>RM-4E</t>
  </si>
  <si>
    <t>RM-4E-5PK</t>
  </si>
  <si>
    <t>RM-4E-CON</t>
  </si>
  <si>
    <t>RM-4E Connector Kit (spare)</t>
  </si>
  <si>
    <t>RM-4K</t>
  </si>
  <si>
    <t>RM-BAT</t>
  </si>
  <si>
    <t>Optional Battery - 12VDC, 4AHr  for RM-DCM-2</t>
  </si>
  <si>
    <t>RM-CAN</t>
  </si>
  <si>
    <t>Utility Enclosure for One RM-4 and Two ARM-1 Relay Modules or One I8 Module or One R8 Module. 210 x 184 x 83 mm (8.25 x 7.25 x 3.25 in) UL listed when</t>
  </si>
  <si>
    <t>RM-DCM-2</t>
  </si>
  <si>
    <t>RM-DCM-CAN</t>
  </si>
  <si>
    <t>Enclosure for Two RM-4E and Up to Two I8 or Two R8 Boards</t>
  </si>
  <si>
    <t>RM-LCD</t>
  </si>
  <si>
    <t>Optional LCD for RM-4E</t>
  </si>
  <si>
    <t>RM-LCD-5PK</t>
  </si>
  <si>
    <t>Optional LCD for RM-4E, 5-pack</t>
  </si>
  <si>
    <t>RM-RHA</t>
  </si>
  <si>
    <t>Magnetic Stripe Read Head Assembly for RM Readers</t>
  </si>
  <si>
    <t>RM1-4000</t>
  </si>
  <si>
    <t>RM Series Reader, Multi-Technology</t>
  </si>
  <si>
    <t>RM1-4000-USG</t>
  </si>
  <si>
    <t>RM Series Reader, Multi-Technology, Latest USGov firmware</t>
  </si>
  <si>
    <t>RM1-IC</t>
  </si>
  <si>
    <t>RM1-MP</t>
  </si>
  <si>
    <t>RM1-PH</t>
  </si>
  <si>
    <t>RM Series Reader, HID Proximity</t>
  </si>
  <si>
    <t>RM1-PI26</t>
  </si>
  <si>
    <t>RM Series Reader, Indala Proximity 26-bit</t>
  </si>
  <si>
    <t>RM1-PI37</t>
  </si>
  <si>
    <t>RM Series Reader, Indala Proximity 37-bit</t>
  </si>
  <si>
    <t>RM1UPG</t>
  </si>
  <si>
    <t>Keypad Upgrade Kit to Convert RM1 to RM2</t>
  </si>
  <si>
    <t>RM2-4000</t>
  </si>
  <si>
    <t>RM Series Reader with Keypad, Multi-Technology</t>
  </si>
  <si>
    <t>RM2-4000-USG</t>
  </si>
  <si>
    <t>RM Series Reader with Keypad, Multi-Technology, Latest USGov firmware</t>
  </si>
  <si>
    <t>RM2-IC</t>
  </si>
  <si>
    <t>RM2-MP</t>
  </si>
  <si>
    <t>RM2-PH</t>
  </si>
  <si>
    <t>RM Series Reader with Keypad, HID Proximity</t>
  </si>
  <si>
    <t>RM2-PI26</t>
  </si>
  <si>
    <t>RM Series Reader with Keypad, Indala Proximity 26-bit</t>
  </si>
  <si>
    <t>RM2-PI37</t>
  </si>
  <si>
    <t>RM Series Reader with Keypad, Indala Proximity 37-bit</t>
  </si>
  <si>
    <t>RM2L-4000</t>
  </si>
  <si>
    <t>RM Series Reader w/Keypad &amp; LCD, Multi-Technology</t>
  </si>
  <si>
    <t>RM2L-4000-PI26</t>
  </si>
  <si>
    <t>RM Series Reader w/Keypad &amp; LCD, Multi-Technology with Indala prox 26 bit</t>
  </si>
  <si>
    <t>RM2L-4000-USG</t>
  </si>
  <si>
    <t>RM Series Reader w/Keypad &amp; LCD, Multi-Technology, Latest USGov firmware</t>
  </si>
  <si>
    <t>RM2L-IC</t>
  </si>
  <si>
    <t>RM2L-MP</t>
  </si>
  <si>
    <t>RM2L-PH</t>
  </si>
  <si>
    <t>RM Series Reader w/ Keypad &amp; LCD, HID Proximity</t>
  </si>
  <si>
    <t>RM2L-PI26</t>
  </si>
  <si>
    <t>RM Series Reader with Keypad &amp; LCD, Indala Proximity 26-bit</t>
  </si>
  <si>
    <t>RM2L-PI37</t>
  </si>
  <si>
    <t>RM Series Reader with Keypad &amp; LCD, Indala Proximity 37-bit</t>
  </si>
  <si>
    <t>RM3-MP</t>
  </si>
  <si>
    <t>RM3-PH</t>
  </si>
  <si>
    <t>S1-10G77-IA</t>
  </si>
  <si>
    <t>Sargent Profile 1000 v.S1 10 Line Cylindrical Locks (POE), iCLASS only Entry Lock with Cylinder Override</t>
  </si>
  <si>
    <t>S1-10G77-IK</t>
  </si>
  <si>
    <t>Sargent Profile 1000 v.S1 10 Line Cylindrical Locks (POE), iCLASS and Keypad Entry Lock with Cylinder Override</t>
  </si>
  <si>
    <t>S1-10G77-PA</t>
  </si>
  <si>
    <t>Sargent Profile 1000 v.S1 10 Line Cylindrical Locks (POE), Proximity only Entry Lock with Cylinder Override</t>
  </si>
  <si>
    <t>S1-10G77-PK</t>
  </si>
  <si>
    <t>Sargent Profile 1000 v.S1 10 Line Cylindrical Locks (POE), Proximity and Keypad Entry Lock with Cylinder Override</t>
  </si>
  <si>
    <t>S1-82276-IA</t>
  </si>
  <si>
    <t>Sargent Profile 1000 v.S1 8200 Series Mortise Locks (POE), iCLASS only Entry Lock w/Cylinder Override, with Deadbolt</t>
  </si>
  <si>
    <t>S1-82276-IK</t>
  </si>
  <si>
    <t>Sargent Profile 1000 v.S1 8200 Series Mortise Locks (POE), iCLASS and Keypad Entry Lock w/Cyl. Override, with Deadbolt</t>
  </si>
  <si>
    <t>S1-82276-PA</t>
  </si>
  <si>
    <t>Sargent Profile 1000 v.S1 8200 Series Mortise Locks (POE), Proximity only Entry Lock w/Cylinder Override, with Deadbolt</t>
  </si>
  <si>
    <t>S1-82276-PK</t>
  </si>
  <si>
    <t>Sargent Profile 1000 v.S1 8200 Series Mortise Locks (POE), Proximity and Keypad Entry Lock w/Cyl. Override, with Deadbolt</t>
  </si>
  <si>
    <t>S1-82277-IA</t>
  </si>
  <si>
    <t>Sargent Profile 1000 v.S1 8200 Series Mortise Locks (POE), iCLASS only Entry Lock w/o Cylinder Override, with Deadbolt</t>
  </si>
  <si>
    <t>S1-82277-IK</t>
  </si>
  <si>
    <t>Sargent Profile 1000 v.S1 8200 Series Mortise Locks (POE), iCLASS and Keypad Entry Lock w/o Cyl. Override, with Deadbolt</t>
  </si>
  <si>
    <t>S1-82277-PA</t>
  </si>
  <si>
    <t>Sargent Profile 1000 v.S1 8200 Series Mortise Locks (POE), Proximity only Entry Lock w/o Cylinder Override, with Deadbolt</t>
  </si>
  <si>
    <t>S1-82277-PK</t>
  </si>
  <si>
    <t>Sargent Profile 1000 v.S1 8200 Series Mortise Locks (POE), Proximity and Keypad Entry Lock w/o Cyl. Override, with Deadbolt</t>
  </si>
  <si>
    <t>S1-82278-IA</t>
  </si>
  <si>
    <t>Sargent Profile 1000 v.S1 8200 Series Mortise Locks (POE), iCLASS only Entry Lock w/Cylinder Override, without Deadbolt</t>
  </si>
  <si>
    <t>S1-82278-IK</t>
  </si>
  <si>
    <t>Sargent Profile 1000 v.S1 8200 Series Mortise Locks (POE), iCLASS and Keypad Entry Lock w/Cyl. Override, without Deadbolt</t>
  </si>
  <si>
    <t>S1-82278-PA</t>
  </si>
  <si>
    <t>Sargent Profile 1000 v.S1 8200 Series Mortise Locks (POE), Proximity only Entry Lock w/Cylinder Override, without Deadbolt</t>
  </si>
  <si>
    <t>S1-82278-PK</t>
  </si>
  <si>
    <t>Sargent Profile 1000 v.S1 8200 Series Mortise Locks (POE), Proximity and Keypad Entry Lock w/Cyl. Override, without Deadbolt</t>
  </si>
  <si>
    <t>S1-82279-IA</t>
  </si>
  <si>
    <t>Sargent Profile 1000 v.S1 8200 Series Mortise Locks (POE), iCLASS only Entry Lock w/o Cylinder Override, without Deadbolt</t>
  </si>
  <si>
    <t>S1-82279-IK</t>
  </si>
  <si>
    <t>Sargent Profile 1000 v.S1 8200 Series Mortise Locks (POE), iCLASS and Keypad Entry Lock w/o Cyl. Override, without Deadbolt</t>
  </si>
  <si>
    <t>S1-82279-PA</t>
  </si>
  <si>
    <t>Sargent Profile 1000 v.S1 8200 Series Mortise Locks (POE), Proximity only Entry Lock w/o Cylinder Override, without Deadbolt</t>
  </si>
  <si>
    <t>S1-82279-PK</t>
  </si>
  <si>
    <t>Sargent Profile 1000 v.S1 8200 Series Mortise Locks (POE), Proximity and Keypad Entry Lock w/o Cyl. Override, without Deadbolt</t>
  </si>
  <si>
    <t>S1-IA-8877</t>
  </si>
  <si>
    <t>Sargent Profile 1000 v.S1 80 Series (POE), iCLASS only Rim Exit Device with Cylinder Override</t>
  </si>
  <si>
    <t>S1-IA-8878</t>
  </si>
  <si>
    <t>S1-IA-8977</t>
  </si>
  <si>
    <t>Sargent Profile 1000 v.S1 80 Series (POE), iCLASS only Mortise Exit Device with Cylinder Override</t>
  </si>
  <si>
    <t>S1-IA-8978</t>
  </si>
  <si>
    <t>Sargent Profile 1000 v.S1 80 Series (POE), iCLASS only Mortise Exit Device without Cylinder Override</t>
  </si>
  <si>
    <t>S1-IK-8877</t>
  </si>
  <si>
    <t>Sargent Profile 1000 v.S1 80 Series (POE),  iCLASS and Keypad Rim Exit Device with Cylinder Override</t>
  </si>
  <si>
    <t>S1-IK-8878</t>
  </si>
  <si>
    <t>Sargent Profile 1000 v.S1 80 Series (POE), iCLASS and Keypad Rim Exit Device without Cylinder Override</t>
  </si>
  <si>
    <t>S1-IK-8977</t>
  </si>
  <si>
    <t>Sargent Profile 1000 v.S1 80 Series (POE), iCLASS and Keypad Mortise Exit Device with Cylinder Override</t>
  </si>
  <si>
    <t>S1-IK-8978</t>
  </si>
  <si>
    <t>Sargent Profile 1000 v.S1 80 Series (POE), iCLASS and Keypad Mortise Exit Device without Cylinder Override</t>
  </si>
  <si>
    <t>S1-PA-8877</t>
  </si>
  <si>
    <t>Sargent Profile 1000 v.S1 80 Series (POE), Proximity only Rim Exit Device with Cylinder Override</t>
  </si>
  <si>
    <t>S1-PA-8878</t>
  </si>
  <si>
    <t>Sargent Profile 1000 v.S1 80 Series (POE), Proximity only Rim Exit Device without Cylinder Override</t>
  </si>
  <si>
    <t>S1-PA-8977</t>
  </si>
  <si>
    <t>Sargent Profile 1000 v.S1 80 Series (POE), Proximity only Mortise Exit Device with Cylinder Override</t>
  </si>
  <si>
    <t>S1-PA-8978</t>
  </si>
  <si>
    <t>Sargent Profile 1000 v.S1 80 Series (POE), Proximity only Mortise Exit Device without Cylinder Override</t>
  </si>
  <si>
    <t>S1-PK-8877</t>
  </si>
  <si>
    <t>Sargent Profile 1000 v.S1 80 Series (POE), Proximity and Keypad Rim Exit Device with Cylinder Override</t>
  </si>
  <si>
    <t>S1-PK-8878</t>
  </si>
  <si>
    <t>Sargent Profile 1000 v.S1 80 Series (POE), Proximity and Keypad Rim Exit Device without Cylinder Override</t>
  </si>
  <si>
    <t>S1-PK-8977</t>
  </si>
  <si>
    <t>Sargent Profile 1000 v.S1 80 Series (POE), Proximity and Keypad Mortise Exit Device with Cylinder Override</t>
  </si>
  <si>
    <t>S1-PK-8978</t>
  </si>
  <si>
    <t>Sargent Profile 1000 v.S1 80 Series (POE), Proximity and Keypad Mortise Exit Device without Cylinder Override</t>
  </si>
  <si>
    <t>S2-10G77-IA</t>
  </si>
  <si>
    <t>Sargent Profile 1000 v.S2 Line Cylindrical Locks (WiFi), iCLASS only Entry Lock with Cylinder Override</t>
  </si>
  <si>
    <t>S2-10G77-IK</t>
  </si>
  <si>
    <t>Sargent Profile 1000 v.S2 Line Cylindrical Locks (WiFi), iCLASS and Keypad Entry Lock with Cylinder Override</t>
  </si>
  <si>
    <t>S2-10G77-PA</t>
  </si>
  <si>
    <t>Sargent Profile 1000 v.S2 Line Cylindrical Locks (WiFi), Proximity only Entry Lock with Cylinder Override</t>
  </si>
  <si>
    <t>S2-10G77-PK</t>
  </si>
  <si>
    <t>Sargent Profile 1000 v.S2 Line Cylindrical Locks (WiFi), Proximity and Keypad Entry Lock with Cylinder Override</t>
  </si>
  <si>
    <t>S2-82276-IA</t>
  </si>
  <si>
    <t>Sargent Profile 1000 v.S2 8200 Series Mortise Locks (WiFi), iCLASS only Entry Lock w/Cylinder Override, with Deadbolt</t>
  </si>
  <si>
    <t>S2-82276-IK</t>
  </si>
  <si>
    <t>Sargent Profile 1000 v.S2 8200 Series Mortise Locks (WiFi), iCLASS and Keypad Entry Lock w/Cyl. Override, with Deadbolt</t>
  </si>
  <si>
    <t>S2-82276-PA</t>
  </si>
  <si>
    <t>Sargent Profile 1000 v.S2 8200 Series Mortise Locks (WiFi), Proximity only Entry Lock w/Cylinder Override, with Deadbolt</t>
  </si>
  <si>
    <t>S2-82276-PK</t>
  </si>
  <si>
    <t>Sargent Profile 1000 v.S2 8200 Series Mortise Locks (WiFi), Proximity and Keypad Entry Lock w/Cyl. Override, with Deadbolt</t>
  </si>
  <si>
    <t>S2-82277-IA</t>
  </si>
  <si>
    <t>Sargent Profile 1000 v.S2 8200 Series Mortise Locks (WiFi), iCLASS only Entry Lock w/o Cylinder Override, with Deadbolt</t>
  </si>
  <si>
    <t>S2-82277-IK</t>
  </si>
  <si>
    <t>Sargent Profile 1000 v.S2 8200 Series Mortise Locks (WiFi), iCLASS and Keypad Entry Lock w/o Cyl. Override, with Deadbolt</t>
  </si>
  <si>
    <t>S2-82277-PA</t>
  </si>
  <si>
    <t>Sargent Profile 1000 v.S2 8200 Series Mortise Locks (WiFi), Proximity only Entry Lock w/o Cylinder Override, with Deadbolt</t>
  </si>
  <si>
    <t>S2-82277-PK</t>
  </si>
  <si>
    <t>Sargent Profile 1000 v.S2 8200 Series Mortise Locks (WiFi), Proximity and Keypad Entry Lock w/o Cyl. Override, with Deadbolt</t>
  </si>
  <si>
    <t>S2-82278-IA</t>
  </si>
  <si>
    <t>Sargent Profile 1000 v.S2 8200 Series Mortise Locks (WiFi), iCLASS only Entry Lock w/Cylinder Override, without Deadbolt</t>
  </si>
  <si>
    <t>S2-82278-IK</t>
  </si>
  <si>
    <t>Sargent Profile 1000 v.S2 8200 Series Mortise Locks (WiFi), iCLASS and Keypad Entry Lock w/Cyl. Override, without Deadbolt</t>
  </si>
  <si>
    <t>S2-82278-PA</t>
  </si>
  <si>
    <t>Sargent Profile 1000 v.S2 8200 Series Mortise Locks (WiFi), Proximity only Entry Lock w/Cylinder Override, without Deadbolt</t>
  </si>
  <si>
    <t>S2-82278-PK</t>
  </si>
  <si>
    <t>Sargent Profile 1000 v.S2 8200 Series Mortise Locks (WiFi), Proximity and Keypad Entry Lock w/Cyl. Override, without Deadbolt</t>
  </si>
  <si>
    <t>S2-82279-IA</t>
  </si>
  <si>
    <t>Sargent Profile 1000 v.S2 8200 Series Mortise Locks (WiFi), iCLASS only Entry Lock w/o Cylinder Override, without Deadbolt</t>
  </si>
  <si>
    <t>S2-82279-IK</t>
  </si>
  <si>
    <t>Sargent Profile 1000 v.S2 8200 Series Mortise Locks (WiFi), iCLASS and Keypad Entry Lock w/o Cyl. Override, without Deadbolt</t>
  </si>
  <si>
    <t>S2-82279-PA</t>
  </si>
  <si>
    <t>Sargent Profile 1000 v.S2 8200 Series Mortise Locks (WiFi), Proximity only Entry Lock w/o Cylinder Override, without Deadbolt</t>
  </si>
  <si>
    <t>S2-82279-PK</t>
  </si>
  <si>
    <t>Sargent Profile 1000 v.S2 8200 Series Mortise Locks (WiFi), Proximity and Keypad Entry Lock w/o Cyl. Override, without Deadbolt</t>
  </si>
  <si>
    <t>S2-IA-8877</t>
  </si>
  <si>
    <t>Sargent Profile 1000 v.S2 80 Series (WiFi), iCLASS only Rim Exit Device with Cylinder Override</t>
  </si>
  <si>
    <t>S2-IA-8878</t>
  </si>
  <si>
    <t>S2-IA-8977</t>
  </si>
  <si>
    <t>Sargent Profile 1000 v.S2 80 Series (WiFi), iCLASS only Mortise Exit Device with Cylinder Override</t>
  </si>
  <si>
    <t>S2-IA-8978</t>
  </si>
  <si>
    <t>Sargent Profile 1000 v.S2 80 Series (WiFi), iCLASS only Mortise Exit Device without Cylinder Override</t>
  </si>
  <si>
    <t>S2-IK-8877</t>
  </si>
  <si>
    <t>Sargent Profile 1000 v.S2 80 Series (WiFi),  iCLASS and Keypad Rim Exit Device with Cylinder Override</t>
  </si>
  <si>
    <t>S2-IK-8878</t>
  </si>
  <si>
    <t>Sargent Profile 1000 v.S2 80 Series (WiFi), iCLASS and Keypad Rim Exit Device without Cylinder Override</t>
  </si>
  <si>
    <t>S2-IK-8977</t>
  </si>
  <si>
    <t>Sargent Profile 1000 v.S2 80 Series (WiFi), iCLASS and Keypad Mortise Exit Device with Cylinder Override</t>
  </si>
  <si>
    <t>S2-IK-8978</t>
  </si>
  <si>
    <t>Sargent Profile 1000 v.S2 80 Series (WiFi), iCLASS and Keypad Mortise Exit Device without Cylinder Override</t>
  </si>
  <si>
    <t>S2-PA-8877</t>
  </si>
  <si>
    <t>Sargent Profile 1000 v.S2 80 Series (WiFi), Proximity only Rim Exit Device with Cylinder Override</t>
  </si>
  <si>
    <t>S2-PA-8878</t>
  </si>
  <si>
    <t>Sargent Profile 1000 v.S2 80 Series (WiFi), Proximity only Rim Exit Device without Cylinder Override</t>
  </si>
  <si>
    <t>S2-PA-8977</t>
  </si>
  <si>
    <t>Sargent Profile 1000 v.S2 80 Series (WiFi), Proximity only Mortise Exit Device with Cylinder Override</t>
  </si>
  <si>
    <t>S2-PA-8978</t>
  </si>
  <si>
    <t>Sargent Profile 1000 v.S2 80 Series (WiFi), Proximity only Mortise Exit Device without Cylinder Override</t>
  </si>
  <si>
    <t>S2-PK-8877</t>
  </si>
  <si>
    <t>Sargent Profile 1000 v.S2 80 Series (WiFi), Proximity and Keypad Rim Exit Device with Cylinder Override</t>
  </si>
  <si>
    <t>S2-PK-8878</t>
  </si>
  <si>
    <t>Sargent Profile 1000 v.S2 80 Series (WiFi), Proximity and Keypad Rim Exit Device without Cylinder Override</t>
  </si>
  <si>
    <t>S2-PK-8977</t>
  </si>
  <si>
    <t>Sargent Profile 1000 v.S2 80 Series (WiFi), Proximity and Keypad Mortise Exit Device with Cylinder Override</t>
  </si>
  <si>
    <t>S2-PK-8978</t>
  </si>
  <si>
    <t>Sargent Profile 1000 v.S2 80 Series (WiFi), Proximity and Keypad Mortise Exit Device without Cylinder Override</t>
  </si>
  <si>
    <t>SCR-SE-900N</t>
  </si>
  <si>
    <t>HID iCLASS R10 SE MiniMullion Reader, Black (900NTNNEK00000)</t>
  </si>
  <si>
    <t>SHLID100</t>
  </si>
  <si>
    <t>ELERTS Lock-It-Down 100 Seats</t>
  </si>
  <si>
    <t>SHLID10AD</t>
  </si>
  <si>
    <t>ELERTS Lock-It-Down  Additional 10 Seats</t>
  </si>
  <si>
    <t>SHLID150</t>
  </si>
  <si>
    <t>ELERTS Lock-It-Down 150 Seats</t>
  </si>
  <si>
    <t>SHLID25</t>
  </si>
  <si>
    <t>ELERTS Lock-It-Down 25 Seats</t>
  </si>
  <si>
    <t>SHLID50</t>
  </si>
  <si>
    <t>ELERTS Lock-It-Down 50 Seats</t>
  </si>
  <si>
    <t>SSVR2-08</t>
  </si>
  <si>
    <t>SSVR2-08-16UP</t>
  </si>
  <si>
    <t>C•CURE 9000 SiteServer Software Upgrade, 8 readers to 16 readers</t>
  </si>
  <si>
    <t>SSVR2-08-BZ</t>
  </si>
  <si>
    <t>SSVR2-16</t>
  </si>
  <si>
    <t>SSVR2-16-32UP</t>
  </si>
  <si>
    <t>C•CURE 9000 SiteServer Software Upgrade, 16 readers to 32 readers</t>
  </si>
  <si>
    <t>SSVR2-16-BZ</t>
  </si>
  <si>
    <t>SSVR2-32</t>
  </si>
  <si>
    <t>SSVR2-32-64UP</t>
  </si>
  <si>
    <t>C•CURE 9000 SiteServer Software Upgrade, 32 readers to 64 readers</t>
  </si>
  <si>
    <t>SSVR2-32-BZ</t>
  </si>
  <si>
    <t>SSVR2-BR</t>
  </si>
  <si>
    <t>SSVR2-TR16</t>
  </si>
  <si>
    <t>SSVR2-TR32</t>
  </si>
  <si>
    <t>C•CURE 9000 SiteServer Trade-In, 32 reader. Use this when trading in an existing 16- or 32-reader XP SiteServer. Must have valid SSA. Specify existing</t>
  </si>
  <si>
    <t>SSVR2-USB22</t>
  </si>
  <si>
    <t>C•CURE 9000 SiteServer USB Recovery Drive, v2.20</t>
  </si>
  <si>
    <t>STAR-ACM8-WA</t>
  </si>
  <si>
    <t>Add-on Access Control Module II (ACM II). Includes cable assembly and relay board for an additional 8 Wiegand or 8 RM readers. Each iSTAR Pro can supp</t>
  </si>
  <si>
    <t>STAR-AP2</t>
  </si>
  <si>
    <t>Adapter plate kit to mount one GCM and up to two 8-reader ACMs in an existing apC/8X enclosure. Includes two power supply cables (with flying leads, a</t>
  </si>
  <si>
    <t>STAR-PS</t>
  </si>
  <si>
    <t>STAR008-2URM</t>
  </si>
  <si>
    <t>2U iSTAR Pro Rack Mount, supports eight RM readers or modules</t>
  </si>
  <si>
    <t>STAR008-2UW</t>
  </si>
  <si>
    <t>2U iSTAR Pro Rack Mount, supports eight Wiegand readers</t>
  </si>
  <si>
    <t>STAR008-4URM</t>
  </si>
  <si>
    <t>4U iSTAR Pro Rack Mount, with integral lock power, supports eight RM devices only</t>
  </si>
  <si>
    <t>STAR008-4UW</t>
  </si>
  <si>
    <t>STAR008W-64A</t>
  </si>
  <si>
    <t>64 MB RAM General Controller Module II with one Access Control Module II for up to 8 readers (Wiegand or RM)</t>
  </si>
  <si>
    <t>STAR008W-64ANPS</t>
  </si>
  <si>
    <t>STAR016-2URM</t>
  </si>
  <si>
    <t>2U iSTAR Pro Rack Mount, supports 16 RM readers or modules</t>
  </si>
  <si>
    <t>STAR016-2UW</t>
  </si>
  <si>
    <t>2U iSTAR Pro Rack Mount, supports 16 Wiegand readers</t>
  </si>
  <si>
    <t>STAR016-4URM</t>
  </si>
  <si>
    <t>4U iSTAR Pro Rack Mount, with integral lock power, supports 16 RM devices only</t>
  </si>
  <si>
    <t>STAR016-4UW</t>
  </si>
  <si>
    <t>4U iSTAR Pro Rack Mount with integral lock power, supports 16 Wiegand readers</t>
  </si>
  <si>
    <t>STAR016W-64A</t>
  </si>
  <si>
    <t>64 MB RAM General Controller Module II with two Access Control Module II for up to 16 readers (Wiegand or RM)</t>
  </si>
  <si>
    <t>STAR016W-64ANPS</t>
  </si>
  <si>
    <t>STAREX-BAT</t>
  </si>
  <si>
    <t>STAREX-CAN</t>
  </si>
  <si>
    <t>STAREX-GCM</t>
  </si>
  <si>
    <t>STAREX-PMB</t>
  </si>
  <si>
    <t>iSTAR eX Power Management Board (PMB)</t>
  </si>
  <si>
    <t>STAREX-PS</t>
  </si>
  <si>
    <t>STAREX004-64NB</t>
  </si>
  <si>
    <t>STAREX004-64NPS</t>
  </si>
  <si>
    <t>STAREX004W-64</t>
  </si>
  <si>
    <t>STAREX008-64NB</t>
  </si>
  <si>
    <t>STAREX008-64NPS</t>
  </si>
  <si>
    <t>STAREX008-UPG</t>
  </si>
  <si>
    <t>STAREX008W-64</t>
  </si>
  <si>
    <t>STARGC-64MBA</t>
  </si>
  <si>
    <t>General Controller Module II (GCM II), with 64 MB RAM. Enclosure not included.</t>
  </si>
  <si>
    <t>STARGC-BAT</t>
  </si>
  <si>
    <t>Replacement Nickel Metal AA Rechargeable Batteries, Set of 5</t>
  </si>
  <si>
    <t>STL-GTW-010</t>
  </si>
  <si>
    <t>Sto9neLock Gateway Micro Appliance Including Gateway Software, supports up to 2000 User Database</t>
  </si>
  <si>
    <t>STL-GTW-MIC</t>
  </si>
  <si>
    <t>StoneLock Gateway Micro Appliance including Gateway Software, supports up to 2000 User Database</t>
  </si>
  <si>
    <t>STL-SHC-1-1</t>
  </si>
  <si>
    <t>StoneLock CC9000 One-Time License Per Device</t>
  </si>
  <si>
    <t>STL-U-W-HICA</t>
  </si>
  <si>
    <t>StoneLock Pro 1 wall mount faceplate with control unit (standard configuration), HID iCLASS SE, standard iCLASS SE configuration</t>
  </si>
  <si>
    <t>SUP-BC-BCSSA</t>
  </si>
  <si>
    <t>Suprema BioConnect SSA, for 10 readers, 3 years</t>
  </si>
  <si>
    <t>SUP-BC-BEPHOC</t>
  </si>
  <si>
    <t>Suprema BioEntry Plus, HID Prox</t>
  </si>
  <si>
    <t>SUP-BC-BEPIOC</t>
  </si>
  <si>
    <t>Suprema BioEntry Plus, iClass</t>
  </si>
  <si>
    <t>SUP-BC-BEPLOC</t>
  </si>
  <si>
    <t>Suprema BioEntry Plus, No Reader</t>
  </si>
  <si>
    <t>SUP-BC-BEPMOC</t>
  </si>
  <si>
    <t>Suprema BioEntry Plus, Mifare</t>
  </si>
  <si>
    <t>SUP-BC-BEWHOC</t>
  </si>
  <si>
    <t>Suprema BioEntry W, HID Prox</t>
  </si>
  <si>
    <t>SUP-BC-BEWIOC</t>
  </si>
  <si>
    <t>Suprema BioEntry W, iClass</t>
  </si>
  <si>
    <t>SUP-BC-BEWMOC</t>
  </si>
  <si>
    <t>Suprema BioEntry W, Mifare</t>
  </si>
  <si>
    <t>SUP-BC-BIOMINI</t>
  </si>
  <si>
    <t>Suprema BioMini, USB</t>
  </si>
  <si>
    <t>SUP-BC-BLNOC</t>
  </si>
  <si>
    <t>Suprema BioLite Net, Mifare</t>
  </si>
  <si>
    <t>SUP-BC-BSHOC</t>
  </si>
  <si>
    <t>Suprema BioStation, HID Prox</t>
  </si>
  <si>
    <t>SUP-BC-BST2MOC</t>
  </si>
  <si>
    <t>Suprema BioStation T2 Mifare/Desfire</t>
  </si>
  <si>
    <t>SUP-MS-BEP</t>
  </si>
  <si>
    <t>Suprema BioEntry Plus Desktop Stand</t>
  </si>
  <si>
    <t>SUP-MS-BST</t>
  </si>
  <si>
    <t>Suprema BioStation Desktop Stand</t>
  </si>
  <si>
    <t>SUP-MS-BST2</t>
  </si>
  <si>
    <t>Suprema BioStation T2 Desktop Stand</t>
  </si>
  <si>
    <t>SUP-PWR121</t>
  </si>
  <si>
    <t>Suprema Power Adapter for BioLite, BioEntry,T2</t>
  </si>
  <si>
    <t>SUP-PWR122</t>
  </si>
  <si>
    <t>Suprema Power Adapter for BioStation</t>
  </si>
  <si>
    <t>SUP-PWR123</t>
  </si>
  <si>
    <t>Suprema Power Adapter for BioEntry Plus</t>
  </si>
  <si>
    <t>SWH-4000</t>
  </si>
  <si>
    <t>SWH-4000-G</t>
  </si>
  <si>
    <t>SWH-4000-USG</t>
  </si>
  <si>
    <t>Software House Multi-Technology Reader Mullion, Black, FIPS 201 Pre-configured for US Govt FIPS 201 with 200-bit output and latest firmware. Mullion m</t>
  </si>
  <si>
    <t>SWH-4100</t>
  </si>
  <si>
    <t>Software House Multi-Technology Flex Reader. Contactless smart card and proximity reader; reads 125 KHz proximity cards, 13.56 MHz serial number, and</t>
  </si>
  <si>
    <t>SWH-4100-G</t>
  </si>
  <si>
    <t xml:space="preserve">Software House Multi-Technology Flex Reader. Contactless smart card and proximity reader; reads 125 KHz proximity cards, 13.56 MHz serial number, and </t>
  </si>
  <si>
    <t>SWH-4100-USG</t>
  </si>
  <si>
    <t>Software House Multi-Technology Reader, Black, FIPS 201 Pre-configured for US Govt FIPS 201 with 200-bit output and latest firmware. Single-gang mount</t>
  </si>
  <si>
    <t>SWH-4200</t>
  </si>
  <si>
    <t xml:space="preserve">Software House Multi-Technology Flex Reader with Keypad. Contactless smart card and proximity reader; reads 125 KHz proximity cards, 13.56 MHz serial </t>
  </si>
  <si>
    <t>SWH-4200-G</t>
  </si>
  <si>
    <t>SWH-4200-USG</t>
  </si>
  <si>
    <t>Software House Multi-Technology Reader with Keypad, Black, FIPS 201 Pre-configured for US Govt FIPS 201 with 200-bit output and latest firmware. Singl</t>
  </si>
  <si>
    <t>SWH-4GFXS</t>
  </si>
  <si>
    <t>SWH-4GFXSG</t>
  </si>
  <si>
    <t>SWH-4GFXSH</t>
  </si>
  <si>
    <t>SWH-4GFXSP</t>
  </si>
  <si>
    <t>SWH-4GFXU1</t>
  </si>
  <si>
    <t>SWH-4GFXU1G</t>
  </si>
  <si>
    <t>SWH-4GFXU1H</t>
  </si>
  <si>
    <t>SWH-4GFXU1P</t>
  </si>
  <si>
    <t>SWH-4GSTS</t>
  </si>
  <si>
    <t>SWH-4GSTSG</t>
  </si>
  <si>
    <t>SWH-4GSTSGW</t>
  </si>
  <si>
    <t>SWH-4GSTSH</t>
  </si>
  <si>
    <t>SWH-4GSTSHW</t>
  </si>
  <si>
    <t>SWH-4GSTSP</t>
  </si>
  <si>
    <t>SWH-4GSTSPW</t>
  </si>
  <si>
    <t>SWH-4GSTSW</t>
  </si>
  <si>
    <t>SWH-4GSTU1</t>
  </si>
  <si>
    <t>SWH-4GSTU1P</t>
  </si>
  <si>
    <t>SWH-4GSTU1PW</t>
  </si>
  <si>
    <t>SWH-4GSTU1W</t>
  </si>
  <si>
    <t>SWH-5100</t>
  </si>
  <si>
    <t>Software House Multi-Format Proximity Reader, Black</t>
  </si>
  <si>
    <t>SWH-AH-1012</t>
  </si>
  <si>
    <t>SNAPSHELL PASSPORT SCANNER</t>
  </si>
  <si>
    <t>SWH-AH-1021</t>
  </si>
  <si>
    <t>LOGITECH HD PRO WEBCAM C920</t>
  </si>
  <si>
    <t>SWH-DSK4GFX</t>
  </si>
  <si>
    <t>V-Flex 4G Desktop stand (Includes Power Supply, Mounting Hardware)</t>
  </si>
  <si>
    <t>SWH-DSK4GST</t>
  </si>
  <si>
    <t>V-Station 4G Desktop stand (Includes Power Supply, Mounting Hardware)</t>
  </si>
  <si>
    <t>SWH-ESTV</t>
  </si>
  <si>
    <t>4G V-Station Extreme / Lumidigm Venus</t>
  </si>
  <si>
    <t>SWH-ESTVG</t>
  </si>
  <si>
    <t>4G V-Station Extreme / Lumidigm Venus / Gemalot MIFARE &amp; DESFire</t>
  </si>
  <si>
    <t>SWH-ESTVH</t>
  </si>
  <si>
    <t>4G V-Station Extreme / Lumidigm Venus / HID iClass</t>
  </si>
  <si>
    <t>SWH-ESTVHG</t>
  </si>
  <si>
    <t>4G V-Station Extreme / Lumidigm Venus / Gemalot MIFARE &amp; DESFire / Wireless</t>
  </si>
  <si>
    <t>SWH-ESTVHW</t>
  </si>
  <si>
    <t>4G V-Station Extreme / Lumidigm Venus / HID iClass / Wireless</t>
  </si>
  <si>
    <t>SWH-ESTVP</t>
  </si>
  <si>
    <t>4G V-Station Extreme / Lumidigm Venus / Prox</t>
  </si>
  <si>
    <t>SWH-ESTVPW</t>
  </si>
  <si>
    <t>4G V-Station Extreme / Lumidigm Venus / Prox / Wireless</t>
  </si>
  <si>
    <t>SWH-ESTVW</t>
  </si>
  <si>
    <t>4G V-Station Extreme / Lumidigm Venus / Wireless</t>
  </si>
  <si>
    <t>SWH-MA-API</t>
  </si>
  <si>
    <t>PASSAGEPOINT REST API LICENSE</t>
  </si>
  <si>
    <t>SWH-XFXS</t>
  </si>
  <si>
    <t>4G V-Flex / Secugen Optical Weather Resistant</t>
  </si>
  <si>
    <t>SWH-XFXSG</t>
  </si>
  <si>
    <t>4G V-Flex / Secugen Optical / Gemalto Mifare &amp; Desire Weather Resistant</t>
  </si>
  <si>
    <t>SWH-XFXSH</t>
  </si>
  <si>
    <t>4G V-Flex / Secugen Optical / HID iClass Weather Resistant</t>
  </si>
  <si>
    <t>SWH-XFXSP</t>
  </si>
  <si>
    <t>4G V-Flex / Secugen Optical / HID Prox Weather Resistant</t>
  </si>
  <si>
    <t>SWH-XSTS</t>
  </si>
  <si>
    <t>4G V-Station / Secugen Optical Weather Resistant</t>
  </si>
  <si>
    <t>SWH-XSTSG</t>
  </si>
  <si>
    <t>4G V-Station / Secugen Optical / Gemalto Mifare &amp; DesFire Weather Resistant</t>
  </si>
  <si>
    <t>SWH-XSTSGW</t>
  </si>
  <si>
    <t>4G V-Station / Secugen Optical / Gemalto Mifare &amp; DesFire / Wireless LAN Weather Resistant</t>
  </si>
  <si>
    <t>SWH-XSTSH</t>
  </si>
  <si>
    <t>4G V-Station / Secugen Optical / HID iClass Weather Resistant</t>
  </si>
  <si>
    <t>SWH-XSTSHW</t>
  </si>
  <si>
    <t>4G V-Station / Secugen Optical / HID iClass / Wireless LAN Weather Resistant</t>
  </si>
  <si>
    <t>SWH-XSTSP</t>
  </si>
  <si>
    <t>4G V-Station / Secugen Optical / HID Prox Weather Resistant</t>
  </si>
  <si>
    <t>SWH-XSTSPW</t>
  </si>
  <si>
    <t>4G V-Station / Secugen Optical / HID Prox / Wireless LAN Weather Resistant</t>
  </si>
  <si>
    <t>SWH-XSTSW</t>
  </si>
  <si>
    <t>4G V-Station / Secugen Optical / Wireless LAN Weather Resistant</t>
  </si>
  <si>
    <t>SWH-XSTU1</t>
  </si>
  <si>
    <t>4G V-Station 4G / UPEK TCS1  Weather Resistant</t>
  </si>
  <si>
    <t>SWH-XSTU1G</t>
  </si>
  <si>
    <t>4G V-Station / UPEK TCS1 / Gemalto Mifare &amp; DesFire Weather Resistant</t>
  </si>
  <si>
    <t>SWH-XSTU1GW</t>
  </si>
  <si>
    <t>4G V-Station / UPEK TCS1 / Gemalto Mifare &amp; DesFire / Wireless LAN Weather Resistant</t>
  </si>
  <si>
    <t>SWH-XSTU1H</t>
  </si>
  <si>
    <t>4G V-Station / UPEK TCS1 / HID iClass Weather Resistant</t>
  </si>
  <si>
    <t>SWH-XSTU1HW</t>
  </si>
  <si>
    <t>4G V-Station / UPEK TCS1 / HID iClass / Wireless LAN Weather Resistant</t>
  </si>
  <si>
    <t>SWH-XSTU1P</t>
  </si>
  <si>
    <t>4G V-Station / UPEK TCS1 / HID Prox Weather Resistant</t>
  </si>
  <si>
    <t>SWH-XSTU1PW</t>
  </si>
  <si>
    <t>4G V-Station / UPEK TCS1 / HID Prox / Wireless LAN Weather Resistant</t>
  </si>
  <si>
    <t>TOPAZ-SIG-USB</t>
  </si>
  <si>
    <t>Topaz Signaturegem 1X5 USB signature capture pad</t>
  </si>
  <si>
    <t>USTAR-ACM-SE</t>
  </si>
  <si>
    <t>Board, iSTAR Ultra SE Series, For Access Controller Module</t>
  </si>
  <si>
    <t>USTAR-GCM-2U</t>
  </si>
  <si>
    <t>iSTAR Ultra GCM in 2U Rack Mount Enclosure GCM, 12VDC input. Supports up to 32 readers with addition of ACMs, IP-ACMs and/or Aperio or Schlage wireles</t>
  </si>
  <si>
    <t>USTAR-LT08-EP</t>
  </si>
  <si>
    <t>iSTAR Ultra LT, supports 8 readers, w/enclosure, use IP-ACMs to connect local I/O wiring</t>
  </si>
  <si>
    <t>USTAR008</t>
  </si>
  <si>
    <t>iSTAR Ultra, 8 readers, w/enclosure, no PSU</t>
  </si>
  <si>
    <t>USTAR016</t>
  </si>
  <si>
    <t>iSTAR Ultra, 16 readers, w/enclosure, no PSU</t>
  </si>
  <si>
    <t>WFCD1</t>
  </si>
  <si>
    <t>Network And Lock Configuration CD Tool Kit, NCT/LCT software, Serial Adapter, Cable (P/N 52-3956), Users 'Manual (on CD), Prox Card</t>
  </si>
  <si>
    <t>Minuteman Security Technologies</t>
  </si>
  <si>
    <t>Product Line Subcategory Indicator(If Applicable)</t>
  </si>
  <si>
    <t>Advanced Plan Manager for GIS Map_x000D_servers.</t>
  </si>
  <si>
    <t>Plan Manager for unlimited entities_x000D_(cameras, doors, alarm panels, custom_x000D_entities).</t>
  </si>
  <si>
    <t>Includes; [1] SWS-32ES, [1] SWCIDES,  [1] LNL-2220, [1] LNL-OLS75ACTX, [2] LNL-PR10, [100] LP-CS Lenel Prox clamshell access cards and first year sup</t>
  </si>
  <si>
    <t>RM-4 Replacement Board for RM2L-PH, -MP, -PI ReaderIncludes socket for LCD.  Can also be used for RM1 and RM2 models</t>
  </si>
  <si>
    <t>RM-4 Replacement Board for RM2L-4000 ReaderIncludes socket for LCD.  Can also be used for RM1-4000 and RM2-4000</t>
  </si>
  <si>
    <t>RM Reader Heater Kit without transformer For RM temperatures below 40 degrees F.  Requires separate 120/12VAC 40VA transformer</t>
  </si>
  <si>
    <t>RM2-xxx Replacement Keypad Membrane OverlayWithout window for display</t>
  </si>
  <si>
    <t>RM2L-xxx Replacement Keypad Membrane OverlayWithout window for display</t>
  </si>
  <si>
    <t>I8-CSI Eight Input Reader Bus ModuleProvides eight configurable supervised inputs</t>
  </si>
  <si>
    <t>I8-CSI Eight Input Reader Bus ModuleProvides eight configurable supervised inputs. 5-pack</t>
  </si>
  <si>
    <t>Upgrade Model 1 System Software to Model 5Badging license renewed. Includes new license only</t>
  </si>
  <si>
    <t>C·CURE ID Add-onFor existing C•CURE 800 Model 1 sites</t>
  </si>
  <si>
    <t>Fargo HDP5000 YMCFull-color ribbon - 750 images</t>
  </si>
  <si>
    <t>Fargo HDP5000 YMCKFull-color ribbon with resin black panel - 500 images</t>
  </si>
  <si>
    <t>Fargo HDP5000 YMCKKFull-color ribbon with two resin black panels - 500 images</t>
  </si>
  <si>
    <t>Fargo HDP5000 YMCKHFull-color ribbon with resin black and heat seal panel - 500 images</t>
  </si>
  <si>
    <t>Fargo HDP5000 Dual Side Module PrinterUpgrade single sided printer to dual sided.  Field installable.</t>
  </si>
  <si>
    <t>Fargo HDP5000 Smart Card DualUpgrade to add MIFARE/iCLASS reader/encoder module to dual sided printer.  Field installable.</t>
  </si>
  <si>
    <t>Fargo HDP5000 Smart Card SingleUpgarde to add MIFARE/iCLASS reader/encoder module to single sided printer.  Field installable.</t>
  </si>
  <si>
    <t>PassagePoint Global v10.0 Driver License Scanner and Passport Bundle_x000D_Includes CC800-PPG-1 client license, CC800-AH-1015G Scanshell 1000 for driver li</t>
  </si>
  <si>
    <t>C·CURE ID Video Identification and Badging System PackageIncludes bundled client workstation, CCURE ID software, Microsoft Vista Professional, VA-3 c</t>
  </si>
  <si>
    <t>Additional Client Workstation (Admin, Monitoring or Web Client)</t>
  </si>
  <si>
    <t>Additional Client of C·CURE  ID - Badging Workstation license</t>
  </si>
  <si>
    <t xml:space="preserve">Additional software input/output points  Increments of 256 inputs and outputs per each unit purchased </t>
  </si>
  <si>
    <t>CCURE ID Video Identification and Badging System PackageIncludes bundled client workstation, additional CCURE ID Client software for CCURE, MS Window</t>
  </si>
  <si>
    <t>C·CURE 9000 Language Translation Tool.  Allows the end user to translate all strings and fields of C·CURE 9000 Graphical User Interface (GUI) into ot</t>
  </si>
  <si>
    <t>everRun Enterprise FT 1 PVM  Licensed for one single FT Protected Virtual Machine â€“ everRun Enterprise software, 1 FT PVM Server Pair license</t>
  </si>
  <si>
    <t>iSTAR Edge 1-Reader, with Enclosure64 MB RAM, supports 1 Wiegand reader, 12/24 VDC input.</t>
  </si>
  <si>
    <t>iSTAR Edge 1-Reader, Motherboard Only64 MB RAM, supports one Wiegand reader, board only</t>
  </si>
  <si>
    <t>iSTAR Edge 1-Reader, with Enclosure and PoE Module64 MB RAM, supports 1 Wieegand reader</t>
  </si>
  <si>
    <t>iSTAR Edge 2-reader, with Enclosure64 MB RAM, supports two readers, with enclosure.  12/24 VDC input.</t>
  </si>
  <si>
    <t>iSTAR Edge 2-Reader, Motherboard Only64 MB RAM, supports two readers, board only</t>
  </si>
  <si>
    <t>iSTAR Edge 2-Reader, Motherboard with PoE Module64 MB RAM, supports two readers, board only</t>
  </si>
  <si>
    <t>iSTAR Edge 2-Reader, with Enclosure and PoE Module64 MB RAM, supports two readers, with enclosure and PoE/PoE Plus power module</t>
  </si>
  <si>
    <t>RM-4 Connector Kit (spare)Includes Molex connector for non-RoHS RM-4</t>
  </si>
  <si>
    <t>Surface mounted Door Cord used to transfer wires from door to frame - Door Cord Gray/Blck Caps 18"	1 EA	 	1 Year	55.00	_x000D_Software House	MCK-TSB-CXL	Surface mounted Door Cord used to transfer wires from door to frame - Door Cord Gray/Blck Caps 36""</t>
  </si>
  <si>
    <t>POE Door Harness Assembly 60"	1 EA	 	1 Year	115.00	_x000D_Software House	PoE-C700P	POE Door Harness Assembly 84""</t>
  </si>
  <si>
    <t>POE Door Harness Assembly 360"	1 EA	 	1 Year	205.00	_x000D_Software House	PRo-SERV	Professional Services for migration from 800 to 9000"</t>
  </si>
  <si>
    <t>RM-4E Enhanced RM-4 boardWith two relay outputs, battery backup feature (battery not included)</t>
  </si>
  <si>
    <t>RM-4E Enhanced RM-4 boardWith two relay outputs, battery backup feature. 5-pack</t>
  </si>
  <si>
    <t>RM-4 Personality Module with Keypad Cable Supports external 3x4 matrix keypads</t>
  </si>
  <si>
    <t>RM-4E Door Control ModuleIncludes RM-4E in a UL 294 listed enclosure</t>
  </si>
  <si>
    <t>RM Series Reader, HID iCLASSReads iCLASS card number, Mifare serial number, DesFire serial number</t>
  </si>
  <si>
    <t>RM Series Reader, Standard Mag-StripePasasonic head</t>
  </si>
  <si>
    <t>RM Series Reader with Keypad, HID iCLASSReads iCLASS card number, Mifare serial number, DesFire serial number</t>
  </si>
  <si>
    <t>RM Series Reader with Keypad, Standard Mag-StripePanasonic head</t>
  </si>
  <si>
    <t>RM Series Reader w/Keypad &amp; LCD, HID iCLASSReads iCLASS card number, Mifare serial number, DesFire serial number</t>
  </si>
  <si>
    <t>RM Series Reader with Keypad &amp; LCD, Standard Mag-StripePanasonic head</t>
  </si>
  <si>
    <t>RM Series Mullion Reader , Standard Mag-Stripe Panasonic head, Price includes separate RM-4 module</t>
  </si>
  <si>
    <t>RM Series Mullion Reader, HID ProximityPrice includes separate RM-4 module</t>
  </si>
  <si>
    <t>C•CURE 9000 SiteServer, supports 8 readers16GB RAM, 240GB SSD, 2 Ethernet ports, 120/240VAC, US power cord.</t>
  </si>
  <si>
    <t>C•CURE 9000 SiteServer, supports 8 readers16GB RAM, 240GB SSD, 2 Ethernet ports, 120/240VAC, Brazilian power cord.</t>
  </si>
  <si>
    <t>C•CURE 9000 SiteServer, supports 16 readers16GB RAM, 240GB SSD, 2 Ethernet ports, 120/240VAC, US power cord.</t>
  </si>
  <si>
    <t>C•CURE 9000 SiteServer, supports 16 readers16GB RAM, 240GB SSD, 2 Ethernet ports, 120/240VAC, Brazilian power cord.</t>
  </si>
  <si>
    <t>C•CURE 9000 SiteServer, supports 32 readers16GB RAM, 240GB SSD, 2 Ethernet ports, 120/240VAC, US power cord.</t>
  </si>
  <si>
    <t>C•CURE 9000 SiteServer, supports 32 readers16GB RAM, 240GB SSD, 2 Ethernet ports, 120/240VAC, Brazilian power cord.</t>
  </si>
  <si>
    <t>C•CURE 9000 SiteServer mounting brackets, 19-inch rackSet of two brackets for mounting in a 19-inch rack. 1U mounting height (1.75 or 44mm) .</t>
  </si>
  <si>
    <t>C•CURE 9000 SiteServer Trade-In, 16 reader. Use this when trading in an existing 8-reader XP SiteServerMust have valid SSA. Specify existing system n</t>
  </si>
  <si>
    <t>Replacement Power Supply, 12V For wall-mount models only</t>
  </si>
  <si>
    <t>4U iSTAR Pro Rack Mount with integral lock power, supports eight Wiegand readers</t>
  </si>
  <si>
    <t>iSTAR eX Battery12V, 17.2 Ahr battery</t>
  </si>
  <si>
    <t>iSTAR eX EnclosureIncludes tamper switch</t>
  </si>
  <si>
    <t>iSTAR eX General Controller Module (GCM)Includes LCD assembly, PMB interconnect cable and RS485 comm cables</t>
  </si>
  <si>
    <t>iSTAR eX Power Supply120/240 VAC input, 12V/78W output, includes DC output cable and battery cable</t>
  </si>
  <si>
    <t>iSTAR eX, 64 MB RAM, no BatterySupports four readers, with power supply, without 17.2AHr battery, enclosure, UL listed</t>
  </si>
  <si>
    <t>iSTAR eX, 64 MB RAM, no PSU or BatterySupports four readers, without power supply, without 17.2AHr battery, enclosure, no UL listed</t>
  </si>
  <si>
    <t>iSTAR eX, 64 MB RAMSupports four readers, with power supply, battery, enclosure, UL listed</t>
  </si>
  <si>
    <t>iSTAR eX, 64 MB RAM, no BatterySupports eight readers, with power supply, without 17.2AHr battery, enclosure</t>
  </si>
  <si>
    <t>iSTAR eX, 64 MB RAM, no PSU or BatterySupports eight readers, without power supply, without 17.2AHr battery, enclosure</t>
  </si>
  <si>
    <t>iSTAR eX Upgrade DongleSupports four readers to eight readers</t>
  </si>
  <si>
    <t>iSTAR eX, 64 MB RAMSupports eight readers, with power supply, battery, enclosure</t>
  </si>
  <si>
    <t xml:space="preserve">Software House Multi-Technology Flex Reader Contactless smart card and proximity reader; reads 125 KHz proximity cards, 13.56 MHz serial number, and </t>
  </si>
  <si>
    <t>V-Flex 4G/Secugen Optical10,000 in 1:N; 100,000 in 1:1; single-factor authentication; LAN, WAN, RS485</t>
  </si>
  <si>
    <t>V-Flex 4G/Secugen Optical/Gemalto MIFARE &amp; DesFIRE1:1 verification; two-factor authentication; LAN, WAN, RS485</t>
  </si>
  <si>
    <t>V-Flex 4G/Secugen Optical/HID iClass1:1 verification; two-factor authentication; LAN, WAN, RS485</t>
  </si>
  <si>
    <t>V-Flex  4G/Secugen Optical/HID Prox10,000 in 1:N; 100,000 in 1:1; two-factor authentication; LAN, WAN, RS485</t>
  </si>
  <si>
    <t>V-Flex 4G/UPEK TCS110,000 in 1:N; 100,000 in 1:1; single-factor authentication; LAN, WAN, RS485</t>
  </si>
  <si>
    <t>V-Flex 4G/UPEK TCS1/Gemalto MIFARE &amp; DesFIRE1:1 verification; two-factor authentication; LAN, WAN, RS485</t>
  </si>
  <si>
    <t>V-Flex 4G/UPEK TCS1/HID iClass1:1 verification; two-factor authentication; LAN, WAN, RS485</t>
  </si>
  <si>
    <t>V-Flex 4G/UPEK TCS1/HID Prox10,000 in 1:N; 100,000 in 1:1; two-factor authentication; LAN, WAN, RS485</t>
  </si>
  <si>
    <t>V-Station 4G/Secugen Optical10,000 in 1:N; 100,000 in 1:1; two-factor authentication; LAN, WAN, RS485</t>
  </si>
  <si>
    <t>V-Station 4G/Secugen Optical/Gemalto MIFARE &amp; DesFIRE1:1 verification; three-factor authentication; LAN, WAN, RS485</t>
  </si>
  <si>
    <t>V-Station 4G/Secugen Optical/Gemalto MIFARE &amp; DesFIREWireless LAN; 1:1 verification; three-factor authentication</t>
  </si>
  <si>
    <t>V-Station 4G/Secugen Optical/HID iCLASS1:1 verification; three-factor authentication; LAN, WAN, RS485</t>
  </si>
  <si>
    <t>V-Station 4G/Secugen Optical/HID iCLASS/Wireless LAN1:1 verification; three-factor authentication</t>
  </si>
  <si>
    <t>V-Station 4G/Secugen Optical/HID Prox10,000 in 1:N; 100,000 in 1:1; three-factor authentication; LAN, WAN, RS485</t>
  </si>
  <si>
    <t>V-Station 4G/Secugen Optical/HID Prox/Wireless LAN10,000 in 1:N; 100,000 in 1:1; three-factor authentication</t>
  </si>
  <si>
    <t>V-Station 4G/Secugen Optical/Wireless LAN10,000 in 1:N; 100,000 in 1:1; two-factor authentication</t>
  </si>
  <si>
    <t>V-Station 4G/UPEK TCS110,000 in 1:N; 100,000 in 1:1; two-factor authentication; LAN, WAN, RS485</t>
  </si>
  <si>
    <t>V-Station 4G/UPEK TCS1/HID Prox10,000 in 1:N; 100,000 in 1:1; three-factor authentication; LAN, WAN, RS485</t>
  </si>
  <si>
    <t>V-Station 4G/UPEK TCS1/HID Prox/Wireless LAN10,000 in 1:N; 100,000 in 1:1; three-factor authentication</t>
  </si>
  <si>
    <t>V-Station 4G/UPEK TCS1/Wireless LAN10,000 in 1:N; 100,000 in 1:1; two-factor authentication</t>
  </si>
  <si>
    <t>Contractor Name</t>
  </si>
  <si>
    <t>Contractor Name:</t>
  </si>
  <si>
    <r>
      <t xml:space="preserve">
Electronic Identification System
Guard Tour System
Technician Onsite Region 9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Genesee</t>
    </r>
    <r>
      <rPr>
        <sz val="11"/>
        <color theme="1"/>
        <rFont val="Calibri"/>
        <family val="2"/>
        <scheme val="minor"/>
      </rPr>
      <t xml:space="preserve">:  Only the Townships of Bergen, Bethany, Byron, Leroy, Pavillion, Stafford, and that portion of the Townships of Batavia and Elba which lie east of a line following the Little Tonawanda Creek, north on the Tonawanda Creek to the City limits of Batavia, northwest and northeast around the City limits, but including the City of Batavia (in effect prior to 02/01/70), to State Highway 98, north on 98 to Orleans County.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Wyoming</t>
    </r>
    <r>
      <rPr>
        <sz val="11"/>
        <color theme="1"/>
        <rFont val="Calibri"/>
        <family val="2"/>
        <scheme val="minor"/>
      </rPr>
      <t xml:space="preserve">:  Only the Townships of Castile, Covington, Gainesville, Genesee Falls, Middlebury, Perry, Pike and Warsaw.  </t>
    </r>
  </si>
  <si>
    <r>
      <t xml:space="preserve">
Electronic Identification System
Guard Tour System
Technician Onsite Region 9
</t>
    </r>
    <r>
      <rPr>
        <u/>
        <sz val="11"/>
        <color theme="1"/>
        <rFont val="Calibri"/>
        <family val="2"/>
        <scheme val="minor"/>
      </rPr>
      <t>Entire County -</t>
    </r>
    <r>
      <rPr>
        <sz val="11"/>
        <color theme="1"/>
        <rFont val="Calibri"/>
        <family val="2"/>
        <scheme val="minor"/>
      </rPr>
      <t xml:space="preserve"> </t>
    </r>
    <r>
      <rPr>
        <b/>
        <sz val="11"/>
        <color theme="1"/>
        <rFont val="Calibri"/>
        <family val="2"/>
        <scheme val="minor"/>
      </rPr>
      <t>Chautauqua</t>
    </r>
    <r>
      <rPr>
        <sz val="11"/>
        <color theme="1"/>
        <rFont val="Calibri"/>
        <family val="2"/>
        <scheme val="minor"/>
      </rPr>
      <t xml:space="preserve">
</t>
    </r>
    <r>
      <rPr>
        <u/>
        <sz val="11"/>
        <color theme="1"/>
        <rFont val="Calibri"/>
        <family val="2"/>
        <scheme val="minor"/>
      </rPr>
      <t>Partial Counties -</t>
    </r>
    <r>
      <rPr>
        <sz val="11"/>
        <color theme="1"/>
        <rFont val="Calibri"/>
        <family val="2"/>
        <scheme val="minor"/>
      </rPr>
      <t xml:space="preserve"> </t>
    </r>
    <r>
      <rPr>
        <b/>
        <sz val="11"/>
        <color theme="1"/>
        <rFont val="Calibri"/>
        <family val="2"/>
        <scheme val="minor"/>
      </rPr>
      <t>Allegany</t>
    </r>
    <r>
      <rPr>
        <sz val="11"/>
        <color theme="1"/>
        <rFont val="Calibri"/>
        <family val="2"/>
        <scheme val="minor"/>
      </rPr>
      <t xml:space="preserve">:  Only the Townships of Alma, Bolivar, Centerville, Clarksville, Cuba, Friendship, Genesee, New Hudson, Rushford, Wirt and that portion of the Townships of Amity, Angelica, Belfast, Caneadea and Scio that are west of the Genesee River.  
</t>
    </r>
    <r>
      <rPr>
        <b/>
        <sz val="11"/>
        <color theme="1"/>
        <rFont val="Calibri"/>
        <family val="2"/>
        <scheme val="minor"/>
      </rPr>
      <t>Cattaraugus</t>
    </r>
    <r>
      <rPr>
        <sz val="11"/>
        <color theme="1"/>
        <rFont val="Calibri"/>
        <family val="2"/>
        <scheme val="minor"/>
      </rPr>
      <t xml:space="preserve">:  Only the Townships of Allegany, Carrollton, Cold Spring, Conewango, Dayton, Great Valley, Hinsdale, Humphrey, Ischua, Leon, Little Valley, Napoli, Olean, Portville, Red House, Randolph, Salamanca and South Valley.   </t>
    </r>
  </si>
  <si>
    <r>
      <t xml:space="preserve">
Electronic Identification System
Guard Tour System
Technician Onsite Region 9
</t>
    </r>
    <r>
      <rPr>
        <u/>
        <sz val="11"/>
        <color theme="1"/>
        <rFont val="Calibri"/>
        <family val="2"/>
        <scheme val="minor"/>
      </rPr>
      <t>Entire County -</t>
    </r>
    <r>
      <rPr>
        <sz val="11"/>
        <color theme="1"/>
        <rFont val="Calibri"/>
        <family val="2"/>
        <scheme val="minor"/>
      </rPr>
      <t xml:space="preserve"> </t>
    </r>
    <r>
      <rPr>
        <b/>
        <sz val="11"/>
        <color theme="1"/>
        <rFont val="Calibri"/>
        <family val="2"/>
        <scheme val="minor"/>
      </rPr>
      <t>Erie</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Cattaraugus</t>
    </r>
    <r>
      <rPr>
        <sz val="11"/>
        <color theme="1"/>
        <rFont val="Calibri"/>
        <family val="2"/>
        <scheme val="minor"/>
      </rPr>
      <t xml:space="preserve">:  Only the Townships of Ashford, East Otto, Ellicottville, Farmersville, Freedom, Franklinville, Lyndon, Machias, Mansfield, New Albion, Otto, Perrysburg, Persia and Yorkshire.  
</t>
    </r>
    <r>
      <rPr>
        <b/>
        <sz val="11"/>
        <color theme="1"/>
        <rFont val="Calibri"/>
        <family val="2"/>
        <scheme val="minor"/>
      </rPr>
      <t>Genesee</t>
    </r>
    <r>
      <rPr>
        <sz val="11"/>
        <color theme="1"/>
        <rFont val="Calibri"/>
        <family val="2"/>
        <scheme val="minor"/>
      </rPr>
      <t xml:space="preserve">:  Only the Townships of Alabama, Alexander, Darien, Oakfield, Pembroke and that portion of the Towns of Batavia and Elba that are west of Little Tonawanda Creek; Tonawanda Creek; the City limits of Batavia (in effect prior to Feb. 1, 1970) and State Highway 98 north of the City of Batavia, then north on Highway 98 to the Orleans County line.  
</t>
    </r>
    <r>
      <rPr>
        <b/>
        <sz val="11"/>
        <color theme="1"/>
        <rFont val="Calibri"/>
        <family val="2"/>
        <scheme val="minor"/>
      </rPr>
      <t>Wyoming</t>
    </r>
    <r>
      <rPr>
        <sz val="11"/>
        <color theme="1"/>
        <rFont val="Calibri"/>
        <family val="2"/>
        <scheme val="minor"/>
      </rPr>
      <t xml:space="preserve">:  Only the Townships of Arcade, Attica, Bennington, Eagle, Java, Orangeville, Sheldon and Wethersfield.  </t>
    </r>
  </si>
  <si>
    <r>
      <t xml:space="preserve">
Electronic Identification System
Guard Tour System
Technician Onsite Region 9
</t>
    </r>
    <r>
      <rPr>
        <u/>
        <sz val="11"/>
        <color theme="1"/>
        <rFont val="Calibri"/>
        <family val="2"/>
        <scheme val="minor"/>
      </rPr>
      <t>Entire County -</t>
    </r>
    <r>
      <rPr>
        <sz val="11"/>
        <color theme="1"/>
        <rFont val="Calibri"/>
        <family val="2"/>
        <scheme val="minor"/>
      </rPr>
      <t xml:space="preserve"> </t>
    </r>
    <r>
      <rPr>
        <b/>
        <sz val="11"/>
        <color theme="1"/>
        <rFont val="Calibri"/>
        <family val="2"/>
        <scheme val="minor"/>
      </rPr>
      <t>Niagara</t>
    </r>
    <r>
      <rPr>
        <sz val="11"/>
        <color theme="1"/>
        <rFont val="Calibri"/>
        <family val="2"/>
        <scheme val="minor"/>
      </rPr>
      <t xml:space="preserve">
</t>
    </r>
    <r>
      <rPr>
        <u/>
        <sz val="11"/>
        <color theme="1"/>
        <rFont val="Calibri"/>
        <family val="2"/>
        <scheme val="minor"/>
      </rPr>
      <t xml:space="preserve">Partial County </t>
    </r>
    <r>
      <rPr>
        <sz val="11"/>
        <color theme="1"/>
        <rFont val="Calibri"/>
        <family val="2"/>
        <scheme val="minor"/>
      </rPr>
      <t xml:space="preserve">- </t>
    </r>
    <r>
      <rPr>
        <b/>
        <sz val="11"/>
        <color theme="1"/>
        <rFont val="Calibri"/>
        <family val="2"/>
        <scheme val="minor"/>
      </rPr>
      <t>Orleans</t>
    </r>
    <r>
      <rPr>
        <sz val="11"/>
        <color theme="1"/>
        <rFont val="Calibri"/>
        <family val="2"/>
        <scheme val="minor"/>
      </rPr>
      <t>:  Only the Townships of Albion, Barre, Carlton, Gaines, Ridgeway, Shelby and Yates.</t>
    </r>
  </si>
  <si>
    <r>
      <t xml:space="preserve">
Electronic Identification System
Guard Tour System
Technician Onsite Region 9
</t>
    </r>
    <r>
      <rPr>
        <u/>
        <sz val="11"/>
        <color theme="1"/>
        <rFont val="Calibri"/>
        <family val="2"/>
        <scheme val="minor"/>
      </rPr>
      <t xml:space="preserve">Partial County </t>
    </r>
    <r>
      <rPr>
        <sz val="11"/>
        <color theme="1"/>
        <rFont val="Calibri"/>
        <family val="2"/>
        <scheme val="minor"/>
      </rPr>
      <t xml:space="preserve">- </t>
    </r>
    <r>
      <rPr>
        <b/>
        <sz val="11"/>
        <color theme="1"/>
        <rFont val="Calibri"/>
        <family val="2"/>
        <scheme val="minor"/>
      </rPr>
      <t>Allegany</t>
    </r>
    <r>
      <rPr>
        <sz val="11"/>
        <color theme="1"/>
        <rFont val="Calibri"/>
        <family val="2"/>
        <scheme val="minor"/>
      </rPr>
      <t xml:space="preserve">:  Only the townships of Allen, Almond, Alfred, Andover, Birdsall,  Burns, Granger, Grove, Hume, Independence, Ward, Wellsville, West Almond, Willing, and that portion of Amity, Angelica, Belfast, Caneadea, and Scio that lie east of the Genesee River.  </t>
    </r>
  </si>
  <si>
    <t>Equipment Pricing for Lot 2</t>
  </si>
  <si>
    <t>Individual employed by the Contractor or a Subcontractor who:
1) Installs, runs, pulls, etc. Low Voltage Wiring,  Line Voltage Wiring, cable, fiber optics, etc. for all products/systems which fit the scope of the contract;
2) Installs raceway, conduits, etc. for wire, cable, and fiber optics for all products/systems which fit the scope of the contract;
3) Installs/Mounts products onto poles, pads, etc.; 
4) Performs any other Installation work classified by NYS DOL as electrical work which is permitted on This Award;
But only for:
A. Electronic Identification System
B. Guard Tour System
C. CCTV/Surveillance Camera Systems
D. Physical Access Control Systems
E. Alarm and Signal Systems
***This Job Title can only be used for work/Services on Systems/Product Lines/Equipment which are included on the Contractor's Contract***.</t>
  </si>
  <si>
    <t xml:space="preserve">
Electronic Identification System
Guard Tour System
Technician Onsite Region 2</t>
  </si>
  <si>
    <r>
      <t xml:space="preserve">
Electronic Identification Systems
Guard Tour Systems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</si>
  <si>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
Electronic Identification Systems
Guard Tour Systems
Technician Onsite Integration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r>
      <rPr>
        <sz val="11"/>
        <color theme="1"/>
        <rFont val="Calibri"/>
        <family val="2"/>
        <scheme val="minor"/>
      </rPr>
      <t xml:space="preserve"> </t>
    </r>
  </si>
  <si>
    <r>
      <t xml:space="preserve">
Electronic Identification Systems
Guard Tour Systems
Technician Onsite Region 3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</si>
  <si>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
Electronic Identification Systems
Guard Tour System
Technician Onsite Region 4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Sullivan and Ulster</t>
    </r>
  </si>
  <si>
    <r>
      <t xml:space="preserve">
Electronic Identification Systems
Guard Tour System
Technician Onsite Region 4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Orange and Rockland</t>
    </r>
  </si>
  <si>
    <r>
      <t xml:space="preserve">
Electronic Identification System
Guard Tour System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Delaware</t>
    </r>
    <r>
      <rPr>
        <sz val="11"/>
        <color theme="1"/>
        <rFont val="Calibri"/>
        <family val="2"/>
        <scheme val="minor"/>
      </rPr>
      <t xml:space="preserve">:  Only the Townships of Davenport, Delhi, Deposit, Franklin, Hamden, Masonville, Meredith, Sidney, Tompkins, and Walton Townships, and that portion of Colchester and Hancock Townships north of the east branch of the Delaware River.  
</t>
    </r>
    <r>
      <rPr>
        <b/>
        <sz val="11"/>
        <color theme="1"/>
        <rFont val="Calibri"/>
        <family val="2"/>
        <scheme val="minor"/>
      </rPr>
      <t>Otsego</t>
    </r>
    <r>
      <rPr>
        <sz val="11"/>
        <color theme="1"/>
        <rFont val="Calibri"/>
        <family val="2"/>
        <scheme val="minor"/>
      </rPr>
      <t xml:space="preserve">:  Only the Townships of Butternuts, Hartwick, Laurens, Maryland, Milford, Morris, Oneonta, Otego, Unadilla, and Westford.  </t>
    </r>
  </si>
  <si>
    <r>
      <t xml:space="preserve">
Electronic Identification System
Guard Tour System
Technician Onsite Region 5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Albany, Columbia, Fulton, Montgomery, Rensselaer, Schenectady, and Schoharie</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Greene</t>
    </r>
    <r>
      <rPr>
        <sz val="11"/>
        <color theme="1"/>
        <rFont val="Calibri"/>
        <family val="2"/>
        <scheme val="minor"/>
      </rPr>
      <t xml:space="preserve">:  Portion of the County North of a line following the South limits of the  City of Catskill in a westerly direction from the Hudson River to State Highway 23A.  Then continuing on 23A to the road following the Little West Kill and continuing along this road to Delaware County.  
</t>
    </r>
    <r>
      <rPr>
        <b/>
        <sz val="11"/>
        <color theme="1"/>
        <rFont val="Calibri"/>
        <family val="2"/>
        <scheme val="minor"/>
      </rPr>
      <t>Otsego</t>
    </r>
    <r>
      <rPr>
        <sz val="11"/>
        <color theme="1"/>
        <rFont val="Calibri"/>
        <family val="2"/>
        <scheme val="minor"/>
      </rPr>
      <t xml:space="preserve">:  Only the Towns of Decatur and Worchester. </t>
    </r>
  </si>
  <si>
    <r>
      <t xml:space="preserve">
Electronic Identification System
Guard Tour System
Technician Onsite Region 5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Delaware</t>
    </r>
    <r>
      <rPr>
        <sz val="11"/>
        <color theme="1"/>
        <rFont val="Calibri"/>
        <family val="2"/>
        <scheme val="minor"/>
      </rPr>
      <t xml:space="preserve">:  Only in the Townships of Andes, Harpersfield, Kortwright, Stamford, Bovina, Roxbury, Middletown and those portions of Colchester and Hancock south of the East Branch of the Delaware River.  
</t>
    </r>
    <r>
      <rPr>
        <b/>
        <sz val="11"/>
        <color theme="1"/>
        <rFont val="Calibri"/>
        <family val="2"/>
        <scheme val="minor"/>
      </rPr>
      <t>Greene</t>
    </r>
    <r>
      <rPr>
        <sz val="11"/>
        <color theme="1"/>
        <rFont val="Calibri"/>
        <family val="2"/>
        <scheme val="minor"/>
      </rPr>
      <t xml:space="preserve">:  That portion of the county south of a line following the south limits of the city of Catskill in a Westerly direction from the Hudson River to Highway 23A along 23A to the road following the Little Westkill and continuing along this road to Delaware County. </t>
    </r>
  </si>
  <si>
    <r>
      <t xml:space="preserve">
Electronic Identification System
Guard Tour System
Technician Onsite Region 5
</t>
    </r>
    <r>
      <rPr>
        <u/>
        <sz val="11"/>
        <color theme="1"/>
        <rFont val="Calibri"/>
        <family val="2"/>
        <scheme val="minor"/>
      </rPr>
      <t xml:space="preserve">Partial County </t>
    </r>
    <r>
      <rPr>
        <sz val="11"/>
        <color theme="1"/>
        <rFont val="Calibri"/>
        <family val="2"/>
        <scheme val="minor"/>
      </rPr>
      <t xml:space="preserve">- </t>
    </r>
    <r>
      <rPr>
        <b/>
        <sz val="11"/>
        <color theme="1"/>
        <rFont val="Calibri"/>
        <family val="2"/>
        <scheme val="minor"/>
      </rPr>
      <t>Otsego</t>
    </r>
    <r>
      <rPr>
        <sz val="11"/>
        <color theme="1"/>
        <rFont val="Calibri"/>
        <family val="2"/>
        <scheme val="minor"/>
      </rPr>
      <t xml:space="preserve">:  Only the Townships of Plainfield, Richfield, Springfield, Cherry Valley, Roseboom, Middlefield, Otsego, Exeter, Edmeston, Burlington, Pittsfield, and New Lebanon.  </t>
    </r>
  </si>
  <si>
    <r>
      <t xml:space="preserve">
Electronic Identification System
Guard Tour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Hamilton, Saratoga, Warren, and Washington </t>
    </r>
  </si>
  <si>
    <r>
      <t xml:space="preserve">
Electronic Identification System
Guard Tour System 
Technician Onsite Region 6 
</t>
    </r>
    <r>
      <rPr>
        <u/>
        <sz val="11"/>
        <color theme="1"/>
        <rFont val="Calibri"/>
        <family val="2"/>
        <scheme val="minor"/>
      </rPr>
      <t>Entire Counties</t>
    </r>
    <r>
      <rPr>
        <sz val="11"/>
        <color theme="1"/>
        <rFont val="Calibri"/>
        <family val="2"/>
        <scheme val="minor"/>
      </rPr>
      <t>:</t>
    </r>
    <r>
      <rPr>
        <b/>
        <sz val="11"/>
        <color theme="1"/>
        <rFont val="Calibri"/>
        <family val="2"/>
        <scheme val="minor"/>
      </rPr>
      <t xml:space="preserve"> Clinton, Essex, and Franklin </t>
    </r>
  </si>
  <si>
    <r>
      <t xml:space="preserve">
Electronic Identification System
Guard Tour System
Technician Onsite Region 7
</t>
    </r>
    <r>
      <rPr>
        <u/>
        <sz val="11"/>
        <rFont val="Calibri"/>
        <family val="2"/>
        <scheme val="minor"/>
      </rPr>
      <t>Partial County</t>
    </r>
    <r>
      <rPr>
        <sz val="11"/>
        <rFont val="Calibri"/>
        <family val="2"/>
        <scheme val="minor"/>
      </rPr>
      <t xml:space="preserve"> - </t>
    </r>
    <r>
      <rPr>
        <b/>
        <sz val="11"/>
        <rFont val="Calibri"/>
        <family val="2"/>
        <scheme val="minor"/>
      </rPr>
      <t>Cayuga</t>
    </r>
    <r>
      <rPr>
        <sz val="11"/>
        <rFont val="Calibri"/>
        <family val="2"/>
        <scheme val="minor"/>
      </rPr>
      <t xml:space="preserve">:  Only the Township of 
Genoa. </t>
    </r>
  </si>
  <si>
    <r>
      <t xml:space="preserve">
Electronic Identification System
Guard Tour System
Technician Onsite Region 7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All Townships except Genoa, Ira, Sterling, Victory, Locke, Sempronius and Summerhill 
</t>
    </r>
    <r>
      <rPr>
        <b/>
        <sz val="11"/>
        <rFont val="Calibri"/>
        <family val="2"/>
        <scheme val="minor"/>
      </rPr>
      <t>Onondaga</t>
    </r>
    <r>
      <rPr>
        <sz val="11"/>
        <rFont val="Calibri"/>
        <family val="2"/>
        <scheme val="minor"/>
      </rPr>
      <t xml:space="preserve">: Only the Townships of Elbridge and Skaneateles </t>
    </r>
  </si>
  <si>
    <r>
      <t xml:space="preserve">
Electronic Identification System
Guard Tour System
Technician Onsite Region 7
</t>
    </r>
    <r>
      <rPr>
        <u/>
        <sz val="11"/>
        <rFont val="Calibri"/>
        <family val="2"/>
        <scheme val="minor"/>
      </rPr>
      <t>Entire Counties</t>
    </r>
    <r>
      <rPr>
        <sz val="11"/>
        <rFont val="Calibri"/>
        <family val="2"/>
        <scheme val="minor"/>
      </rPr>
      <t xml:space="preserve"> - </t>
    </r>
    <r>
      <rPr>
        <b/>
        <sz val="11"/>
        <rFont val="Calibri"/>
        <family val="2"/>
        <scheme val="minor"/>
      </rPr>
      <t xml:space="preserve">Cortland, Herkimer, Madison, Oneida, Oswego </t>
    </r>
    <r>
      <rPr>
        <sz val="11"/>
        <rFont val="Calibri"/>
        <family val="2"/>
        <scheme val="minor"/>
      </rPr>
      <t xml:space="preserve">
</t>
    </r>
    <r>
      <rPr>
        <u/>
        <sz val="11"/>
        <rFont val="Calibri"/>
        <family val="2"/>
        <scheme val="minor"/>
      </rPr>
      <t>Partial Counties</t>
    </r>
    <r>
      <rPr>
        <sz val="11"/>
        <rFont val="Calibri"/>
        <family val="2"/>
        <scheme val="minor"/>
      </rPr>
      <t xml:space="preserve"> - </t>
    </r>
    <r>
      <rPr>
        <b/>
        <sz val="11"/>
        <rFont val="Calibri"/>
        <family val="2"/>
        <scheme val="minor"/>
      </rPr>
      <t>Cayuga</t>
    </r>
    <r>
      <rPr>
        <sz val="11"/>
        <rFont val="Calibri"/>
        <family val="2"/>
        <scheme val="minor"/>
      </rPr>
      <t xml:space="preserve">:  Townships of Ira, Locke, Sempronius, Sterling, Summerhill and Victory. 
</t>
    </r>
    <r>
      <rPr>
        <b/>
        <sz val="11"/>
        <rFont val="Calibri"/>
        <family val="2"/>
        <scheme val="minor"/>
      </rPr>
      <t>Onondaga</t>
    </r>
    <r>
      <rPr>
        <sz val="11"/>
        <rFont val="Calibri"/>
        <family val="2"/>
        <scheme val="minor"/>
      </rPr>
      <t xml:space="preserve">: Entire County except Townships of Elbridge and Skaneateles. </t>
    </r>
  </si>
  <si>
    <r>
      <t xml:space="preserve">
Electronic Identification System
Guard Tour System
Technician Onsite Region 8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Chenango</t>
    </r>
    <r>
      <rPr>
        <sz val="11"/>
        <color theme="1"/>
        <rFont val="Calibri"/>
        <family val="2"/>
        <scheme val="minor"/>
      </rPr>
      <t xml:space="preserve">:  Only the Townships of Columbus, New Berlin and Sherburne. 
</t>
    </r>
    <r>
      <rPr>
        <b/>
        <sz val="11"/>
        <color theme="1"/>
        <rFont val="Calibri"/>
        <family val="2"/>
        <scheme val="minor"/>
      </rPr>
      <t>Tompkins</t>
    </r>
    <r>
      <rPr>
        <sz val="11"/>
        <color theme="1"/>
        <rFont val="Calibri"/>
        <family val="2"/>
        <scheme val="minor"/>
      </rPr>
      <t xml:space="preserve">:  Only the Township of Groton. 
</t>
    </r>
    <r>
      <rPr>
        <b/>
        <sz val="11"/>
        <color theme="1"/>
        <rFont val="Calibri"/>
        <family val="2"/>
        <scheme val="minor"/>
      </rPr>
      <t>Wayne</t>
    </r>
    <r>
      <rPr>
        <sz val="11"/>
        <color theme="1"/>
        <rFont val="Calibri"/>
        <family val="2"/>
        <scheme val="minor"/>
      </rPr>
      <t>:  Only the Townships of Huron, Wolcott, Rose and Butler</t>
    </r>
  </si>
  <si>
    <r>
      <t xml:space="preserve">
Electronic Identification System
Guard Tour System
Technician Onsite Region 8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Yates</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Ontario</t>
    </r>
    <r>
      <rPr>
        <sz val="11"/>
        <color theme="1"/>
        <rFont val="Calibri"/>
        <family val="2"/>
        <scheme val="minor"/>
      </rPr>
      <t xml:space="preserve">:  Only the Townships of Canadaigua, Farmington, Geneva, Gorham, Hopewell, Manchester, Phelps and Seneca 
</t>
    </r>
    <r>
      <rPr>
        <b/>
        <sz val="11"/>
        <color theme="1"/>
        <rFont val="Calibri"/>
        <family val="2"/>
        <scheme val="minor"/>
      </rPr>
      <t>Seneca</t>
    </r>
    <r>
      <rPr>
        <sz val="11"/>
        <color theme="1"/>
        <rFont val="Calibri"/>
        <family val="2"/>
        <scheme val="minor"/>
      </rPr>
      <t xml:space="preserve">: All townships except Covert and Lodi. 
</t>
    </r>
    <r>
      <rPr>
        <b/>
        <sz val="11"/>
        <color theme="1"/>
        <rFont val="Calibri"/>
        <family val="2"/>
        <scheme val="minor"/>
      </rPr>
      <t>Wayne</t>
    </r>
    <r>
      <rPr>
        <sz val="11"/>
        <color theme="1"/>
        <rFont val="Calibri"/>
        <family val="2"/>
        <scheme val="minor"/>
      </rPr>
      <t xml:space="preserve">:  Only the Townships of Arcadia, Galen, Lyons, Savannah, and Village of Newark. </t>
    </r>
  </si>
  <si>
    <r>
      <t xml:space="preserve">
Electronic Identification System
Guard Tour System
Technician Onsite Region 8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Schuyler</t>
    </r>
    <r>
      <rPr>
        <sz val="11"/>
        <color theme="1"/>
        <rFont val="Calibri"/>
        <family val="2"/>
        <scheme val="minor"/>
      </rPr>
      <t xml:space="preserve">:  Only the Townships of Cayuta, Catharine, and Hector.                            
</t>
    </r>
    <r>
      <rPr>
        <b/>
        <sz val="11"/>
        <color theme="1"/>
        <rFont val="Calibri"/>
        <family val="2"/>
        <scheme val="minor"/>
      </rPr>
      <t>Seneca</t>
    </r>
    <r>
      <rPr>
        <sz val="11"/>
        <color theme="1"/>
        <rFont val="Calibri"/>
        <family val="2"/>
        <scheme val="minor"/>
      </rPr>
      <t xml:space="preserve">:  Only the Townships of Lodi and Covert. 
</t>
    </r>
    <r>
      <rPr>
        <b/>
        <sz val="11"/>
        <color theme="1"/>
        <rFont val="Calibri"/>
        <family val="2"/>
        <scheme val="minor"/>
      </rPr>
      <t>Tioga</t>
    </r>
    <r>
      <rPr>
        <sz val="11"/>
        <color theme="1"/>
        <rFont val="Calibri"/>
        <family val="2"/>
        <scheme val="minor"/>
      </rPr>
      <t xml:space="preserve">:  Only the Townships of Spencer and Candor.
</t>
    </r>
    <r>
      <rPr>
        <b/>
        <sz val="11"/>
        <color theme="1"/>
        <rFont val="Calibri"/>
        <family val="2"/>
        <scheme val="minor"/>
      </rPr>
      <t>Tompkins</t>
    </r>
    <r>
      <rPr>
        <sz val="11"/>
        <color theme="1"/>
        <rFont val="Calibri"/>
        <family val="2"/>
        <scheme val="minor"/>
      </rPr>
      <t xml:space="preserve">:  Entire county except the Township of Groton. </t>
    </r>
  </si>
  <si>
    <r>
      <t xml:space="preserve">
Electronic Identification System
Guard Tour System
Technician Onsite Region 8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 xml:space="preserve">Livingston and Monroe     </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Ontario</t>
    </r>
    <r>
      <rPr>
        <sz val="11"/>
        <color theme="1"/>
        <rFont val="Calibri"/>
        <family val="2"/>
        <scheme val="minor"/>
      </rPr>
      <t xml:space="preserve">:  Only the Townships of Bristol, Canadice, Naples, West Bloomfield, Richmond, South Bristol, East Bloomfield and Victor. 
</t>
    </r>
    <r>
      <rPr>
        <b/>
        <sz val="11"/>
        <color theme="1"/>
        <rFont val="Calibri"/>
        <family val="2"/>
        <scheme val="minor"/>
      </rPr>
      <t>Orleans</t>
    </r>
    <r>
      <rPr>
        <sz val="11"/>
        <color theme="1"/>
        <rFont val="Calibri"/>
        <family val="2"/>
        <scheme val="minor"/>
      </rPr>
      <t xml:space="preserve">:  Only the townships of Clarendon, Kendall, and Murray 
</t>
    </r>
    <r>
      <rPr>
        <b/>
        <sz val="11"/>
        <color theme="1"/>
        <rFont val="Calibri"/>
        <family val="2"/>
        <scheme val="minor"/>
      </rPr>
      <t>Wayne</t>
    </r>
    <r>
      <rPr>
        <sz val="11"/>
        <color theme="1"/>
        <rFont val="Calibri"/>
        <family val="2"/>
        <scheme val="minor"/>
      </rPr>
      <t xml:space="preserve">:  Only the Townships of Macedon, Marion,  Ontario, Palmyra, Sodus, Walworth, Williamson </t>
    </r>
  </si>
  <si>
    <r>
      <t xml:space="preserve">
Electronic Identification System
Guard Tour System
Technician Onsite Region 8
</t>
    </r>
    <r>
      <rPr>
        <u/>
        <sz val="11"/>
        <color theme="1"/>
        <rFont val="Calibri"/>
        <family val="2"/>
        <scheme val="minor"/>
      </rPr>
      <t xml:space="preserve">Entire County </t>
    </r>
    <r>
      <rPr>
        <sz val="11"/>
        <color theme="1"/>
        <rFont val="Calibri"/>
        <family val="2"/>
        <scheme val="minor"/>
      </rPr>
      <t xml:space="preserve">- </t>
    </r>
    <r>
      <rPr>
        <b/>
        <sz val="11"/>
        <color theme="1"/>
        <rFont val="Calibri"/>
        <family val="2"/>
        <scheme val="minor"/>
      </rPr>
      <t>Broome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Chenango</t>
    </r>
    <r>
      <rPr>
        <sz val="11"/>
        <color theme="1"/>
        <rFont val="Calibri"/>
        <family val="2"/>
        <scheme val="minor"/>
      </rPr>
      <t xml:space="preserve">:  Entire County except the Townships of Columbus, New Berlin, and Sherburne.  
</t>
    </r>
    <r>
      <rPr>
        <b/>
        <sz val="11"/>
        <color theme="1"/>
        <rFont val="Calibri"/>
        <family val="2"/>
        <scheme val="minor"/>
      </rPr>
      <t>Tioga</t>
    </r>
    <r>
      <rPr>
        <sz val="11"/>
        <color theme="1"/>
        <rFont val="Calibri"/>
        <family val="2"/>
        <scheme val="minor"/>
      </rPr>
      <t xml:space="preserve">:  Only the Townships of Berkshire, Newark Valley, Owego, Richford, and Tioga.  </t>
    </r>
  </si>
  <si>
    <r>
      <t xml:space="preserve">
Electronic Identification System
Guard Tour System
Technician Onsite Region 8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 xml:space="preserve">Chemung, Steuben </t>
    </r>
    <r>
      <rPr>
        <sz val="11"/>
        <color theme="1"/>
        <rFont val="Calibri"/>
        <family val="2"/>
        <scheme val="minor"/>
      </rPr>
      <t xml:space="preserve">
</t>
    </r>
    <r>
      <rPr>
        <u/>
        <sz val="11"/>
        <color theme="1"/>
        <rFont val="Calibri"/>
        <family val="2"/>
        <scheme val="minor"/>
      </rPr>
      <t xml:space="preserve">Partial Counties </t>
    </r>
    <r>
      <rPr>
        <sz val="11"/>
        <color theme="1"/>
        <rFont val="Calibri"/>
        <family val="2"/>
        <scheme val="minor"/>
      </rPr>
      <t xml:space="preserve">- </t>
    </r>
    <r>
      <rPr>
        <b/>
        <sz val="11"/>
        <color theme="1"/>
        <rFont val="Calibri"/>
        <family val="2"/>
        <scheme val="minor"/>
      </rPr>
      <t>Schuyler</t>
    </r>
    <r>
      <rPr>
        <sz val="11"/>
        <color theme="1"/>
        <rFont val="Calibri"/>
        <family val="2"/>
        <scheme val="minor"/>
      </rPr>
      <t xml:space="preserve">:  Only the Townships of Dix, Montour, Orange, Reading, and Tyrone.  
</t>
    </r>
    <r>
      <rPr>
        <b/>
        <sz val="11"/>
        <color theme="1"/>
        <rFont val="Calibri"/>
        <family val="2"/>
        <scheme val="minor"/>
      </rPr>
      <t>Tioga</t>
    </r>
    <r>
      <rPr>
        <sz val="11"/>
        <color theme="1"/>
        <rFont val="Calibri"/>
        <family val="2"/>
        <scheme val="minor"/>
      </rPr>
      <t xml:space="preserve">:  Only the Townships of Barton and Nichols. </t>
    </r>
  </si>
  <si>
    <t xml:space="preserve">
Electronic Identification System
Guard Tour System
Technician Onsite Region 1</t>
  </si>
  <si>
    <t>B</t>
  </si>
  <si>
    <t>A</t>
  </si>
  <si>
    <t>Subcontractor Percent (%) Markup</t>
  </si>
  <si>
    <t>PT69233 - NYS Net Pricing Pages - Effective 7/1/24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</si>
</sst>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7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b/>
      <sz val="12"/>
      <name val="Times New Roman"/>
      <family val="1"/>
    </font>
    <font>
      <sz val="12"/>
      <name val="Times New Roman"/>
      <family val="1"/>
    </font>
    <font>
      <sz val="8"/>
      <name val="Arial"/>
      <family val="2"/>
    </font>
    <font>
      <b/>
      <u/>
      <sz val="12"/>
      <name val="Times New Roman Bold"/>
    </font>
    <font>
      <sz val="12"/>
      <name val="Symbol"/>
      <family val="1"/>
      <charset val="2"/>
    </font>
    <font>
      <sz val="7"/>
      <name val="Times New Roman"/>
      <family val="1"/>
    </font>
    <font>
      <sz val="10"/>
      <name val="Times New Roman"/>
      <family val="1"/>
    </font>
    <font>
      <b/>
      <sz val="10"/>
      <name val="Arial"/>
      <family val="2"/>
    </font>
    <font>
      <sz val="12"/>
      <name val="Times New Roman"/>
      <family val="1"/>
      <charset val="2"/>
    </font>
    <font>
      <b/>
      <sz val="14"/>
      <name val="Arial"/>
      <family val="2"/>
    </font>
    <font>
      <b/>
      <sz val="12"/>
      <name val="Arial"/>
      <family val="2"/>
    </font>
    <font>
      <sz val="12"/>
      <color theme="1"/>
      <name val="Times New Roman"/>
      <family val="1"/>
    </font>
    <font>
      <sz val="10"/>
      <color theme="1"/>
      <name val="Arial"/>
      <family val="2"/>
    </font>
    <font>
      <sz val="11"/>
      <name val="Calibri"/>
      <family val="2"/>
      <scheme val="minor"/>
    </font>
    <font>
      <sz val="11"/>
      <color rgb="FF000000"/>
      <name val="Calibri"/>
      <family val="2"/>
      <scheme val="minor"/>
    </font>
    <font>
      <b/>
      <sz val="11"/>
      <color theme="1"/>
      <name val="Calibri"/>
      <family val="2"/>
      <scheme val="minor"/>
    </font>
    <font>
      <sz val="11"/>
      <name val="Arial"/>
      <family val="2"/>
    </font>
    <font>
      <b/>
      <sz val="14"/>
      <color theme="0"/>
      <name val="Arial"/>
      <family val="2"/>
    </font>
    <font>
      <b/>
      <sz val="11"/>
      <color theme="0"/>
      <name val="Arial"/>
      <family val="2"/>
    </font>
    <font>
      <sz val="10"/>
      <name val="Arial"/>
      <family val="2"/>
    </font>
    <font>
      <sz val="10"/>
      <color theme="1"/>
      <name val="Calibri"/>
      <family val="2"/>
      <scheme val="minor"/>
    </font>
    <font>
      <b/>
      <sz val="10"/>
      <color theme="1"/>
      <name val="Arial"/>
      <family val="2"/>
    </font>
    <font>
      <b/>
      <sz val="14"/>
      <color theme="1"/>
      <name val="Calibri"/>
      <family val="2"/>
      <scheme val="minor"/>
    </font>
    <font>
      <sz val="8"/>
      <color rgb="FF000000"/>
      <name val="Arial"/>
      <family val="2"/>
    </font>
    <font>
      <b/>
      <sz val="16"/>
      <color theme="1"/>
      <name val="Calibri"/>
      <family val="2"/>
      <scheme val="minor"/>
    </font>
    <font>
      <b/>
      <sz val="16"/>
      <name val="Calibri"/>
      <family val="2"/>
      <scheme val="minor"/>
    </font>
    <font>
      <u/>
      <sz val="11"/>
      <color theme="1"/>
      <name val="Calibri"/>
      <family val="2"/>
      <scheme val="minor"/>
    </font>
    <font>
      <b/>
      <sz val="11"/>
      <name val="Calibri"/>
      <family val="2"/>
      <scheme val="minor"/>
    </font>
    <font>
      <u/>
      <sz val="11"/>
      <name val="Calibri"/>
      <family val="2"/>
      <scheme val="minor"/>
    </font>
    <font>
      <sz val="11"/>
      <name val="The Arial"/>
    </font>
    <font>
      <b/>
      <sz val="11"/>
      <name val="The Arial"/>
    </font>
    <font>
      <sz val="11"/>
      <name val="Times New Roman"/>
      <family val="1"/>
    </font>
    <font>
      <b/>
      <u/>
      <sz val="11"/>
      <name val="The Arial"/>
    </font>
    <font>
      <sz val="14"/>
      <name val="Arial"/>
      <family val="2"/>
    </font>
    <font>
      <b/>
      <u/>
      <sz val="12"/>
      <name val="Times New Roman"/>
      <family val="1"/>
    </font>
    <font>
      <b/>
      <sz val="14"/>
      <color indexed="81"/>
      <name val="Tahoma"/>
      <family val="2"/>
    </font>
    <font>
      <sz val="14"/>
      <color indexed="81"/>
      <name val="Tahoma"/>
      <family val="2"/>
    </font>
    <font>
      <sz val="11"/>
      <color rgb="FFFF0000"/>
      <name val="Calibri"/>
      <family val="2"/>
      <scheme val="minor"/>
    </font>
  </fonts>
  <fills count="16">
    <fill>
      <patternFill patternType="none"/>
    </fill>
    <fill>
      <patternFill patternType="gray125"/>
    </fill>
    <fill>
      <patternFill patternType="solid">
        <fgColor indexed="41"/>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
      <patternFill patternType="solid">
        <fgColor rgb="FFCCFFCC"/>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s>
  <cellStyleXfs count="12">
    <xf numFmtId="0" fontId="0" fillId="0" borderId="0"/>
    <xf numFmtId="9" fontId="34" fillId="0" borderId="0" applyFont="0" applyFill="0" applyBorder="0" applyAlignment="0" applyProtection="0"/>
    <xf numFmtId="0" fontId="33" fillId="0" borderId="0"/>
    <xf numFmtId="44" fontId="33" fillId="0" borderId="0" applyFont="0" applyFill="0" applyBorder="0" applyAlignment="0" applyProtection="0"/>
    <xf numFmtId="0" fontId="32" fillId="0" borderId="0"/>
    <xf numFmtId="44" fontId="32" fillId="0" borderId="0" applyFont="0" applyFill="0" applyBorder="0" applyAlignment="0" applyProtection="0"/>
    <xf numFmtId="0" fontId="34" fillId="0" borderId="0"/>
    <xf numFmtId="44" fontId="55" fillId="0" borderId="0" applyFont="0" applyFill="0" applyBorder="0" applyAlignment="0" applyProtection="0"/>
    <xf numFmtId="0" fontId="9" fillId="0" borderId="0"/>
    <xf numFmtId="0" fontId="9" fillId="0" borderId="0"/>
    <xf numFmtId="0" fontId="3" fillId="0" borderId="0"/>
    <xf numFmtId="44" fontId="3" fillId="0" borderId="0" applyFont="0" applyFill="0" applyBorder="0" applyAlignment="0" applyProtection="0"/>
  </cellStyleXfs>
  <cellXfs count="295">
    <xf numFmtId="0" fontId="0" fillId="0" borderId="0" xfId="0"/>
    <xf numFmtId="0" fontId="0" fillId="0" borderId="0" xfId="0" applyAlignment="1">
      <alignment horizontal="left" vertical="top"/>
    </xf>
    <xf numFmtId="0" fontId="40" fillId="0" borderId="0" xfId="0" applyFont="1" applyAlignment="1">
      <alignment horizontal="left" vertical="top"/>
    </xf>
    <xf numFmtId="0" fontId="37" fillId="0" borderId="0" xfId="0" applyFont="1" applyAlignment="1">
      <alignment horizontal="left" vertical="top"/>
    </xf>
    <xf numFmtId="0" fontId="37" fillId="0" borderId="0" xfId="0" applyFont="1" applyAlignment="1">
      <alignment wrapText="1"/>
    </xf>
    <xf numFmtId="0" fontId="43" fillId="0" borderId="0" xfId="0" applyFont="1" applyAlignment="1">
      <alignment horizontal="right" vertical="top"/>
    </xf>
    <xf numFmtId="0" fontId="43" fillId="0" borderId="0" xfId="0" applyFont="1" applyAlignment="1">
      <alignment vertical="top"/>
    </xf>
    <xf numFmtId="0" fontId="43" fillId="0" borderId="0" xfId="0" applyFont="1" applyAlignment="1">
      <alignment horizontal="center" vertical="top"/>
    </xf>
    <xf numFmtId="0" fontId="37" fillId="0" borderId="4" xfId="0" applyFont="1" applyBorder="1" applyAlignment="1">
      <alignment wrapText="1"/>
    </xf>
    <xf numFmtId="0" fontId="37" fillId="0" borderId="5" xfId="0" applyFont="1" applyBorder="1" applyAlignment="1">
      <alignment wrapText="1"/>
    </xf>
    <xf numFmtId="0" fontId="0" fillId="0" borderId="5" xfId="0" applyBorder="1" applyAlignment="1">
      <alignment wrapText="1"/>
    </xf>
    <xf numFmtId="0" fontId="36" fillId="0" borderId="1" xfId="0" applyFont="1" applyBorder="1" applyAlignment="1">
      <alignment horizontal="right" vertical="top"/>
    </xf>
    <xf numFmtId="0" fontId="37" fillId="0" borderId="0" xfId="0" applyFont="1"/>
    <xf numFmtId="0" fontId="37" fillId="0" borderId="0" xfId="0" applyFont="1" applyAlignment="1">
      <alignment horizontal="center" wrapText="1"/>
    </xf>
    <xf numFmtId="0" fontId="0" fillId="0" borderId="0" xfId="0" applyAlignment="1">
      <alignment wrapText="1"/>
    </xf>
    <xf numFmtId="0" fontId="0" fillId="0" borderId="1" xfId="0" applyBorder="1" applyAlignment="1" applyProtection="1">
      <alignment horizontal="center" vertical="top"/>
      <protection locked="0"/>
    </xf>
    <xf numFmtId="0" fontId="47" fillId="0" borderId="0" xfId="0" applyFont="1" applyAlignment="1">
      <alignment vertical="center"/>
    </xf>
    <xf numFmtId="0" fontId="37" fillId="0" borderId="0" xfId="0" applyFont="1" applyAlignment="1">
      <alignment horizontal="left" vertical="top" wrapText="1"/>
    </xf>
    <xf numFmtId="0" fontId="35" fillId="0" borderId="0" xfId="0" applyFont="1" applyAlignment="1">
      <alignment horizontal="right" vertical="top"/>
    </xf>
    <xf numFmtId="0" fontId="34" fillId="0" borderId="2" xfId="0" applyFont="1" applyBorder="1" applyAlignment="1" applyProtection="1">
      <alignment horizontal="center" vertical="top"/>
      <protection locked="0"/>
    </xf>
    <xf numFmtId="0" fontId="34" fillId="0" borderId="1" xfId="0" applyFont="1" applyBorder="1" applyAlignment="1" applyProtection="1">
      <alignment horizontal="center" vertical="top"/>
      <protection locked="0"/>
    </xf>
    <xf numFmtId="0" fontId="0" fillId="0" borderId="1" xfId="0" applyBorder="1" applyAlignment="1">
      <alignment horizontal="left" vertical="top"/>
    </xf>
    <xf numFmtId="0" fontId="35" fillId="0" borderId="1" xfId="0" applyFont="1" applyBorder="1" applyAlignment="1">
      <alignment horizontal="right" vertical="top"/>
    </xf>
    <xf numFmtId="0" fontId="0" fillId="0" borderId="2" xfId="0" applyBorder="1" applyAlignment="1" applyProtection="1">
      <alignment horizontal="center" vertical="top"/>
      <protection locked="0"/>
    </xf>
    <xf numFmtId="0" fontId="65" fillId="0" borderId="0" xfId="0" applyFont="1" applyAlignment="1">
      <alignment horizontal="left" vertical="top" wrapText="1"/>
    </xf>
    <xf numFmtId="0" fontId="40" fillId="0" borderId="0" xfId="0" applyFont="1" applyAlignment="1">
      <alignment horizontal="left" vertical="top" wrapText="1"/>
    </xf>
    <xf numFmtId="0" fontId="35" fillId="0" borderId="6" xfId="0" applyFont="1" applyBorder="1" applyAlignment="1">
      <alignment horizontal="center" vertical="top" wrapText="1"/>
    </xf>
    <xf numFmtId="0" fontId="35" fillId="0" borderId="7" xfId="0" applyFont="1" applyBorder="1" applyAlignment="1">
      <alignment horizontal="center" vertical="top" wrapText="1"/>
    </xf>
    <xf numFmtId="0" fontId="35" fillId="0" borderId="8" xfId="0" applyFont="1" applyBorder="1" applyAlignment="1">
      <alignment horizontal="center" vertical="top" wrapText="1"/>
    </xf>
    <xf numFmtId="0" fontId="34" fillId="0" borderId="0" xfId="6" applyAlignment="1">
      <alignment horizontal="center"/>
    </xf>
    <xf numFmtId="0" fontId="43" fillId="0" borderId="0" xfId="6" applyFont="1" applyAlignment="1">
      <alignment horizontal="center"/>
    </xf>
    <xf numFmtId="0" fontId="35" fillId="0" borderId="1" xfId="6" applyFont="1" applyBorder="1" applyAlignment="1" applyProtection="1">
      <alignment horizontal="center"/>
      <protection locked="0"/>
    </xf>
    <xf numFmtId="0" fontId="34" fillId="0" borderId="0" xfId="6" applyAlignment="1" applyProtection="1">
      <alignment horizontal="center"/>
      <protection locked="0"/>
    </xf>
    <xf numFmtId="0" fontId="34" fillId="0" borderId="21" xfId="6" applyBorder="1" applyAlignment="1" applyProtection="1">
      <alignment horizontal="center"/>
      <protection locked="0"/>
    </xf>
    <xf numFmtId="0" fontId="43" fillId="0" borderId="0" xfId="6" applyFont="1" applyAlignment="1" applyProtection="1">
      <alignment horizontal="center"/>
      <protection locked="0"/>
    </xf>
    <xf numFmtId="0" fontId="34" fillId="0" borderId="1" xfId="6" applyBorder="1" applyAlignment="1" applyProtection="1">
      <alignment horizontal="center"/>
      <protection locked="0"/>
    </xf>
    <xf numFmtId="0" fontId="49" fillId="0" borderId="0" xfId="0" applyFont="1" applyAlignment="1">
      <alignment horizontal="center"/>
    </xf>
    <xf numFmtId="0" fontId="0" fillId="0" borderId="0" xfId="0" applyAlignment="1">
      <alignment horizontal="center"/>
    </xf>
    <xf numFmtId="0" fontId="37" fillId="5" borderId="1" xfId="0" applyFont="1" applyFill="1" applyBorder="1" applyAlignment="1" applyProtection="1">
      <alignment horizontal="center"/>
      <protection locked="0"/>
    </xf>
    <xf numFmtId="0" fontId="34" fillId="5" borderId="2" xfId="0"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0" fontId="34" fillId="0" borderId="0" xfId="0" applyFont="1" applyAlignment="1">
      <alignment horizontal="center"/>
    </xf>
    <xf numFmtId="10" fontId="48" fillId="0" borderId="0" xfId="4" applyNumberFormat="1" applyFont="1" applyAlignment="1">
      <alignment horizontal="center"/>
    </xf>
    <xf numFmtId="164" fontId="48" fillId="0" borderId="0" xfId="4" applyNumberFormat="1" applyFont="1" applyAlignment="1">
      <alignment horizontal="center"/>
    </xf>
    <xf numFmtId="0" fontId="32" fillId="0" borderId="0" xfId="4" applyAlignment="1">
      <alignment horizontal="center"/>
    </xf>
    <xf numFmtId="0" fontId="58" fillId="0" borderId="0" xfId="4" applyFont="1" applyAlignment="1">
      <alignment horizontal="center" wrapText="1"/>
    </xf>
    <xf numFmtId="0" fontId="10" fillId="0" borderId="0" xfId="4" applyFont="1" applyAlignment="1">
      <alignment horizontal="center" wrapText="1"/>
    </xf>
    <xf numFmtId="0" fontId="48" fillId="13" borderId="1" xfId="4" applyFont="1" applyFill="1" applyBorder="1" applyAlignment="1">
      <alignment horizontal="center"/>
    </xf>
    <xf numFmtId="0" fontId="27" fillId="13" borderId="1" xfId="4" applyFont="1" applyFill="1" applyBorder="1" applyAlignment="1">
      <alignment horizontal="center"/>
    </xf>
    <xf numFmtId="10" fontId="48" fillId="13" borderId="1" xfId="4" applyNumberFormat="1" applyFont="1" applyFill="1" applyBorder="1" applyAlignment="1">
      <alignment horizontal="center" wrapText="1"/>
    </xf>
    <xf numFmtId="164" fontId="48" fillId="13" borderId="1" xfId="4" applyNumberFormat="1" applyFont="1" applyFill="1" applyBorder="1" applyAlignment="1">
      <alignment horizontal="center" wrapText="1"/>
    </xf>
    <xf numFmtId="0" fontId="32" fillId="0" borderId="1" xfId="4" applyBorder="1" applyAlignment="1">
      <alignment horizontal="center"/>
    </xf>
    <xf numFmtId="0" fontId="22" fillId="0" borderId="1" xfId="4" applyFont="1" applyBorder="1" applyAlignment="1">
      <alignment horizontal="center" wrapText="1"/>
    </xf>
    <xf numFmtId="0" fontId="11" fillId="0" borderId="1" xfId="4" applyFont="1" applyBorder="1" applyAlignment="1">
      <alignment horizontal="center" wrapText="1"/>
    </xf>
    <xf numFmtId="164" fontId="23" fillId="0" borderId="1" xfId="5" applyNumberFormat="1" applyFont="1" applyBorder="1" applyAlignment="1" applyProtection="1">
      <alignment horizontal="center"/>
    </xf>
    <xf numFmtId="10" fontId="32" fillId="14" borderId="1" xfId="4" applyNumberFormat="1" applyFill="1" applyBorder="1" applyAlignment="1" applyProtection="1">
      <alignment horizontal="center"/>
      <protection locked="0"/>
    </xf>
    <xf numFmtId="164" fontId="23" fillId="0" borderId="1" xfId="4" applyNumberFormat="1" applyFont="1" applyBorder="1" applyAlignment="1">
      <alignment horizontal="center"/>
    </xf>
    <xf numFmtId="164" fontId="23" fillId="0" borderId="1" xfId="4" applyNumberFormat="1" applyFont="1" applyBorder="1" applyAlignment="1">
      <alignment horizontal="center" wrapText="1"/>
    </xf>
    <xf numFmtId="8" fontId="3" fillId="0" borderId="1" xfId="10" applyNumberFormat="1" applyBorder="1" applyAlignment="1">
      <alignment horizontal="center"/>
    </xf>
    <xf numFmtId="0" fontId="3" fillId="0" borderId="1" xfId="10" applyBorder="1" applyAlignment="1">
      <alignment horizontal="center"/>
    </xf>
    <xf numFmtId="0" fontId="16" fillId="0" borderId="1" xfId="4" applyFont="1" applyBorder="1" applyAlignment="1">
      <alignment horizontal="center" wrapText="1"/>
    </xf>
    <xf numFmtId="0" fontId="19" fillId="0" borderId="1" xfId="4" applyFont="1" applyBorder="1" applyAlignment="1">
      <alignment horizontal="center" wrapText="1"/>
    </xf>
    <xf numFmtId="0" fontId="6" fillId="0" borderId="1" xfId="4" applyFont="1" applyBorder="1" applyAlignment="1">
      <alignment horizontal="center" wrapText="1"/>
    </xf>
    <xf numFmtId="0" fontId="24" fillId="0" borderId="1" xfId="4" applyFont="1" applyBorder="1" applyAlignment="1">
      <alignment horizontal="center" wrapText="1"/>
    </xf>
    <xf numFmtId="0" fontId="13" fillId="0" borderId="1" xfId="4" applyFont="1" applyBorder="1" applyAlignment="1">
      <alignment horizontal="center" wrapText="1"/>
    </xf>
    <xf numFmtId="0" fontId="21" fillId="0" borderId="1" xfId="4" applyFont="1" applyBorder="1" applyAlignment="1">
      <alignment horizontal="center" wrapText="1"/>
    </xf>
    <xf numFmtId="0" fontId="32" fillId="0" borderId="1" xfId="4" applyBorder="1" applyAlignment="1">
      <alignment horizontal="center" wrapText="1"/>
    </xf>
    <xf numFmtId="0" fontId="56" fillId="0" borderId="1" xfId="4" applyFont="1" applyBorder="1" applyAlignment="1">
      <alignment horizontal="center" wrapText="1"/>
    </xf>
    <xf numFmtId="0" fontId="51" fillId="10" borderId="1" xfId="4" applyFont="1" applyFill="1" applyBorder="1" applyAlignment="1">
      <alignment horizontal="center" wrapText="1"/>
    </xf>
    <xf numFmtId="0" fontId="32" fillId="10" borderId="1" xfId="4" applyFill="1" applyBorder="1" applyAlignment="1">
      <alignment horizontal="center"/>
    </xf>
    <xf numFmtId="10" fontId="32" fillId="10" borderId="1" xfId="4" applyNumberFormat="1" applyFill="1" applyBorder="1" applyAlignment="1">
      <alignment horizontal="center"/>
    </xf>
    <xf numFmtId="164" fontId="32" fillId="14" borderId="1" xfId="4" applyNumberFormat="1" applyFill="1" applyBorder="1" applyAlignment="1" applyProtection="1">
      <alignment horizontal="center"/>
      <protection locked="0"/>
    </xf>
    <xf numFmtId="164" fontId="32" fillId="0" borderId="1" xfId="4" applyNumberFormat="1" applyBorder="1" applyAlignment="1">
      <alignment horizontal="center"/>
    </xf>
    <xf numFmtId="164" fontId="32" fillId="10" borderId="1" xfId="4" applyNumberFormat="1" applyFill="1" applyBorder="1" applyAlignment="1">
      <alignment horizontal="center"/>
    </xf>
    <xf numFmtId="0" fontId="28" fillId="0" borderId="1" xfId="4" applyFont="1" applyBorder="1" applyAlignment="1">
      <alignment horizontal="center" wrapText="1"/>
    </xf>
    <xf numFmtId="0" fontId="29" fillId="0" borderId="1" xfId="4" applyFont="1" applyBorder="1" applyAlignment="1">
      <alignment horizontal="center" wrapText="1"/>
    </xf>
    <xf numFmtId="0" fontId="56" fillId="0" borderId="2" xfId="4" applyFont="1" applyBorder="1" applyAlignment="1">
      <alignment horizontal="center" wrapText="1"/>
    </xf>
    <xf numFmtId="0" fontId="18" fillId="0" borderId="1" xfId="4" applyFont="1" applyBorder="1" applyAlignment="1">
      <alignment horizontal="center" wrapText="1"/>
    </xf>
    <xf numFmtId="0" fontId="56" fillId="0" borderId="16" xfId="4" applyFont="1" applyBorder="1" applyAlignment="1">
      <alignment horizontal="center" wrapText="1"/>
    </xf>
    <xf numFmtId="0" fontId="56" fillId="0" borderId="12" xfId="4" applyFont="1" applyBorder="1" applyAlignment="1">
      <alignment horizontal="center" wrapText="1"/>
    </xf>
    <xf numFmtId="0" fontId="56" fillId="0" borderId="1" xfId="4" applyFont="1" applyBorder="1" applyAlignment="1" applyProtection="1">
      <alignment horizontal="center" wrapText="1"/>
      <protection locked="0"/>
    </xf>
    <xf numFmtId="0" fontId="56" fillId="0" borderId="13" xfId="4" applyFont="1" applyBorder="1" applyAlignment="1" applyProtection="1">
      <alignment horizontal="center" wrapText="1"/>
      <protection locked="0"/>
    </xf>
    <xf numFmtId="0" fontId="32" fillId="0" borderId="1" xfId="4" applyBorder="1" applyAlignment="1" applyProtection="1">
      <alignment horizontal="center"/>
      <protection locked="0"/>
    </xf>
    <xf numFmtId="0" fontId="51" fillId="10" borderId="1" xfId="4" applyFont="1" applyFill="1" applyBorder="1" applyAlignment="1">
      <alignment horizontal="center"/>
    </xf>
    <xf numFmtId="0" fontId="48" fillId="0" borderId="0" xfId="4" applyFont="1" applyAlignment="1">
      <alignment horizontal="center"/>
    </xf>
    <xf numFmtId="0" fontId="57" fillId="0" borderId="0" xfId="4" applyFont="1" applyAlignment="1">
      <alignment horizontal="center"/>
    </xf>
    <xf numFmtId="10" fontId="32" fillId="0" borderId="0" xfId="4" applyNumberFormat="1" applyAlignment="1">
      <alignment horizontal="center"/>
    </xf>
    <xf numFmtId="164" fontId="32" fillId="0" borderId="0" xfId="4" applyNumberFormat="1" applyAlignment="1">
      <alignment horizontal="center"/>
    </xf>
    <xf numFmtId="0" fontId="58" fillId="0" borderId="0" xfId="4" applyFont="1" applyAlignment="1">
      <alignment horizontal="center"/>
    </xf>
    <xf numFmtId="0" fontId="32" fillId="13" borderId="1" xfId="4" applyFill="1" applyBorder="1" applyAlignment="1">
      <alignment horizontal="center"/>
    </xf>
    <xf numFmtId="10" fontId="32" fillId="13" borderId="1" xfId="4" applyNumberFormat="1" applyFill="1" applyBorder="1" applyAlignment="1">
      <alignment horizontal="center" wrapText="1"/>
    </xf>
    <xf numFmtId="164" fontId="32" fillId="13" borderId="1" xfId="4" applyNumberFormat="1" applyFill="1" applyBorder="1" applyAlignment="1">
      <alignment horizontal="center" wrapText="1"/>
    </xf>
    <xf numFmtId="164" fontId="18" fillId="13" borderId="1" xfId="4" applyNumberFormat="1" applyFont="1" applyFill="1" applyBorder="1" applyAlignment="1">
      <alignment horizontal="center" wrapText="1"/>
    </xf>
    <xf numFmtId="164" fontId="49" fillId="0" borderId="1" xfId="5" applyNumberFormat="1" applyFont="1" applyBorder="1" applyAlignment="1" applyProtection="1">
      <alignment horizontal="center"/>
    </xf>
    <xf numFmtId="164" fontId="24" fillId="0" borderId="1" xfId="4" applyNumberFormat="1" applyFont="1" applyBorder="1" applyAlignment="1">
      <alignment horizontal="center"/>
    </xf>
    <xf numFmtId="164" fontId="50" fillId="0" borderId="1" xfId="0" applyNumberFormat="1" applyFont="1" applyBorder="1" applyAlignment="1">
      <alignment horizontal="center"/>
    </xf>
    <xf numFmtId="164" fontId="24" fillId="0" borderId="1" xfId="5" applyNumberFormat="1" applyFont="1" applyBorder="1" applyAlignment="1" applyProtection="1">
      <alignment horizontal="center"/>
    </xf>
    <xf numFmtId="164" fontId="24" fillId="0" borderId="1" xfId="4" applyNumberFormat="1" applyFont="1" applyBorder="1" applyAlignment="1">
      <alignment horizontal="center" wrapText="1"/>
    </xf>
    <xf numFmtId="0" fontId="5" fillId="0" borderId="1" xfId="4" applyFont="1" applyBorder="1" applyAlignment="1">
      <alignment horizontal="center" wrapText="1"/>
    </xf>
    <xf numFmtId="0" fontId="23" fillId="0" borderId="1" xfId="4" applyFont="1" applyBorder="1" applyAlignment="1">
      <alignment horizontal="center" wrapText="1"/>
    </xf>
    <xf numFmtId="0" fontId="30" fillId="10" borderId="1" xfId="4" applyFont="1" applyFill="1" applyBorder="1" applyAlignment="1">
      <alignment horizontal="center" wrapText="1"/>
    </xf>
    <xf numFmtId="0" fontId="28" fillId="10" borderId="1" xfId="4" applyFont="1" applyFill="1" applyBorder="1" applyAlignment="1">
      <alignment horizontal="center" wrapText="1"/>
    </xf>
    <xf numFmtId="0" fontId="49" fillId="0" borderId="1" xfId="4" applyFont="1" applyBorder="1" applyAlignment="1">
      <alignment horizontal="center" wrapText="1"/>
    </xf>
    <xf numFmtId="164" fontId="50" fillId="0" borderId="0" xfId="0" applyNumberFormat="1" applyFont="1" applyAlignment="1">
      <alignment horizontal="center"/>
    </xf>
    <xf numFmtId="8" fontId="32" fillId="0" borderId="1" xfId="4" applyNumberFormat="1" applyBorder="1" applyAlignment="1">
      <alignment horizontal="center"/>
    </xf>
    <xf numFmtId="0" fontId="8" fillId="0" borderId="1" xfId="4" applyFont="1" applyBorder="1" applyAlignment="1">
      <alignment horizontal="center" wrapText="1"/>
    </xf>
    <xf numFmtId="164" fontId="32" fillId="0" borderId="1" xfId="4" applyNumberFormat="1" applyBorder="1" applyAlignment="1">
      <alignment horizontal="center" wrapText="1"/>
    </xf>
    <xf numFmtId="0" fontId="50" fillId="0" borderId="0" xfId="0" applyFont="1" applyAlignment="1">
      <alignment horizontal="center"/>
    </xf>
    <xf numFmtId="0" fontId="14" fillId="0" borderId="1" xfId="4" applyFont="1" applyBorder="1" applyAlignment="1">
      <alignment horizontal="center" wrapText="1"/>
    </xf>
    <xf numFmtId="164" fontId="32" fillId="0" borderId="1" xfId="7" applyNumberFormat="1" applyFont="1" applyBorder="1" applyAlignment="1" applyProtection="1">
      <alignment horizontal="center"/>
    </xf>
    <xf numFmtId="0" fontId="49" fillId="0" borderId="1" xfId="6" applyFont="1" applyBorder="1" applyAlignment="1">
      <alignment horizontal="center" wrapText="1"/>
    </xf>
    <xf numFmtId="0" fontId="7" fillId="0" borderId="1" xfId="4" applyFont="1" applyBorder="1" applyAlignment="1">
      <alignment horizontal="center" wrapText="1"/>
    </xf>
    <xf numFmtId="10" fontId="3" fillId="0" borderId="0" xfId="10" applyNumberFormat="1" applyAlignment="1">
      <alignment horizontal="center"/>
    </xf>
    <xf numFmtId="0" fontId="3" fillId="0" borderId="0" xfId="10" applyAlignment="1">
      <alignment horizontal="center"/>
    </xf>
    <xf numFmtId="0" fontId="3" fillId="9" borderId="1" xfId="10" applyFill="1" applyBorder="1" applyAlignment="1">
      <alignment horizontal="center"/>
    </xf>
    <xf numFmtId="0" fontId="58" fillId="0" borderId="0" xfId="10" applyFont="1" applyAlignment="1">
      <alignment horizontal="center"/>
    </xf>
    <xf numFmtId="0" fontId="3" fillId="13" borderId="1" xfId="10" applyFill="1" applyBorder="1" applyAlignment="1">
      <alignment horizontal="center"/>
    </xf>
    <xf numFmtId="10" fontId="3" fillId="13" borderId="1" xfId="10" applyNumberFormat="1" applyFill="1" applyBorder="1" applyAlignment="1">
      <alignment horizontal="center" wrapText="1"/>
    </xf>
    <xf numFmtId="0" fontId="3" fillId="0" borderId="1" xfId="10" applyBorder="1" applyAlignment="1">
      <alignment horizontal="center" wrapText="1"/>
    </xf>
    <xf numFmtId="10" fontId="3" fillId="14" borderId="1" xfId="10" applyNumberFormat="1" applyFill="1" applyBorder="1" applyAlignment="1" applyProtection="1">
      <alignment horizontal="center"/>
      <protection locked="0"/>
    </xf>
    <xf numFmtId="164" fontId="3" fillId="0" borderId="1" xfId="10" applyNumberFormat="1" applyBorder="1" applyAlignment="1">
      <alignment horizontal="center"/>
    </xf>
    <xf numFmtId="164" fontId="3" fillId="0" borderId="3" xfId="10" applyNumberFormat="1" applyBorder="1" applyAlignment="1">
      <alignment horizontal="center"/>
    </xf>
    <xf numFmtId="164" fontId="3" fillId="9" borderId="1" xfId="10" applyNumberFormat="1" applyFill="1" applyBorder="1" applyAlignment="1">
      <alignment horizontal="center"/>
    </xf>
    <xf numFmtId="8" fontId="3" fillId="9" borderId="1" xfId="10" applyNumberFormat="1" applyFill="1" applyBorder="1" applyAlignment="1">
      <alignment horizontal="center"/>
    </xf>
    <xf numFmtId="164" fontId="3" fillId="0" borderId="1" xfId="10" applyNumberFormat="1" applyBorder="1" applyAlignment="1">
      <alignment horizontal="center" wrapText="1"/>
    </xf>
    <xf numFmtId="0" fontId="25" fillId="0" borderId="1" xfId="4" applyFont="1" applyBorder="1" applyAlignment="1">
      <alignment horizontal="center" wrapText="1"/>
    </xf>
    <xf numFmtId="8" fontId="32" fillId="0" borderId="0" xfId="4" applyNumberFormat="1" applyAlignment="1">
      <alignment horizontal="center"/>
    </xf>
    <xf numFmtId="0" fontId="12" fillId="0" borderId="1" xfId="4" applyFont="1" applyBorder="1" applyAlignment="1">
      <alignment horizontal="center" wrapText="1"/>
    </xf>
    <xf numFmtId="0" fontId="17" fillId="0" borderId="1" xfId="4" applyFont="1" applyBorder="1" applyAlignment="1">
      <alignment horizontal="center" wrapText="1"/>
    </xf>
    <xf numFmtId="0" fontId="20" fillId="0" borderId="1" xfId="4" applyFont="1" applyBorder="1" applyAlignment="1">
      <alignment horizontal="center" wrapText="1"/>
    </xf>
    <xf numFmtId="0" fontId="26" fillId="0" borderId="1" xfId="4" applyFont="1" applyBorder="1" applyAlignment="1">
      <alignment horizontal="center" wrapText="1"/>
    </xf>
    <xf numFmtId="0" fontId="51" fillId="0" borderId="0" xfId="4" applyFont="1" applyAlignment="1">
      <alignment horizontal="center"/>
    </xf>
    <xf numFmtId="8" fontId="59" fillId="0" borderId="0" xfId="0" applyNumberFormat="1" applyFont="1" applyAlignment="1">
      <alignment horizontal="center"/>
    </xf>
    <xf numFmtId="0" fontId="58" fillId="0" borderId="0" xfId="4" applyFont="1" applyAlignment="1" applyProtection="1">
      <alignment horizontal="center"/>
      <protection locked="0"/>
    </xf>
    <xf numFmtId="0" fontId="32" fillId="0" borderId="0" xfId="4" applyAlignment="1" applyProtection="1">
      <alignment horizontal="center"/>
      <protection locked="0"/>
    </xf>
    <xf numFmtId="10" fontId="32" fillId="0" borderId="0" xfId="4" applyNumberFormat="1" applyAlignment="1" applyProtection="1">
      <alignment horizontal="center"/>
      <protection locked="0"/>
    </xf>
    <xf numFmtId="164" fontId="32" fillId="0" borderId="0" xfId="4" applyNumberFormat="1" applyAlignment="1" applyProtection="1">
      <alignment horizontal="center"/>
      <protection locked="0"/>
    </xf>
    <xf numFmtId="0" fontId="0" fillId="0" borderId="0" xfId="0" applyAlignment="1" applyProtection="1">
      <alignment horizontal="center"/>
      <protection locked="0"/>
    </xf>
    <xf numFmtId="10" fontId="32" fillId="13" borderId="1" xfId="4" applyNumberFormat="1" applyFill="1" applyBorder="1" applyAlignment="1" applyProtection="1">
      <alignment horizontal="center" wrapText="1"/>
      <protection locked="0"/>
    </xf>
    <xf numFmtId="164" fontId="32" fillId="13" borderId="1" xfId="4" applyNumberFormat="1" applyFill="1" applyBorder="1" applyAlignment="1" applyProtection="1">
      <alignment horizontal="center" wrapText="1"/>
      <protection locked="0"/>
    </xf>
    <xf numFmtId="0" fontId="31" fillId="0" borderId="1" xfId="4" applyFont="1" applyBorder="1" applyAlignment="1">
      <alignment horizontal="center" wrapText="1"/>
    </xf>
    <xf numFmtId="10" fontId="32" fillId="14" borderId="1" xfId="1" applyNumberFormat="1" applyFont="1" applyFill="1" applyBorder="1" applyAlignment="1" applyProtection="1">
      <alignment horizontal="center"/>
      <protection locked="0"/>
    </xf>
    <xf numFmtId="164" fontId="32" fillId="0" borderId="1" xfId="4" applyNumberFormat="1" applyBorder="1" applyAlignment="1" applyProtection="1">
      <alignment horizontal="center"/>
      <protection locked="0"/>
    </xf>
    <xf numFmtId="0" fontId="4" fillId="0" borderId="1" xfId="4" applyFont="1" applyBorder="1" applyAlignment="1">
      <alignment horizontal="center" wrapText="1"/>
    </xf>
    <xf numFmtId="0" fontId="15" fillId="0" borderId="13" xfId="4" applyFont="1" applyBorder="1" applyAlignment="1">
      <alignment horizontal="center" wrapText="1"/>
    </xf>
    <xf numFmtId="0" fontId="56" fillId="0" borderId="13" xfId="4" applyFont="1" applyBorder="1" applyAlignment="1">
      <alignment horizontal="center" wrapText="1"/>
    </xf>
    <xf numFmtId="0" fontId="20" fillId="0" borderId="13" xfId="4" applyFont="1" applyBorder="1" applyAlignment="1">
      <alignment horizontal="center" wrapText="1"/>
    </xf>
    <xf numFmtId="10" fontId="32" fillId="14" borderId="13" xfId="4" applyNumberFormat="1" applyFill="1" applyBorder="1" applyAlignment="1" applyProtection="1">
      <alignment horizontal="center"/>
      <protection locked="0"/>
    </xf>
    <xf numFmtId="164" fontId="32" fillId="0" borderId="13" xfId="4" applyNumberFormat="1" applyBorder="1" applyAlignment="1" applyProtection="1">
      <alignment horizontal="center"/>
      <protection locked="0"/>
    </xf>
    <xf numFmtId="0" fontId="32" fillId="0" borderId="14" xfId="4" applyBorder="1" applyAlignment="1">
      <alignment horizontal="center"/>
    </xf>
    <xf numFmtId="0" fontId="29" fillId="0" borderId="2" xfId="4" applyFont="1" applyBorder="1" applyAlignment="1">
      <alignment horizontal="center" wrapText="1"/>
    </xf>
    <xf numFmtId="0" fontId="32" fillId="10" borderId="2" xfId="4" applyFill="1" applyBorder="1" applyAlignment="1">
      <alignment horizontal="center"/>
    </xf>
    <xf numFmtId="10" fontId="32" fillId="10" borderId="2" xfId="4" applyNumberFormat="1" applyFill="1" applyBorder="1" applyAlignment="1">
      <alignment horizontal="center"/>
    </xf>
    <xf numFmtId="164" fontId="32" fillId="14" borderId="2" xfId="4" applyNumberFormat="1" applyFill="1" applyBorder="1" applyAlignment="1" applyProtection="1">
      <alignment horizontal="center"/>
      <protection locked="0"/>
    </xf>
    <xf numFmtId="164" fontId="32" fillId="0" borderId="2" xfId="4" applyNumberFormat="1" applyBorder="1" applyAlignment="1">
      <alignment horizontal="center"/>
    </xf>
    <xf numFmtId="164" fontId="32" fillId="10" borderId="2" xfId="4" applyNumberFormat="1" applyFill="1" applyBorder="1" applyAlignment="1">
      <alignment horizontal="center"/>
    </xf>
    <xf numFmtId="0" fontId="18" fillId="0" borderId="16" xfId="4" applyFont="1" applyBorder="1" applyAlignment="1">
      <alignment horizontal="center" wrapText="1"/>
    </xf>
    <xf numFmtId="0" fontId="32" fillId="10" borderId="16" xfId="4" applyFill="1" applyBorder="1" applyAlignment="1">
      <alignment horizontal="center"/>
    </xf>
    <xf numFmtId="10" fontId="32" fillId="10" borderId="16" xfId="4" applyNumberFormat="1" applyFill="1" applyBorder="1" applyAlignment="1">
      <alignment horizontal="center"/>
    </xf>
    <xf numFmtId="164" fontId="32" fillId="14" borderId="16" xfId="4" applyNumberFormat="1" applyFill="1" applyBorder="1" applyAlignment="1" applyProtection="1">
      <alignment horizontal="center"/>
      <protection locked="0"/>
    </xf>
    <xf numFmtId="164" fontId="32" fillId="0" borderId="16" xfId="4" applyNumberFormat="1" applyBorder="1" applyAlignment="1">
      <alignment horizontal="center"/>
    </xf>
    <xf numFmtId="164" fontId="32" fillId="10" borderId="16" xfId="4" applyNumberFormat="1" applyFill="1" applyBorder="1" applyAlignment="1">
      <alignment horizontal="center"/>
    </xf>
    <xf numFmtId="0" fontId="32" fillId="0" borderId="17" xfId="4" applyBorder="1" applyAlignment="1">
      <alignment horizontal="center"/>
    </xf>
    <xf numFmtId="0" fontId="29" fillId="0" borderId="12" xfId="4" applyFont="1" applyBorder="1" applyAlignment="1">
      <alignment horizontal="center" wrapText="1"/>
    </xf>
    <xf numFmtId="0" fontId="32" fillId="10" borderId="12" xfId="4" applyFill="1" applyBorder="1" applyAlignment="1">
      <alignment horizontal="center"/>
    </xf>
    <xf numFmtId="10" fontId="32" fillId="10" borderId="12" xfId="4" applyNumberFormat="1" applyFill="1" applyBorder="1" applyAlignment="1">
      <alignment horizontal="center"/>
    </xf>
    <xf numFmtId="164" fontId="32" fillId="14" borderId="12" xfId="4" applyNumberFormat="1" applyFill="1" applyBorder="1" applyAlignment="1" applyProtection="1">
      <alignment horizontal="center"/>
      <protection locked="0"/>
    </xf>
    <xf numFmtId="164" fontId="32" fillId="0" borderId="12" xfId="4" applyNumberFormat="1" applyBorder="1" applyAlignment="1">
      <alignment horizontal="center"/>
    </xf>
    <xf numFmtId="164" fontId="32" fillId="10" borderId="12" xfId="4" applyNumberFormat="1" applyFill="1" applyBorder="1" applyAlignment="1">
      <alignment horizontal="center"/>
    </xf>
    <xf numFmtId="0" fontId="32" fillId="0" borderId="13" xfId="4" applyBorder="1" applyAlignment="1">
      <alignment horizontal="center" wrapText="1"/>
    </xf>
    <xf numFmtId="0" fontId="32" fillId="10" borderId="13" xfId="4" applyFill="1" applyBorder="1" applyAlignment="1">
      <alignment horizontal="center"/>
    </xf>
    <xf numFmtId="10" fontId="32" fillId="10" borderId="13" xfId="4" applyNumberFormat="1" applyFill="1" applyBorder="1" applyAlignment="1">
      <alignment horizontal="center"/>
    </xf>
    <xf numFmtId="164" fontId="32" fillId="10" borderId="13" xfId="4" applyNumberFormat="1" applyFill="1" applyBorder="1" applyAlignment="1">
      <alignment horizontal="center"/>
    </xf>
    <xf numFmtId="0" fontId="32" fillId="0" borderId="15" xfId="4" applyBorder="1" applyAlignment="1">
      <alignment horizontal="center"/>
    </xf>
    <xf numFmtId="0" fontId="56" fillId="0" borderId="1" xfId="4" applyFont="1" applyBorder="1" applyAlignment="1" applyProtection="1">
      <alignment horizontal="center"/>
      <protection locked="0"/>
    </xf>
    <xf numFmtId="0" fontId="32" fillId="0" borderId="1" xfId="4" applyBorder="1" applyAlignment="1" applyProtection="1">
      <alignment horizontal="center" wrapText="1"/>
      <protection locked="0"/>
    </xf>
    <xf numFmtId="0" fontId="32" fillId="10" borderId="1" xfId="4" applyFill="1" applyBorder="1" applyAlignment="1" applyProtection="1">
      <alignment horizontal="center"/>
      <protection locked="0"/>
    </xf>
    <xf numFmtId="10" fontId="32" fillId="10" borderId="1" xfId="4" applyNumberFormat="1" applyFill="1" applyBorder="1" applyAlignment="1" applyProtection="1">
      <alignment horizontal="center"/>
      <protection locked="0"/>
    </xf>
    <xf numFmtId="0" fontId="35" fillId="0" borderId="0" xfId="0" applyFont="1" applyAlignment="1" applyProtection="1">
      <alignment horizontal="center"/>
      <protection locked="0"/>
    </xf>
    <xf numFmtId="0" fontId="36" fillId="0" borderId="0" xfId="0" applyFont="1" applyAlignment="1" applyProtection="1">
      <alignment horizontal="center"/>
      <protection locked="0"/>
    </xf>
    <xf numFmtId="0" fontId="37" fillId="0" borderId="0" xfId="0" applyFont="1" applyAlignment="1" applyProtection="1">
      <alignment horizontal="center"/>
      <protection locked="0"/>
    </xf>
    <xf numFmtId="0" fontId="35" fillId="2" borderId="1" xfId="0" applyFont="1" applyFill="1" applyBorder="1" applyAlignment="1">
      <alignment horizontal="center"/>
    </xf>
    <xf numFmtId="0" fontId="35" fillId="2" borderId="2" xfId="0" applyFont="1" applyFill="1" applyBorder="1" applyAlignment="1" applyProtection="1">
      <alignment horizontal="center"/>
      <protection locked="0"/>
    </xf>
    <xf numFmtId="0" fontId="35" fillId="2" borderId="2" xfId="0" applyFont="1" applyFill="1" applyBorder="1" applyAlignment="1" applyProtection="1">
      <alignment horizontal="center" wrapText="1"/>
      <protection locked="0"/>
    </xf>
    <xf numFmtId="0" fontId="36" fillId="2" borderId="2" xfId="0" applyFont="1" applyFill="1" applyBorder="1" applyAlignment="1" applyProtection="1">
      <alignment horizontal="center" wrapText="1"/>
      <protection locked="0"/>
    </xf>
    <xf numFmtId="0" fontId="37" fillId="0" borderId="1" xfId="0" applyFont="1" applyBorder="1" applyAlignment="1" applyProtection="1">
      <alignment horizontal="center"/>
      <protection locked="0"/>
    </xf>
    <xf numFmtId="0" fontId="0" fillId="0" borderId="1" xfId="0" applyBorder="1" applyAlignment="1">
      <alignment horizontal="center"/>
    </xf>
    <xf numFmtId="164" fontId="0" fillId="0" borderId="1" xfId="0" applyNumberFormat="1" applyBorder="1" applyAlignment="1">
      <alignment horizontal="center"/>
    </xf>
    <xf numFmtId="0" fontId="0" fillId="0" borderId="1" xfId="0" applyBorder="1" applyAlignment="1">
      <alignment horizontal="center" wrapText="1"/>
    </xf>
    <xf numFmtId="0" fontId="0" fillId="9" borderId="1" xfId="0" applyFill="1" applyBorder="1" applyAlignment="1">
      <alignment horizontal="center"/>
    </xf>
    <xf numFmtId="0" fontId="0" fillId="9" borderId="1" xfId="0" applyFill="1" applyBorder="1" applyAlignment="1">
      <alignment horizontal="center" wrapText="1"/>
    </xf>
    <xf numFmtId="164" fontId="0" fillId="9" borderId="1" xfId="0" applyNumberFormat="1" applyFill="1" applyBorder="1" applyAlignment="1">
      <alignment horizontal="center"/>
    </xf>
    <xf numFmtId="164" fontId="37" fillId="0" borderId="0" xfId="0" applyNumberFormat="1" applyFont="1" applyAlignment="1" applyProtection="1">
      <alignment horizontal="center"/>
      <protection locked="0"/>
    </xf>
    <xf numFmtId="164" fontId="36" fillId="2" borderId="1" xfId="0" applyNumberFormat="1" applyFont="1" applyFill="1" applyBorder="1" applyAlignment="1" applyProtection="1">
      <alignment horizontal="center" wrapText="1"/>
      <protection locked="0"/>
    </xf>
    <xf numFmtId="164" fontId="0" fillId="0" borderId="0" xfId="0" applyNumberFormat="1" applyAlignment="1" applyProtection="1">
      <alignment horizontal="center"/>
      <protection locked="0"/>
    </xf>
    <xf numFmtId="164" fontId="37" fillId="0" borderId="0" xfId="0" applyNumberFormat="1" applyFont="1" applyAlignment="1">
      <alignment horizontal="center"/>
    </xf>
    <xf numFmtId="164" fontId="36" fillId="2" borderId="1" xfId="0" applyNumberFormat="1" applyFont="1" applyFill="1" applyBorder="1" applyAlignment="1">
      <alignment horizontal="center"/>
    </xf>
    <xf numFmtId="164" fontId="37" fillId="4" borderId="1" xfId="7" applyNumberFormat="1" applyFont="1" applyFill="1" applyBorder="1" applyAlignment="1">
      <alignment horizontal="center"/>
    </xf>
    <xf numFmtId="164" fontId="0" fillId="0" borderId="0" xfId="0" applyNumberFormat="1" applyAlignment="1">
      <alignment horizontal="center"/>
    </xf>
    <xf numFmtId="10" fontId="37" fillId="0" borderId="0" xfId="0" applyNumberFormat="1" applyFont="1" applyAlignment="1" applyProtection="1">
      <alignment horizontal="center"/>
      <protection locked="0"/>
    </xf>
    <xf numFmtId="10" fontId="35" fillId="2" borderId="1" xfId="0" applyNumberFormat="1" applyFont="1" applyFill="1" applyBorder="1" applyAlignment="1" applyProtection="1">
      <alignment horizontal="center" wrapText="1"/>
      <protection locked="0"/>
    </xf>
    <xf numFmtId="10" fontId="0" fillId="0" borderId="1" xfId="0" applyNumberFormat="1" applyBorder="1" applyAlignment="1">
      <alignment horizontal="center"/>
    </xf>
    <xf numFmtId="10" fontId="0" fillId="9" borderId="1" xfId="0" applyNumberFormat="1" applyFill="1" applyBorder="1" applyAlignment="1">
      <alignment horizontal="center"/>
    </xf>
    <xf numFmtId="10" fontId="0" fillId="0" borderId="0" xfId="0" applyNumberFormat="1" applyAlignment="1" applyProtection="1">
      <alignment horizontal="center"/>
      <protection locked="0"/>
    </xf>
    <xf numFmtId="164" fontId="32" fillId="0" borderId="13" xfId="4" applyNumberFormat="1" applyBorder="1" applyAlignment="1">
      <alignment horizontal="center"/>
    </xf>
    <xf numFmtId="164" fontId="32" fillId="10" borderId="1" xfId="4" applyNumberFormat="1" applyFill="1" applyBorder="1" applyAlignment="1" applyProtection="1">
      <alignment horizontal="center"/>
      <protection locked="0"/>
    </xf>
    <xf numFmtId="164" fontId="3" fillId="0" borderId="0" xfId="10" applyNumberFormat="1" applyAlignment="1">
      <alignment horizontal="center"/>
    </xf>
    <xf numFmtId="164" fontId="45" fillId="0" borderId="0" xfId="0" applyNumberFormat="1" applyFont="1" applyAlignment="1">
      <alignment horizontal="center"/>
    </xf>
    <xf numFmtId="164" fontId="3" fillId="13" borderId="1" xfId="10" applyNumberFormat="1" applyFill="1" applyBorder="1" applyAlignment="1">
      <alignment horizontal="center" wrapText="1"/>
    </xf>
    <xf numFmtId="164" fontId="3" fillId="13" borderId="3" xfId="10" applyNumberFormat="1" applyFill="1" applyBorder="1" applyAlignment="1">
      <alignment horizontal="center" wrapText="1"/>
    </xf>
    <xf numFmtId="164" fontId="49" fillId="0" borderId="1" xfId="11" applyNumberFormat="1" applyFont="1" applyBorder="1" applyAlignment="1" applyProtection="1">
      <alignment horizontal="center"/>
    </xf>
    <xf numFmtId="164" fontId="27" fillId="0" borderId="1" xfId="4" applyNumberFormat="1" applyFont="1" applyBorder="1" applyAlignment="1">
      <alignment horizontal="center"/>
    </xf>
    <xf numFmtId="164" fontId="27" fillId="0" borderId="1" xfId="4" applyNumberFormat="1" applyFont="1" applyBorder="1" applyAlignment="1">
      <alignment horizontal="center" wrapText="1"/>
    </xf>
    <xf numFmtId="164" fontId="24" fillId="13" borderId="1" xfId="4" applyNumberFormat="1" applyFont="1" applyFill="1" applyBorder="1" applyAlignment="1">
      <alignment horizontal="center" wrapText="1"/>
    </xf>
    <xf numFmtId="10" fontId="49" fillId="0" borderId="0" xfId="0" applyNumberFormat="1" applyFont="1" applyAlignment="1">
      <alignment horizontal="center"/>
    </xf>
    <xf numFmtId="10" fontId="37" fillId="5" borderId="1" xfId="0" applyNumberFormat="1" applyFont="1" applyFill="1" applyBorder="1" applyAlignment="1" applyProtection="1">
      <alignment horizontal="center"/>
      <protection locked="0"/>
    </xf>
    <xf numFmtId="10" fontId="34" fillId="5" borderId="2" xfId="0" applyNumberFormat="1" applyFont="1" applyFill="1" applyBorder="1" applyAlignment="1" applyProtection="1">
      <alignment horizontal="center"/>
      <protection locked="0"/>
    </xf>
    <xf numFmtId="10" fontId="43" fillId="11" borderId="11" xfId="1" applyNumberFormat="1" applyFont="1" applyFill="1" applyBorder="1" applyAlignment="1" applyProtection="1">
      <alignment horizontal="center" wrapText="1"/>
      <protection locked="0"/>
    </xf>
    <xf numFmtId="10" fontId="0" fillId="0" borderId="0" xfId="0" applyNumberFormat="1" applyAlignment="1">
      <alignment horizontal="center"/>
    </xf>
    <xf numFmtId="164" fontId="2" fillId="0" borderId="1" xfId="4" applyNumberFormat="1" applyFont="1" applyBorder="1" applyAlignment="1">
      <alignment horizontal="center"/>
    </xf>
    <xf numFmtId="0" fontId="37" fillId="8" borderId="6" xfId="0" applyFont="1" applyFill="1" applyBorder="1" applyAlignment="1">
      <alignment horizontal="center" wrapText="1"/>
    </xf>
    <xf numFmtId="0" fontId="37" fillId="8" borderId="7" xfId="0" applyFont="1" applyFill="1" applyBorder="1" applyAlignment="1">
      <alignment horizontal="center" wrapText="1"/>
    </xf>
    <xf numFmtId="0" fontId="37" fillId="8" borderId="8" xfId="0" applyFont="1" applyFill="1" applyBorder="1" applyAlignment="1">
      <alignment horizontal="center" wrapText="1"/>
    </xf>
    <xf numFmtId="0" fontId="40" fillId="3" borderId="1" xfId="0" applyFont="1" applyFill="1" applyBorder="1" applyAlignment="1">
      <alignment horizontal="left" vertical="top" wrapText="1"/>
    </xf>
    <xf numFmtId="0" fontId="52" fillId="6" borderId="3" xfId="0" applyFont="1" applyFill="1" applyBorder="1" applyAlignment="1">
      <alignment horizontal="left" vertical="top" wrapText="1"/>
    </xf>
    <xf numFmtId="0" fontId="52" fillId="6" borderId="9" xfId="0" applyFont="1" applyFill="1" applyBorder="1" applyAlignment="1">
      <alignment horizontal="left" vertical="top"/>
    </xf>
    <xf numFmtId="0" fontId="52" fillId="6" borderId="10" xfId="0" applyFont="1" applyFill="1" applyBorder="1" applyAlignment="1">
      <alignment horizontal="left" vertical="top"/>
    </xf>
    <xf numFmtId="0" fontId="52" fillId="6" borderId="9" xfId="0" applyFont="1" applyFill="1" applyBorder="1" applyAlignment="1">
      <alignment horizontal="left" vertical="top" wrapText="1"/>
    </xf>
    <xf numFmtId="0" fontId="52" fillId="6" borderId="10" xfId="0" applyFont="1" applyFill="1" applyBorder="1" applyAlignment="1">
      <alignment horizontal="left" vertical="top" wrapText="1"/>
    </xf>
    <xf numFmtId="0" fontId="66" fillId="6" borderId="18" xfId="0" applyFont="1" applyFill="1" applyBorder="1" applyAlignment="1">
      <alignment horizontal="center" vertical="top" wrapText="1"/>
    </xf>
    <xf numFmtId="0" fontId="66" fillId="6" borderId="14" xfId="0" applyFont="1" applyFill="1" applyBorder="1" applyAlignment="1">
      <alignment horizontal="center" vertical="top" wrapText="1"/>
    </xf>
    <xf numFmtId="0" fontId="66" fillId="6" borderId="19" xfId="0" applyFont="1" applyFill="1" applyBorder="1" applyAlignment="1">
      <alignment horizontal="center" vertical="top" wrapText="1"/>
    </xf>
    <xf numFmtId="0" fontId="65" fillId="6" borderId="3" xfId="0" applyFont="1" applyFill="1" applyBorder="1" applyAlignment="1">
      <alignment horizontal="left" vertical="top" wrapText="1"/>
    </xf>
    <xf numFmtId="0" fontId="65" fillId="6" borderId="9" xfId="0" applyFont="1" applyFill="1" applyBorder="1" applyAlignment="1">
      <alignment horizontal="left" vertical="top" wrapText="1"/>
    </xf>
    <xf numFmtId="0" fontId="65" fillId="6" borderId="10" xfId="0" applyFont="1" applyFill="1" applyBorder="1" applyAlignment="1">
      <alignment horizontal="left" vertical="top" wrapText="1"/>
    </xf>
    <xf numFmtId="0" fontId="37" fillId="3" borderId="1" xfId="0" applyFont="1" applyFill="1" applyBorder="1" applyAlignment="1">
      <alignment horizontal="left" vertical="top" wrapText="1"/>
    </xf>
    <xf numFmtId="0" fontId="42" fillId="3" borderId="1" xfId="0" applyFont="1" applyFill="1" applyBorder="1" applyAlignment="1">
      <alignment horizontal="left" vertical="top" wrapText="1"/>
    </xf>
    <xf numFmtId="0" fontId="0" fillId="3" borderId="1" xfId="0" applyFill="1" applyBorder="1" applyAlignment="1">
      <alignment horizontal="left" vertical="top"/>
    </xf>
    <xf numFmtId="0" fontId="34" fillId="0" borderId="1" xfId="0" applyFont="1" applyBorder="1" applyAlignment="1" applyProtection="1">
      <alignment horizontal="center" vertical="top"/>
      <protection locked="0"/>
    </xf>
    <xf numFmtId="0" fontId="45" fillId="7" borderId="1" xfId="0" applyFont="1" applyFill="1" applyBorder="1" applyAlignment="1">
      <alignment horizontal="center" vertical="top" wrapText="1"/>
    </xf>
    <xf numFmtId="0" fontId="69" fillId="7" borderId="1" xfId="0" applyFont="1" applyFill="1" applyBorder="1" applyAlignment="1">
      <alignment horizontal="center" vertical="top"/>
    </xf>
    <xf numFmtId="0" fontId="44" fillId="3" borderId="1" xfId="0" applyFont="1" applyFill="1" applyBorder="1" applyAlignment="1">
      <alignment horizontal="left" vertical="top" wrapText="1"/>
    </xf>
    <xf numFmtId="0" fontId="37" fillId="15" borderId="1" xfId="0" applyFont="1" applyFill="1" applyBorder="1" applyAlignment="1">
      <alignment horizontal="left" vertical="top" wrapText="1"/>
    </xf>
    <xf numFmtId="0" fontId="37" fillId="15" borderId="1" xfId="0" applyFont="1" applyFill="1" applyBorder="1" applyAlignment="1">
      <alignment horizontal="left" vertical="top"/>
    </xf>
    <xf numFmtId="0" fontId="37" fillId="3" borderId="6" xfId="0" applyFont="1" applyFill="1" applyBorder="1" applyAlignment="1">
      <alignment horizontal="center" vertical="top" wrapText="1"/>
    </xf>
    <xf numFmtId="0" fontId="0" fillId="3" borderId="7" xfId="0" applyFill="1" applyBorder="1" applyAlignment="1">
      <alignment horizontal="center" vertical="top"/>
    </xf>
    <xf numFmtId="0" fontId="0" fillId="3" borderId="8" xfId="0" applyFill="1" applyBorder="1" applyAlignment="1">
      <alignment horizontal="center" vertical="top"/>
    </xf>
    <xf numFmtId="0" fontId="53" fillId="12" borderId="1" xfId="0" applyFont="1" applyFill="1" applyBorder="1" applyAlignment="1">
      <alignment horizontal="center"/>
    </xf>
    <xf numFmtId="0" fontId="54" fillId="12" borderId="1" xfId="0" applyFont="1" applyFill="1" applyBorder="1" applyAlignment="1">
      <alignment horizontal="center"/>
    </xf>
    <xf numFmtId="0" fontId="34" fillId="0" borderId="3" xfId="0" applyFont="1" applyBorder="1" applyAlignment="1" applyProtection="1">
      <alignment horizontal="center" vertical="top"/>
      <protection locked="0"/>
    </xf>
    <xf numFmtId="0" fontId="0" fillId="0" borderId="9" xfId="0" applyBorder="1" applyAlignment="1">
      <alignment horizontal="center" vertical="top"/>
    </xf>
    <xf numFmtId="0" fontId="0" fillId="0" borderId="10" xfId="0" applyBorder="1" applyAlignment="1">
      <alignment horizontal="center" vertical="top"/>
    </xf>
    <xf numFmtId="0" fontId="43" fillId="0" borderId="0" xfId="0" applyFont="1" applyAlignment="1">
      <alignment vertical="top" wrapText="1"/>
    </xf>
    <xf numFmtId="0" fontId="0" fillId="0" borderId="0" xfId="0" applyAlignment="1">
      <alignment vertical="top" wrapText="1"/>
    </xf>
    <xf numFmtId="0" fontId="35" fillId="5" borderId="6" xfId="0" applyFont="1" applyFill="1" applyBorder="1" applyAlignment="1">
      <alignment horizontal="center" vertical="top" wrapText="1"/>
    </xf>
    <xf numFmtId="0" fontId="46" fillId="5" borderId="7" xfId="0" applyFont="1" applyFill="1" applyBorder="1" applyAlignment="1">
      <alignment horizontal="center" vertical="top" wrapText="1"/>
    </xf>
    <xf numFmtId="0" fontId="46" fillId="5" borderId="8" xfId="0" applyFont="1" applyFill="1" applyBorder="1" applyAlignment="1">
      <alignment horizontal="center" vertical="top" wrapText="1"/>
    </xf>
    <xf numFmtId="0" fontId="37" fillId="5" borderId="1" xfId="0" applyFont="1" applyFill="1" applyBorder="1" applyAlignment="1">
      <alignment wrapText="1"/>
    </xf>
    <xf numFmtId="0" fontId="0" fillId="5" borderId="1" xfId="0" applyFill="1" applyBorder="1" applyAlignment="1">
      <alignment wrapText="1"/>
    </xf>
    <xf numFmtId="0" fontId="40" fillId="3" borderId="2" xfId="0" applyFont="1" applyFill="1" applyBorder="1" applyAlignment="1">
      <alignment horizontal="left" vertical="top" wrapText="1"/>
    </xf>
    <xf numFmtId="0" fontId="0" fillId="3" borderId="2" xfId="0" applyFill="1" applyBorder="1" applyAlignment="1">
      <alignment horizontal="left" vertical="top"/>
    </xf>
    <xf numFmtId="0" fontId="0" fillId="3" borderId="1" xfId="0" applyFill="1" applyBorder="1" applyAlignment="1">
      <alignment horizontal="left" vertical="top" wrapText="1"/>
    </xf>
    <xf numFmtId="0" fontId="37" fillId="8" borderId="3" xfId="0" applyFont="1" applyFill="1" applyBorder="1" applyAlignment="1">
      <alignment horizontal="left" vertical="top" wrapText="1"/>
    </xf>
    <xf numFmtId="0" fontId="37" fillId="8" borderId="9" xfId="0" applyFont="1" applyFill="1" applyBorder="1" applyAlignment="1">
      <alignment horizontal="left" vertical="top" wrapText="1"/>
    </xf>
    <xf numFmtId="0" fontId="37" fillId="8" borderId="10" xfId="0" applyFont="1" applyFill="1" applyBorder="1" applyAlignment="1">
      <alignment horizontal="left" vertical="top" wrapText="1"/>
    </xf>
    <xf numFmtId="0" fontId="37" fillId="8" borderId="1" xfId="0" applyFont="1" applyFill="1" applyBorder="1" applyAlignment="1">
      <alignment horizontal="left" vertical="top" wrapText="1"/>
    </xf>
    <xf numFmtId="0" fontId="47" fillId="8" borderId="1" xfId="0" applyFont="1" applyFill="1" applyBorder="1" applyAlignment="1">
      <alignment vertical="center" wrapText="1"/>
    </xf>
    <xf numFmtId="0" fontId="35" fillId="5" borderId="6" xfId="0" applyFont="1" applyFill="1" applyBorder="1" applyAlignment="1">
      <alignment horizontal="left" vertical="top" wrapText="1"/>
    </xf>
    <xf numFmtId="0" fontId="35" fillId="5" borderId="7" xfId="0" applyFont="1" applyFill="1" applyBorder="1" applyAlignment="1">
      <alignment horizontal="left" vertical="top" wrapText="1"/>
    </xf>
    <xf numFmtId="0" fontId="35" fillId="5" borderId="8" xfId="0" applyFont="1" applyFill="1" applyBorder="1" applyAlignment="1">
      <alignment horizontal="left" vertical="top" wrapText="1"/>
    </xf>
    <xf numFmtId="0" fontId="52" fillId="6" borderId="3" xfId="0" applyFont="1" applyFill="1" applyBorder="1" applyAlignment="1">
      <alignment horizontal="left" vertical="top"/>
    </xf>
    <xf numFmtId="0" fontId="37" fillId="5" borderId="1" xfId="0" applyFont="1" applyFill="1" applyBorder="1" applyAlignment="1">
      <alignment horizontal="left" wrapText="1"/>
    </xf>
    <xf numFmtId="0" fontId="37" fillId="5" borderId="3" xfId="0" applyFont="1" applyFill="1" applyBorder="1" applyAlignment="1">
      <alignment horizontal="left" wrapText="1"/>
    </xf>
    <xf numFmtId="0" fontId="37" fillId="5" borderId="9" xfId="0" applyFont="1" applyFill="1" applyBorder="1" applyAlignment="1">
      <alignment horizontal="left" wrapText="1"/>
    </xf>
    <xf numFmtId="0" fontId="37" fillId="5" borderId="10" xfId="0" applyFont="1" applyFill="1" applyBorder="1" applyAlignment="1">
      <alignment horizontal="left" wrapText="1"/>
    </xf>
    <xf numFmtId="0" fontId="67" fillId="8" borderId="1" xfId="0" applyFont="1" applyFill="1" applyBorder="1" applyAlignment="1">
      <alignment horizontal="left" vertical="top" wrapText="1"/>
    </xf>
    <xf numFmtId="0" fontId="35" fillId="5" borderId="7" xfId="0" applyFont="1" applyFill="1" applyBorder="1" applyAlignment="1">
      <alignment horizontal="center" vertical="top" wrapText="1"/>
    </xf>
    <xf numFmtId="0" fontId="35" fillId="5" borderId="8" xfId="0" applyFont="1" applyFill="1" applyBorder="1" applyAlignment="1">
      <alignment horizontal="center" vertical="top" wrapText="1"/>
    </xf>
    <xf numFmtId="0" fontId="37" fillId="5" borderId="3" xfId="0" applyFont="1" applyFill="1" applyBorder="1" applyAlignment="1">
      <alignment wrapText="1"/>
    </xf>
    <xf numFmtId="0" fontId="37" fillId="5" borderId="9" xfId="0" applyFont="1" applyFill="1" applyBorder="1" applyAlignment="1">
      <alignment wrapText="1"/>
    </xf>
    <xf numFmtId="0" fontId="37" fillId="5" borderId="10" xfId="0" applyFont="1" applyFill="1" applyBorder="1" applyAlignment="1">
      <alignment wrapText="1"/>
    </xf>
    <xf numFmtId="0" fontId="34" fillId="13" borderId="3" xfId="6" applyFill="1" applyBorder="1" applyAlignment="1" applyProtection="1">
      <alignment horizontal="center"/>
      <protection locked="0"/>
    </xf>
    <xf numFmtId="0" fontId="34" fillId="13" borderId="9" xfId="6" applyFill="1" applyBorder="1" applyAlignment="1" applyProtection="1">
      <alignment horizontal="center"/>
      <protection locked="0"/>
    </xf>
    <xf numFmtId="0" fontId="34" fillId="13" borderId="10" xfId="6" applyFill="1" applyBorder="1" applyAlignment="1" applyProtection="1">
      <alignment horizontal="center"/>
      <protection locked="0"/>
    </xf>
    <xf numFmtId="0" fontId="53" fillId="12" borderId="20" xfId="6" applyFont="1" applyFill="1" applyBorder="1" applyAlignment="1">
      <alignment horizontal="center"/>
    </xf>
    <xf numFmtId="0" fontId="53" fillId="12" borderId="0" xfId="6" applyFont="1" applyFill="1" applyAlignment="1">
      <alignment horizontal="center"/>
    </xf>
    <xf numFmtId="0" fontId="54" fillId="12" borderId="20" xfId="6" applyFont="1" applyFill="1" applyBorder="1" applyAlignment="1">
      <alignment horizontal="center"/>
    </xf>
    <xf numFmtId="0" fontId="54" fillId="12" borderId="0" xfId="6" applyFont="1" applyFill="1" applyAlignment="1">
      <alignment horizontal="center"/>
    </xf>
    <xf numFmtId="0" fontId="60" fillId="0" borderId="0" xfId="4" applyFont="1" applyAlignment="1">
      <alignment horizontal="center"/>
    </xf>
    <xf numFmtId="0" fontId="61" fillId="0" borderId="0" xfId="0" applyFont="1" applyAlignment="1">
      <alignment horizontal="center"/>
    </xf>
    <xf numFmtId="0" fontId="58" fillId="0" borderId="0" xfId="4" applyFont="1" applyAlignment="1">
      <alignment horizontal="center"/>
    </xf>
    <xf numFmtId="0" fontId="45" fillId="0" borderId="0" xfId="0" applyFont="1" applyAlignment="1">
      <alignment horizontal="center"/>
    </xf>
    <xf numFmtId="0" fontId="58" fillId="0" borderId="0" xfId="10" applyFont="1" applyAlignment="1">
      <alignment horizontal="center"/>
    </xf>
    <xf numFmtId="0" fontId="58" fillId="0" borderId="0" xfId="4" applyFont="1" applyAlignment="1">
      <alignment horizontal="center" wrapText="1"/>
    </xf>
    <xf numFmtId="0" fontId="45" fillId="11" borderId="11" xfId="0" applyFont="1" applyFill="1" applyBorder="1" applyAlignment="1" applyProtection="1">
      <alignment horizontal="center" wrapText="1"/>
      <protection locked="0"/>
    </xf>
  </cellXfs>
  <cellStyles count="12">
    <cellStyle name="Currency" xfId="7" builtinId="4"/>
    <cellStyle name="Currency 2" xfId="3" xr:uid="{00000000-0005-0000-0000-000000000000}"/>
    <cellStyle name="Currency 3" xfId="5" xr:uid="{00000000-0005-0000-0000-000001000000}"/>
    <cellStyle name="Currency 3 2" xfId="11" xr:uid="{129FE2BA-FEE5-4F89-9C1F-5595DB8D3077}"/>
    <cellStyle name="Normal" xfId="0" builtinId="0"/>
    <cellStyle name="Normal 10" xfId="6" xr:uid="{00000000-0005-0000-0000-000003000000}"/>
    <cellStyle name="Normal 2" xfId="2" xr:uid="{00000000-0005-0000-0000-000004000000}"/>
    <cellStyle name="Normal 3" xfId="4" xr:uid="{00000000-0005-0000-0000-000005000000}"/>
    <cellStyle name="Normal 3 2" xfId="9" xr:uid="{12CE140F-60FA-4127-8F61-CE03AE4DE440}"/>
    <cellStyle name="Normal 3 3" xfId="10" xr:uid="{F451DD50-0533-42B9-9A5C-4B309A7B1F38}"/>
    <cellStyle name="Normal 4" xfId="8" xr:uid="{C4B7204A-7064-4D41-913C-A0AA3A162DA4}"/>
    <cellStyle name="Percent" xfId="1" builtinId="5"/>
  </cellStyles>
  <dxfs count="6">
    <dxf>
      <fill>
        <patternFill>
          <bgColor theme="4" tint="0.59996337778862885"/>
        </patternFill>
      </fill>
    </dxf>
    <dxf>
      <fill>
        <patternFill>
          <bgColor theme="2" tint="-0.24994659260841701"/>
        </patternFill>
      </fill>
    </dxf>
    <dxf>
      <fill>
        <patternFill>
          <bgColor theme="5" tint="0.59996337778862885"/>
        </patternFill>
      </fill>
    </dxf>
    <dxf>
      <fill>
        <patternFill>
          <bgColor theme="4" tint="0.59996337778862885"/>
        </patternFill>
      </fill>
    </dxf>
    <dxf>
      <fill>
        <patternFill>
          <bgColor theme="2" tint="-0.24994659260841701"/>
        </patternFill>
      </fill>
    </dxf>
    <dxf>
      <fill>
        <patternFill>
          <bgColor theme="5" tint="0.59996337778862885"/>
        </patternFill>
      </fill>
    </dxf>
  </dxfs>
  <tableStyles count="0" defaultTableStyle="TableStyleMedium9" defaultPivotStyle="PivotStyleLight16"/>
  <colors>
    <mruColors>
      <color rgb="FFCCFFCC"/>
      <color rgb="FFCCFFFF"/>
      <color rgb="FFFF66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0</xdr:colOff>
      <xdr:row>8</xdr:row>
      <xdr:rowOff>0</xdr:rowOff>
    </xdr:from>
    <xdr:ext cx="12700" cy="12700"/>
    <xdr:pic>
      <xdr:nvPicPr>
        <xdr:cNvPr id="2" name="Picture 1" descr="https://applications.labor.ny.gov/wpp/images/spacer.gif">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4988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8</xdr:row>
      <xdr:rowOff>0</xdr:rowOff>
    </xdr:from>
    <xdr:to>
      <xdr:col>1</xdr:col>
      <xdr:colOff>0</xdr:colOff>
      <xdr:row>8</xdr:row>
      <xdr:rowOff>12700</xdr:rowOff>
    </xdr:to>
    <xdr:pic>
      <xdr:nvPicPr>
        <xdr:cNvPr id="3" name="Picture 2" descr="https://applications.labor.ny.gov/wpp/images/spacer.gif">
          <a:extLst>
            <a:ext uri="{FF2B5EF4-FFF2-40B4-BE49-F238E27FC236}">
              <a16:creationId xmlns:a16="http://schemas.microsoft.com/office/drawing/2014/main" id="{7CF90031-40D9-423C-87F3-2297EA59B2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0</xdr:colOff>
      <xdr:row>8</xdr:row>
      <xdr:rowOff>12700</xdr:rowOff>
    </xdr:to>
    <xdr:pic>
      <xdr:nvPicPr>
        <xdr:cNvPr id="4" name="Picture 3" descr="https://applications.labor.ny.gov/wpp/images/spacer.gif">
          <a:extLst>
            <a:ext uri="{FF2B5EF4-FFF2-40B4-BE49-F238E27FC236}">
              <a16:creationId xmlns:a16="http://schemas.microsoft.com/office/drawing/2014/main" id="{903F97F5-050A-46C2-9270-75C1EB090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0</xdr:colOff>
      <xdr:row>8</xdr:row>
      <xdr:rowOff>12700</xdr:rowOff>
    </xdr:to>
    <xdr:pic>
      <xdr:nvPicPr>
        <xdr:cNvPr id="5" name="Picture 4" descr="https://applications.labor.ny.gov/wpp/images/spacer.gif">
          <a:extLst>
            <a:ext uri="{FF2B5EF4-FFF2-40B4-BE49-F238E27FC236}">
              <a16:creationId xmlns:a16="http://schemas.microsoft.com/office/drawing/2014/main" id="{6D9AD0B6-67E1-4E24-A7D2-FFE3DE96B2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0</xdr:colOff>
      <xdr:row>9</xdr:row>
      <xdr:rowOff>12700</xdr:rowOff>
    </xdr:to>
    <xdr:pic>
      <xdr:nvPicPr>
        <xdr:cNvPr id="2" name="Picture 1" descr="https://applications.labor.ny.gov/wpp/images/spacer.gif">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30937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0</xdr:colOff>
      <xdr:row>9</xdr:row>
      <xdr:rowOff>12700</xdr:rowOff>
    </xdr:to>
    <xdr:pic>
      <xdr:nvPicPr>
        <xdr:cNvPr id="3" name="Picture 2" descr="https://applications.labor.ny.gov/wpp/images/spacer.gif">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30937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0</xdr:colOff>
      <xdr:row>9</xdr:row>
      <xdr:rowOff>12700</xdr:rowOff>
    </xdr:to>
    <xdr:pic>
      <xdr:nvPicPr>
        <xdr:cNvPr id="7" name="Picture 6" descr="https://applications.labor.ny.gov/wpp/images/spacer.gif">
          <a:extLst>
            <a:ext uri="{FF2B5EF4-FFF2-40B4-BE49-F238E27FC236}">
              <a16:creationId xmlns:a16="http://schemas.microsoft.com/office/drawing/2014/main" id="{CB907D50-D837-4F53-A3EE-4CCB3B4876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0</xdr:colOff>
      <xdr:row>9</xdr:row>
      <xdr:rowOff>12700</xdr:rowOff>
    </xdr:to>
    <xdr:pic>
      <xdr:nvPicPr>
        <xdr:cNvPr id="8" name="Picture 7" descr="https://applications.labor.ny.gov/wpp/images/spacer.gif">
          <a:extLst>
            <a:ext uri="{FF2B5EF4-FFF2-40B4-BE49-F238E27FC236}">
              <a16:creationId xmlns:a16="http://schemas.microsoft.com/office/drawing/2014/main" id="{D311BCD1-A1B9-48EB-88B3-E1C3553E4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0</xdr:colOff>
      <xdr:row>9</xdr:row>
      <xdr:rowOff>12700</xdr:rowOff>
    </xdr:to>
    <xdr:pic>
      <xdr:nvPicPr>
        <xdr:cNvPr id="9" name="Picture 8" descr="https://applications.labor.ny.gov/wpp/images/spacer.gif">
          <a:extLst>
            <a:ext uri="{FF2B5EF4-FFF2-40B4-BE49-F238E27FC236}">
              <a16:creationId xmlns:a16="http://schemas.microsoft.com/office/drawing/2014/main" id="{B9F9383A-930C-4E7E-ADDC-7CD2770BED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9</xdr:row>
      <xdr:rowOff>0</xdr:rowOff>
    </xdr:from>
    <xdr:ext cx="12700" cy="12700"/>
    <xdr:pic>
      <xdr:nvPicPr>
        <xdr:cNvPr id="14" name="Picture 13" descr="https://applications.labor.ny.gov/wpp/images/spacer.gif">
          <a:extLst>
            <a:ext uri="{FF2B5EF4-FFF2-40B4-BE49-F238E27FC236}">
              <a16:creationId xmlns:a16="http://schemas.microsoft.com/office/drawing/2014/main" id="{E3EB61B2-0B84-4DD4-AD94-3949921CF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9</xdr:row>
      <xdr:rowOff>0</xdr:rowOff>
    </xdr:from>
    <xdr:to>
      <xdr:col>1</xdr:col>
      <xdr:colOff>0</xdr:colOff>
      <xdr:row>9</xdr:row>
      <xdr:rowOff>12700</xdr:rowOff>
    </xdr:to>
    <xdr:pic>
      <xdr:nvPicPr>
        <xdr:cNvPr id="15" name="Picture 14" descr="https://applications.labor.ny.gov/wpp/images/spacer.gif">
          <a:extLst>
            <a:ext uri="{FF2B5EF4-FFF2-40B4-BE49-F238E27FC236}">
              <a16:creationId xmlns:a16="http://schemas.microsoft.com/office/drawing/2014/main" id="{CD1407FF-1E94-417B-939F-79A0D75D1D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0</xdr:colOff>
      <xdr:row>9</xdr:row>
      <xdr:rowOff>12700</xdr:rowOff>
    </xdr:to>
    <xdr:pic>
      <xdr:nvPicPr>
        <xdr:cNvPr id="16" name="Picture 15" descr="https://applications.labor.ny.gov/wpp/images/spacer.gif">
          <a:extLst>
            <a:ext uri="{FF2B5EF4-FFF2-40B4-BE49-F238E27FC236}">
              <a16:creationId xmlns:a16="http://schemas.microsoft.com/office/drawing/2014/main" id="{A74DB6D3-501E-4FDB-857E-6596509087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0</xdr:colOff>
      <xdr:row>9</xdr:row>
      <xdr:rowOff>12700</xdr:rowOff>
    </xdr:to>
    <xdr:pic>
      <xdr:nvPicPr>
        <xdr:cNvPr id="17" name="Picture 16" descr="https://applications.labor.ny.gov/wpp/images/spacer.gif">
          <a:extLst>
            <a:ext uri="{FF2B5EF4-FFF2-40B4-BE49-F238E27FC236}">
              <a16:creationId xmlns:a16="http://schemas.microsoft.com/office/drawing/2014/main" id="{57903A31-7487-4C6E-946D-9F74AAB2E0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9</xdr:row>
      <xdr:rowOff>0</xdr:rowOff>
    </xdr:from>
    <xdr:ext cx="12700" cy="12700"/>
    <xdr:pic>
      <xdr:nvPicPr>
        <xdr:cNvPr id="19" name="Picture 18" descr="https://applications.labor.ny.gov/wpp/images/spacer.gif">
          <a:extLst>
            <a:ext uri="{FF2B5EF4-FFF2-40B4-BE49-F238E27FC236}">
              <a16:creationId xmlns:a16="http://schemas.microsoft.com/office/drawing/2014/main" id="{8AB876AA-FD84-4901-AF0B-2479DC086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9</xdr:row>
      <xdr:rowOff>0</xdr:rowOff>
    </xdr:from>
    <xdr:to>
      <xdr:col>1</xdr:col>
      <xdr:colOff>0</xdr:colOff>
      <xdr:row>9</xdr:row>
      <xdr:rowOff>12700</xdr:rowOff>
    </xdr:to>
    <xdr:pic>
      <xdr:nvPicPr>
        <xdr:cNvPr id="20" name="Picture 19" descr="https://applications.labor.ny.gov/wpp/images/spacer.gif">
          <a:extLst>
            <a:ext uri="{FF2B5EF4-FFF2-40B4-BE49-F238E27FC236}">
              <a16:creationId xmlns:a16="http://schemas.microsoft.com/office/drawing/2014/main" id="{2AE9C395-F9DD-450A-913B-D9FDAC4B5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0</xdr:colOff>
      <xdr:row>9</xdr:row>
      <xdr:rowOff>12700</xdr:rowOff>
    </xdr:to>
    <xdr:pic>
      <xdr:nvPicPr>
        <xdr:cNvPr id="21" name="Picture 20" descr="https://applications.labor.ny.gov/wpp/images/spacer.gif">
          <a:extLst>
            <a:ext uri="{FF2B5EF4-FFF2-40B4-BE49-F238E27FC236}">
              <a16:creationId xmlns:a16="http://schemas.microsoft.com/office/drawing/2014/main" id="{EBBE21E1-F7AB-4EEB-94A8-44A33589AF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0</xdr:colOff>
      <xdr:row>9</xdr:row>
      <xdr:rowOff>12700</xdr:rowOff>
    </xdr:to>
    <xdr:pic>
      <xdr:nvPicPr>
        <xdr:cNvPr id="22" name="Picture 21" descr="https://applications.labor.ny.gov/wpp/images/spacer.gif">
          <a:extLst>
            <a:ext uri="{FF2B5EF4-FFF2-40B4-BE49-F238E27FC236}">
              <a16:creationId xmlns:a16="http://schemas.microsoft.com/office/drawing/2014/main" id="{D63877DC-ACD0-46AC-BF78-D554C401A6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1</xdr:col>
      <xdr:colOff>12700</xdr:colOff>
      <xdr:row>17</xdr:row>
      <xdr:rowOff>0</xdr:rowOff>
    </xdr:to>
    <xdr:pic>
      <xdr:nvPicPr>
        <xdr:cNvPr id="2" name="Picture 1" descr="https://applications.labor.ny.gov/wpp/images/spacer.gif">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5050" y="489839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0</xdr:rowOff>
    </xdr:to>
    <xdr:pic>
      <xdr:nvPicPr>
        <xdr:cNvPr id="3" name="Picture 2" descr="https://applications.labor.ny.gov/wpp/images/spacer.gif">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5050" y="489839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0</xdr:rowOff>
    </xdr:to>
    <xdr:pic>
      <xdr:nvPicPr>
        <xdr:cNvPr id="4" name="Picture 3" descr="https://applications.labor.ny.gov/wpp/images/spacer.gif">
          <a:extLst>
            <a:ext uri="{FF2B5EF4-FFF2-40B4-BE49-F238E27FC236}">
              <a16:creationId xmlns:a16="http://schemas.microsoft.com/office/drawing/2014/main" id="{174C7883-B834-490E-85AF-4CCCA7C187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0</xdr:rowOff>
    </xdr:to>
    <xdr:pic>
      <xdr:nvPicPr>
        <xdr:cNvPr id="5" name="Picture 4" descr="https://applications.labor.ny.gov/wpp/images/spacer.gif">
          <a:extLst>
            <a:ext uri="{FF2B5EF4-FFF2-40B4-BE49-F238E27FC236}">
              <a16:creationId xmlns:a16="http://schemas.microsoft.com/office/drawing/2014/main" id="{156CAEEF-9D85-4A9B-A458-9A2390E09A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0</xdr:rowOff>
    </xdr:to>
    <xdr:pic>
      <xdr:nvPicPr>
        <xdr:cNvPr id="6" name="Picture 5" descr="https://applications.labor.ny.gov/wpp/images/spacer.gif">
          <a:extLst>
            <a:ext uri="{FF2B5EF4-FFF2-40B4-BE49-F238E27FC236}">
              <a16:creationId xmlns:a16="http://schemas.microsoft.com/office/drawing/2014/main" id="{7CBC4F75-6FF0-4F5E-ACD6-F2077F649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17</xdr:row>
      <xdr:rowOff>0</xdr:rowOff>
    </xdr:from>
    <xdr:ext cx="12700" cy="12700"/>
    <xdr:pic>
      <xdr:nvPicPr>
        <xdr:cNvPr id="7" name="Picture 6" descr="https://applications.labor.ny.gov/wpp/images/spacer.gif">
          <a:extLst>
            <a:ext uri="{FF2B5EF4-FFF2-40B4-BE49-F238E27FC236}">
              <a16:creationId xmlns:a16="http://schemas.microsoft.com/office/drawing/2014/main" id="{A631E96D-E444-4260-B2EF-C47DD2CDB7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17</xdr:row>
      <xdr:rowOff>0</xdr:rowOff>
    </xdr:from>
    <xdr:to>
      <xdr:col>1</xdr:col>
      <xdr:colOff>12700</xdr:colOff>
      <xdr:row>17</xdr:row>
      <xdr:rowOff>0</xdr:rowOff>
    </xdr:to>
    <xdr:pic>
      <xdr:nvPicPr>
        <xdr:cNvPr id="8" name="Picture 7" descr="https://applications.labor.ny.gov/wpp/images/spacer.gif">
          <a:extLst>
            <a:ext uri="{FF2B5EF4-FFF2-40B4-BE49-F238E27FC236}">
              <a16:creationId xmlns:a16="http://schemas.microsoft.com/office/drawing/2014/main" id="{0C864C0C-3C48-45D2-A9DC-5421E33E1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0</xdr:rowOff>
    </xdr:to>
    <xdr:pic>
      <xdr:nvPicPr>
        <xdr:cNvPr id="9" name="Picture 8" descr="https://applications.labor.ny.gov/wpp/images/spacer.gif">
          <a:extLst>
            <a:ext uri="{FF2B5EF4-FFF2-40B4-BE49-F238E27FC236}">
              <a16:creationId xmlns:a16="http://schemas.microsoft.com/office/drawing/2014/main" id="{8576B0E5-CE3B-489A-8B9D-9187B7D042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0</xdr:rowOff>
    </xdr:to>
    <xdr:pic>
      <xdr:nvPicPr>
        <xdr:cNvPr id="10" name="Picture 9" descr="https://applications.labor.ny.gov/wpp/images/spacer.gif">
          <a:extLst>
            <a:ext uri="{FF2B5EF4-FFF2-40B4-BE49-F238E27FC236}">
              <a16:creationId xmlns:a16="http://schemas.microsoft.com/office/drawing/2014/main" id="{7582D595-A788-4BE7-A551-B4732402D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17</xdr:row>
      <xdr:rowOff>0</xdr:rowOff>
    </xdr:from>
    <xdr:ext cx="12700" cy="12700"/>
    <xdr:pic>
      <xdr:nvPicPr>
        <xdr:cNvPr id="15" name="Picture 14" descr="https://applications.labor.ny.gov/wpp/images/spacer.gif">
          <a:extLst>
            <a:ext uri="{FF2B5EF4-FFF2-40B4-BE49-F238E27FC236}">
              <a16:creationId xmlns:a16="http://schemas.microsoft.com/office/drawing/2014/main" id="{4B1CFB3D-9E12-4063-A40E-20083945A6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17</xdr:row>
      <xdr:rowOff>0</xdr:rowOff>
    </xdr:from>
    <xdr:to>
      <xdr:col>1</xdr:col>
      <xdr:colOff>12700</xdr:colOff>
      <xdr:row>17</xdr:row>
      <xdr:rowOff>0</xdr:rowOff>
    </xdr:to>
    <xdr:pic>
      <xdr:nvPicPr>
        <xdr:cNvPr id="16" name="Picture 15" descr="https://applications.labor.ny.gov/wpp/images/spacer.gif">
          <a:extLst>
            <a:ext uri="{FF2B5EF4-FFF2-40B4-BE49-F238E27FC236}">
              <a16:creationId xmlns:a16="http://schemas.microsoft.com/office/drawing/2014/main" id="{FF06A32F-ECCD-43AA-9A1F-8D0F63F9F5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0</xdr:rowOff>
    </xdr:to>
    <xdr:pic>
      <xdr:nvPicPr>
        <xdr:cNvPr id="17" name="Picture 16" descr="https://applications.labor.ny.gov/wpp/images/spacer.gif">
          <a:extLst>
            <a:ext uri="{FF2B5EF4-FFF2-40B4-BE49-F238E27FC236}">
              <a16:creationId xmlns:a16="http://schemas.microsoft.com/office/drawing/2014/main" id="{2DB11B5F-31D0-4265-A666-24D55D99D6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0</xdr:rowOff>
    </xdr:to>
    <xdr:pic>
      <xdr:nvPicPr>
        <xdr:cNvPr id="18" name="Picture 17" descr="https://applications.labor.ny.gov/wpp/images/spacer.gif">
          <a:extLst>
            <a:ext uri="{FF2B5EF4-FFF2-40B4-BE49-F238E27FC236}">
              <a16:creationId xmlns:a16="http://schemas.microsoft.com/office/drawing/2014/main" id="{6B26CB24-FA9D-48E3-B437-74377A7A6C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12700</xdr:colOff>
      <xdr:row>10</xdr:row>
      <xdr:rowOff>0</xdr:rowOff>
    </xdr:to>
    <xdr:pic>
      <xdr:nvPicPr>
        <xdr:cNvPr id="2" name="Picture 1" descr="https://applications.labor.ny.gov/wpp/images/spacer.gif">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3" name="Picture 2" descr="https://applications.labor.ny.gov/wpp/images/spacer.gif">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170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10</xdr:row>
      <xdr:rowOff>0</xdr:rowOff>
    </xdr:from>
    <xdr:to>
      <xdr:col>3</xdr:col>
      <xdr:colOff>12700</xdr:colOff>
      <xdr:row>10</xdr:row>
      <xdr:rowOff>0</xdr:rowOff>
    </xdr:to>
    <xdr:pic>
      <xdr:nvPicPr>
        <xdr:cNvPr id="4" name="Picture 3" descr="https://applications.labor.ny.gov/wpp/images/spacer.gif">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79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xdr:row>
      <xdr:rowOff>0</xdr:rowOff>
    </xdr:from>
    <xdr:to>
      <xdr:col>4</xdr:col>
      <xdr:colOff>12700</xdr:colOff>
      <xdr:row>10</xdr:row>
      <xdr:rowOff>0</xdr:rowOff>
    </xdr:to>
    <xdr:pic>
      <xdr:nvPicPr>
        <xdr:cNvPr id="5" name="Picture 4" descr="https://applications.labor.ny.gov/wpp/images/spacer.gif">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700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10</xdr:row>
      <xdr:rowOff>0</xdr:rowOff>
    </xdr:from>
    <xdr:to>
      <xdr:col>5</xdr:col>
      <xdr:colOff>12700</xdr:colOff>
      <xdr:row>10</xdr:row>
      <xdr:rowOff>0</xdr:rowOff>
    </xdr:to>
    <xdr:pic>
      <xdr:nvPicPr>
        <xdr:cNvPr id="6" name="Picture 5" descr="https://applications.labor.ny.gov/wpp/images/spacer.gif">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14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xdr:row>
      <xdr:rowOff>0</xdr:rowOff>
    </xdr:from>
    <xdr:to>
      <xdr:col>6</xdr:col>
      <xdr:colOff>12700</xdr:colOff>
      <xdr:row>10</xdr:row>
      <xdr:rowOff>0</xdr:rowOff>
    </xdr:to>
    <xdr:pic>
      <xdr:nvPicPr>
        <xdr:cNvPr id="7" name="Picture 6" descr="https://applications.labor.ny.gov/wpp/images/spacer.gif">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20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xdr:row>
      <xdr:rowOff>0</xdr:rowOff>
    </xdr:from>
    <xdr:to>
      <xdr:col>9</xdr:col>
      <xdr:colOff>12700</xdr:colOff>
      <xdr:row>10</xdr:row>
      <xdr:rowOff>0</xdr:rowOff>
    </xdr:to>
    <xdr:pic>
      <xdr:nvPicPr>
        <xdr:cNvPr id="8" name="Picture 7" descr="https://applications.labor.ny.gov/wpp/images/spacer.gif">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604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10</xdr:row>
      <xdr:rowOff>0</xdr:rowOff>
    </xdr:from>
    <xdr:to>
      <xdr:col>10</xdr:col>
      <xdr:colOff>12700</xdr:colOff>
      <xdr:row>10</xdr:row>
      <xdr:rowOff>0</xdr:rowOff>
    </xdr:to>
    <xdr:pic>
      <xdr:nvPicPr>
        <xdr:cNvPr id="9" name="Picture 8" descr="https://applications.labor.ny.gov/wpp/images/spacer.gif">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272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10</xdr:row>
      <xdr:rowOff>0</xdr:rowOff>
    </xdr:from>
    <xdr:to>
      <xdr:col>11</xdr:col>
      <xdr:colOff>12700</xdr:colOff>
      <xdr:row>10</xdr:row>
      <xdr:rowOff>0</xdr:rowOff>
    </xdr:to>
    <xdr:pic>
      <xdr:nvPicPr>
        <xdr:cNvPr id="10" name="Picture 9" descr="https://applications.labor.ny.gov/wpp/images/spacer.gif">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020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10</xdr:row>
      <xdr:rowOff>0</xdr:rowOff>
    </xdr:from>
    <xdr:to>
      <xdr:col>12</xdr:col>
      <xdr:colOff>12700</xdr:colOff>
      <xdr:row>10</xdr:row>
      <xdr:rowOff>0</xdr:rowOff>
    </xdr:to>
    <xdr:pic>
      <xdr:nvPicPr>
        <xdr:cNvPr id="11" name="Picture 10" descr="https://applications.labor.ny.gov/wpp/images/spacer.gif">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7840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11</xdr:row>
      <xdr:rowOff>0</xdr:rowOff>
    </xdr:from>
    <xdr:ext cx="12700" cy="12700"/>
    <xdr:pic>
      <xdr:nvPicPr>
        <xdr:cNvPr id="12" name="Picture 11" descr="https://applications.labor.ny.gov/wpp/images/spacer.gif">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188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11</xdr:row>
      <xdr:rowOff>0</xdr:rowOff>
    </xdr:from>
    <xdr:ext cx="12700" cy="12700"/>
    <xdr:pic>
      <xdr:nvPicPr>
        <xdr:cNvPr id="13" name="Picture 12" descr="https://applications.labor.ny.gov/wpp/images/spacer.gif">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56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10</xdr:row>
      <xdr:rowOff>0</xdr:rowOff>
    </xdr:from>
    <xdr:to>
      <xdr:col>1</xdr:col>
      <xdr:colOff>12700</xdr:colOff>
      <xdr:row>10</xdr:row>
      <xdr:rowOff>0</xdr:rowOff>
    </xdr:to>
    <xdr:pic>
      <xdr:nvPicPr>
        <xdr:cNvPr id="14" name="Picture 13" descr="https://applications.labor.ny.gov/wpp/images/spacer.gif">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170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18" name="Picture 17" descr="https://applications.labor.ny.gov/wpp/images/spacer.gif">
          <a:extLst>
            <a:ext uri="{FF2B5EF4-FFF2-40B4-BE49-F238E27FC236}">
              <a16:creationId xmlns:a16="http://schemas.microsoft.com/office/drawing/2014/main" id="{2F12EDFC-5E3F-470D-A42A-E9FB278C8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19" name="Picture 18" descr="https://applications.labor.ny.gov/wpp/images/spacer.gif">
          <a:extLst>
            <a:ext uri="{FF2B5EF4-FFF2-40B4-BE49-F238E27FC236}">
              <a16:creationId xmlns:a16="http://schemas.microsoft.com/office/drawing/2014/main" id="{027FBEF0-937E-488E-B79F-C313496647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20" name="Picture 19" descr="https://applications.labor.ny.gov/wpp/images/spacer.gif">
          <a:extLst>
            <a:ext uri="{FF2B5EF4-FFF2-40B4-BE49-F238E27FC236}">
              <a16:creationId xmlns:a16="http://schemas.microsoft.com/office/drawing/2014/main" id="{AF52F2A3-C622-4FF7-B470-917BE2C5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21" name="Picture 20" descr="https://applications.labor.ny.gov/wpp/images/spacer.gif">
          <a:extLst>
            <a:ext uri="{FF2B5EF4-FFF2-40B4-BE49-F238E27FC236}">
              <a16:creationId xmlns:a16="http://schemas.microsoft.com/office/drawing/2014/main" id="{5A5E5C97-1A80-4ED5-8063-E88F17023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22" name="Picture 21" descr="https://applications.labor.ny.gov/wpp/images/spacer.gif">
          <a:extLst>
            <a:ext uri="{FF2B5EF4-FFF2-40B4-BE49-F238E27FC236}">
              <a16:creationId xmlns:a16="http://schemas.microsoft.com/office/drawing/2014/main" id="{BE01BA60-3CD3-42F2-845F-6AAC89C205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23" name="Picture 22" descr="https://applications.labor.ny.gov/wpp/images/spacer.gif">
          <a:extLst>
            <a:ext uri="{FF2B5EF4-FFF2-40B4-BE49-F238E27FC236}">
              <a16:creationId xmlns:a16="http://schemas.microsoft.com/office/drawing/2014/main" id="{59F972E4-EA8C-4DBD-B599-AC3C08BBCF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24" name="Picture 23" descr="https://applications.labor.ny.gov/wpp/images/spacer.gif">
          <a:extLst>
            <a:ext uri="{FF2B5EF4-FFF2-40B4-BE49-F238E27FC236}">
              <a16:creationId xmlns:a16="http://schemas.microsoft.com/office/drawing/2014/main" id="{4B86BC7E-959B-4CD7-B2EA-163BB23228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25" name="Picture 24" descr="https://applications.labor.ny.gov/wpp/images/spacer.gif">
          <a:extLst>
            <a:ext uri="{FF2B5EF4-FFF2-40B4-BE49-F238E27FC236}">
              <a16:creationId xmlns:a16="http://schemas.microsoft.com/office/drawing/2014/main" id="{BDB41CD1-7C3D-4B0F-9C0A-F026726E9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11</xdr:row>
      <xdr:rowOff>0</xdr:rowOff>
    </xdr:from>
    <xdr:ext cx="12700" cy="12700"/>
    <xdr:pic>
      <xdr:nvPicPr>
        <xdr:cNvPr id="26" name="Picture 25" descr="https://applications.labor.ny.gov/wpp/images/spacer.gif">
          <a:extLst>
            <a:ext uri="{FF2B5EF4-FFF2-40B4-BE49-F238E27FC236}">
              <a16:creationId xmlns:a16="http://schemas.microsoft.com/office/drawing/2014/main" id="{14882395-5F9C-4B7F-9BCF-1B4910C5FC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10</xdr:row>
      <xdr:rowOff>0</xdr:rowOff>
    </xdr:from>
    <xdr:to>
      <xdr:col>1</xdr:col>
      <xdr:colOff>12700</xdr:colOff>
      <xdr:row>10</xdr:row>
      <xdr:rowOff>0</xdr:rowOff>
    </xdr:to>
    <xdr:pic>
      <xdr:nvPicPr>
        <xdr:cNvPr id="27" name="Picture 26" descr="https://applications.labor.ny.gov/wpp/images/spacer.gif">
          <a:extLst>
            <a:ext uri="{FF2B5EF4-FFF2-40B4-BE49-F238E27FC236}">
              <a16:creationId xmlns:a16="http://schemas.microsoft.com/office/drawing/2014/main" id="{0D0E0108-0D49-4159-905E-0973E22A8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28" name="Picture 27" descr="https://applications.labor.ny.gov/wpp/images/spacer.gif">
          <a:extLst>
            <a:ext uri="{FF2B5EF4-FFF2-40B4-BE49-F238E27FC236}">
              <a16:creationId xmlns:a16="http://schemas.microsoft.com/office/drawing/2014/main" id="{9AB0BE76-D651-4B55-8DB5-EAEF2AF4A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29" name="Picture 28" descr="https://applications.labor.ny.gov/wpp/images/spacer.gif">
          <a:extLst>
            <a:ext uri="{FF2B5EF4-FFF2-40B4-BE49-F238E27FC236}">
              <a16:creationId xmlns:a16="http://schemas.microsoft.com/office/drawing/2014/main" id="{158A1236-E65E-4910-B7E5-36E54BA70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11</xdr:row>
      <xdr:rowOff>0</xdr:rowOff>
    </xdr:from>
    <xdr:ext cx="12700" cy="12700"/>
    <xdr:pic>
      <xdr:nvPicPr>
        <xdr:cNvPr id="30" name="Picture 29" descr="https://applications.labor.ny.gov/wpp/images/spacer.gif">
          <a:extLst>
            <a:ext uri="{FF2B5EF4-FFF2-40B4-BE49-F238E27FC236}">
              <a16:creationId xmlns:a16="http://schemas.microsoft.com/office/drawing/2014/main" id="{ECB2B3AC-6895-4CC8-BDEA-90AA0EBF7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2357" y="55830107"/>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12700" cy="12700"/>
    <xdr:pic>
      <xdr:nvPicPr>
        <xdr:cNvPr id="35" name="Picture 34" descr="https://applications.labor.ny.gov/wpp/images/spacer.gif">
          <a:extLst>
            <a:ext uri="{FF2B5EF4-FFF2-40B4-BE49-F238E27FC236}">
              <a16:creationId xmlns:a16="http://schemas.microsoft.com/office/drawing/2014/main" id="{10896C2D-B04C-40F5-9D30-7373B3FDB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10</xdr:row>
      <xdr:rowOff>0</xdr:rowOff>
    </xdr:from>
    <xdr:to>
      <xdr:col>1</xdr:col>
      <xdr:colOff>12700</xdr:colOff>
      <xdr:row>10</xdr:row>
      <xdr:rowOff>0</xdr:rowOff>
    </xdr:to>
    <xdr:pic>
      <xdr:nvPicPr>
        <xdr:cNvPr id="36" name="Picture 35" descr="https://applications.labor.ny.gov/wpp/images/spacer.gif">
          <a:extLst>
            <a:ext uri="{FF2B5EF4-FFF2-40B4-BE49-F238E27FC236}">
              <a16:creationId xmlns:a16="http://schemas.microsoft.com/office/drawing/2014/main" id="{3BB8745B-C701-4BA5-BD2E-D34830AFE7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37" name="Picture 36" descr="https://applications.labor.ny.gov/wpp/images/spacer.gif">
          <a:extLst>
            <a:ext uri="{FF2B5EF4-FFF2-40B4-BE49-F238E27FC236}">
              <a16:creationId xmlns:a16="http://schemas.microsoft.com/office/drawing/2014/main" id="{7B110EE8-7132-4986-BAB3-66410EF137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38" name="Picture 37" descr="https://applications.labor.ny.gov/wpp/images/spacer.gif">
          <a:extLst>
            <a:ext uri="{FF2B5EF4-FFF2-40B4-BE49-F238E27FC236}">
              <a16:creationId xmlns:a16="http://schemas.microsoft.com/office/drawing/2014/main" id="{04650D7B-6F82-40BA-B42B-5D453F616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32" name="Picture 31" descr="https://applications.labor.ny.gov/wpp/images/spacer.gif">
          <a:extLst>
            <a:ext uri="{FF2B5EF4-FFF2-40B4-BE49-F238E27FC236}">
              <a16:creationId xmlns:a16="http://schemas.microsoft.com/office/drawing/2014/main" id="{9FE41D1F-19D8-4AB8-A856-1E3C068E18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33" name="Picture 32" descr="https://applications.labor.ny.gov/wpp/images/spacer.gif">
          <a:extLst>
            <a:ext uri="{FF2B5EF4-FFF2-40B4-BE49-F238E27FC236}">
              <a16:creationId xmlns:a16="http://schemas.microsoft.com/office/drawing/2014/main" id="{6E0B4DBB-A35C-49BF-B75D-5F301A5966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34" name="Picture 33" descr="https://applications.labor.ny.gov/wpp/images/spacer.gif">
          <a:extLst>
            <a:ext uri="{FF2B5EF4-FFF2-40B4-BE49-F238E27FC236}">
              <a16:creationId xmlns:a16="http://schemas.microsoft.com/office/drawing/2014/main" id="{29E1A3C2-2D33-434C-987B-DF73E42556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39" name="Picture 38" descr="https://applications.labor.ny.gov/wpp/images/spacer.gif">
          <a:extLst>
            <a:ext uri="{FF2B5EF4-FFF2-40B4-BE49-F238E27FC236}">
              <a16:creationId xmlns:a16="http://schemas.microsoft.com/office/drawing/2014/main" id="{EF768A84-1928-4D12-9089-5BA16EAA72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40" name="Picture 39" descr="https://applications.labor.ny.gov/wpp/images/spacer.gif">
          <a:extLst>
            <a:ext uri="{FF2B5EF4-FFF2-40B4-BE49-F238E27FC236}">
              <a16:creationId xmlns:a16="http://schemas.microsoft.com/office/drawing/2014/main" id="{7D0B0A27-264A-4E4B-A970-BD292C9775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11</xdr:row>
      <xdr:rowOff>0</xdr:rowOff>
    </xdr:from>
    <xdr:ext cx="12700" cy="12700"/>
    <xdr:pic>
      <xdr:nvPicPr>
        <xdr:cNvPr id="41" name="Picture 40" descr="https://applications.labor.ny.gov/wpp/images/spacer.gif">
          <a:extLst>
            <a:ext uri="{FF2B5EF4-FFF2-40B4-BE49-F238E27FC236}">
              <a16:creationId xmlns:a16="http://schemas.microsoft.com/office/drawing/2014/main" id="{47E00376-003E-49AE-82C6-9BDDB4963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10</xdr:row>
      <xdr:rowOff>0</xdr:rowOff>
    </xdr:from>
    <xdr:to>
      <xdr:col>1</xdr:col>
      <xdr:colOff>12700</xdr:colOff>
      <xdr:row>10</xdr:row>
      <xdr:rowOff>0</xdr:rowOff>
    </xdr:to>
    <xdr:pic>
      <xdr:nvPicPr>
        <xdr:cNvPr id="42" name="Picture 41" descr="https://applications.labor.ny.gov/wpp/images/spacer.gif">
          <a:extLst>
            <a:ext uri="{FF2B5EF4-FFF2-40B4-BE49-F238E27FC236}">
              <a16:creationId xmlns:a16="http://schemas.microsoft.com/office/drawing/2014/main" id="{5D608C9B-EABF-4CB9-9810-D27A285A93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43" name="Picture 42" descr="https://applications.labor.ny.gov/wpp/images/spacer.gif">
          <a:extLst>
            <a:ext uri="{FF2B5EF4-FFF2-40B4-BE49-F238E27FC236}">
              <a16:creationId xmlns:a16="http://schemas.microsoft.com/office/drawing/2014/main" id="{7CED531D-FE74-40EA-A42B-9C9FA425D8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44" name="Picture 43" descr="https://applications.labor.ny.gov/wpp/images/spacer.gif">
          <a:extLst>
            <a:ext uri="{FF2B5EF4-FFF2-40B4-BE49-F238E27FC236}">
              <a16:creationId xmlns:a16="http://schemas.microsoft.com/office/drawing/2014/main" id="{C21BD3F1-BAA8-4530-BDF2-01E9D25790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11</xdr:row>
      <xdr:rowOff>0</xdr:rowOff>
    </xdr:from>
    <xdr:ext cx="12700" cy="12700"/>
    <xdr:pic>
      <xdr:nvPicPr>
        <xdr:cNvPr id="45" name="Picture 44" descr="https://applications.labor.ny.gov/wpp/images/spacer.gif">
          <a:extLst>
            <a:ext uri="{FF2B5EF4-FFF2-40B4-BE49-F238E27FC236}">
              <a16:creationId xmlns:a16="http://schemas.microsoft.com/office/drawing/2014/main" id="{70BFCB06-22C7-4FA1-A17A-6D273D0BE9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10</xdr:row>
      <xdr:rowOff>0</xdr:rowOff>
    </xdr:from>
    <xdr:to>
      <xdr:col>1</xdr:col>
      <xdr:colOff>12700</xdr:colOff>
      <xdr:row>10</xdr:row>
      <xdr:rowOff>0</xdr:rowOff>
    </xdr:to>
    <xdr:pic>
      <xdr:nvPicPr>
        <xdr:cNvPr id="46" name="Picture 45" descr="https://applications.labor.ny.gov/wpp/images/spacer.gif">
          <a:extLst>
            <a:ext uri="{FF2B5EF4-FFF2-40B4-BE49-F238E27FC236}">
              <a16:creationId xmlns:a16="http://schemas.microsoft.com/office/drawing/2014/main" id="{1CDEA5D9-34AA-48EE-9032-D7C4FE3CFA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47" name="Picture 46" descr="https://applications.labor.ny.gov/wpp/images/spacer.gif">
          <a:extLst>
            <a:ext uri="{FF2B5EF4-FFF2-40B4-BE49-F238E27FC236}">
              <a16:creationId xmlns:a16="http://schemas.microsoft.com/office/drawing/2014/main" id="{DF1B8B03-33DD-4A5F-988A-257D3687E3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12700</xdr:colOff>
      <xdr:row>10</xdr:row>
      <xdr:rowOff>0</xdr:rowOff>
    </xdr:to>
    <xdr:pic>
      <xdr:nvPicPr>
        <xdr:cNvPr id="48" name="Picture 47" descr="https://applications.labor.ny.gov/wpp/images/spacer.gif">
          <a:extLst>
            <a:ext uri="{FF2B5EF4-FFF2-40B4-BE49-F238E27FC236}">
              <a16:creationId xmlns:a16="http://schemas.microsoft.com/office/drawing/2014/main" id="{197FBC4E-E682-4E23-A0F1-4EBC8629C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17</xdr:row>
      <xdr:rowOff>0</xdr:rowOff>
    </xdr:from>
    <xdr:ext cx="19050" cy="0"/>
    <xdr:pic>
      <xdr:nvPicPr>
        <xdr:cNvPr id="2" name="Picture 1" descr="https://applications.labor.ny.gov/wpp/images/spacer.gif">
          <a:extLst>
            <a:ext uri="{FF2B5EF4-FFF2-40B4-BE49-F238E27FC236}">
              <a16:creationId xmlns:a16="http://schemas.microsoft.com/office/drawing/2014/main" id="{87E80307-FC20-4B93-9AD7-0579293C28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3" name="Picture 2" descr="https://applications.labor.ny.gov/wpp/images/spacer.gif">
          <a:extLst>
            <a:ext uri="{FF2B5EF4-FFF2-40B4-BE49-F238E27FC236}">
              <a16:creationId xmlns:a16="http://schemas.microsoft.com/office/drawing/2014/main" id="{F52C449B-5712-4982-899C-C511EF89D8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17</xdr:row>
      <xdr:rowOff>0</xdr:rowOff>
    </xdr:from>
    <xdr:ext cx="19050" cy="0"/>
    <xdr:pic>
      <xdr:nvPicPr>
        <xdr:cNvPr id="4" name="Picture 3" descr="https://applications.labor.ny.gov/wpp/images/spacer.gif">
          <a:extLst>
            <a:ext uri="{FF2B5EF4-FFF2-40B4-BE49-F238E27FC236}">
              <a16:creationId xmlns:a16="http://schemas.microsoft.com/office/drawing/2014/main" id="{53FE622C-D218-467A-91A1-F33F46DBF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xdr:row>
      <xdr:rowOff>0</xdr:rowOff>
    </xdr:from>
    <xdr:ext cx="19050" cy="0"/>
    <xdr:pic>
      <xdr:nvPicPr>
        <xdr:cNvPr id="5" name="Picture 4" descr="https://applications.labor.ny.gov/wpp/images/spacer.gif">
          <a:extLst>
            <a:ext uri="{FF2B5EF4-FFF2-40B4-BE49-F238E27FC236}">
              <a16:creationId xmlns:a16="http://schemas.microsoft.com/office/drawing/2014/main" id="{E2837620-6F22-4122-9D0B-2648A1F288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17</xdr:row>
      <xdr:rowOff>0</xdr:rowOff>
    </xdr:from>
    <xdr:ext cx="19050" cy="0"/>
    <xdr:pic>
      <xdr:nvPicPr>
        <xdr:cNvPr id="6" name="Picture 5" descr="https://applications.labor.ny.gov/wpp/images/spacer.gif">
          <a:extLst>
            <a:ext uri="{FF2B5EF4-FFF2-40B4-BE49-F238E27FC236}">
              <a16:creationId xmlns:a16="http://schemas.microsoft.com/office/drawing/2014/main" id="{54605499-0F17-46BB-8A0D-BAC9BAAB5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08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17</xdr:row>
      <xdr:rowOff>0</xdr:rowOff>
    </xdr:from>
    <xdr:ext cx="19050" cy="0"/>
    <xdr:pic>
      <xdr:nvPicPr>
        <xdr:cNvPr id="7" name="Picture 6" descr="https://applications.labor.ny.gov/wpp/images/spacer.gif">
          <a:extLst>
            <a:ext uri="{FF2B5EF4-FFF2-40B4-BE49-F238E27FC236}">
              <a16:creationId xmlns:a16="http://schemas.microsoft.com/office/drawing/2014/main" id="{92EF9EBB-0811-43A8-BF7D-252E6E0E7A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29050"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17</xdr:row>
      <xdr:rowOff>0</xdr:rowOff>
    </xdr:from>
    <xdr:ext cx="19050" cy="0"/>
    <xdr:pic>
      <xdr:nvPicPr>
        <xdr:cNvPr id="8" name="Picture 7" descr="https://applications.labor.ny.gov/wpp/images/spacer.gif">
          <a:extLst>
            <a:ext uri="{FF2B5EF4-FFF2-40B4-BE49-F238E27FC236}">
              <a16:creationId xmlns:a16="http://schemas.microsoft.com/office/drawing/2014/main" id="{0E957667-27FE-40DA-832D-1A9190A7AE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35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17</xdr:row>
      <xdr:rowOff>0</xdr:rowOff>
    </xdr:from>
    <xdr:ext cx="19050" cy="0"/>
    <xdr:pic>
      <xdr:nvPicPr>
        <xdr:cNvPr id="9" name="Picture 8" descr="https://applications.labor.ny.gov/wpp/images/spacer.gif">
          <a:extLst>
            <a:ext uri="{FF2B5EF4-FFF2-40B4-BE49-F238E27FC236}">
              <a16:creationId xmlns:a16="http://schemas.microsoft.com/office/drawing/2014/main" id="{07F2A22B-4913-47B8-94B1-73E0DEAD84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0"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17</xdr:row>
      <xdr:rowOff>0</xdr:rowOff>
    </xdr:from>
    <xdr:ext cx="19050" cy="0"/>
    <xdr:pic>
      <xdr:nvPicPr>
        <xdr:cNvPr id="10" name="Picture 9" descr="https://applications.labor.ny.gov/wpp/images/spacer.gif">
          <a:extLst>
            <a:ext uri="{FF2B5EF4-FFF2-40B4-BE49-F238E27FC236}">
              <a16:creationId xmlns:a16="http://schemas.microsoft.com/office/drawing/2014/main" id="{438EFD17-4089-4E7C-A4E3-94A8B5D4B7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992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17</xdr:row>
      <xdr:rowOff>0</xdr:rowOff>
    </xdr:from>
    <xdr:ext cx="19050" cy="0"/>
    <xdr:pic>
      <xdr:nvPicPr>
        <xdr:cNvPr id="11" name="Picture 10" descr="https://applications.labor.ny.gov/wpp/images/spacer.gif">
          <a:extLst>
            <a:ext uri="{FF2B5EF4-FFF2-40B4-BE49-F238E27FC236}">
              <a16:creationId xmlns:a16="http://schemas.microsoft.com/office/drawing/2014/main" id="{6DAD3D6B-DFD4-4328-BD58-A9CB4A350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12" name="Picture 11" descr="https://applications.labor.ny.gov/wpp/images/spacer.gif">
          <a:extLst>
            <a:ext uri="{FF2B5EF4-FFF2-40B4-BE49-F238E27FC236}">
              <a16:creationId xmlns:a16="http://schemas.microsoft.com/office/drawing/2014/main" id="{4FFFF787-94F9-4057-BE26-A913880367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18</xdr:row>
      <xdr:rowOff>0</xdr:rowOff>
    </xdr:from>
    <xdr:ext cx="12700" cy="12700"/>
    <xdr:pic>
      <xdr:nvPicPr>
        <xdr:cNvPr id="13" name="Picture 12" descr="https://applications.labor.ny.gov/wpp/images/spacer.gif">
          <a:extLst>
            <a:ext uri="{FF2B5EF4-FFF2-40B4-BE49-F238E27FC236}">
              <a16:creationId xmlns:a16="http://schemas.microsoft.com/office/drawing/2014/main" id="{6F7D595E-3075-45F1-B70C-410CD64561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7225" y="30861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18</xdr:row>
      <xdr:rowOff>0</xdr:rowOff>
    </xdr:from>
    <xdr:ext cx="12700" cy="12700"/>
    <xdr:pic>
      <xdr:nvPicPr>
        <xdr:cNvPr id="14" name="Picture 13" descr="https://applications.labor.ny.gov/wpp/images/spacer.gif">
          <a:extLst>
            <a:ext uri="{FF2B5EF4-FFF2-40B4-BE49-F238E27FC236}">
              <a16:creationId xmlns:a16="http://schemas.microsoft.com/office/drawing/2014/main" id="{506B5136-E2E7-4627-9A1A-058A9522BB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05400" y="30861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15" name="Picture 14" descr="https://applications.labor.ny.gov/wpp/images/spacer.gif">
          <a:extLst>
            <a:ext uri="{FF2B5EF4-FFF2-40B4-BE49-F238E27FC236}">
              <a16:creationId xmlns:a16="http://schemas.microsoft.com/office/drawing/2014/main" id="{B42834DC-99FF-4F5B-8D5A-EF0EB5566D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16" name="Picture 15" descr="https://applications.labor.ny.gov/wpp/images/spacer.gif">
          <a:extLst>
            <a:ext uri="{FF2B5EF4-FFF2-40B4-BE49-F238E27FC236}">
              <a16:creationId xmlns:a16="http://schemas.microsoft.com/office/drawing/2014/main" id="{188BCD00-8D2D-4A39-A7DE-A25200958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17" name="Picture 16" descr="https://applications.labor.ny.gov/wpp/images/spacer.gif">
          <a:extLst>
            <a:ext uri="{FF2B5EF4-FFF2-40B4-BE49-F238E27FC236}">
              <a16:creationId xmlns:a16="http://schemas.microsoft.com/office/drawing/2014/main" id="{816FAA94-A2B2-48EB-92E6-E428AFF192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18" name="Picture 17" descr="https://applications.labor.ny.gov/wpp/images/spacer.gif">
          <a:extLst>
            <a:ext uri="{FF2B5EF4-FFF2-40B4-BE49-F238E27FC236}">
              <a16:creationId xmlns:a16="http://schemas.microsoft.com/office/drawing/2014/main" id="{EE00FA5D-0BCC-4370-AD81-DFE8DF5F42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19" name="Picture 18" descr="https://applications.labor.ny.gov/wpp/images/spacer.gif">
          <a:extLst>
            <a:ext uri="{FF2B5EF4-FFF2-40B4-BE49-F238E27FC236}">
              <a16:creationId xmlns:a16="http://schemas.microsoft.com/office/drawing/2014/main" id="{19D8C06A-B59C-4D00-B26D-F21B124788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20" name="Picture 19" descr="https://applications.labor.ny.gov/wpp/images/spacer.gif">
          <a:extLst>
            <a:ext uri="{FF2B5EF4-FFF2-40B4-BE49-F238E27FC236}">
              <a16:creationId xmlns:a16="http://schemas.microsoft.com/office/drawing/2014/main" id="{4CC3032C-4B1B-4710-880C-F4E48D086D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21" name="Picture 20" descr="https://applications.labor.ny.gov/wpp/images/spacer.gif">
          <a:extLst>
            <a:ext uri="{FF2B5EF4-FFF2-40B4-BE49-F238E27FC236}">
              <a16:creationId xmlns:a16="http://schemas.microsoft.com/office/drawing/2014/main" id="{3B7E1744-EC5B-4844-86B1-9FA83FC330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22" name="Picture 21" descr="https://applications.labor.ny.gov/wpp/images/spacer.gif">
          <a:extLst>
            <a:ext uri="{FF2B5EF4-FFF2-40B4-BE49-F238E27FC236}">
              <a16:creationId xmlns:a16="http://schemas.microsoft.com/office/drawing/2014/main" id="{877FB7ED-A01C-4292-9A54-FAB2F96A5A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23" name="Picture 22" descr="https://applications.labor.ny.gov/wpp/images/spacer.gif">
          <a:extLst>
            <a:ext uri="{FF2B5EF4-FFF2-40B4-BE49-F238E27FC236}">
              <a16:creationId xmlns:a16="http://schemas.microsoft.com/office/drawing/2014/main" id="{25084841-3C18-448D-85E3-D9B0673545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18</xdr:row>
      <xdr:rowOff>0</xdr:rowOff>
    </xdr:from>
    <xdr:ext cx="12700" cy="12700"/>
    <xdr:pic>
      <xdr:nvPicPr>
        <xdr:cNvPr id="24" name="Picture 23" descr="https://applications.labor.ny.gov/wpp/images/spacer.gif">
          <a:extLst>
            <a:ext uri="{FF2B5EF4-FFF2-40B4-BE49-F238E27FC236}">
              <a16:creationId xmlns:a16="http://schemas.microsoft.com/office/drawing/2014/main" id="{55794CF6-271E-4172-99D4-134354085E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0861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25" name="Picture 24" descr="https://applications.labor.ny.gov/wpp/images/spacer.gif">
          <a:extLst>
            <a:ext uri="{FF2B5EF4-FFF2-40B4-BE49-F238E27FC236}">
              <a16:creationId xmlns:a16="http://schemas.microsoft.com/office/drawing/2014/main" id="{8E305FEA-6A35-4525-AA0A-4ED893678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26" name="Picture 25" descr="https://applications.labor.ny.gov/wpp/images/spacer.gif">
          <a:extLst>
            <a:ext uri="{FF2B5EF4-FFF2-40B4-BE49-F238E27FC236}">
              <a16:creationId xmlns:a16="http://schemas.microsoft.com/office/drawing/2014/main" id="{8EBF3E86-9FD3-494A-B3AE-8D9C7719A2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27" name="Picture 26" descr="https://applications.labor.ny.gov/wpp/images/spacer.gif">
          <a:extLst>
            <a:ext uri="{FF2B5EF4-FFF2-40B4-BE49-F238E27FC236}">
              <a16:creationId xmlns:a16="http://schemas.microsoft.com/office/drawing/2014/main" id="{A49417C0-AF1D-4F54-B4AC-F703CF2B4A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28" name="Picture 27" descr="https://applications.labor.ny.gov/wpp/images/spacer.gif">
          <a:extLst>
            <a:ext uri="{FF2B5EF4-FFF2-40B4-BE49-F238E27FC236}">
              <a16:creationId xmlns:a16="http://schemas.microsoft.com/office/drawing/2014/main" id="{FCAFEDF5-8B4A-4B90-9BA1-239B8BF0D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29" name="Picture 28" descr="https://applications.labor.ny.gov/wpp/images/spacer.gif">
          <a:extLst>
            <a:ext uri="{FF2B5EF4-FFF2-40B4-BE49-F238E27FC236}">
              <a16:creationId xmlns:a16="http://schemas.microsoft.com/office/drawing/2014/main" id="{C0764875-05BE-4793-806A-2CF4F273C5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30" name="Picture 29" descr="https://applications.labor.ny.gov/wpp/images/spacer.gif">
          <a:extLst>
            <a:ext uri="{FF2B5EF4-FFF2-40B4-BE49-F238E27FC236}">
              <a16:creationId xmlns:a16="http://schemas.microsoft.com/office/drawing/2014/main" id="{4720D9F1-482D-493F-855F-0DF2BDC1D3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31" name="Picture 30" descr="https://applications.labor.ny.gov/wpp/images/spacer.gif">
          <a:extLst>
            <a:ext uri="{FF2B5EF4-FFF2-40B4-BE49-F238E27FC236}">
              <a16:creationId xmlns:a16="http://schemas.microsoft.com/office/drawing/2014/main" id="{9378FB17-AEFE-4CB8-BE8D-EE72DA3814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32" name="Picture 31" descr="https://applications.labor.ny.gov/wpp/images/spacer.gif">
          <a:extLst>
            <a:ext uri="{FF2B5EF4-FFF2-40B4-BE49-F238E27FC236}">
              <a16:creationId xmlns:a16="http://schemas.microsoft.com/office/drawing/2014/main" id="{D5F6D7D5-0C15-42DA-A31F-33D9D4C9BA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33" name="Picture 32" descr="https://applications.labor.ny.gov/wpp/images/spacer.gif">
          <a:extLst>
            <a:ext uri="{FF2B5EF4-FFF2-40B4-BE49-F238E27FC236}">
              <a16:creationId xmlns:a16="http://schemas.microsoft.com/office/drawing/2014/main" id="{7660A82C-9D8E-4E99-9BBF-17F28E0A2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34" name="Picture 33" descr="https://applications.labor.ny.gov/wpp/images/spacer.gif">
          <a:extLst>
            <a:ext uri="{FF2B5EF4-FFF2-40B4-BE49-F238E27FC236}">
              <a16:creationId xmlns:a16="http://schemas.microsoft.com/office/drawing/2014/main" id="{5182B4EF-28F4-44CF-A60E-6730DC1983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35" name="Picture 34" descr="https://applications.labor.ny.gov/wpp/images/spacer.gif">
          <a:extLst>
            <a:ext uri="{FF2B5EF4-FFF2-40B4-BE49-F238E27FC236}">
              <a16:creationId xmlns:a16="http://schemas.microsoft.com/office/drawing/2014/main" id="{347E59BD-542D-47B8-8A9D-A7A602D838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36" name="Picture 35" descr="https://applications.labor.ny.gov/wpp/images/spacer.gif">
          <a:extLst>
            <a:ext uri="{FF2B5EF4-FFF2-40B4-BE49-F238E27FC236}">
              <a16:creationId xmlns:a16="http://schemas.microsoft.com/office/drawing/2014/main" id="{F5B13FB0-9C45-43DA-9CAB-1B1B65E325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37" name="Picture 36" descr="https://applications.labor.ny.gov/wpp/images/spacer.gif">
          <a:extLst>
            <a:ext uri="{FF2B5EF4-FFF2-40B4-BE49-F238E27FC236}">
              <a16:creationId xmlns:a16="http://schemas.microsoft.com/office/drawing/2014/main" id="{0439E959-4752-4021-9040-63CDFEEA50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18</xdr:row>
      <xdr:rowOff>0</xdr:rowOff>
    </xdr:from>
    <xdr:ext cx="12700" cy="12700"/>
    <xdr:pic>
      <xdr:nvPicPr>
        <xdr:cNvPr id="38" name="Picture 37" descr="https://applications.labor.ny.gov/wpp/images/spacer.gif">
          <a:extLst>
            <a:ext uri="{FF2B5EF4-FFF2-40B4-BE49-F238E27FC236}">
              <a16:creationId xmlns:a16="http://schemas.microsoft.com/office/drawing/2014/main" id="{BEA5CFE5-5C49-4A32-AD1D-96D86D1BC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0861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39" name="Picture 38" descr="https://applications.labor.ny.gov/wpp/images/spacer.gif">
          <a:extLst>
            <a:ext uri="{FF2B5EF4-FFF2-40B4-BE49-F238E27FC236}">
              <a16:creationId xmlns:a16="http://schemas.microsoft.com/office/drawing/2014/main" id="{9C23A95E-82BB-45A2-8DAE-FB7EC4C350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40" name="Picture 39" descr="https://applications.labor.ny.gov/wpp/images/spacer.gif">
          <a:extLst>
            <a:ext uri="{FF2B5EF4-FFF2-40B4-BE49-F238E27FC236}">
              <a16:creationId xmlns:a16="http://schemas.microsoft.com/office/drawing/2014/main" id="{34147F2F-48BC-425F-AB70-C2677A508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41" name="Picture 40" descr="https://applications.labor.ny.gov/wpp/images/spacer.gif">
          <a:extLst>
            <a:ext uri="{FF2B5EF4-FFF2-40B4-BE49-F238E27FC236}">
              <a16:creationId xmlns:a16="http://schemas.microsoft.com/office/drawing/2014/main" id="{33F1FECD-C844-4BE9-9420-F047397D94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18</xdr:row>
      <xdr:rowOff>0</xdr:rowOff>
    </xdr:from>
    <xdr:ext cx="12700" cy="12700"/>
    <xdr:pic>
      <xdr:nvPicPr>
        <xdr:cNvPr id="42" name="Picture 41" descr="https://applications.labor.ny.gov/wpp/images/spacer.gif">
          <a:extLst>
            <a:ext uri="{FF2B5EF4-FFF2-40B4-BE49-F238E27FC236}">
              <a16:creationId xmlns:a16="http://schemas.microsoft.com/office/drawing/2014/main" id="{1D5044EA-1ACC-4743-A831-B619674C50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0861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43" name="Picture 42" descr="https://applications.labor.ny.gov/wpp/images/spacer.gif">
          <a:extLst>
            <a:ext uri="{FF2B5EF4-FFF2-40B4-BE49-F238E27FC236}">
              <a16:creationId xmlns:a16="http://schemas.microsoft.com/office/drawing/2014/main" id="{E47BF0C6-F258-49C3-A496-AB4BF5D6A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44" name="Picture 43" descr="https://applications.labor.ny.gov/wpp/images/spacer.gif">
          <a:extLst>
            <a:ext uri="{FF2B5EF4-FFF2-40B4-BE49-F238E27FC236}">
              <a16:creationId xmlns:a16="http://schemas.microsoft.com/office/drawing/2014/main" id="{5B9CC689-2FBF-41B0-8A67-5AA8AA769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45" name="Picture 44" descr="https://applications.labor.ny.gov/wpp/images/spacer.gif">
          <a:extLst>
            <a:ext uri="{FF2B5EF4-FFF2-40B4-BE49-F238E27FC236}">
              <a16:creationId xmlns:a16="http://schemas.microsoft.com/office/drawing/2014/main" id="{71387F5D-2B12-49C2-9A23-D36080820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46" name="Picture 45" descr="https://applications.labor.ny.gov/wpp/images/spacer.gif">
          <a:extLst>
            <a:ext uri="{FF2B5EF4-FFF2-40B4-BE49-F238E27FC236}">
              <a16:creationId xmlns:a16="http://schemas.microsoft.com/office/drawing/2014/main" id="{E3908882-05D4-43D7-9CBC-49877195FC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47" name="Picture 46" descr="https://applications.labor.ny.gov/wpp/images/spacer.gif">
          <a:extLst>
            <a:ext uri="{FF2B5EF4-FFF2-40B4-BE49-F238E27FC236}">
              <a16:creationId xmlns:a16="http://schemas.microsoft.com/office/drawing/2014/main" id="{0B69FC27-804F-4DF1-BE39-DF938C0DB8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48" name="Picture 47" descr="https://applications.labor.ny.gov/wpp/images/spacer.gif">
          <a:extLst>
            <a:ext uri="{FF2B5EF4-FFF2-40B4-BE49-F238E27FC236}">
              <a16:creationId xmlns:a16="http://schemas.microsoft.com/office/drawing/2014/main" id="{631D7931-8CA6-475C-A0B1-327BE2478F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49" name="Picture 48" descr="https://applications.labor.ny.gov/wpp/images/spacer.gif">
          <a:extLst>
            <a:ext uri="{FF2B5EF4-FFF2-40B4-BE49-F238E27FC236}">
              <a16:creationId xmlns:a16="http://schemas.microsoft.com/office/drawing/2014/main" id="{A8C491A0-5A3E-48FB-9614-478A61F825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50" name="Picture 49" descr="https://applications.labor.ny.gov/wpp/images/spacer.gif">
          <a:extLst>
            <a:ext uri="{FF2B5EF4-FFF2-40B4-BE49-F238E27FC236}">
              <a16:creationId xmlns:a16="http://schemas.microsoft.com/office/drawing/2014/main" id="{0EBF1002-3A84-43A2-8BFD-34B3A51378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51" name="Picture 50" descr="https://applications.labor.ny.gov/wpp/images/spacer.gif">
          <a:extLst>
            <a:ext uri="{FF2B5EF4-FFF2-40B4-BE49-F238E27FC236}">
              <a16:creationId xmlns:a16="http://schemas.microsoft.com/office/drawing/2014/main" id="{CE3A6901-6370-4426-9886-0C319667F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52" name="Picture 51" descr="https://applications.labor.ny.gov/wpp/images/spacer.gif">
          <a:extLst>
            <a:ext uri="{FF2B5EF4-FFF2-40B4-BE49-F238E27FC236}">
              <a16:creationId xmlns:a16="http://schemas.microsoft.com/office/drawing/2014/main" id="{15895920-D892-4A3E-997F-3C8773869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53" name="Picture 52" descr="https://applications.labor.ny.gov/wpp/images/spacer.gif">
          <a:extLst>
            <a:ext uri="{FF2B5EF4-FFF2-40B4-BE49-F238E27FC236}">
              <a16:creationId xmlns:a16="http://schemas.microsoft.com/office/drawing/2014/main" id="{CF8A533A-C802-45F0-9F3C-3B9D325B8C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54" name="Picture 53" descr="https://applications.labor.ny.gov/wpp/images/spacer.gif">
          <a:extLst>
            <a:ext uri="{FF2B5EF4-FFF2-40B4-BE49-F238E27FC236}">
              <a16:creationId xmlns:a16="http://schemas.microsoft.com/office/drawing/2014/main" id="{47844097-84DA-49B6-8176-A163F4F8B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55" name="Picture 54" descr="https://applications.labor.ny.gov/wpp/images/spacer.gif">
          <a:extLst>
            <a:ext uri="{FF2B5EF4-FFF2-40B4-BE49-F238E27FC236}">
              <a16:creationId xmlns:a16="http://schemas.microsoft.com/office/drawing/2014/main" id="{FFB4819E-34FF-42FC-BA75-1C2814029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18</xdr:row>
      <xdr:rowOff>0</xdr:rowOff>
    </xdr:from>
    <xdr:ext cx="12700" cy="12700"/>
    <xdr:pic>
      <xdr:nvPicPr>
        <xdr:cNvPr id="56" name="Picture 55" descr="https://applications.labor.ny.gov/wpp/images/spacer.gif">
          <a:extLst>
            <a:ext uri="{FF2B5EF4-FFF2-40B4-BE49-F238E27FC236}">
              <a16:creationId xmlns:a16="http://schemas.microsoft.com/office/drawing/2014/main" id="{8E790A8A-FC48-4EE2-A909-219CE733A0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0861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57" name="Picture 56" descr="https://applications.labor.ny.gov/wpp/images/spacer.gif">
          <a:extLst>
            <a:ext uri="{FF2B5EF4-FFF2-40B4-BE49-F238E27FC236}">
              <a16:creationId xmlns:a16="http://schemas.microsoft.com/office/drawing/2014/main" id="{BB46421A-F5D1-44CE-A039-59D826BE3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58" name="Picture 57" descr="https://applications.labor.ny.gov/wpp/images/spacer.gif">
          <a:extLst>
            <a:ext uri="{FF2B5EF4-FFF2-40B4-BE49-F238E27FC236}">
              <a16:creationId xmlns:a16="http://schemas.microsoft.com/office/drawing/2014/main" id="{17C41FF3-6D9D-4838-8E02-32C42B486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59" name="Picture 58" descr="https://applications.labor.ny.gov/wpp/images/spacer.gif">
          <a:extLst>
            <a:ext uri="{FF2B5EF4-FFF2-40B4-BE49-F238E27FC236}">
              <a16:creationId xmlns:a16="http://schemas.microsoft.com/office/drawing/2014/main" id="{3C8C18AE-BED6-4691-A350-19F03C4AF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18</xdr:row>
      <xdr:rowOff>0</xdr:rowOff>
    </xdr:from>
    <xdr:ext cx="12700" cy="12700"/>
    <xdr:pic>
      <xdr:nvPicPr>
        <xdr:cNvPr id="60" name="Picture 59" descr="https://applications.labor.ny.gov/wpp/images/spacer.gif">
          <a:extLst>
            <a:ext uri="{FF2B5EF4-FFF2-40B4-BE49-F238E27FC236}">
              <a16:creationId xmlns:a16="http://schemas.microsoft.com/office/drawing/2014/main" id="{2F8355EE-C896-4E2E-B0F6-004BAFD33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0861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61" name="Picture 60" descr="https://applications.labor.ny.gov/wpp/images/spacer.gif">
          <a:extLst>
            <a:ext uri="{FF2B5EF4-FFF2-40B4-BE49-F238E27FC236}">
              <a16:creationId xmlns:a16="http://schemas.microsoft.com/office/drawing/2014/main" id="{176C12F9-7A10-4782-96E6-A6338EA8A6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62" name="Picture 61" descr="https://applications.labor.ny.gov/wpp/images/spacer.gif">
          <a:extLst>
            <a:ext uri="{FF2B5EF4-FFF2-40B4-BE49-F238E27FC236}">
              <a16:creationId xmlns:a16="http://schemas.microsoft.com/office/drawing/2014/main" id="{D0E4063D-5EE0-4A28-89D8-9C92926237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63" name="Picture 62" descr="https://applications.labor.ny.gov/wpp/images/spacer.gif">
          <a:extLst>
            <a:ext uri="{FF2B5EF4-FFF2-40B4-BE49-F238E27FC236}">
              <a16:creationId xmlns:a16="http://schemas.microsoft.com/office/drawing/2014/main" id="{CDA47333-99FA-42A9-B86F-ACE31B3BC1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64" name="Picture 63" descr="https://applications.labor.ny.gov/wpp/images/spacer.gif">
          <a:extLst>
            <a:ext uri="{FF2B5EF4-FFF2-40B4-BE49-F238E27FC236}">
              <a16:creationId xmlns:a16="http://schemas.microsoft.com/office/drawing/2014/main" id="{C3B2A89E-45B7-4363-982F-7652E9DCA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65" name="Picture 64" descr="https://applications.labor.ny.gov/wpp/images/spacer.gif">
          <a:extLst>
            <a:ext uri="{FF2B5EF4-FFF2-40B4-BE49-F238E27FC236}">
              <a16:creationId xmlns:a16="http://schemas.microsoft.com/office/drawing/2014/main" id="{ED2C0FA4-3EC1-452E-A214-26A5CFFD38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66" name="Picture 65" descr="https://applications.labor.ny.gov/wpp/images/spacer.gif">
          <a:extLst>
            <a:ext uri="{FF2B5EF4-FFF2-40B4-BE49-F238E27FC236}">
              <a16:creationId xmlns:a16="http://schemas.microsoft.com/office/drawing/2014/main" id="{144EAA50-4CFE-4573-9F8D-E533FC030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67" name="Picture 66" descr="https://applications.labor.ny.gov/wpp/images/spacer.gif">
          <a:extLst>
            <a:ext uri="{FF2B5EF4-FFF2-40B4-BE49-F238E27FC236}">
              <a16:creationId xmlns:a16="http://schemas.microsoft.com/office/drawing/2014/main" id="{FA7BDD15-3B6A-4FD6-BDE5-DA3650D04F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68" name="Picture 67" descr="https://applications.labor.ny.gov/wpp/images/spacer.gif">
          <a:extLst>
            <a:ext uri="{FF2B5EF4-FFF2-40B4-BE49-F238E27FC236}">
              <a16:creationId xmlns:a16="http://schemas.microsoft.com/office/drawing/2014/main" id="{6467D401-27DA-4D83-9BA7-601DA54A8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18</xdr:row>
      <xdr:rowOff>0</xdr:rowOff>
    </xdr:from>
    <xdr:ext cx="12700" cy="12700"/>
    <xdr:pic>
      <xdr:nvPicPr>
        <xdr:cNvPr id="69" name="Picture 68" descr="https://applications.labor.ny.gov/wpp/images/spacer.gif">
          <a:extLst>
            <a:ext uri="{FF2B5EF4-FFF2-40B4-BE49-F238E27FC236}">
              <a16:creationId xmlns:a16="http://schemas.microsoft.com/office/drawing/2014/main" id="{02ED07D4-AAA0-4F1C-B405-EBB8CB4CB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0861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70" name="Picture 69" descr="https://applications.labor.ny.gov/wpp/images/spacer.gif">
          <a:extLst>
            <a:ext uri="{FF2B5EF4-FFF2-40B4-BE49-F238E27FC236}">
              <a16:creationId xmlns:a16="http://schemas.microsoft.com/office/drawing/2014/main" id="{DEDC6DEF-5B6B-4625-A9BC-72317A207F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71" name="Picture 70" descr="https://applications.labor.ny.gov/wpp/images/spacer.gif">
          <a:extLst>
            <a:ext uri="{FF2B5EF4-FFF2-40B4-BE49-F238E27FC236}">
              <a16:creationId xmlns:a16="http://schemas.microsoft.com/office/drawing/2014/main" id="{1D17766D-F8CE-487C-8A86-40DC14B3B1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72" name="Picture 71" descr="https://applications.labor.ny.gov/wpp/images/spacer.gif">
          <a:extLst>
            <a:ext uri="{FF2B5EF4-FFF2-40B4-BE49-F238E27FC236}">
              <a16:creationId xmlns:a16="http://schemas.microsoft.com/office/drawing/2014/main" id="{409278A1-031A-41EC-AD98-25CACB50A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18</xdr:row>
      <xdr:rowOff>0</xdr:rowOff>
    </xdr:from>
    <xdr:ext cx="12700" cy="12700"/>
    <xdr:pic>
      <xdr:nvPicPr>
        <xdr:cNvPr id="73" name="Picture 72" descr="https://applications.labor.ny.gov/wpp/images/spacer.gif">
          <a:extLst>
            <a:ext uri="{FF2B5EF4-FFF2-40B4-BE49-F238E27FC236}">
              <a16:creationId xmlns:a16="http://schemas.microsoft.com/office/drawing/2014/main" id="{8BE1AC61-8F9B-4D14-BC17-E380FD1FC8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30861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74" name="Picture 73" descr="https://applications.labor.ny.gov/wpp/images/spacer.gif">
          <a:extLst>
            <a:ext uri="{FF2B5EF4-FFF2-40B4-BE49-F238E27FC236}">
              <a16:creationId xmlns:a16="http://schemas.microsoft.com/office/drawing/2014/main" id="{3E9ECA99-BAB1-4DF1-8757-FB02EF4376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75" name="Picture 74" descr="https://applications.labor.ny.gov/wpp/images/spacer.gif">
          <a:extLst>
            <a:ext uri="{FF2B5EF4-FFF2-40B4-BE49-F238E27FC236}">
              <a16:creationId xmlns:a16="http://schemas.microsoft.com/office/drawing/2014/main" id="{3073E538-8C80-4665-A2E3-B058806FF0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19050" cy="0"/>
    <xdr:pic>
      <xdr:nvPicPr>
        <xdr:cNvPr id="76" name="Picture 75" descr="https://applications.labor.ny.gov/wpp/images/spacer.gif">
          <a:extLst>
            <a:ext uri="{FF2B5EF4-FFF2-40B4-BE49-F238E27FC236}">
              <a16:creationId xmlns:a16="http://schemas.microsoft.com/office/drawing/2014/main" id="{3B87368D-5031-4076-B75F-A8653C818F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914650"/>
          <a:ext cx="1905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0</xdr:col>
      <xdr:colOff>12700</xdr:colOff>
      <xdr:row>19</xdr:row>
      <xdr:rowOff>12700</xdr:rowOff>
    </xdr:to>
    <xdr:pic>
      <xdr:nvPicPr>
        <xdr:cNvPr id="2" name="Picture 1" descr="https://applications.labor.ny.gov/wpp/images/spacer.gif">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3" name="Picture 2" descr="https://applications.labor.ny.gov/wpp/images/spacer.gif">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xdr:row>
      <xdr:rowOff>0</xdr:rowOff>
    </xdr:from>
    <xdr:to>
      <xdr:col>3</xdr:col>
      <xdr:colOff>12700</xdr:colOff>
      <xdr:row>19</xdr:row>
      <xdr:rowOff>12700</xdr:rowOff>
    </xdr:to>
    <xdr:pic>
      <xdr:nvPicPr>
        <xdr:cNvPr id="4" name="Picture 3" descr="https://applications.labor.ny.gov/wpp/images/spacer.gif">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19</xdr:row>
      <xdr:rowOff>0</xdr:rowOff>
    </xdr:from>
    <xdr:to>
      <xdr:col>4</xdr:col>
      <xdr:colOff>12700</xdr:colOff>
      <xdr:row>19</xdr:row>
      <xdr:rowOff>12700</xdr:rowOff>
    </xdr:to>
    <xdr:pic>
      <xdr:nvPicPr>
        <xdr:cNvPr id="5" name="Picture 4" descr="https://applications.labor.ny.gov/wpp/images/spacer.gif">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985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19</xdr:row>
      <xdr:rowOff>0</xdr:rowOff>
    </xdr:from>
    <xdr:to>
      <xdr:col>5</xdr:col>
      <xdr:colOff>12700</xdr:colOff>
      <xdr:row>19</xdr:row>
      <xdr:rowOff>12700</xdr:rowOff>
    </xdr:to>
    <xdr:pic>
      <xdr:nvPicPr>
        <xdr:cNvPr id="6" name="Picture 5" descr="https://applications.labor.ny.gov/wpp/images/spacer.gif">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43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xdr:row>
      <xdr:rowOff>0</xdr:rowOff>
    </xdr:from>
    <xdr:to>
      <xdr:col>6</xdr:col>
      <xdr:colOff>12700</xdr:colOff>
      <xdr:row>19</xdr:row>
      <xdr:rowOff>12700</xdr:rowOff>
    </xdr:to>
    <xdr:pic>
      <xdr:nvPicPr>
        <xdr:cNvPr id="7" name="Picture 6" descr="https://applications.labor.ny.gov/wpp/images/spacer.gif">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49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19</xdr:row>
      <xdr:rowOff>0</xdr:rowOff>
    </xdr:from>
    <xdr:to>
      <xdr:col>9</xdr:col>
      <xdr:colOff>12700</xdr:colOff>
      <xdr:row>19</xdr:row>
      <xdr:rowOff>12700</xdr:rowOff>
    </xdr:to>
    <xdr:pic>
      <xdr:nvPicPr>
        <xdr:cNvPr id="8" name="Picture 7" descr="https://applications.labor.ny.gov/wpp/images/spacer.gif">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033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19</xdr:row>
      <xdr:rowOff>0</xdr:rowOff>
    </xdr:from>
    <xdr:to>
      <xdr:col>10</xdr:col>
      <xdr:colOff>12700</xdr:colOff>
      <xdr:row>19</xdr:row>
      <xdr:rowOff>12700</xdr:rowOff>
    </xdr:to>
    <xdr:pic>
      <xdr:nvPicPr>
        <xdr:cNvPr id="9" name="Picture 8" descr="https://applications.labor.ny.gov/wpp/images/spacer.gif">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01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19</xdr:row>
      <xdr:rowOff>0</xdr:rowOff>
    </xdr:from>
    <xdr:to>
      <xdr:col>11</xdr:col>
      <xdr:colOff>12700</xdr:colOff>
      <xdr:row>19</xdr:row>
      <xdr:rowOff>12700</xdr:rowOff>
    </xdr:to>
    <xdr:pic>
      <xdr:nvPicPr>
        <xdr:cNvPr id="10" name="Picture 9" descr="https://applications.labor.ny.gov/wpp/images/spacer.gif">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49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19</xdr:row>
      <xdr:rowOff>0</xdr:rowOff>
    </xdr:from>
    <xdr:to>
      <xdr:col>12</xdr:col>
      <xdr:colOff>12700</xdr:colOff>
      <xdr:row>19</xdr:row>
      <xdr:rowOff>12700</xdr:rowOff>
    </xdr:to>
    <xdr:pic>
      <xdr:nvPicPr>
        <xdr:cNvPr id="11" name="Picture 10" descr="https://applications.labor.ny.gov/wpp/images/spacer.gif">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2" name="Picture 11" descr="https://applications.labor.ny.gov/wpp/images/spacer.gif">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19</xdr:row>
      <xdr:rowOff>0</xdr:rowOff>
    </xdr:from>
    <xdr:ext cx="12700" cy="12700"/>
    <xdr:pic>
      <xdr:nvPicPr>
        <xdr:cNvPr id="13" name="Picture 12" descr="https://applications.labor.ny.gov/wpp/images/spacer.gif">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617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19</xdr:row>
      <xdr:rowOff>0</xdr:rowOff>
    </xdr:from>
    <xdr:ext cx="12700" cy="12700"/>
    <xdr:pic>
      <xdr:nvPicPr>
        <xdr:cNvPr id="14" name="Picture 13" descr="https://applications.labor.ny.gov/wpp/images/spacer.gif">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19</xdr:row>
      <xdr:rowOff>0</xdr:rowOff>
    </xdr:from>
    <xdr:to>
      <xdr:col>1</xdr:col>
      <xdr:colOff>12700</xdr:colOff>
      <xdr:row>19</xdr:row>
      <xdr:rowOff>12700</xdr:rowOff>
    </xdr:to>
    <xdr:pic>
      <xdr:nvPicPr>
        <xdr:cNvPr id="15" name="Picture 14" descr="https://applications.labor.ny.gov/wpp/images/spacer.gif">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6" name="Picture 15" descr="https://applications.labor.ny.gov/wpp/images/spacer.gif">
          <a:extLst>
            <a:ext uri="{FF2B5EF4-FFF2-40B4-BE49-F238E27FC236}">
              <a16:creationId xmlns:a16="http://schemas.microsoft.com/office/drawing/2014/main" id="{B2B94FA4-4E13-4D3A-9DF1-1458B44205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7" name="Picture 16" descr="https://applications.labor.ny.gov/wpp/images/spacer.gif">
          <a:extLst>
            <a:ext uri="{FF2B5EF4-FFF2-40B4-BE49-F238E27FC236}">
              <a16:creationId xmlns:a16="http://schemas.microsoft.com/office/drawing/2014/main" id="{B0AD77A9-B3F3-4B00-98CA-664A0ED7D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8" name="Picture 17" descr="https://applications.labor.ny.gov/wpp/images/spacer.gif">
          <a:extLst>
            <a:ext uri="{FF2B5EF4-FFF2-40B4-BE49-F238E27FC236}">
              <a16:creationId xmlns:a16="http://schemas.microsoft.com/office/drawing/2014/main" id="{9BFA7519-7F94-487A-8ED3-A55445C4C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28" name="Picture 27" descr="https://applications.labor.ny.gov/wpp/images/spacer.gif">
          <a:extLst>
            <a:ext uri="{FF2B5EF4-FFF2-40B4-BE49-F238E27FC236}">
              <a16:creationId xmlns:a16="http://schemas.microsoft.com/office/drawing/2014/main" id="{BFC24FA3-235C-4EEB-A77F-E9D1A9EBFD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29" name="Picture 28" descr="https://applications.labor.ny.gov/wpp/images/spacer.gif">
          <a:extLst>
            <a:ext uri="{FF2B5EF4-FFF2-40B4-BE49-F238E27FC236}">
              <a16:creationId xmlns:a16="http://schemas.microsoft.com/office/drawing/2014/main" id="{BA75283F-C62D-4D68-B764-B91EFE06B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30" name="Picture 29" descr="https://applications.labor.ny.gov/wpp/images/spacer.gif">
          <a:extLst>
            <a:ext uri="{FF2B5EF4-FFF2-40B4-BE49-F238E27FC236}">
              <a16:creationId xmlns:a16="http://schemas.microsoft.com/office/drawing/2014/main" id="{A001FC74-523E-43D2-AF71-2CBD4D3729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31" name="Picture 30" descr="https://applications.labor.ny.gov/wpp/images/spacer.gif">
          <a:extLst>
            <a:ext uri="{FF2B5EF4-FFF2-40B4-BE49-F238E27FC236}">
              <a16:creationId xmlns:a16="http://schemas.microsoft.com/office/drawing/2014/main" id="{C14AACE1-D40D-4CD1-A6A3-DB79A2C1D0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32" name="Picture 31" descr="https://applications.labor.ny.gov/wpp/images/spacer.gif">
          <a:extLst>
            <a:ext uri="{FF2B5EF4-FFF2-40B4-BE49-F238E27FC236}">
              <a16:creationId xmlns:a16="http://schemas.microsoft.com/office/drawing/2014/main" id="{DE9776E9-1E85-40A8-BA8F-90BFB9945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19</xdr:row>
      <xdr:rowOff>0</xdr:rowOff>
    </xdr:from>
    <xdr:ext cx="12700" cy="12700"/>
    <xdr:pic>
      <xdr:nvPicPr>
        <xdr:cNvPr id="33" name="Picture 32" descr="https://applications.labor.ny.gov/wpp/images/spacer.gif">
          <a:extLst>
            <a:ext uri="{FF2B5EF4-FFF2-40B4-BE49-F238E27FC236}">
              <a16:creationId xmlns:a16="http://schemas.microsoft.com/office/drawing/2014/main" id="{2EA98DE4-F0D7-497A-9344-5DFAE239D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19</xdr:row>
      <xdr:rowOff>0</xdr:rowOff>
    </xdr:from>
    <xdr:to>
      <xdr:col>1</xdr:col>
      <xdr:colOff>12700</xdr:colOff>
      <xdr:row>19</xdr:row>
      <xdr:rowOff>12700</xdr:rowOff>
    </xdr:to>
    <xdr:pic>
      <xdr:nvPicPr>
        <xdr:cNvPr id="34" name="Picture 33" descr="https://applications.labor.ny.gov/wpp/images/spacer.gif">
          <a:extLst>
            <a:ext uri="{FF2B5EF4-FFF2-40B4-BE49-F238E27FC236}">
              <a16:creationId xmlns:a16="http://schemas.microsoft.com/office/drawing/2014/main" id="{11F96815-D1C1-4720-9F71-C11ED567C6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35" name="Picture 34" descr="https://applications.labor.ny.gov/wpp/images/spacer.gif">
          <a:extLst>
            <a:ext uri="{FF2B5EF4-FFF2-40B4-BE49-F238E27FC236}">
              <a16:creationId xmlns:a16="http://schemas.microsoft.com/office/drawing/2014/main" id="{874DA17F-D9F3-464E-9BF0-4F58437EA4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36" name="Picture 35" descr="https://applications.labor.ny.gov/wpp/images/spacer.gif">
          <a:extLst>
            <a:ext uri="{FF2B5EF4-FFF2-40B4-BE49-F238E27FC236}">
              <a16:creationId xmlns:a16="http://schemas.microsoft.com/office/drawing/2014/main" id="{C1392AF9-7031-46CE-894A-33B6C0022D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55" name="Picture 54" descr="https://applications.labor.ny.gov/wpp/images/spacer.gif">
          <a:extLst>
            <a:ext uri="{FF2B5EF4-FFF2-40B4-BE49-F238E27FC236}">
              <a16:creationId xmlns:a16="http://schemas.microsoft.com/office/drawing/2014/main" id="{25221C97-923E-4715-8091-5C81D017C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56" name="Picture 55" descr="https://applications.labor.ny.gov/wpp/images/spacer.gif">
          <a:extLst>
            <a:ext uri="{FF2B5EF4-FFF2-40B4-BE49-F238E27FC236}">
              <a16:creationId xmlns:a16="http://schemas.microsoft.com/office/drawing/2014/main" id="{D63AEFDB-7459-4B22-B324-9F3A25360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57" name="Picture 56" descr="https://applications.labor.ny.gov/wpp/images/spacer.gif">
          <a:extLst>
            <a:ext uri="{FF2B5EF4-FFF2-40B4-BE49-F238E27FC236}">
              <a16:creationId xmlns:a16="http://schemas.microsoft.com/office/drawing/2014/main" id="{59A1A027-889E-4FD4-AFD4-853523455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58" name="Picture 57" descr="https://applications.labor.ny.gov/wpp/images/spacer.gif">
          <a:extLst>
            <a:ext uri="{FF2B5EF4-FFF2-40B4-BE49-F238E27FC236}">
              <a16:creationId xmlns:a16="http://schemas.microsoft.com/office/drawing/2014/main" id="{0E9484E2-0691-4F31-89A1-C47CE71690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59" name="Picture 58" descr="https://applications.labor.ny.gov/wpp/images/spacer.gif">
          <a:extLst>
            <a:ext uri="{FF2B5EF4-FFF2-40B4-BE49-F238E27FC236}">
              <a16:creationId xmlns:a16="http://schemas.microsoft.com/office/drawing/2014/main" id="{39ACD422-4B0F-402E-8647-9719C77B8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60" name="Picture 59" descr="https://applications.labor.ny.gov/wpp/images/spacer.gif">
          <a:extLst>
            <a:ext uri="{FF2B5EF4-FFF2-40B4-BE49-F238E27FC236}">
              <a16:creationId xmlns:a16="http://schemas.microsoft.com/office/drawing/2014/main" id="{A27016F8-7487-4E7D-87A9-4F7F6141C2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61" name="Picture 60" descr="https://applications.labor.ny.gov/wpp/images/spacer.gif">
          <a:extLst>
            <a:ext uri="{FF2B5EF4-FFF2-40B4-BE49-F238E27FC236}">
              <a16:creationId xmlns:a16="http://schemas.microsoft.com/office/drawing/2014/main" id="{BF861337-2759-404C-82F1-9C0512B34A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62" name="Picture 61" descr="https://applications.labor.ny.gov/wpp/images/spacer.gif">
          <a:extLst>
            <a:ext uri="{FF2B5EF4-FFF2-40B4-BE49-F238E27FC236}">
              <a16:creationId xmlns:a16="http://schemas.microsoft.com/office/drawing/2014/main" id="{6ECF9B6E-40EB-445E-A0B1-FC2B1DBC15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63" name="Picture 62" descr="https://applications.labor.ny.gov/wpp/images/spacer.gif">
          <a:extLst>
            <a:ext uri="{FF2B5EF4-FFF2-40B4-BE49-F238E27FC236}">
              <a16:creationId xmlns:a16="http://schemas.microsoft.com/office/drawing/2014/main" id="{2FA24A64-0E70-41A8-A847-E02DCD392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64" name="Picture 63" descr="https://applications.labor.ny.gov/wpp/images/spacer.gif">
          <a:extLst>
            <a:ext uri="{FF2B5EF4-FFF2-40B4-BE49-F238E27FC236}">
              <a16:creationId xmlns:a16="http://schemas.microsoft.com/office/drawing/2014/main" id="{0EB8BB2B-DE11-4FF1-B6B9-FCBD24F842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19</xdr:row>
      <xdr:rowOff>0</xdr:rowOff>
    </xdr:from>
    <xdr:ext cx="12700" cy="12700"/>
    <xdr:pic>
      <xdr:nvPicPr>
        <xdr:cNvPr id="65" name="Picture 64" descr="https://applications.labor.ny.gov/wpp/images/spacer.gif">
          <a:extLst>
            <a:ext uri="{FF2B5EF4-FFF2-40B4-BE49-F238E27FC236}">
              <a16:creationId xmlns:a16="http://schemas.microsoft.com/office/drawing/2014/main" id="{15C7A8C8-0836-439F-AECA-1703F743B7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19</xdr:row>
      <xdr:rowOff>0</xdr:rowOff>
    </xdr:from>
    <xdr:to>
      <xdr:col>1</xdr:col>
      <xdr:colOff>12700</xdr:colOff>
      <xdr:row>19</xdr:row>
      <xdr:rowOff>12700</xdr:rowOff>
    </xdr:to>
    <xdr:pic>
      <xdr:nvPicPr>
        <xdr:cNvPr id="66" name="Picture 65" descr="https://applications.labor.ny.gov/wpp/images/spacer.gif">
          <a:extLst>
            <a:ext uri="{FF2B5EF4-FFF2-40B4-BE49-F238E27FC236}">
              <a16:creationId xmlns:a16="http://schemas.microsoft.com/office/drawing/2014/main" id="{C86CA062-5DAF-4EBA-A00D-4BBF9D58FD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67" name="Picture 66" descr="https://applications.labor.ny.gov/wpp/images/spacer.gif">
          <a:extLst>
            <a:ext uri="{FF2B5EF4-FFF2-40B4-BE49-F238E27FC236}">
              <a16:creationId xmlns:a16="http://schemas.microsoft.com/office/drawing/2014/main" id="{21CB7EE9-FDB8-4841-A7C9-ABF3CA0A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68" name="Picture 67" descr="https://applications.labor.ny.gov/wpp/images/spacer.gif">
          <a:extLst>
            <a:ext uri="{FF2B5EF4-FFF2-40B4-BE49-F238E27FC236}">
              <a16:creationId xmlns:a16="http://schemas.microsoft.com/office/drawing/2014/main" id="{1C2560E2-4A20-4387-AD3A-F98045D92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19</xdr:row>
      <xdr:rowOff>0</xdr:rowOff>
    </xdr:from>
    <xdr:ext cx="12700" cy="12700"/>
    <xdr:pic>
      <xdr:nvPicPr>
        <xdr:cNvPr id="69" name="Picture 68" descr="https://applications.labor.ny.gov/wpp/images/spacer.gif">
          <a:extLst>
            <a:ext uri="{FF2B5EF4-FFF2-40B4-BE49-F238E27FC236}">
              <a16:creationId xmlns:a16="http://schemas.microsoft.com/office/drawing/2014/main" id="{5F7757CD-590E-488B-A34E-F575D99CD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19</xdr:row>
      <xdr:rowOff>0</xdr:rowOff>
    </xdr:from>
    <xdr:to>
      <xdr:col>1</xdr:col>
      <xdr:colOff>12700</xdr:colOff>
      <xdr:row>19</xdr:row>
      <xdr:rowOff>12700</xdr:rowOff>
    </xdr:to>
    <xdr:pic>
      <xdr:nvPicPr>
        <xdr:cNvPr id="70" name="Picture 69" descr="https://applications.labor.ny.gov/wpp/images/spacer.gif">
          <a:extLst>
            <a:ext uri="{FF2B5EF4-FFF2-40B4-BE49-F238E27FC236}">
              <a16:creationId xmlns:a16="http://schemas.microsoft.com/office/drawing/2014/main" id="{A21EFF51-1DA5-4874-B532-DDDF73A674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71" name="Picture 70" descr="https://applications.labor.ny.gov/wpp/images/spacer.gif">
          <a:extLst>
            <a:ext uri="{FF2B5EF4-FFF2-40B4-BE49-F238E27FC236}">
              <a16:creationId xmlns:a16="http://schemas.microsoft.com/office/drawing/2014/main" id="{14816FFA-32D9-4036-9190-85F66C42FD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72" name="Picture 71" descr="https://applications.labor.ny.gov/wpp/images/spacer.gif">
          <a:extLst>
            <a:ext uri="{FF2B5EF4-FFF2-40B4-BE49-F238E27FC236}">
              <a16:creationId xmlns:a16="http://schemas.microsoft.com/office/drawing/2014/main" id="{EB29FC84-8150-4ACC-BEC1-5DB7F2FAE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95" name="Picture 94" descr="https://applications.labor.ny.gov/wpp/images/spacer.gif">
          <a:extLst>
            <a:ext uri="{FF2B5EF4-FFF2-40B4-BE49-F238E27FC236}">
              <a16:creationId xmlns:a16="http://schemas.microsoft.com/office/drawing/2014/main" id="{D86B6D18-6DE9-4690-A5EF-01B742FB14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96" name="Picture 95" descr="https://applications.labor.ny.gov/wpp/images/spacer.gif">
          <a:extLst>
            <a:ext uri="{FF2B5EF4-FFF2-40B4-BE49-F238E27FC236}">
              <a16:creationId xmlns:a16="http://schemas.microsoft.com/office/drawing/2014/main" id="{A1402523-E167-450E-A09C-EF0EAB702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97" name="Picture 96" descr="https://applications.labor.ny.gov/wpp/images/spacer.gif">
          <a:extLst>
            <a:ext uri="{FF2B5EF4-FFF2-40B4-BE49-F238E27FC236}">
              <a16:creationId xmlns:a16="http://schemas.microsoft.com/office/drawing/2014/main" id="{54CC3FFC-4E46-4164-99C1-4CE5360BB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98" name="Picture 97" descr="https://applications.labor.ny.gov/wpp/images/spacer.gif">
          <a:extLst>
            <a:ext uri="{FF2B5EF4-FFF2-40B4-BE49-F238E27FC236}">
              <a16:creationId xmlns:a16="http://schemas.microsoft.com/office/drawing/2014/main" id="{98564C92-1480-4A8C-BC34-CFABAD30AE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99" name="Picture 98" descr="https://applications.labor.ny.gov/wpp/images/spacer.gif">
          <a:extLst>
            <a:ext uri="{FF2B5EF4-FFF2-40B4-BE49-F238E27FC236}">
              <a16:creationId xmlns:a16="http://schemas.microsoft.com/office/drawing/2014/main" id="{2AA9911E-C9C8-4A0E-9FCE-0817DCB40F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00" name="Picture 99" descr="https://applications.labor.ny.gov/wpp/images/spacer.gif">
          <a:extLst>
            <a:ext uri="{FF2B5EF4-FFF2-40B4-BE49-F238E27FC236}">
              <a16:creationId xmlns:a16="http://schemas.microsoft.com/office/drawing/2014/main" id="{2712840E-D3F3-49B6-A9A2-66189EC9FA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01" name="Picture 100" descr="https://applications.labor.ny.gov/wpp/images/spacer.gif">
          <a:extLst>
            <a:ext uri="{FF2B5EF4-FFF2-40B4-BE49-F238E27FC236}">
              <a16:creationId xmlns:a16="http://schemas.microsoft.com/office/drawing/2014/main" id="{8741B275-A453-4169-9BC9-37E05695B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02" name="Picture 101" descr="https://applications.labor.ny.gov/wpp/images/spacer.gif">
          <a:extLst>
            <a:ext uri="{FF2B5EF4-FFF2-40B4-BE49-F238E27FC236}">
              <a16:creationId xmlns:a16="http://schemas.microsoft.com/office/drawing/2014/main" id="{DAC6924C-CD03-4029-8BF9-CE778DE37D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03" name="Picture 102" descr="https://applications.labor.ny.gov/wpp/images/spacer.gif">
          <a:extLst>
            <a:ext uri="{FF2B5EF4-FFF2-40B4-BE49-F238E27FC236}">
              <a16:creationId xmlns:a16="http://schemas.microsoft.com/office/drawing/2014/main" id="{08AB8F11-A051-45DC-B998-12C03A12CC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04" name="Picture 103" descr="https://applications.labor.ny.gov/wpp/images/spacer.gif">
          <a:extLst>
            <a:ext uri="{FF2B5EF4-FFF2-40B4-BE49-F238E27FC236}">
              <a16:creationId xmlns:a16="http://schemas.microsoft.com/office/drawing/2014/main" id="{94167B68-D9E9-4757-B90D-277696017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19</xdr:row>
      <xdr:rowOff>0</xdr:rowOff>
    </xdr:from>
    <xdr:ext cx="12700" cy="12700"/>
    <xdr:pic>
      <xdr:nvPicPr>
        <xdr:cNvPr id="105" name="Picture 104" descr="https://applications.labor.ny.gov/wpp/images/spacer.gif">
          <a:extLst>
            <a:ext uri="{FF2B5EF4-FFF2-40B4-BE49-F238E27FC236}">
              <a16:creationId xmlns:a16="http://schemas.microsoft.com/office/drawing/2014/main" id="{A21D7019-ACF1-43B8-8442-E8F1DEA42A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19</xdr:row>
      <xdr:rowOff>0</xdr:rowOff>
    </xdr:from>
    <xdr:to>
      <xdr:col>1</xdr:col>
      <xdr:colOff>12700</xdr:colOff>
      <xdr:row>19</xdr:row>
      <xdr:rowOff>12700</xdr:rowOff>
    </xdr:to>
    <xdr:pic>
      <xdr:nvPicPr>
        <xdr:cNvPr id="106" name="Picture 105" descr="https://applications.labor.ny.gov/wpp/images/spacer.gif">
          <a:extLst>
            <a:ext uri="{FF2B5EF4-FFF2-40B4-BE49-F238E27FC236}">
              <a16:creationId xmlns:a16="http://schemas.microsoft.com/office/drawing/2014/main" id="{A98EAC55-3928-4EC4-AF0F-D713FEA12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07" name="Picture 106" descr="https://applications.labor.ny.gov/wpp/images/spacer.gif">
          <a:extLst>
            <a:ext uri="{FF2B5EF4-FFF2-40B4-BE49-F238E27FC236}">
              <a16:creationId xmlns:a16="http://schemas.microsoft.com/office/drawing/2014/main" id="{2900E799-B7F7-40CA-9A9A-C00FB9F1D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08" name="Picture 107" descr="https://applications.labor.ny.gov/wpp/images/spacer.gif">
          <a:extLst>
            <a:ext uri="{FF2B5EF4-FFF2-40B4-BE49-F238E27FC236}">
              <a16:creationId xmlns:a16="http://schemas.microsoft.com/office/drawing/2014/main" id="{4EDD4505-4926-476F-9E9E-22365E97D7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19</xdr:row>
      <xdr:rowOff>0</xdr:rowOff>
    </xdr:from>
    <xdr:ext cx="12700" cy="12700"/>
    <xdr:pic>
      <xdr:nvPicPr>
        <xdr:cNvPr id="109" name="Picture 108" descr="https://applications.labor.ny.gov/wpp/images/spacer.gif">
          <a:extLst>
            <a:ext uri="{FF2B5EF4-FFF2-40B4-BE49-F238E27FC236}">
              <a16:creationId xmlns:a16="http://schemas.microsoft.com/office/drawing/2014/main" id="{A1E5F012-A4FE-4C6C-9866-26D02573D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19</xdr:row>
      <xdr:rowOff>0</xdr:rowOff>
    </xdr:from>
    <xdr:to>
      <xdr:col>1</xdr:col>
      <xdr:colOff>12700</xdr:colOff>
      <xdr:row>19</xdr:row>
      <xdr:rowOff>12700</xdr:rowOff>
    </xdr:to>
    <xdr:pic>
      <xdr:nvPicPr>
        <xdr:cNvPr id="110" name="Picture 109" descr="https://applications.labor.ny.gov/wpp/images/spacer.gif">
          <a:extLst>
            <a:ext uri="{FF2B5EF4-FFF2-40B4-BE49-F238E27FC236}">
              <a16:creationId xmlns:a16="http://schemas.microsoft.com/office/drawing/2014/main" id="{FFF3B94A-B044-466E-8032-2D64A58803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11" name="Picture 110" descr="https://applications.labor.ny.gov/wpp/images/spacer.gif">
          <a:extLst>
            <a:ext uri="{FF2B5EF4-FFF2-40B4-BE49-F238E27FC236}">
              <a16:creationId xmlns:a16="http://schemas.microsoft.com/office/drawing/2014/main" id="{C0820308-5F5C-4790-BD7D-D2DBA72111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12" name="Picture 111" descr="https://applications.labor.ny.gov/wpp/images/spacer.gif">
          <a:extLst>
            <a:ext uri="{FF2B5EF4-FFF2-40B4-BE49-F238E27FC236}">
              <a16:creationId xmlns:a16="http://schemas.microsoft.com/office/drawing/2014/main" id="{7BE4A421-474F-455D-8C92-E3B045B95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13" name="Picture 112" descr="https://applications.labor.ny.gov/wpp/images/spacer.gif">
          <a:extLst>
            <a:ext uri="{FF2B5EF4-FFF2-40B4-BE49-F238E27FC236}">
              <a16:creationId xmlns:a16="http://schemas.microsoft.com/office/drawing/2014/main" id="{0AF2AAC8-9852-44B7-B69D-D10BEC8366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14" name="Picture 113" descr="https://applications.labor.ny.gov/wpp/images/spacer.gif">
          <a:extLst>
            <a:ext uri="{FF2B5EF4-FFF2-40B4-BE49-F238E27FC236}">
              <a16:creationId xmlns:a16="http://schemas.microsoft.com/office/drawing/2014/main" id="{723272FB-730E-45DE-B98F-7FEC026A2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15" name="Picture 114" descr="https://applications.labor.ny.gov/wpp/images/spacer.gif">
          <a:extLst>
            <a:ext uri="{FF2B5EF4-FFF2-40B4-BE49-F238E27FC236}">
              <a16:creationId xmlns:a16="http://schemas.microsoft.com/office/drawing/2014/main" id="{7BD25A58-F977-4951-9DA5-90F0F4FF55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16" name="Picture 115" descr="https://applications.labor.ny.gov/wpp/images/spacer.gif">
          <a:extLst>
            <a:ext uri="{FF2B5EF4-FFF2-40B4-BE49-F238E27FC236}">
              <a16:creationId xmlns:a16="http://schemas.microsoft.com/office/drawing/2014/main" id="{5252C75B-4287-45A1-846B-4B86AA8689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17" name="Picture 116" descr="https://applications.labor.ny.gov/wpp/images/spacer.gif">
          <a:extLst>
            <a:ext uri="{FF2B5EF4-FFF2-40B4-BE49-F238E27FC236}">
              <a16:creationId xmlns:a16="http://schemas.microsoft.com/office/drawing/2014/main" id="{E30600B2-36BE-4080-BC0E-E34805263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19</xdr:row>
      <xdr:rowOff>0</xdr:rowOff>
    </xdr:from>
    <xdr:ext cx="12700" cy="12700"/>
    <xdr:pic>
      <xdr:nvPicPr>
        <xdr:cNvPr id="118" name="Picture 117" descr="https://applications.labor.ny.gov/wpp/images/spacer.gif">
          <a:extLst>
            <a:ext uri="{FF2B5EF4-FFF2-40B4-BE49-F238E27FC236}">
              <a16:creationId xmlns:a16="http://schemas.microsoft.com/office/drawing/2014/main" id="{787261E8-D8E7-4AF9-B778-D274BA2D5B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19</xdr:row>
      <xdr:rowOff>0</xdr:rowOff>
    </xdr:from>
    <xdr:to>
      <xdr:col>1</xdr:col>
      <xdr:colOff>12700</xdr:colOff>
      <xdr:row>19</xdr:row>
      <xdr:rowOff>12700</xdr:rowOff>
    </xdr:to>
    <xdr:pic>
      <xdr:nvPicPr>
        <xdr:cNvPr id="119" name="Picture 118" descr="https://applications.labor.ny.gov/wpp/images/spacer.gif">
          <a:extLst>
            <a:ext uri="{FF2B5EF4-FFF2-40B4-BE49-F238E27FC236}">
              <a16:creationId xmlns:a16="http://schemas.microsoft.com/office/drawing/2014/main" id="{C69899B7-C9C2-4197-834B-6B11E81CEA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20" name="Picture 119" descr="https://applications.labor.ny.gov/wpp/images/spacer.gif">
          <a:extLst>
            <a:ext uri="{FF2B5EF4-FFF2-40B4-BE49-F238E27FC236}">
              <a16:creationId xmlns:a16="http://schemas.microsoft.com/office/drawing/2014/main" id="{33F35AC2-EB3E-4853-89AE-A2AB5D392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21" name="Picture 120" descr="https://applications.labor.ny.gov/wpp/images/spacer.gif">
          <a:extLst>
            <a:ext uri="{FF2B5EF4-FFF2-40B4-BE49-F238E27FC236}">
              <a16:creationId xmlns:a16="http://schemas.microsoft.com/office/drawing/2014/main" id="{000AAD78-0FF9-415D-A12E-1B218E491A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19</xdr:row>
      <xdr:rowOff>0</xdr:rowOff>
    </xdr:from>
    <xdr:ext cx="12700" cy="12700"/>
    <xdr:pic>
      <xdr:nvPicPr>
        <xdr:cNvPr id="122" name="Picture 121" descr="https://applications.labor.ny.gov/wpp/images/spacer.gif">
          <a:extLst>
            <a:ext uri="{FF2B5EF4-FFF2-40B4-BE49-F238E27FC236}">
              <a16:creationId xmlns:a16="http://schemas.microsoft.com/office/drawing/2014/main" id="{33704391-0190-4C54-97D8-01D657717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19</xdr:row>
      <xdr:rowOff>0</xdr:rowOff>
    </xdr:from>
    <xdr:to>
      <xdr:col>1</xdr:col>
      <xdr:colOff>12700</xdr:colOff>
      <xdr:row>19</xdr:row>
      <xdr:rowOff>12700</xdr:rowOff>
    </xdr:to>
    <xdr:pic>
      <xdr:nvPicPr>
        <xdr:cNvPr id="123" name="Picture 122" descr="https://applications.labor.ny.gov/wpp/images/spacer.gif">
          <a:extLst>
            <a:ext uri="{FF2B5EF4-FFF2-40B4-BE49-F238E27FC236}">
              <a16:creationId xmlns:a16="http://schemas.microsoft.com/office/drawing/2014/main" id="{5C265EB7-89DF-4055-9D58-712B697B58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24" name="Picture 123" descr="https://applications.labor.ny.gov/wpp/images/spacer.gif">
          <a:extLst>
            <a:ext uri="{FF2B5EF4-FFF2-40B4-BE49-F238E27FC236}">
              <a16:creationId xmlns:a16="http://schemas.microsoft.com/office/drawing/2014/main" id="{1D793C89-843D-49BA-ADCE-2D24A96C4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12700</xdr:colOff>
      <xdr:row>19</xdr:row>
      <xdr:rowOff>12700</xdr:rowOff>
    </xdr:to>
    <xdr:pic>
      <xdr:nvPicPr>
        <xdr:cNvPr id="125" name="Picture 124" descr="https://applications.labor.ny.gov/wpp/images/spacer.gif">
          <a:extLst>
            <a:ext uri="{FF2B5EF4-FFF2-40B4-BE49-F238E27FC236}">
              <a16:creationId xmlns:a16="http://schemas.microsoft.com/office/drawing/2014/main" id="{74E633B6-25EC-4658-8840-EE19BB252B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0</xdr:col>
      <xdr:colOff>12700</xdr:colOff>
      <xdr:row>17</xdr:row>
      <xdr:rowOff>12700</xdr:rowOff>
    </xdr:to>
    <xdr:pic>
      <xdr:nvPicPr>
        <xdr:cNvPr id="2" name="Picture 1" descr="https://applications.labor.ny.gov/wpp/images/spacer.gif">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3" name="Picture 2" descr="https://applications.labor.ny.gov/wpp/images/spacer.gif">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3</xdr:col>
      <xdr:colOff>12700</xdr:colOff>
      <xdr:row>17</xdr:row>
      <xdr:rowOff>12700</xdr:rowOff>
    </xdr:to>
    <xdr:pic>
      <xdr:nvPicPr>
        <xdr:cNvPr id="4" name="Picture 3" descr="https://applications.labor.ny.gov/wpp/images/spacer.gif">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12700</xdr:colOff>
      <xdr:row>17</xdr:row>
      <xdr:rowOff>12700</xdr:rowOff>
    </xdr:to>
    <xdr:pic>
      <xdr:nvPicPr>
        <xdr:cNvPr id="5" name="Picture 4" descr="https://applications.labor.ny.gov/wpp/images/spacer.gif">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985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12700</xdr:colOff>
      <xdr:row>17</xdr:row>
      <xdr:rowOff>12700</xdr:rowOff>
    </xdr:to>
    <xdr:pic>
      <xdr:nvPicPr>
        <xdr:cNvPr id="6" name="Picture 5" descr="https://applications.labor.ny.gov/wpp/images/spacer.gif">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430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17</xdr:row>
      <xdr:rowOff>0</xdr:rowOff>
    </xdr:from>
    <xdr:to>
      <xdr:col>6</xdr:col>
      <xdr:colOff>12700</xdr:colOff>
      <xdr:row>17</xdr:row>
      <xdr:rowOff>12700</xdr:rowOff>
    </xdr:to>
    <xdr:pic>
      <xdr:nvPicPr>
        <xdr:cNvPr id="7" name="Picture 6" descr="https://applications.labor.ny.gov/wpp/images/spacer.gif">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490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17</xdr:row>
      <xdr:rowOff>0</xdr:rowOff>
    </xdr:from>
    <xdr:to>
      <xdr:col>9</xdr:col>
      <xdr:colOff>12700</xdr:colOff>
      <xdr:row>17</xdr:row>
      <xdr:rowOff>12700</xdr:rowOff>
    </xdr:to>
    <xdr:pic>
      <xdr:nvPicPr>
        <xdr:cNvPr id="8" name="Picture 7" descr="https://applications.labor.ny.gov/wpp/images/spacer.gif">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0330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17</xdr:row>
      <xdr:rowOff>0</xdr:rowOff>
    </xdr:from>
    <xdr:to>
      <xdr:col>10</xdr:col>
      <xdr:colOff>12700</xdr:colOff>
      <xdr:row>17</xdr:row>
      <xdr:rowOff>12700</xdr:rowOff>
    </xdr:to>
    <xdr:pic>
      <xdr:nvPicPr>
        <xdr:cNvPr id="9" name="Picture 8" descr="https://applications.labor.ny.gov/wpp/images/spacer.gif">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010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17</xdr:row>
      <xdr:rowOff>0</xdr:rowOff>
    </xdr:from>
    <xdr:to>
      <xdr:col>11</xdr:col>
      <xdr:colOff>12700</xdr:colOff>
      <xdr:row>17</xdr:row>
      <xdr:rowOff>12700</xdr:rowOff>
    </xdr:to>
    <xdr:pic>
      <xdr:nvPicPr>
        <xdr:cNvPr id="10" name="Picture 9" descr="https://applications.labor.ny.gov/wpp/images/spacer.gif">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490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17</xdr:row>
      <xdr:rowOff>0</xdr:rowOff>
    </xdr:from>
    <xdr:to>
      <xdr:col>12</xdr:col>
      <xdr:colOff>12700</xdr:colOff>
      <xdr:row>17</xdr:row>
      <xdr:rowOff>12700</xdr:rowOff>
    </xdr:to>
    <xdr:pic>
      <xdr:nvPicPr>
        <xdr:cNvPr id="11" name="Picture 10" descr="https://applications.labor.ny.gov/wpp/images/spacer.gif">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12" name="Picture 11" descr="https://applications.labor.ny.gov/wpp/images/spacer.gif">
          <a:extLst>
            <a:ext uri="{FF2B5EF4-FFF2-40B4-BE49-F238E27FC236}">
              <a16:creationId xmlns:a16="http://schemas.microsoft.com/office/drawing/2014/main" id="{00000000-0008-0000-0B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17</xdr:row>
      <xdr:rowOff>0</xdr:rowOff>
    </xdr:from>
    <xdr:ext cx="12700" cy="12700"/>
    <xdr:pic>
      <xdr:nvPicPr>
        <xdr:cNvPr id="13" name="Picture 12" descr="https://applications.labor.ny.gov/wpp/images/spacer.gif">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6170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xdr:row>
      <xdr:rowOff>0</xdr:rowOff>
    </xdr:from>
    <xdr:ext cx="12700" cy="12700"/>
    <xdr:pic>
      <xdr:nvPicPr>
        <xdr:cNvPr id="14" name="Picture 13" descr="https://applications.labor.ny.gov/wpp/images/spacer.gif">
          <a:extLst>
            <a:ext uri="{FF2B5EF4-FFF2-40B4-BE49-F238E27FC236}">
              <a16:creationId xmlns:a16="http://schemas.microsoft.com/office/drawing/2014/main" id="{00000000-0008-0000-0B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17</xdr:row>
      <xdr:rowOff>0</xdr:rowOff>
    </xdr:from>
    <xdr:ext cx="12700" cy="12700"/>
    <xdr:pic>
      <xdr:nvPicPr>
        <xdr:cNvPr id="15" name="Picture 14" descr="https://applications.labor.ny.gov/wpp/images/spacer.gif">
          <a:extLst>
            <a:ext uri="{FF2B5EF4-FFF2-40B4-BE49-F238E27FC236}">
              <a16:creationId xmlns:a16="http://schemas.microsoft.com/office/drawing/2014/main" id="{00000000-0008-0000-0B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6170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17</xdr:row>
      <xdr:rowOff>0</xdr:rowOff>
    </xdr:from>
    <xdr:ext cx="12700" cy="12700"/>
    <xdr:pic>
      <xdr:nvPicPr>
        <xdr:cNvPr id="16" name="Picture 15" descr="https://applications.labor.ny.gov/wpp/images/spacer.gif">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17</xdr:row>
      <xdr:rowOff>0</xdr:rowOff>
    </xdr:from>
    <xdr:ext cx="12700" cy="12700"/>
    <xdr:pic>
      <xdr:nvPicPr>
        <xdr:cNvPr id="17" name="Picture 16" descr="https://applications.labor.ny.gov/wpp/images/spacer.gif">
          <a:extLst>
            <a:ext uri="{FF2B5EF4-FFF2-40B4-BE49-F238E27FC236}">
              <a16:creationId xmlns:a16="http://schemas.microsoft.com/office/drawing/2014/main" id="{00000000-0008-0000-0B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0330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17</xdr:row>
      <xdr:rowOff>0</xdr:rowOff>
    </xdr:from>
    <xdr:to>
      <xdr:col>1</xdr:col>
      <xdr:colOff>12700</xdr:colOff>
      <xdr:row>17</xdr:row>
      <xdr:rowOff>12700</xdr:rowOff>
    </xdr:to>
    <xdr:pic>
      <xdr:nvPicPr>
        <xdr:cNvPr id="18" name="Picture 17" descr="https://applications.labor.ny.gov/wpp/images/spacer.gif">
          <a:extLst>
            <a:ext uri="{FF2B5EF4-FFF2-40B4-BE49-F238E27FC236}">
              <a16:creationId xmlns:a16="http://schemas.microsoft.com/office/drawing/2014/main" id="{00000000-0008-0000-0B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939165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19" name="Picture 18" descr="https://applications.labor.ny.gov/wpp/images/spacer.gif">
          <a:extLst>
            <a:ext uri="{FF2B5EF4-FFF2-40B4-BE49-F238E27FC236}">
              <a16:creationId xmlns:a16="http://schemas.microsoft.com/office/drawing/2014/main" id="{E6E02783-4E23-443C-BF6A-5AD6FFA7E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20" name="Picture 19" descr="https://applications.labor.ny.gov/wpp/images/spacer.gif">
          <a:extLst>
            <a:ext uri="{FF2B5EF4-FFF2-40B4-BE49-F238E27FC236}">
              <a16:creationId xmlns:a16="http://schemas.microsoft.com/office/drawing/2014/main" id="{08A0E467-4F58-40E4-BA1C-79C9257F3F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21" name="Picture 20" descr="https://applications.labor.ny.gov/wpp/images/spacer.gif">
          <a:extLst>
            <a:ext uri="{FF2B5EF4-FFF2-40B4-BE49-F238E27FC236}">
              <a16:creationId xmlns:a16="http://schemas.microsoft.com/office/drawing/2014/main" id="{BA20CF2C-9F48-4A69-8BEC-6AD996FA11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22" name="Picture 21" descr="https://applications.labor.ny.gov/wpp/images/spacer.gif">
          <a:extLst>
            <a:ext uri="{FF2B5EF4-FFF2-40B4-BE49-F238E27FC236}">
              <a16:creationId xmlns:a16="http://schemas.microsoft.com/office/drawing/2014/main" id="{83A3654E-A1AC-49E3-B98C-45425027EF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23" name="Picture 22" descr="https://applications.labor.ny.gov/wpp/images/spacer.gif">
          <a:extLst>
            <a:ext uri="{FF2B5EF4-FFF2-40B4-BE49-F238E27FC236}">
              <a16:creationId xmlns:a16="http://schemas.microsoft.com/office/drawing/2014/main" id="{88DFC472-F8A5-4B70-B609-7BC7478E2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24" name="Picture 23" descr="https://applications.labor.ny.gov/wpp/images/spacer.gif">
          <a:extLst>
            <a:ext uri="{FF2B5EF4-FFF2-40B4-BE49-F238E27FC236}">
              <a16:creationId xmlns:a16="http://schemas.microsoft.com/office/drawing/2014/main" id="{1A80E43B-4CF0-4967-9632-6372FB50E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25" name="Picture 24" descr="https://applications.labor.ny.gov/wpp/images/spacer.gif">
          <a:extLst>
            <a:ext uri="{FF2B5EF4-FFF2-40B4-BE49-F238E27FC236}">
              <a16:creationId xmlns:a16="http://schemas.microsoft.com/office/drawing/2014/main" id="{A59E6E2B-F776-49E3-A836-7D87789D4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26" name="Picture 25" descr="https://applications.labor.ny.gov/wpp/images/spacer.gif">
          <a:extLst>
            <a:ext uri="{FF2B5EF4-FFF2-40B4-BE49-F238E27FC236}">
              <a16:creationId xmlns:a16="http://schemas.microsoft.com/office/drawing/2014/main" id="{7E3FE18E-8A15-4E16-B78A-5B04ED371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17</xdr:row>
      <xdr:rowOff>0</xdr:rowOff>
    </xdr:from>
    <xdr:ext cx="12700" cy="12700"/>
    <xdr:pic>
      <xdr:nvPicPr>
        <xdr:cNvPr id="27" name="Picture 26" descr="https://applications.labor.ny.gov/wpp/images/spacer.gif">
          <a:extLst>
            <a:ext uri="{FF2B5EF4-FFF2-40B4-BE49-F238E27FC236}">
              <a16:creationId xmlns:a16="http://schemas.microsoft.com/office/drawing/2014/main" id="{99B2224F-8C9B-4982-95AE-8B27EEF63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17</xdr:row>
      <xdr:rowOff>0</xdr:rowOff>
    </xdr:from>
    <xdr:to>
      <xdr:col>1</xdr:col>
      <xdr:colOff>12700</xdr:colOff>
      <xdr:row>17</xdr:row>
      <xdr:rowOff>12700</xdr:rowOff>
    </xdr:to>
    <xdr:pic>
      <xdr:nvPicPr>
        <xdr:cNvPr id="28" name="Picture 27" descr="https://applications.labor.ny.gov/wpp/images/spacer.gif">
          <a:extLst>
            <a:ext uri="{FF2B5EF4-FFF2-40B4-BE49-F238E27FC236}">
              <a16:creationId xmlns:a16="http://schemas.microsoft.com/office/drawing/2014/main" id="{A1838D5C-3EF9-421D-B884-ED80986470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29" name="Picture 28" descr="https://applications.labor.ny.gov/wpp/images/spacer.gif">
          <a:extLst>
            <a:ext uri="{FF2B5EF4-FFF2-40B4-BE49-F238E27FC236}">
              <a16:creationId xmlns:a16="http://schemas.microsoft.com/office/drawing/2014/main" id="{B3275659-99AA-45A0-BB1B-182605DEC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30" name="Picture 29" descr="https://applications.labor.ny.gov/wpp/images/spacer.gif">
          <a:extLst>
            <a:ext uri="{FF2B5EF4-FFF2-40B4-BE49-F238E27FC236}">
              <a16:creationId xmlns:a16="http://schemas.microsoft.com/office/drawing/2014/main" id="{7B010A6A-D2EE-4F2F-8924-0ADDAC4FB9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31" name="Picture 30" descr="https://applications.labor.ny.gov/wpp/images/spacer.gif">
          <a:extLst>
            <a:ext uri="{FF2B5EF4-FFF2-40B4-BE49-F238E27FC236}">
              <a16:creationId xmlns:a16="http://schemas.microsoft.com/office/drawing/2014/main" id="{DDC447B1-4F2A-474E-926D-D6BA6395F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32" name="Picture 31" descr="https://applications.labor.ny.gov/wpp/images/spacer.gif">
          <a:extLst>
            <a:ext uri="{FF2B5EF4-FFF2-40B4-BE49-F238E27FC236}">
              <a16:creationId xmlns:a16="http://schemas.microsoft.com/office/drawing/2014/main" id="{45A55414-2AA7-416D-9F20-7F29490E9A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33" name="Picture 32" descr="https://applications.labor.ny.gov/wpp/images/spacer.gif">
          <a:extLst>
            <a:ext uri="{FF2B5EF4-FFF2-40B4-BE49-F238E27FC236}">
              <a16:creationId xmlns:a16="http://schemas.microsoft.com/office/drawing/2014/main" id="{95875A33-FED1-4663-B68A-B01F26B8B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34" name="Picture 33" descr="https://applications.labor.ny.gov/wpp/images/spacer.gif">
          <a:extLst>
            <a:ext uri="{FF2B5EF4-FFF2-40B4-BE49-F238E27FC236}">
              <a16:creationId xmlns:a16="http://schemas.microsoft.com/office/drawing/2014/main" id="{E73D79A5-CDFD-45BD-8091-746B11D1B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35" name="Picture 34" descr="https://applications.labor.ny.gov/wpp/images/spacer.gif">
          <a:extLst>
            <a:ext uri="{FF2B5EF4-FFF2-40B4-BE49-F238E27FC236}">
              <a16:creationId xmlns:a16="http://schemas.microsoft.com/office/drawing/2014/main" id="{C5520023-DF5C-42A7-9D00-D453108DDB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36" name="Picture 35" descr="https://applications.labor.ny.gov/wpp/images/spacer.gif">
          <a:extLst>
            <a:ext uri="{FF2B5EF4-FFF2-40B4-BE49-F238E27FC236}">
              <a16:creationId xmlns:a16="http://schemas.microsoft.com/office/drawing/2014/main" id="{BB4B2F97-1072-4683-909D-8CDA6146F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37" name="Picture 36" descr="https://applications.labor.ny.gov/wpp/images/spacer.gif">
          <a:extLst>
            <a:ext uri="{FF2B5EF4-FFF2-40B4-BE49-F238E27FC236}">
              <a16:creationId xmlns:a16="http://schemas.microsoft.com/office/drawing/2014/main" id="{FB67846D-2A29-49C7-9073-636DBB1277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38" name="Picture 37" descr="https://applications.labor.ny.gov/wpp/images/spacer.gif">
          <a:extLst>
            <a:ext uri="{FF2B5EF4-FFF2-40B4-BE49-F238E27FC236}">
              <a16:creationId xmlns:a16="http://schemas.microsoft.com/office/drawing/2014/main" id="{F7791998-DC74-449E-ADE5-0060FDACBD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39" name="Picture 38" descr="https://applications.labor.ny.gov/wpp/images/spacer.gif">
          <a:extLst>
            <a:ext uri="{FF2B5EF4-FFF2-40B4-BE49-F238E27FC236}">
              <a16:creationId xmlns:a16="http://schemas.microsoft.com/office/drawing/2014/main" id="{044082F6-F520-4A5B-86F9-DF07A679A8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40" name="Picture 39" descr="https://applications.labor.ny.gov/wpp/images/spacer.gif">
          <a:extLst>
            <a:ext uri="{FF2B5EF4-FFF2-40B4-BE49-F238E27FC236}">
              <a16:creationId xmlns:a16="http://schemas.microsoft.com/office/drawing/2014/main" id="{F5451BDA-D440-48D5-A32C-DE35E32916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17</xdr:row>
      <xdr:rowOff>0</xdr:rowOff>
    </xdr:from>
    <xdr:ext cx="12700" cy="12700"/>
    <xdr:pic>
      <xdr:nvPicPr>
        <xdr:cNvPr id="41" name="Picture 40" descr="https://applications.labor.ny.gov/wpp/images/spacer.gif">
          <a:extLst>
            <a:ext uri="{FF2B5EF4-FFF2-40B4-BE49-F238E27FC236}">
              <a16:creationId xmlns:a16="http://schemas.microsoft.com/office/drawing/2014/main" id="{BB59D1A8-B573-4B89-ACE9-5BDAA259FE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17</xdr:row>
      <xdr:rowOff>0</xdr:rowOff>
    </xdr:from>
    <xdr:to>
      <xdr:col>1</xdr:col>
      <xdr:colOff>12700</xdr:colOff>
      <xdr:row>17</xdr:row>
      <xdr:rowOff>12700</xdr:rowOff>
    </xdr:to>
    <xdr:pic>
      <xdr:nvPicPr>
        <xdr:cNvPr id="42" name="Picture 41" descr="https://applications.labor.ny.gov/wpp/images/spacer.gif">
          <a:extLst>
            <a:ext uri="{FF2B5EF4-FFF2-40B4-BE49-F238E27FC236}">
              <a16:creationId xmlns:a16="http://schemas.microsoft.com/office/drawing/2014/main" id="{262FA4AC-3732-40F4-B258-025F638797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43" name="Picture 42" descr="https://applications.labor.ny.gov/wpp/images/spacer.gif">
          <a:extLst>
            <a:ext uri="{FF2B5EF4-FFF2-40B4-BE49-F238E27FC236}">
              <a16:creationId xmlns:a16="http://schemas.microsoft.com/office/drawing/2014/main" id="{59E423D4-6AAB-423E-AE60-6FA31CA654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44" name="Picture 43" descr="https://applications.labor.ny.gov/wpp/images/spacer.gif">
          <a:extLst>
            <a:ext uri="{FF2B5EF4-FFF2-40B4-BE49-F238E27FC236}">
              <a16:creationId xmlns:a16="http://schemas.microsoft.com/office/drawing/2014/main" id="{721E2A14-5DBB-4B54-A839-3D7D4DAA2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17</xdr:row>
      <xdr:rowOff>0</xdr:rowOff>
    </xdr:from>
    <xdr:ext cx="12700" cy="12700"/>
    <xdr:pic>
      <xdr:nvPicPr>
        <xdr:cNvPr id="45" name="Picture 44" descr="https://applications.labor.ny.gov/wpp/images/spacer.gif">
          <a:extLst>
            <a:ext uri="{FF2B5EF4-FFF2-40B4-BE49-F238E27FC236}">
              <a16:creationId xmlns:a16="http://schemas.microsoft.com/office/drawing/2014/main" id="{BDC02E11-2836-454D-AE22-F2F58EE32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17</xdr:row>
      <xdr:rowOff>0</xdr:rowOff>
    </xdr:from>
    <xdr:to>
      <xdr:col>1</xdr:col>
      <xdr:colOff>12700</xdr:colOff>
      <xdr:row>17</xdr:row>
      <xdr:rowOff>12700</xdr:rowOff>
    </xdr:to>
    <xdr:pic>
      <xdr:nvPicPr>
        <xdr:cNvPr id="46" name="Picture 45" descr="https://applications.labor.ny.gov/wpp/images/spacer.gif">
          <a:extLst>
            <a:ext uri="{FF2B5EF4-FFF2-40B4-BE49-F238E27FC236}">
              <a16:creationId xmlns:a16="http://schemas.microsoft.com/office/drawing/2014/main" id="{9CE03B08-4042-4B75-A73D-4DE0C0212B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47" name="Picture 46" descr="https://applications.labor.ny.gov/wpp/images/spacer.gif">
          <a:extLst>
            <a:ext uri="{FF2B5EF4-FFF2-40B4-BE49-F238E27FC236}">
              <a16:creationId xmlns:a16="http://schemas.microsoft.com/office/drawing/2014/main" id="{89864DEA-E2C3-454F-B566-061DAC9D87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48" name="Picture 47" descr="https://applications.labor.ny.gov/wpp/images/spacer.gif">
          <a:extLst>
            <a:ext uri="{FF2B5EF4-FFF2-40B4-BE49-F238E27FC236}">
              <a16:creationId xmlns:a16="http://schemas.microsoft.com/office/drawing/2014/main" id="{E4BDEBE8-3B02-4DFD-9BBB-03307203B6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49" name="Picture 48" descr="https://applications.labor.ny.gov/wpp/images/spacer.gif">
          <a:extLst>
            <a:ext uri="{FF2B5EF4-FFF2-40B4-BE49-F238E27FC236}">
              <a16:creationId xmlns:a16="http://schemas.microsoft.com/office/drawing/2014/main" id="{22D6A87E-FF72-4707-BCE9-5DEA58E0E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50" name="Picture 49" descr="https://applications.labor.ny.gov/wpp/images/spacer.gif">
          <a:extLst>
            <a:ext uri="{FF2B5EF4-FFF2-40B4-BE49-F238E27FC236}">
              <a16:creationId xmlns:a16="http://schemas.microsoft.com/office/drawing/2014/main" id="{78BFA08E-53F8-4FFF-B23C-EFD96FCD6B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51" name="Picture 50" descr="https://applications.labor.ny.gov/wpp/images/spacer.gif">
          <a:extLst>
            <a:ext uri="{FF2B5EF4-FFF2-40B4-BE49-F238E27FC236}">
              <a16:creationId xmlns:a16="http://schemas.microsoft.com/office/drawing/2014/main" id="{0BACC0A1-5AC3-47F2-9AEB-7FC78B21B5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52" name="Picture 51" descr="https://applications.labor.ny.gov/wpp/images/spacer.gif">
          <a:extLst>
            <a:ext uri="{FF2B5EF4-FFF2-40B4-BE49-F238E27FC236}">
              <a16:creationId xmlns:a16="http://schemas.microsoft.com/office/drawing/2014/main" id="{AF70F599-90D0-46A8-9214-43564CBF59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53" name="Picture 52" descr="https://applications.labor.ny.gov/wpp/images/spacer.gif">
          <a:extLst>
            <a:ext uri="{FF2B5EF4-FFF2-40B4-BE49-F238E27FC236}">
              <a16:creationId xmlns:a16="http://schemas.microsoft.com/office/drawing/2014/main" id="{08694698-E03C-4293-931D-9AAFFE4EF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54" name="Picture 53" descr="https://applications.labor.ny.gov/wpp/images/spacer.gif">
          <a:extLst>
            <a:ext uri="{FF2B5EF4-FFF2-40B4-BE49-F238E27FC236}">
              <a16:creationId xmlns:a16="http://schemas.microsoft.com/office/drawing/2014/main" id="{B28AD1C3-D049-4126-9966-8C035ACC6D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55" name="Picture 54" descr="https://applications.labor.ny.gov/wpp/images/spacer.gif">
          <a:extLst>
            <a:ext uri="{FF2B5EF4-FFF2-40B4-BE49-F238E27FC236}">
              <a16:creationId xmlns:a16="http://schemas.microsoft.com/office/drawing/2014/main" id="{2EE997B7-6340-471B-B35F-1768A62B1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56" name="Picture 55" descr="https://applications.labor.ny.gov/wpp/images/spacer.gif">
          <a:extLst>
            <a:ext uri="{FF2B5EF4-FFF2-40B4-BE49-F238E27FC236}">
              <a16:creationId xmlns:a16="http://schemas.microsoft.com/office/drawing/2014/main" id="{F3286863-5F10-49E9-8B12-2AAD63EC0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57" name="Picture 56" descr="https://applications.labor.ny.gov/wpp/images/spacer.gif">
          <a:extLst>
            <a:ext uri="{FF2B5EF4-FFF2-40B4-BE49-F238E27FC236}">
              <a16:creationId xmlns:a16="http://schemas.microsoft.com/office/drawing/2014/main" id="{F7152FBC-521B-4D3B-9807-5E9C603A6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58" name="Picture 57" descr="https://applications.labor.ny.gov/wpp/images/spacer.gif">
          <a:extLst>
            <a:ext uri="{FF2B5EF4-FFF2-40B4-BE49-F238E27FC236}">
              <a16:creationId xmlns:a16="http://schemas.microsoft.com/office/drawing/2014/main" id="{66256224-F10F-47C8-B5D5-EFBDA8E23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17</xdr:row>
      <xdr:rowOff>0</xdr:rowOff>
    </xdr:from>
    <xdr:ext cx="12700" cy="12700"/>
    <xdr:pic>
      <xdr:nvPicPr>
        <xdr:cNvPr id="59" name="Picture 58" descr="https://applications.labor.ny.gov/wpp/images/spacer.gif">
          <a:extLst>
            <a:ext uri="{FF2B5EF4-FFF2-40B4-BE49-F238E27FC236}">
              <a16:creationId xmlns:a16="http://schemas.microsoft.com/office/drawing/2014/main" id="{82693FF5-72BF-40D2-9CCB-39A4680F7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17</xdr:row>
      <xdr:rowOff>0</xdr:rowOff>
    </xdr:from>
    <xdr:to>
      <xdr:col>1</xdr:col>
      <xdr:colOff>12700</xdr:colOff>
      <xdr:row>17</xdr:row>
      <xdr:rowOff>12700</xdr:rowOff>
    </xdr:to>
    <xdr:pic>
      <xdr:nvPicPr>
        <xdr:cNvPr id="60" name="Picture 59" descr="https://applications.labor.ny.gov/wpp/images/spacer.gif">
          <a:extLst>
            <a:ext uri="{FF2B5EF4-FFF2-40B4-BE49-F238E27FC236}">
              <a16:creationId xmlns:a16="http://schemas.microsoft.com/office/drawing/2014/main" id="{F3E8A9D4-AE64-495A-92D7-EE7EE84419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61" name="Picture 60" descr="https://applications.labor.ny.gov/wpp/images/spacer.gif">
          <a:extLst>
            <a:ext uri="{FF2B5EF4-FFF2-40B4-BE49-F238E27FC236}">
              <a16:creationId xmlns:a16="http://schemas.microsoft.com/office/drawing/2014/main" id="{017224EF-DF4D-4E97-A120-E1BE43457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62" name="Picture 61" descr="https://applications.labor.ny.gov/wpp/images/spacer.gif">
          <a:extLst>
            <a:ext uri="{FF2B5EF4-FFF2-40B4-BE49-F238E27FC236}">
              <a16:creationId xmlns:a16="http://schemas.microsoft.com/office/drawing/2014/main" id="{3953783A-7711-4EEB-8520-F93E19D40F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17</xdr:row>
      <xdr:rowOff>0</xdr:rowOff>
    </xdr:from>
    <xdr:ext cx="12700" cy="12700"/>
    <xdr:pic>
      <xdr:nvPicPr>
        <xdr:cNvPr id="63" name="Picture 62" descr="https://applications.labor.ny.gov/wpp/images/spacer.gif">
          <a:extLst>
            <a:ext uri="{FF2B5EF4-FFF2-40B4-BE49-F238E27FC236}">
              <a16:creationId xmlns:a16="http://schemas.microsoft.com/office/drawing/2014/main" id="{C4F9B101-9436-461F-8F2B-EF2178AD5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17</xdr:row>
      <xdr:rowOff>0</xdr:rowOff>
    </xdr:from>
    <xdr:to>
      <xdr:col>1</xdr:col>
      <xdr:colOff>12700</xdr:colOff>
      <xdr:row>17</xdr:row>
      <xdr:rowOff>12700</xdr:rowOff>
    </xdr:to>
    <xdr:pic>
      <xdr:nvPicPr>
        <xdr:cNvPr id="64" name="Picture 63" descr="https://applications.labor.ny.gov/wpp/images/spacer.gif">
          <a:extLst>
            <a:ext uri="{FF2B5EF4-FFF2-40B4-BE49-F238E27FC236}">
              <a16:creationId xmlns:a16="http://schemas.microsoft.com/office/drawing/2014/main" id="{95672100-5070-4389-9927-362FF4B5B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65" name="Picture 64" descr="https://applications.labor.ny.gov/wpp/images/spacer.gif">
          <a:extLst>
            <a:ext uri="{FF2B5EF4-FFF2-40B4-BE49-F238E27FC236}">
              <a16:creationId xmlns:a16="http://schemas.microsoft.com/office/drawing/2014/main" id="{186C446C-4319-4F0E-992E-274BAF156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66" name="Picture 65" descr="https://applications.labor.ny.gov/wpp/images/spacer.gif">
          <a:extLst>
            <a:ext uri="{FF2B5EF4-FFF2-40B4-BE49-F238E27FC236}">
              <a16:creationId xmlns:a16="http://schemas.microsoft.com/office/drawing/2014/main" id="{EBEE8682-85A6-4303-9AAC-C3BB342248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67" name="Picture 66" descr="https://applications.labor.ny.gov/wpp/images/spacer.gif">
          <a:extLst>
            <a:ext uri="{FF2B5EF4-FFF2-40B4-BE49-F238E27FC236}">
              <a16:creationId xmlns:a16="http://schemas.microsoft.com/office/drawing/2014/main" id="{BB27EBAB-AA8B-4992-B1EC-A3FFC599D5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68" name="Picture 67" descr="https://applications.labor.ny.gov/wpp/images/spacer.gif">
          <a:extLst>
            <a:ext uri="{FF2B5EF4-FFF2-40B4-BE49-F238E27FC236}">
              <a16:creationId xmlns:a16="http://schemas.microsoft.com/office/drawing/2014/main" id="{3CDF351C-CFD0-4F8D-99B9-A7928C033D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69" name="Picture 68" descr="https://applications.labor.ny.gov/wpp/images/spacer.gif">
          <a:extLst>
            <a:ext uri="{FF2B5EF4-FFF2-40B4-BE49-F238E27FC236}">
              <a16:creationId xmlns:a16="http://schemas.microsoft.com/office/drawing/2014/main" id="{E20D6D84-B069-45F6-B7F3-F5B0D1A999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70" name="Picture 69" descr="https://applications.labor.ny.gov/wpp/images/spacer.gif">
          <a:extLst>
            <a:ext uri="{FF2B5EF4-FFF2-40B4-BE49-F238E27FC236}">
              <a16:creationId xmlns:a16="http://schemas.microsoft.com/office/drawing/2014/main" id="{30D4C164-D694-4ED0-9432-281D678EB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71" name="Picture 70" descr="https://applications.labor.ny.gov/wpp/images/spacer.gif">
          <a:extLst>
            <a:ext uri="{FF2B5EF4-FFF2-40B4-BE49-F238E27FC236}">
              <a16:creationId xmlns:a16="http://schemas.microsoft.com/office/drawing/2014/main" id="{C422AC2D-9937-4F79-9A34-405F40D7B5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17</xdr:row>
      <xdr:rowOff>0</xdr:rowOff>
    </xdr:from>
    <xdr:ext cx="12700" cy="12700"/>
    <xdr:pic>
      <xdr:nvPicPr>
        <xdr:cNvPr id="72" name="Picture 71" descr="https://applications.labor.ny.gov/wpp/images/spacer.gif">
          <a:extLst>
            <a:ext uri="{FF2B5EF4-FFF2-40B4-BE49-F238E27FC236}">
              <a16:creationId xmlns:a16="http://schemas.microsoft.com/office/drawing/2014/main" id="{13DDD3FC-32B2-4958-9503-4B4A915EC5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17</xdr:row>
      <xdr:rowOff>0</xdr:rowOff>
    </xdr:from>
    <xdr:to>
      <xdr:col>1</xdr:col>
      <xdr:colOff>12700</xdr:colOff>
      <xdr:row>17</xdr:row>
      <xdr:rowOff>12700</xdr:rowOff>
    </xdr:to>
    <xdr:pic>
      <xdr:nvPicPr>
        <xdr:cNvPr id="73" name="Picture 72" descr="https://applications.labor.ny.gov/wpp/images/spacer.gif">
          <a:extLst>
            <a:ext uri="{FF2B5EF4-FFF2-40B4-BE49-F238E27FC236}">
              <a16:creationId xmlns:a16="http://schemas.microsoft.com/office/drawing/2014/main" id="{2579D389-4A98-435E-B908-C456273CB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74" name="Picture 73" descr="https://applications.labor.ny.gov/wpp/images/spacer.gif">
          <a:extLst>
            <a:ext uri="{FF2B5EF4-FFF2-40B4-BE49-F238E27FC236}">
              <a16:creationId xmlns:a16="http://schemas.microsoft.com/office/drawing/2014/main" id="{0BCEAA56-A4DF-4DD0-939E-B27133950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75" name="Picture 74" descr="https://applications.labor.ny.gov/wpp/images/spacer.gif">
          <a:extLst>
            <a:ext uri="{FF2B5EF4-FFF2-40B4-BE49-F238E27FC236}">
              <a16:creationId xmlns:a16="http://schemas.microsoft.com/office/drawing/2014/main" id="{AEA82A7E-9FAA-4570-B739-F38FA9857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17</xdr:row>
      <xdr:rowOff>0</xdr:rowOff>
    </xdr:from>
    <xdr:ext cx="12700" cy="12700"/>
    <xdr:pic>
      <xdr:nvPicPr>
        <xdr:cNvPr id="76" name="Picture 75" descr="https://applications.labor.ny.gov/wpp/images/spacer.gif">
          <a:extLst>
            <a:ext uri="{FF2B5EF4-FFF2-40B4-BE49-F238E27FC236}">
              <a16:creationId xmlns:a16="http://schemas.microsoft.com/office/drawing/2014/main" id="{017AD4AA-55E7-4F5F-BF2D-A3A9A0AC9D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17</xdr:row>
      <xdr:rowOff>0</xdr:rowOff>
    </xdr:from>
    <xdr:to>
      <xdr:col>1</xdr:col>
      <xdr:colOff>12700</xdr:colOff>
      <xdr:row>17</xdr:row>
      <xdr:rowOff>12700</xdr:rowOff>
    </xdr:to>
    <xdr:pic>
      <xdr:nvPicPr>
        <xdr:cNvPr id="77" name="Picture 76" descr="https://applications.labor.ny.gov/wpp/images/spacer.gif">
          <a:extLst>
            <a:ext uri="{FF2B5EF4-FFF2-40B4-BE49-F238E27FC236}">
              <a16:creationId xmlns:a16="http://schemas.microsoft.com/office/drawing/2014/main" id="{CA60204E-02A7-460B-8830-130E1C4F5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78" name="Picture 77" descr="https://applications.labor.ny.gov/wpp/images/spacer.gif">
          <a:extLst>
            <a:ext uri="{FF2B5EF4-FFF2-40B4-BE49-F238E27FC236}">
              <a16:creationId xmlns:a16="http://schemas.microsoft.com/office/drawing/2014/main" id="{2BE8B2B3-4286-4B5C-A7B5-02FC80F75B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12700</xdr:colOff>
      <xdr:row>17</xdr:row>
      <xdr:rowOff>12700</xdr:rowOff>
    </xdr:to>
    <xdr:pic>
      <xdr:nvPicPr>
        <xdr:cNvPr id="79" name="Picture 78" descr="https://applications.labor.ny.gov/wpp/images/spacer.gif">
          <a:extLst>
            <a:ext uri="{FF2B5EF4-FFF2-40B4-BE49-F238E27FC236}">
              <a16:creationId xmlns:a16="http://schemas.microsoft.com/office/drawing/2014/main" id="{471313CB-088D-4AC4-A6D8-8B4A1C8F2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12700</xdr:colOff>
      <xdr:row>23</xdr:row>
      <xdr:rowOff>12700</xdr:rowOff>
    </xdr:to>
    <xdr:pic>
      <xdr:nvPicPr>
        <xdr:cNvPr id="2" name="Picture 1" descr="https://applications.labor.ny.gov/wpp/images/spacer.gif">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3" name="Picture 2" descr="https://applications.labor.ny.gov/wpp/images/spacer.gif">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23</xdr:row>
      <xdr:rowOff>0</xdr:rowOff>
    </xdr:from>
    <xdr:to>
      <xdr:col>3</xdr:col>
      <xdr:colOff>12700</xdr:colOff>
      <xdr:row>23</xdr:row>
      <xdr:rowOff>12700</xdr:rowOff>
    </xdr:to>
    <xdr:pic>
      <xdr:nvPicPr>
        <xdr:cNvPr id="4" name="Picture 3" descr="https://applications.labor.ny.gov/wpp/images/spacer.gif">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0</xdr:rowOff>
    </xdr:from>
    <xdr:to>
      <xdr:col>4</xdr:col>
      <xdr:colOff>12700</xdr:colOff>
      <xdr:row>23</xdr:row>
      <xdr:rowOff>12700</xdr:rowOff>
    </xdr:to>
    <xdr:pic>
      <xdr:nvPicPr>
        <xdr:cNvPr id="5" name="Picture 4" descr="https://applications.labor.ny.gov/wpp/images/spacer.gif">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065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23</xdr:row>
      <xdr:rowOff>0</xdr:rowOff>
    </xdr:from>
    <xdr:to>
      <xdr:col>5</xdr:col>
      <xdr:colOff>12700</xdr:colOff>
      <xdr:row>23</xdr:row>
      <xdr:rowOff>12700</xdr:rowOff>
    </xdr:to>
    <xdr:pic>
      <xdr:nvPicPr>
        <xdr:cNvPr id="6" name="Picture 5" descr="https://applications.labor.ny.gov/wpp/images/spacer.gif">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0590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23</xdr:row>
      <xdr:rowOff>0</xdr:rowOff>
    </xdr:from>
    <xdr:to>
      <xdr:col>6</xdr:col>
      <xdr:colOff>12700</xdr:colOff>
      <xdr:row>23</xdr:row>
      <xdr:rowOff>12700</xdr:rowOff>
    </xdr:to>
    <xdr:pic>
      <xdr:nvPicPr>
        <xdr:cNvPr id="7" name="Picture 6" descr="https://applications.labor.ny.gov/wpp/images/spacer.gif">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23</xdr:row>
      <xdr:rowOff>0</xdr:rowOff>
    </xdr:from>
    <xdr:to>
      <xdr:col>9</xdr:col>
      <xdr:colOff>12700</xdr:colOff>
      <xdr:row>23</xdr:row>
      <xdr:rowOff>12700</xdr:rowOff>
    </xdr:to>
    <xdr:pic>
      <xdr:nvPicPr>
        <xdr:cNvPr id="8" name="Picture 7" descr="https://applications.labor.ny.gov/wpp/images/spacer.gif">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0490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23</xdr:row>
      <xdr:rowOff>0</xdr:rowOff>
    </xdr:from>
    <xdr:to>
      <xdr:col>10</xdr:col>
      <xdr:colOff>12700</xdr:colOff>
      <xdr:row>23</xdr:row>
      <xdr:rowOff>12700</xdr:rowOff>
    </xdr:to>
    <xdr:pic>
      <xdr:nvPicPr>
        <xdr:cNvPr id="9" name="Picture 8" descr="https://applications.labor.ny.gov/wpp/images/spacer.gif">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170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23</xdr:row>
      <xdr:rowOff>0</xdr:rowOff>
    </xdr:from>
    <xdr:to>
      <xdr:col>11</xdr:col>
      <xdr:colOff>12700</xdr:colOff>
      <xdr:row>23</xdr:row>
      <xdr:rowOff>12700</xdr:rowOff>
    </xdr:to>
    <xdr:pic>
      <xdr:nvPicPr>
        <xdr:cNvPr id="10" name="Picture 9" descr="https://applications.labor.ny.gov/wpp/images/spacer.gif">
          <a:extLst>
            <a:ext uri="{FF2B5EF4-FFF2-40B4-BE49-F238E27FC236}">
              <a16:creationId xmlns:a16="http://schemas.microsoft.com/office/drawing/2014/main" id="{00000000-0008-0000-0C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4650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23</xdr:row>
      <xdr:rowOff>0</xdr:rowOff>
    </xdr:from>
    <xdr:to>
      <xdr:col>12</xdr:col>
      <xdr:colOff>12700</xdr:colOff>
      <xdr:row>23</xdr:row>
      <xdr:rowOff>12700</xdr:rowOff>
    </xdr:to>
    <xdr:pic>
      <xdr:nvPicPr>
        <xdr:cNvPr id="11" name="Picture 10" descr="https://applications.labor.ny.gov/wpp/images/spacer.gif">
          <a:extLst>
            <a:ext uri="{FF2B5EF4-FFF2-40B4-BE49-F238E27FC236}">
              <a16:creationId xmlns:a16="http://schemas.microsoft.com/office/drawing/2014/main" id="{00000000-0008-0000-0C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2285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12" name="Picture 11" descr="https://applications.labor.ny.gov/wpp/images/spacer.gif">
          <a:extLst>
            <a:ext uri="{FF2B5EF4-FFF2-40B4-BE49-F238E27FC236}">
              <a16:creationId xmlns:a16="http://schemas.microsoft.com/office/drawing/2014/main" id="{00000000-0008-0000-0C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23</xdr:row>
      <xdr:rowOff>0</xdr:rowOff>
    </xdr:from>
    <xdr:ext cx="12700" cy="12700"/>
    <xdr:pic>
      <xdr:nvPicPr>
        <xdr:cNvPr id="13" name="Picture 12" descr="https://applications.labor.ny.gov/wpp/images/spacer.gif">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6330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23</xdr:row>
      <xdr:rowOff>0</xdr:rowOff>
    </xdr:from>
    <xdr:ext cx="12700" cy="12700"/>
    <xdr:pic>
      <xdr:nvPicPr>
        <xdr:cNvPr id="14" name="Picture 13" descr="https://applications.labor.ny.gov/wpp/images/spacer.gif">
          <a:extLst>
            <a:ext uri="{FF2B5EF4-FFF2-40B4-BE49-F238E27FC236}">
              <a16:creationId xmlns:a16="http://schemas.microsoft.com/office/drawing/2014/main" id="{00000000-0008-0000-0C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010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23</xdr:row>
      <xdr:rowOff>0</xdr:rowOff>
    </xdr:from>
    <xdr:to>
      <xdr:col>1</xdr:col>
      <xdr:colOff>12700</xdr:colOff>
      <xdr:row>23</xdr:row>
      <xdr:rowOff>12700</xdr:rowOff>
    </xdr:to>
    <xdr:pic>
      <xdr:nvPicPr>
        <xdr:cNvPr id="15" name="Picture 14" descr="https://applications.labor.ny.gov/wpp/images/spacer.gif">
          <a:extLst>
            <a:ext uri="{FF2B5EF4-FFF2-40B4-BE49-F238E27FC236}">
              <a16:creationId xmlns:a16="http://schemas.microsoft.com/office/drawing/2014/main" id="{00000000-0008-0000-0C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2252154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16" name="Picture 15" descr="https://applications.labor.ny.gov/wpp/images/spacer.gif">
          <a:extLst>
            <a:ext uri="{FF2B5EF4-FFF2-40B4-BE49-F238E27FC236}">
              <a16:creationId xmlns:a16="http://schemas.microsoft.com/office/drawing/2014/main" id="{C32242F5-160D-43DF-974D-2184B608A0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17" name="Picture 16" descr="https://applications.labor.ny.gov/wpp/images/spacer.gif">
          <a:extLst>
            <a:ext uri="{FF2B5EF4-FFF2-40B4-BE49-F238E27FC236}">
              <a16:creationId xmlns:a16="http://schemas.microsoft.com/office/drawing/2014/main" id="{17213BF1-EC3D-428B-8D29-02A34DF27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18" name="Picture 17" descr="https://applications.labor.ny.gov/wpp/images/spacer.gif">
          <a:extLst>
            <a:ext uri="{FF2B5EF4-FFF2-40B4-BE49-F238E27FC236}">
              <a16:creationId xmlns:a16="http://schemas.microsoft.com/office/drawing/2014/main" id="{C3C5A1E5-2D67-48D2-8032-A1B51B88B0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19" name="Picture 18" descr="https://applications.labor.ny.gov/wpp/images/spacer.gif">
          <a:extLst>
            <a:ext uri="{FF2B5EF4-FFF2-40B4-BE49-F238E27FC236}">
              <a16:creationId xmlns:a16="http://schemas.microsoft.com/office/drawing/2014/main" id="{C716D700-6BC3-45CF-BB65-64DF43992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20" name="Picture 19" descr="https://applications.labor.ny.gov/wpp/images/spacer.gif">
          <a:extLst>
            <a:ext uri="{FF2B5EF4-FFF2-40B4-BE49-F238E27FC236}">
              <a16:creationId xmlns:a16="http://schemas.microsoft.com/office/drawing/2014/main" id="{340A178B-DC9E-42D5-80DC-03A81181A3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23</xdr:row>
      <xdr:rowOff>0</xdr:rowOff>
    </xdr:from>
    <xdr:ext cx="12700" cy="12700"/>
    <xdr:pic>
      <xdr:nvPicPr>
        <xdr:cNvPr id="21" name="Picture 20" descr="https://applications.labor.ny.gov/wpp/images/spacer.gif">
          <a:extLst>
            <a:ext uri="{FF2B5EF4-FFF2-40B4-BE49-F238E27FC236}">
              <a16:creationId xmlns:a16="http://schemas.microsoft.com/office/drawing/2014/main" id="{10F8950B-712C-495A-8CBA-FB0903DDF0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23</xdr:row>
      <xdr:rowOff>0</xdr:rowOff>
    </xdr:from>
    <xdr:to>
      <xdr:col>1</xdr:col>
      <xdr:colOff>12700</xdr:colOff>
      <xdr:row>23</xdr:row>
      <xdr:rowOff>12700</xdr:rowOff>
    </xdr:to>
    <xdr:pic>
      <xdr:nvPicPr>
        <xdr:cNvPr id="22" name="Picture 21" descr="https://applications.labor.ny.gov/wpp/images/spacer.gif">
          <a:extLst>
            <a:ext uri="{FF2B5EF4-FFF2-40B4-BE49-F238E27FC236}">
              <a16:creationId xmlns:a16="http://schemas.microsoft.com/office/drawing/2014/main" id="{2FC30FCC-9D2E-4E66-89C0-542FB268B2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23" name="Picture 22" descr="https://applications.labor.ny.gov/wpp/images/spacer.gif">
          <a:extLst>
            <a:ext uri="{FF2B5EF4-FFF2-40B4-BE49-F238E27FC236}">
              <a16:creationId xmlns:a16="http://schemas.microsoft.com/office/drawing/2014/main" id="{C67910A5-DE72-49B3-A93D-917147CA20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24" name="Picture 23" descr="https://applications.labor.ny.gov/wpp/images/spacer.gif">
          <a:extLst>
            <a:ext uri="{FF2B5EF4-FFF2-40B4-BE49-F238E27FC236}">
              <a16:creationId xmlns:a16="http://schemas.microsoft.com/office/drawing/2014/main" id="{E3596231-C776-4730-86C2-2D95512B16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25" name="Picture 24" descr="https://applications.labor.ny.gov/wpp/images/spacer.gif">
          <a:extLst>
            <a:ext uri="{FF2B5EF4-FFF2-40B4-BE49-F238E27FC236}">
              <a16:creationId xmlns:a16="http://schemas.microsoft.com/office/drawing/2014/main" id="{F2976BDD-723E-4883-AFCD-3D032871E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26" name="Picture 25" descr="https://applications.labor.ny.gov/wpp/images/spacer.gif">
          <a:extLst>
            <a:ext uri="{FF2B5EF4-FFF2-40B4-BE49-F238E27FC236}">
              <a16:creationId xmlns:a16="http://schemas.microsoft.com/office/drawing/2014/main" id="{CC032B3C-CE6A-43BF-8187-91438780D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27" name="Picture 26" descr="https://applications.labor.ny.gov/wpp/images/spacer.gif">
          <a:extLst>
            <a:ext uri="{FF2B5EF4-FFF2-40B4-BE49-F238E27FC236}">
              <a16:creationId xmlns:a16="http://schemas.microsoft.com/office/drawing/2014/main" id="{ED11C07C-471B-4F3D-BD28-E928519584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28" name="Picture 27" descr="https://applications.labor.ny.gov/wpp/images/spacer.gif">
          <a:extLst>
            <a:ext uri="{FF2B5EF4-FFF2-40B4-BE49-F238E27FC236}">
              <a16:creationId xmlns:a16="http://schemas.microsoft.com/office/drawing/2014/main" id="{D764B9CB-94A0-4D2B-AAC9-4413A8660B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29" name="Picture 28" descr="https://applications.labor.ny.gov/wpp/images/spacer.gif">
          <a:extLst>
            <a:ext uri="{FF2B5EF4-FFF2-40B4-BE49-F238E27FC236}">
              <a16:creationId xmlns:a16="http://schemas.microsoft.com/office/drawing/2014/main" id="{AEE6C3C0-5EBE-4B7B-80A3-A19EC7B65E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30" name="Picture 29" descr="https://applications.labor.ny.gov/wpp/images/spacer.gif">
          <a:extLst>
            <a:ext uri="{FF2B5EF4-FFF2-40B4-BE49-F238E27FC236}">
              <a16:creationId xmlns:a16="http://schemas.microsoft.com/office/drawing/2014/main" id="{7E8965E8-8813-40B1-9003-A20833FCA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31" name="Picture 30" descr="https://applications.labor.ny.gov/wpp/images/spacer.gif">
          <a:extLst>
            <a:ext uri="{FF2B5EF4-FFF2-40B4-BE49-F238E27FC236}">
              <a16:creationId xmlns:a16="http://schemas.microsoft.com/office/drawing/2014/main" id="{D1F99E61-CE2D-4CD5-8F43-C9BE66008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32" name="Picture 31" descr="https://applications.labor.ny.gov/wpp/images/spacer.gif">
          <a:extLst>
            <a:ext uri="{FF2B5EF4-FFF2-40B4-BE49-F238E27FC236}">
              <a16:creationId xmlns:a16="http://schemas.microsoft.com/office/drawing/2014/main" id="{E602DB44-EF4F-40A2-9253-E28C90384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33" name="Picture 32" descr="https://applications.labor.ny.gov/wpp/images/spacer.gif">
          <a:extLst>
            <a:ext uri="{FF2B5EF4-FFF2-40B4-BE49-F238E27FC236}">
              <a16:creationId xmlns:a16="http://schemas.microsoft.com/office/drawing/2014/main" id="{8EE430F6-DA68-44EB-8820-CB323CCDB6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34" name="Picture 33" descr="https://applications.labor.ny.gov/wpp/images/spacer.gif">
          <a:extLst>
            <a:ext uri="{FF2B5EF4-FFF2-40B4-BE49-F238E27FC236}">
              <a16:creationId xmlns:a16="http://schemas.microsoft.com/office/drawing/2014/main" id="{8555FDD1-615D-4233-88B5-C6CC2095E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23</xdr:row>
      <xdr:rowOff>0</xdr:rowOff>
    </xdr:from>
    <xdr:ext cx="12700" cy="12700"/>
    <xdr:pic>
      <xdr:nvPicPr>
        <xdr:cNvPr id="35" name="Picture 34" descr="https://applications.labor.ny.gov/wpp/images/spacer.gif">
          <a:extLst>
            <a:ext uri="{FF2B5EF4-FFF2-40B4-BE49-F238E27FC236}">
              <a16:creationId xmlns:a16="http://schemas.microsoft.com/office/drawing/2014/main" id="{D888BA19-16A4-4873-8A65-A7F9F584AC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23</xdr:row>
      <xdr:rowOff>0</xdr:rowOff>
    </xdr:from>
    <xdr:to>
      <xdr:col>1</xdr:col>
      <xdr:colOff>12700</xdr:colOff>
      <xdr:row>23</xdr:row>
      <xdr:rowOff>12700</xdr:rowOff>
    </xdr:to>
    <xdr:pic>
      <xdr:nvPicPr>
        <xdr:cNvPr id="36" name="Picture 35" descr="https://applications.labor.ny.gov/wpp/images/spacer.gif">
          <a:extLst>
            <a:ext uri="{FF2B5EF4-FFF2-40B4-BE49-F238E27FC236}">
              <a16:creationId xmlns:a16="http://schemas.microsoft.com/office/drawing/2014/main" id="{57115004-84E8-4E35-95C5-68265E44B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37" name="Picture 36" descr="https://applications.labor.ny.gov/wpp/images/spacer.gif">
          <a:extLst>
            <a:ext uri="{FF2B5EF4-FFF2-40B4-BE49-F238E27FC236}">
              <a16:creationId xmlns:a16="http://schemas.microsoft.com/office/drawing/2014/main" id="{D98BBD40-8B13-4BB8-B306-AC009AC169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38" name="Picture 37" descr="https://applications.labor.ny.gov/wpp/images/spacer.gif">
          <a:extLst>
            <a:ext uri="{FF2B5EF4-FFF2-40B4-BE49-F238E27FC236}">
              <a16:creationId xmlns:a16="http://schemas.microsoft.com/office/drawing/2014/main" id="{74C676C9-345E-4811-8297-7734A0513D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23</xdr:row>
      <xdr:rowOff>0</xdr:rowOff>
    </xdr:from>
    <xdr:ext cx="12700" cy="12700"/>
    <xdr:pic>
      <xdr:nvPicPr>
        <xdr:cNvPr id="39" name="Picture 38" descr="https://applications.labor.ny.gov/wpp/images/spacer.gif">
          <a:extLst>
            <a:ext uri="{FF2B5EF4-FFF2-40B4-BE49-F238E27FC236}">
              <a16:creationId xmlns:a16="http://schemas.microsoft.com/office/drawing/2014/main" id="{7192AC1E-6AA4-4438-AD51-2D16E0D4A3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23</xdr:row>
      <xdr:rowOff>0</xdr:rowOff>
    </xdr:from>
    <xdr:to>
      <xdr:col>1</xdr:col>
      <xdr:colOff>12700</xdr:colOff>
      <xdr:row>23</xdr:row>
      <xdr:rowOff>12700</xdr:rowOff>
    </xdr:to>
    <xdr:pic>
      <xdr:nvPicPr>
        <xdr:cNvPr id="40" name="Picture 39" descr="https://applications.labor.ny.gov/wpp/images/spacer.gif">
          <a:extLst>
            <a:ext uri="{FF2B5EF4-FFF2-40B4-BE49-F238E27FC236}">
              <a16:creationId xmlns:a16="http://schemas.microsoft.com/office/drawing/2014/main" id="{6AFE1FA5-174A-450B-8FE3-5EF4E97E83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41" name="Picture 40" descr="https://applications.labor.ny.gov/wpp/images/spacer.gif">
          <a:extLst>
            <a:ext uri="{FF2B5EF4-FFF2-40B4-BE49-F238E27FC236}">
              <a16:creationId xmlns:a16="http://schemas.microsoft.com/office/drawing/2014/main" id="{8F547490-FAC2-48B2-B296-A3424B413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42" name="Picture 41" descr="https://applications.labor.ny.gov/wpp/images/spacer.gif">
          <a:extLst>
            <a:ext uri="{FF2B5EF4-FFF2-40B4-BE49-F238E27FC236}">
              <a16:creationId xmlns:a16="http://schemas.microsoft.com/office/drawing/2014/main" id="{7831BAA6-497A-4978-94C5-426F0E4855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43" name="Picture 42" descr="https://applications.labor.ny.gov/wpp/images/spacer.gif">
          <a:extLst>
            <a:ext uri="{FF2B5EF4-FFF2-40B4-BE49-F238E27FC236}">
              <a16:creationId xmlns:a16="http://schemas.microsoft.com/office/drawing/2014/main" id="{1EE53385-32F1-45C2-9D21-62CC46A7C0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44" name="Picture 43" descr="https://applications.labor.ny.gov/wpp/images/spacer.gif">
          <a:extLst>
            <a:ext uri="{FF2B5EF4-FFF2-40B4-BE49-F238E27FC236}">
              <a16:creationId xmlns:a16="http://schemas.microsoft.com/office/drawing/2014/main" id="{91D03F98-0B42-4F5E-B533-F698A35356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45" name="Picture 44" descr="https://applications.labor.ny.gov/wpp/images/spacer.gif">
          <a:extLst>
            <a:ext uri="{FF2B5EF4-FFF2-40B4-BE49-F238E27FC236}">
              <a16:creationId xmlns:a16="http://schemas.microsoft.com/office/drawing/2014/main" id="{9BE23ECC-701D-426A-84FD-0C282B405B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46" name="Picture 45" descr="https://applications.labor.ny.gov/wpp/images/spacer.gif">
          <a:extLst>
            <a:ext uri="{FF2B5EF4-FFF2-40B4-BE49-F238E27FC236}">
              <a16:creationId xmlns:a16="http://schemas.microsoft.com/office/drawing/2014/main" id="{AA1BD550-3988-46A4-8604-BEFEE3F53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47" name="Picture 46" descr="https://applications.labor.ny.gov/wpp/images/spacer.gif">
          <a:extLst>
            <a:ext uri="{FF2B5EF4-FFF2-40B4-BE49-F238E27FC236}">
              <a16:creationId xmlns:a16="http://schemas.microsoft.com/office/drawing/2014/main" id="{3B23000D-1A6B-44C9-B0BF-54E3B27B9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48" name="Picture 47" descr="https://applications.labor.ny.gov/wpp/images/spacer.gif">
          <a:extLst>
            <a:ext uri="{FF2B5EF4-FFF2-40B4-BE49-F238E27FC236}">
              <a16:creationId xmlns:a16="http://schemas.microsoft.com/office/drawing/2014/main" id="{632F8B85-31E4-40FB-A93B-9DCDC9ED27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49" name="Picture 48" descr="https://applications.labor.ny.gov/wpp/images/spacer.gif">
          <a:extLst>
            <a:ext uri="{FF2B5EF4-FFF2-40B4-BE49-F238E27FC236}">
              <a16:creationId xmlns:a16="http://schemas.microsoft.com/office/drawing/2014/main" id="{9D95DB95-01D2-4B20-A13B-7BC86B4D1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50" name="Picture 49" descr="https://applications.labor.ny.gov/wpp/images/spacer.gif">
          <a:extLst>
            <a:ext uri="{FF2B5EF4-FFF2-40B4-BE49-F238E27FC236}">
              <a16:creationId xmlns:a16="http://schemas.microsoft.com/office/drawing/2014/main" id="{4177C466-730B-4809-86B4-327C602818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51" name="Picture 50" descr="https://applications.labor.ny.gov/wpp/images/spacer.gif">
          <a:extLst>
            <a:ext uri="{FF2B5EF4-FFF2-40B4-BE49-F238E27FC236}">
              <a16:creationId xmlns:a16="http://schemas.microsoft.com/office/drawing/2014/main" id="{1AA9146D-DD66-4575-9FC9-6D757418D4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52" name="Picture 51" descr="https://applications.labor.ny.gov/wpp/images/spacer.gif">
          <a:extLst>
            <a:ext uri="{FF2B5EF4-FFF2-40B4-BE49-F238E27FC236}">
              <a16:creationId xmlns:a16="http://schemas.microsoft.com/office/drawing/2014/main" id="{9D6A0ED0-0DE2-48EA-819C-B115BBBFD0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23</xdr:row>
      <xdr:rowOff>0</xdr:rowOff>
    </xdr:from>
    <xdr:ext cx="12700" cy="12700"/>
    <xdr:pic>
      <xdr:nvPicPr>
        <xdr:cNvPr id="53" name="Picture 52" descr="https://applications.labor.ny.gov/wpp/images/spacer.gif">
          <a:extLst>
            <a:ext uri="{FF2B5EF4-FFF2-40B4-BE49-F238E27FC236}">
              <a16:creationId xmlns:a16="http://schemas.microsoft.com/office/drawing/2014/main" id="{2CDE7EC7-B9CF-4423-903B-8C477957FD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23</xdr:row>
      <xdr:rowOff>0</xdr:rowOff>
    </xdr:from>
    <xdr:to>
      <xdr:col>1</xdr:col>
      <xdr:colOff>12700</xdr:colOff>
      <xdr:row>23</xdr:row>
      <xdr:rowOff>12700</xdr:rowOff>
    </xdr:to>
    <xdr:pic>
      <xdr:nvPicPr>
        <xdr:cNvPr id="54" name="Picture 53" descr="https://applications.labor.ny.gov/wpp/images/spacer.gif">
          <a:extLst>
            <a:ext uri="{FF2B5EF4-FFF2-40B4-BE49-F238E27FC236}">
              <a16:creationId xmlns:a16="http://schemas.microsoft.com/office/drawing/2014/main" id="{FA3EC24D-066D-4F57-A52F-BE721E02E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55" name="Picture 54" descr="https://applications.labor.ny.gov/wpp/images/spacer.gif">
          <a:extLst>
            <a:ext uri="{FF2B5EF4-FFF2-40B4-BE49-F238E27FC236}">
              <a16:creationId xmlns:a16="http://schemas.microsoft.com/office/drawing/2014/main" id="{7BA8C756-CC5F-4846-8438-A97C0F4CA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56" name="Picture 55" descr="https://applications.labor.ny.gov/wpp/images/spacer.gif">
          <a:extLst>
            <a:ext uri="{FF2B5EF4-FFF2-40B4-BE49-F238E27FC236}">
              <a16:creationId xmlns:a16="http://schemas.microsoft.com/office/drawing/2014/main" id="{CE76D2A4-3029-4C11-ADBD-3AE4401E3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23</xdr:row>
      <xdr:rowOff>0</xdr:rowOff>
    </xdr:from>
    <xdr:ext cx="12700" cy="12700"/>
    <xdr:pic>
      <xdr:nvPicPr>
        <xdr:cNvPr id="57" name="Picture 56" descr="https://applications.labor.ny.gov/wpp/images/spacer.gif">
          <a:extLst>
            <a:ext uri="{FF2B5EF4-FFF2-40B4-BE49-F238E27FC236}">
              <a16:creationId xmlns:a16="http://schemas.microsoft.com/office/drawing/2014/main" id="{3B4A89BE-23EE-4794-A3D4-5A5E70A3AA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23</xdr:row>
      <xdr:rowOff>0</xdr:rowOff>
    </xdr:from>
    <xdr:to>
      <xdr:col>1</xdr:col>
      <xdr:colOff>12700</xdr:colOff>
      <xdr:row>23</xdr:row>
      <xdr:rowOff>12700</xdr:rowOff>
    </xdr:to>
    <xdr:pic>
      <xdr:nvPicPr>
        <xdr:cNvPr id="58" name="Picture 57" descr="https://applications.labor.ny.gov/wpp/images/spacer.gif">
          <a:extLst>
            <a:ext uri="{FF2B5EF4-FFF2-40B4-BE49-F238E27FC236}">
              <a16:creationId xmlns:a16="http://schemas.microsoft.com/office/drawing/2014/main" id="{E8FC2102-4B3A-4405-AA95-F1F3DB185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59" name="Picture 58" descr="https://applications.labor.ny.gov/wpp/images/spacer.gif">
          <a:extLst>
            <a:ext uri="{FF2B5EF4-FFF2-40B4-BE49-F238E27FC236}">
              <a16:creationId xmlns:a16="http://schemas.microsoft.com/office/drawing/2014/main" id="{8758864B-6192-4A7D-80A2-A995564D1A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60" name="Picture 59" descr="https://applications.labor.ny.gov/wpp/images/spacer.gif">
          <a:extLst>
            <a:ext uri="{FF2B5EF4-FFF2-40B4-BE49-F238E27FC236}">
              <a16:creationId xmlns:a16="http://schemas.microsoft.com/office/drawing/2014/main" id="{3A3E84AF-DAC9-4462-858C-290D26AE86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61" name="Picture 60" descr="https://applications.labor.ny.gov/wpp/images/spacer.gif">
          <a:extLst>
            <a:ext uri="{FF2B5EF4-FFF2-40B4-BE49-F238E27FC236}">
              <a16:creationId xmlns:a16="http://schemas.microsoft.com/office/drawing/2014/main" id="{40D6CAD9-9937-43DA-9C72-9A1CC42C4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62" name="Picture 61" descr="https://applications.labor.ny.gov/wpp/images/spacer.gif">
          <a:extLst>
            <a:ext uri="{FF2B5EF4-FFF2-40B4-BE49-F238E27FC236}">
              <a16:creationId xmlns:a16="http://schemas.microsoft.com/office/drawing/2014/main" id="{8B32F782-4813-4ADF-83B4-0788000117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63" name="Picture 62" descr="https://applications.labor.ny.gov/wpp/images/spacer.gif">
          <a:extLst>
            <a:ext uri="{FF2B5EF4-FFF2-40B4-BE49-F238E27FC236}">
              <a16:creationId xmlns:a16="http://schemas.microsoft.com/office/drawing/2014/main" id="{A366E35A-33E9-4197-B05A-6837C0B17F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64" name="Picture 63" descr="https://applications.labor.ny.gov/wpp/images/spacer.gif">
          <a:extLst>
            <a:ext uri="{FF2B5EF4-FFF2-40B4-BE49-F238E27FC236}">
              <a16:creationId xmlns:a16="http://schemas.microsoft.com/office/drawing/2014/main" id="{3B2267E7-F161-4AC9-9CA7-01BC8051B6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65" name="Picture 64" descr="https://applications.labor.ny.gov/wpp/images/spacer.gif">
          <a:extLst>
            <a:ext uri="{FF2B5EF4-FFF2-40B4-BE49-F238E27FC236}">
              <a16:creationId xmlns:a16="http://schemas.microsoft.com/office/drawing/2014/main" id="{C3C0DA27-00A0-41DF-9191-33B8DFFAB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23</xdr:row>
      <xdr:rowOff>0</xdr:rowOff>
    </xdr:from>
    <xdr:ext cx="12700" cy="12700"/>
    <xdr:pic>
      <xdr:nvPicPr>
        <xdr:cNvPr id="66" name="Picture 65" descr="https://applications.labor.ny.gov/wpp/images/spacer.gif">
          <a:extLst>
            <a:ext uri="{FF2B5EF4-FFF2-40B4-BE49-F238E27FC236}">
              <a16:creationId xmlns:a16="http://schemas.microsoft.com/office/drawing/2014/main" id="{D7D0F8F1-6F2D-48BB-BC38-4127F810D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23</xdr:row>
      <xdr:rowOff>0</xdr:rowOff>
    </xdr:from>
    <xdr:to>
      <xdr:col>1</xdr:col>
      <xdr:colOff>12700</xdr:colOff>
      <xdr:row>23</xdr:row>
      <xdr:rowOff>12700</xdr:rowOff>
    </xdr:to>
    <xdr:pic>
      <xdr:nvPicPr>
        <xdr:cNvPr id="67" name="Picture 66" descr="https://applications.labor.ny.gov/wpp/images/spacer.gif">
          <a:extLst>
            <a:ext uri="{FF2B5EF4-FFF2-40B4-BE49-F238E27FC236}">
              <a16:creationId xmlns:a16="http://schemas.microsoft.com/office/drawing/2014/main" id="{39C37B75-3A4A-4FAF-AC89-FA83352161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68" name="Picture 67" descr="https://applications.labor.ny.gov/wpp/images/spacer.gif">
          <a:extLst>
            <a:ext uri="{FF2B5EF4-FFF2-40B4-BE49-F238E27FC236}">
              <a16:creationId xmlns:a16="http://schemas.microsoft.com/office/drawing/2014/main" id="{D16D2F3F-A988-4E7A-9DED-E4ED279211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69" name="Picture 68" descr="https://applications.labor.ny.gov/wpp/images/spacer.gif">
          <a:extLst>
            <a:ext uri="{FF2B5EF4-FFF2-40B4-BE49-F238E27FC236}">
              <a16:creationId xmlns:a16="http://schemas.microsoft.com/office/drawing/2014/main" id="{D132DE31-C32C-428D-BC38-B19C7A01FB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23</xdr:row>
      <xdr:rowOff>0</xdr:rowOff>
    </xdr:from>
    <xdr:ext cx="12700" cy="12700"/>
    <xdr:pic>
      <xdr:nvPicPr>
        <xdr:cNvPr id="70" name="Picture 69" descr="https://applications.labor.ny.gov/wpp/images/spacer.gif">
          <a:extLst>
            <a:ext uri="{FF2B5EF4-FFF2-40B4-BE49-F238E27FC236}">
              <a16:creationId xmlns:a16="http://schemas.microsoft.com/office/drawing/2014/main" id="{83A157AF-14E2-45FE-B27A-D246722792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23</xdr:row>
      <xdr:rowOff>0</xdr:rowOff>
    </xdr:from>
    <xdr:to>
      <xdr:col>1</xdr:col>
      <xdr:colOff>12700</xdr:colOff>
      <xdr:row>23</xdr:row>
      <xdr:rowOff>12700</xdr:rowOff>
    </xdr:to>
    <xdr:pic>
      <xdr:nvPicPr>
        <xdr:cNvPr id="71" name="Picture 70" descr="https://applications.labor.ny.gov/wpp/images/spacer.gif">
          <a:extLst>
            <a:ext uri="{FF2B5EF4-FFF2-40B4-BE49-F238E27FC236}">
              <a16:creationId xmlns:a16="http://schemas.microsoft.com/office/drawing/2014/main" id="{5F5187DB-C744-46F5-AC9D-D54E8FD580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72" name="Picture 71" descr="https://applications.labor.ny.gov/wpp/images/spacer.gif">
          <a:extLst>
            <a:ext uri="{FF2B5EF4-FFF2-40B4-BE49-F238E27FC236}">
              <a16:creationId xmlns:a16="http://schemas.microsoft.com/office/drawing/2014/main" id="{5BB3FEF7-C211-4060-81C4-4B8C6BE58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12700</xdr:colOff>
      <xdr:row>23</xdr:row>
      <xdr:rowOff>12700</xdr:rowOff>
    </xdr:to>
    <xdr:pic>
      <xdr:nvPicPr>
        <xdr:cNvPr id="73" name="Picture 72" descr="https://applications.labor.ny.gov/wpp/images/spacer.gif">
          <a:extLst>
            <a:ext uri="{FF2B5EF4-FFF2-40B4-BE49-F238E27FC236}">
              <a16:creationId xmlns:a16="http://schemas.microsoft.com/office/drawing/2014/main" id="{19D2569A-BB6E-49F7-B856-733E7BC5DF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12700</xdr:colOff>
      <xdr:row>20</xdr:row>
      <xdr:rowOff>12700</xdr:rowOff>
    </xdr:to>
    <xdr:pic>
      <xdr:nvPicPr>
        <xdr:cNvPr id="2" name="Picture 1" descr="https://applications.labor.ny.gov/wpp/images/spacer.gif">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3" name="Picture 2" descr="https://applications.labor.ny.gov/wpp/images/spacer.gif">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030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20</xdr:row>
      <xdr:rowOff>0</xdr:rowOff>
    </xdr:from>
    <xdr:to>
      <xdr:col>3</xdr:col>
      <xdr:colOff>12700</xdr:colOff>
      <xdr:row>20</xdr:row>
      <xdr:rowOff>12700</xdr:rowOff>
    </xdr:to>
    <xdr:pic>
      <xdr:nvPicPr>
        <xdr:cNvPr id="4" name="Picture 3" descr="https://applications.labor.ny.gov/wpp/images/spacer.gif">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20</xdr:row>
      <xdr:rowOff>0</xdr:rowOff>
    </xdr:from>
    <xdr:to>
      <xdr:col>4</xdr:col>
      <xdr:colOff>12700</xdr:colOff>
      <xdr:row>20</xdr:row>
      <xdr:rowOff>12700</xdr:rowOff>
    </xdr:to>
    <xdr:pic>
      <xdr:nvPicPr>
        <xdr:cNvPr id="5" name="Picture 4" descr="https://applications.labor.ny.gov/wpp/images/spacer.gif">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560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20</xdr:row>
      <xdr:rowOff>0</xdr:rowOff>
    </xdr:from>
    <xdr:to>
      <xdr:col>5</xdr:col>
      <xdr:colOff>12700</xdr:colOff>
      <xdr:row>20</xdr:row>
      <xdr:rowOff>12700</xdr:rowOff>
    </xdr:to>
    <xdr:pic>
      <xdr:nvPicPr>
        <xdr:cNvPr id="6" name="Picture 5" descr="https://applications.labor.ny.gov/wpp/images/spacer.gif">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9005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20</xdr:row>
      <xdr:rowOff>0</xdr:rowOff>
    </xdr:from>
    <xdr:to>
      <xdr:col>6</xdr:col>
      <xdr:colOff>12700</xdr:colOff>
      <xdr:row>20</xdr:row>
      <xdr:rowOff>12700</xdr:rowOff>
    </xdr:to>
    <xdr:pic>
      <xdr:nvPicPr>
        <xdr:cNvPr id="7" name="Picture 6" descr="https://applications.labor.ny.gov/wpp/images/spacer.gif">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065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xdr:row>
      <xdr:rowOff>0</xdr:rowOff>
    </xdr:from>
    <xdr:to>
      <xdr:col>9</xdr:col>
      <xdr:colOff>12700</xdr:colOff>
      <xdr:row>20</xdr:row>
      <xdr:rowOff>12700</xdr:rowOff>
    </xdr:to>
    <xdr:pic>
      <xdr:nvPicPr>
        <xdr:cNvPr id="8" name="Picture 7" descr="https://applications.labor.ny.gov/wpp/images/spacer.gif">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905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20</xdr:row>
      <xdr:rowOff>0</xdr:rowOff>
    </xdr:from>
    <xdr:to>
      <xdr:col>10</xdr:col>
      <xdr:colOff>12700</xdr:colOff>
      <xdr:row>20</xdr:row>
      <xdr:rowOff>12700</xdr:rowOff>
    </xdr:to>
    <xdr:pic>
      <xdr:nvPicPr>
        <xdr:cNvPr id="9" name="Picture 8" descr="https://applications.labor.ny.gov/wpp/images/spacer.gif">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5585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20</xdr:row>
      <xdr:rowOff>0</xdr:rowOff>
    </xdr:from>
    <xdr:to>
      <xdr:col>11</xdr:col>
      <xdr:colOff>12700</xdr:colOff>
      <xdr:row>20</xdr:row>
      <xdr:rowOff>12700</xdr:rowOff>
    </xdr:to>
    <xdr:pic>
      <xdr:nvPicPr>
        <xdr:cNvPr id="10" name="Picture 9" descr="https://applications.labor.ny.gov/wpp/images/spacer.gif">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3065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20</xdr:row>
      <xdr:rowOff>0</xdr:rowOff>
    </xdr:from>
    <xdr:to>
      <xdr:col>12</xdr:col>
      <xdr:colOff>12700</xdr:colOff>
      <xdr:row>20</xdr:row>
      <xdr:rowOff>12700</xdr:rowOff>
    </xdr:to>
    <xdr:pic>
      <xdr:nvPicPr>
        <xdr:cNvPr id="11" name="Picture 10" descr="https://applications.labor.ny.gov/wpp/images/spacer.gif">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20</xdr:row>
      <xdr:rowOff>0</xdr:rowOff>
    </xdr:from>
    <xdr:ext cx="12700" cy="12700"/>
    <xdr:pic>
      <xdr:nvPicPr>
        <xdr:cNvPr id="12" name="Picture 11" descr="https://applications.labor.ny.gov/wpp/images/spacer.gif">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745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20</xdr:row>
      <xdr:rowOff>0</xdr:rowOff>
    </xdr:from>
    <xdr:ext cx="12700" cy="12700"/>
    <xdr:pic>
      <xdr:nvPicPr>
        <xdr:cNvPr id="13" name="Picture 12" descr="https://applications.labor.ny.gov/wpp/images/spacer.gif">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425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20</xdr:row>
      <xdr:rowOff>0</xdr:rowOff>
    </xdr:from>
    <xdr:to>
      <xdr:col>1</xdr:col>
      <xdr:colOff>12700</xdr:colOff>
      <xdr:row>20</xdr:row>
      <xdr:rowOff>12700</xdr:rowOff>
    </xdr:to>
    <xdr:pic>
      <xdr:nvPicPr>
        <xdr:cNvPr id="14" name="Picture 13" descr="https://applications.labor.ny.gov/wpp/images/spacer.gif">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0300" y="195986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15" name="Picture 14" descr="https://applications.labor.ny.gov/wpp/images/spacer.gif">
          <a:extLst>
            <a:ext uri="{FF2B5EF4-FFF2-40B4-BE49-F238E27FC236}">
              <a16:creationId xmlns:a16="http://schemas.microsoft.com/office/drawing/2014/main" id="{29D0FC99-9405-410E-B609-1624F2E9FA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16" name="Picture 15" descr="https://applications.labor.ny.gov/wpp/images/spacer.gif">
          <a:extLst>
            <a:ext uri="{FF2B5EF4-FFF2-40B4-BE49-F238E27FC236}">
              <a16:creationId xmlns:a16="http://schemas.microsoft.com/office/drawing/2014/main" id="{FB7DD970-DE52-4E81-98C0-44237F955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17" name="Picture 16" descr="https://applications.labor.ny.gov/wpp/images/spacer.gif">
          <a:extLst>
            <a:ext uri="{FF2B5EF4-FFF2-40B4-BE49-F238E27FC236}">
              <a16:creationId xmlns:a16="http://schemas.microsoft.com/office/drawing/2014/main" id="{0878037B-5354-41F3-80E1-1BB0EAABE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18" name="Picture 17" descr="https://applications.labor.ny.gov/wpp/images/spacer.gif">
          <a:extLst>
            <a:ext uri="{FF2B5EF4-FFF2-40B4-BE49-F238E27FC236}">
              <a16:creationId xmlns:a16="http://schemas.microsoft.com/office/drawing/2014/main" id="{FAB9BFCF-AA92-44A3-A0BF-E0311A1B9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19" name="Picture 18" descr="https://applications.labor.ny.gov/wpp/images/spacer.gif">
          <a:extLst>
            <a:ext uri="{FF2B5EF4-FFF2-40B4-BE49-F238E27FC236}">
              <a16:creationId xmlns:a16="http://schemas.microsoft.com/office/drawing/2014/main" id="{B6858B66-F04A-4F2B-BDB5-0B7BD4CEEC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20" name="Picture 19" descr="https://applications.labor.ny.gov/wpp/images/spacer.gif">
          <a:extLst>
            <a:ext uri="{FF2B5EF4-FFF2-40B4-BE49-F238E27FC236}">
              <a16:creationId xmlns:a16="http://schemas.microsoft.com/office/drawing/2014/main" id="{2A18118F-BFE4-4115-92E0-7B9F6EF43D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21" name="Picture 20" descr="https://applications.labor.ny.gov/wpp/images/spacer.gif">
          <a:extLst>
            <a:ext uri="{FF2B5EF4-FFF2-40B4-BE49-F238E27FC236}">
              <a16:creationId xmlns:a16="http://schemas.microsoft.com/office/drawing/2014/main" id="{58754431-AB4A-494D-AF8E-0F69B6BB1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22" name="Picture 21" descr="https://applications.labor.ny.gov/wpp/images/spacer.gif">
          <a:extLst>
            <a:ext uri="{FF2B5EF4-FFF2-40B4-BE49-F238E27FC236}">
              <a16:creationId xmlns:a16="http://schemas.microsoft.com/office/drawing/2014/main" id="{B7370938-A99C-409B-9010-ABBE82DBF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20</xdr:row>
      <xdr:rowOff>0</xdr:rowOff>
    </xdr:from>
    <xdr:ext cx="12700" cy="12700"/>
    <xdr:pic>
      <xdr:nvPicPr>
        <xdr:cNvPr id="23" name="Picture 22" descr="https://applications.labor.ny.gov/wpp/images/spacer.gif">
          <a:extLst>
            <a:ext uri="{FF2B5EF4-FFF2-40B4-BE49-F238E27FC236}">
              <a16:creationId xmlns:a16="http://schemas.microsoft.com/office/drawing/2014/main" id="{4DD23ECD-5C10-42FF-AD9B-6288EC96B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20</xdr:row>
      <xdr:rowOff>0</xdr:rowOff>
    </xdr:from>
    <xdr:to>
      <xdr:col>1</xdr:col>
      <xdr:colOff>12700</xdr:colOff>
      <xdr:row>20</xdr:row>
      <xdr:rowOff>12700</xdr:rowOff>
    </xdr:to>
    <xdr:pic>
      <xdr:nvPicPr>
        <xdr:cNvPr id="24" name="Picture 23" descr="https://applications.labor.ny.gov/wpp/images/spacer.gif">
          <a:extLst>
            <a:ext uri="{FF2B5EF4-FFF2-40B4-BE49-F238E27FC236}">
              <a16:creationId xmlns:a16="http://schemas.microsoft.com/office/drawing/2014/main" id="{EA9230EE-2E31-4732-A2BC-B6B55C7740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25" name="Picture 24" descr="https://applications.labor.ny.gov/wpp/images/spacer.gif">
          <a:extLst>
            <a:ext uri="{FF2B5EF4-FFF2-40B4-BE49-F238E27FC236}">
              <a16:creationId xmlns:a16="http://schemas.microsoft.com/office/drawing/2014/main" id="{03385A5C-09D6-4130-A8EA-800859C986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26" name="Picture 25" descr="https://applications.labor.ny.gov/wpp/images/spacer.gif">
          <a:extLst>
            <a:ext uri="{FF2B5EF4-FFF2-40B4-BE49-F238E27FC236}">
              <a16:creationId xmlns:a16="http://schemas.microsoft.com/office/drawing/2014/main" id="{E405EA13-E77A-42C4-B802-430EE030F2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27" name="Picture 26" descr="https://applications.labor.ny.gov/wpp/images/spacer.gif">
          <a:extLst>
            <a:ext uri="{FF2B5EF4-FFF2-40B4-BE49-F238E27FC236}">
              <a16:creationId xmlns:a16="http://schemas.microsoft.com/office/drawing/2014/main" id="{582499A8-91F2-485D-B672-651305265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28" name="Picture 27" descr="https://applications.labor.ny.gov/wpp/images/spacer.gif">
          <a:extLst>
            <a:ext uri="{FF2B5EF4-FFF2-40B4-BE49-F238E27FC236}">
              <a16:creationId xmlns:a16="http://schemas.microsoft.com/office/drawing/2014/main" id="{0A1EB0F8-4A92-4D99-940C-5BBFF2D433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29" name="Picture 28" descr="https://applications.labor.ny.gov/wpp/images/spacer.gif">
          <a:extLst>
            <a:ext uri="{FF2B5EF4-FFF2-40B4-BE49-F238E27FC236}">
              <a16:creationId xmlns:a16="http://schemas.microsoft.com/office/drawing/2014/main" id="{30810FB2-FB38-472C-AF52-33B03BCC05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30" name="Picture 29" descr="https://applications.labor.ny.gov/wpp/images/spacer.gif">
          <a:extLst>
            <a:ext uri="{FF2B5EF4-FFF2-40B4-BE49-F238E27FC236}">
              <a16:creationId xmlns:a16="http://schemas.microsoft.com/office/drawing/2014/main" id="{132773AF-2320-483C-BFD4-E95710FF2C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31" name="Picture 30" descr="https://applications.labor.ny.gov/wpp/images/spacer.gif">
          <a:extLst>
            <a:ext uri="{FF2B5EF4-FFF2-40B4-BE49-F238E27FC236}">
              <a16:creationId xmlns:a16="http://schemas.microsoft.com/office/drawing/2014/main" id="{A3B1C1ED-6B70-4924-93B8-DDD3C6907E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32" name="Picture 31" descr="https://applications.labor.ny.gov/wpp/images/spacer.gif">
          <a:extLst>
            <a:ext uri="{FF2B5EF4-FFF2-40B4-BE49-F238E27FC236}">
              <a16:creationId xmlns:a16="http://schemas.microsoft.com/office/drawing/2014/main" id="{CB7F3C33-D83B-479F-B314-2C5F7CFD0E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33" name="Picture 32" descr="https://applications.labor.ny.gov/wpp/images/spacer.gif">
          <a:extLst>
            <a:ext uri="{FF2B5EF4-FFF2-40B4-BE49-F238E27FC236}">
              <a16:creationId xmlns:a16="http://schemas.microsoft.com/office/drawing/2014/main" id="{C551FAD3-3ECD-4C9E-B8BC-5E797D6B9A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34" name="Picture 33" descr="https://applications.labor.ny.gov/wpp/images/spacer.gif">
          <a:extLst>
            <a:ext uri="{FF2B5EF4-FFF2-40B4-BE49-F238E27FC236}">
              <a16:creationId xmlns:a16="http://schemas.microsoft.com/office/drawing/2014/main" id="{596AB4E2-42C5-44DA-9C37-F44A2E298B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35" name="Picture 34" descr="https://applications.labor.ny.gov/wpp/images/spacer.gif">
          <a:extLst>
            <a:ext uri="{FF2B5EF4-FFF2-40B4-BE49-F238E27FC236}">
              <a16:creationId xmlns:a16="http://schemas.microsoft.com/office/drawing/2014/main" id="{8E4A01FA-44E4-42B5-92E9-FB0ECA870A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36" name="Picture 35" descr="https://applications.labor.ny.gov/wpp/images/spacer.gif">
          <a:extLst>
            <a:ext uri="{FF2B5EF4-FFF2-40B4-BE49-F238E27FC236}">
              <a16:creationId xmlns:a16="http://schemas.microsoft.com/office/drawing/2014/main" id="{0F8806B1-AAA6-4200-B14A-87C7E92CE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20</xdr:row>
      <xdr:rowOff>0</xdr:rowOff>
    </xdr:from>
    <xdr:ext cx="12700" cy="12700"/>
    <xdr:pic>
      <xdr:nvPicPr>
        <xdr:cNvPr id="37" name="Picture 36" descr="https://applications.labor.ny.gov/wpp/images/spacer.gif">
          <a:extLst>
            <a:ext uri="{FF2B5EF4-FFF2-40B4-BE49-F238E27FC236}">
              <a16:creationId xmlns:a16="http://schemas.microsoft.com/office/drawing/2014/main" id="{6C23831C-D330-420D-A1D6-AC7F21FB75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20</xdr:row>
      <xdr:rowOff>0</xdr:rowOff>
    </xdr:from>
    <xdr:to>
      <xdr:col>1</xdr:col>
      <xdr:colOff>12700</xdr:colOff>
      <xdr:row>20</xdr:row>
      <xdr:rowOff>12700</xdr:rowOff>
    </xdr:to>
    <xdr:pic>
      <xdr:nvPicPr>
        <xdr:cNvPr id="38" name="Picture 37" descr="https://applications.labor.ny.gov/wpp/images/spacer.gif">
          <a:extLst>
            <a:ext uri="{FF2B5EF4-FFF2-40B4-BE49-F238E27FC236}">
              <a16:creationId xmlns:a16="http://schemas.microsoft.com/office/drawing/2014/main" id="{F2FE1B32-AB6D-4A07-9E59-499D7FCC72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39" name="Picture 38" descr="https://applications.labor.ny.gov/wpp/images/spacer.gif">
          <a:extLst>
            <a:ext uri="{FF2B5EF4-FFF2-40B4-BE49-F238E27FC236}">
              <a16:creationId xmlns:a16="http://schemas.microsoft.com/office/drawing/2014/main" id="{DF3E04E0-B437-4380-873D-17445D83E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40" name="Picture 39" descr="https://applications.labor.ny.gov/wpp/images/spacer.gif">
          <a:extLst>
            <a:ext uri="{FF2B5EF4-FFF2-40B4-BE49-F238E27FC236}">
              <a16:creationId xmlns:a16="http://schemas.microsoft.com/office/drawing/2014/main" id="{1DEA101D-C688-4044-861D-2D0BD1598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20</xdr:row>
      <xdr:rowOff>0</xdr:rowOff>
    </xdr:from>
    <xdr:ext cx="12700" cy="12700"/>
    <xdr:pic>
      <xdr:nvPicPr>
        <xdr:cNvPr id="41" name="Picture 40" descr="https://applications.labor.ny.gov/wpp/images/spacer.gif">
          <a:extLst>
            <a:ext uri="{FF2B5EF4-FFF2-40B4-BE49-F238E27FC236}">
              <a16:creationId xmlns:a16="http://schemas.microsoft.com/office/drawing/2014/main" id="{DB78C975-8884-4026-9F21-27BF4AE66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20</xdr:row>
      <xdr:rowOff>0</xdr:rowOff>
    </xdr:from>
    <xdr:to>
      <xdr:col>1</xdr:col>
      <xdr:colOff>12700</xdr:colOff>
      <xdr:row>20</xdr:row>
      <xdr:rowOff>12700</xdr:rowOff>
    </xdr:to>
    <xdr:pic>
      <xdr:nvPicPr>
        <xdr:cNvPr id="42" name="Picture 41" descr="https://applications.labor.ny.gov/wpp/images/spacer.gif">
          <a:extLst>
            <a:ext uri="{FF2B5EF4-FFF2-40B4-BE49-F238E27FC236}">
              <a16:creationId xmlns:a16="http://schemas.microsoft.com/office/drawing/2014/main" id="{941BF91C-8F82-4A21-8931-EB4E948499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43" name="Picture 42" descr="https://applications.labor.ny.gov/wpp/images/spacer.gif">
          <a:extLst>
            <a:ext uri="{FF2B5EF4-FFF2-40B4-BE49-F238E27FC236}">
              <a16:creationId xmlns:a16="http://schemas.microsoft.com/office/drawing/2014/main" id="{93E46CEE-4B7C-49F6-AE6D-F16673F1B8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44" name="Picture 43" descr="https://applications.labor.ny.gov/wpp/images/spacer.gif">
          <a:extLst>
            <a:ext uri="{FF2B5EF4-FFF2-40B4-BE49-F238E27FC236}">
              <a16:creationId xmlns:a16="http://schemas.microsoft.com/office/drawing/2014/main" id="{D745F800-F0C7-4AF5-8CC6-66804E410B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45" name="Picture 44" descr="https://applications.labor.ny.gov/wpp/images/spacer.gif">
          <a:extLst>
            <a:ext uri="{FF2B5EF4-FFF2-40B4-BE49-F238E27FC236}">
              <a16:creationId xmlns:a16="http://schemas.microsoft.com/office/drawing/2014/main" id="{E0E27E05-9FA3-415B-B407-8837BE0D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46" name="Picture 45" descr="https://applications.labor.ny.gov/wpp/images/spacer.gif">
          <a:extLst>
            <a:ext uri="{FF2B5EF4-FFF2-40B4-BE49-F238E27FC236}">
              <a16:creationId xmlns:a16="http://schemas.microsoft.com/office/drawing/2014/main" id="{ADA825C1-9FD4-44E2-9173-5E6B98FB24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47" name="Picture 46" descr="https://applications.labor.ny.gov/wpp/images/spacer.gif">
          <a:extLst>
            <a:ext uri="{FF2B5EF4-FFF2-40B4-BE49-F238E27FC236}">
              <a16:creationId xmlns:a16="http://schemas.microsoft.com/office/drawing/2014/main" id="{86D0FAC8-3070-4D53-8D97-934798565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48" name="Picture 47" descr="https://applications.labor.ny.gov/wpp/images/spacer.gif">
          <a:extLst>
            <a:ext uri="{FF2B5EF4-FFF2-40B4-BE49-F238E27FC236}">
              <a16:creationId xmlns:a16="http://schemas.microsoft.com/office/drawing/2014/main" id="{2999F284-D9DA-41E5-883A-7CA1573660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49" name="Picture 48" descr="https://applications.labor.ny.gov/wpp/images/spacer.gif">
          <a:extLst>
            <a:ext uri="{FF2B5EF4-FFF2-40B4-BE49-F238E27FC236}">
              <a16:creationId xmlns:a16="http://schemas.microsoft.com/office/drawing/2014/main" id="{C0EE14F0-690E-4520-8779-200991FD6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50" name="Picture 49" descr="https://applications.labor.ny.gov/wpp/images/spacer.gif">
          <a:extLst>
            <a:ext uri="{FF2B5EF4-FFF2-40B4-BE49-F238E27FC236}">
              <a16:creationId xmlns:a16="http://schemas.microsoft.com/office/drawing/2014/main" id="{8965A900-4F91-43E2-9280-6C057B4A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51" name="Picture 50" descr="https://applications.labor.ny.gov/wpp/images/spacer.gif">
          <a:extLst>
            <a:ext uri="{FF2B5EF4-FFF2-40B4-BE49-F238E27FC236}">
              <a16:creationId xmlns:a16="http://schemas.microsoft.com/office/drawing/2014/main" id="{94468105-ED57-48C0-BEC3-4F4113C529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52" name="Picture 51" descr="https://applications.labor.ny.gov/wpp/images/spacer.gif">
          <a:extLst>
            <a:ext uri="{FF2B5EF4-FFF2-40B4-BE49-F238E27FC236}">
              <a16:creationId xmlns:a16="http://schemas.microsoft.com/office/drawing/2014/main" id="{C59DAEEF-7D31-4388-A9A2-F9F6D8F6F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53" name="Picture 52" descr="https://applications.labor.ny.gov/wpp/images/spacer.gif">
          <a:extLst>
            <a:ext uri="{FF2B5EF4-FFF2-40B4-BE49-F238E27FC236}">
              <a16:creationId xmlns:a16="http://schemas.microsoft.com/office/drawing/2014/main" id="{E9A075A0-3E4D-4532-AFF5-65E842972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54" name="Picture 53" descr="https://applications.labor.ny.gov/wpp/images/spacer.gif">
          <a:extLst>
            <a:ext uri="{FF2B5EF4-FFF2-40B4-BE49-F238E27FC236}">
              <a16:creationId xmlns:a16="http://schemas.microsoft.com/office/drawing/2014/main" id="{0BC33008-C782-4099-B0C9-DB12479299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20</xdr:row>
      <xdr:rowOff>0</xdr:rowOff>
    </xdr:from>
    <xdr:ext cx="12700" cy="12700"/>
    <xdr:pic>
      <xdr:nvPicPr>
        <xdr:cNvPr id="55" name="Picture 54" descr="https://applications.labor.ny.gov/wpp/images/spacer.gif">
          <a:extLst>
            <a:ext uri="{FF2B5EF4-FFF2-40B4-BE49-F238E27FC236}">
              <a16:creationId xmlns:a16="http://schemas.microsoft.com/office/drawing/2014/main" id="{37FC2087-5FC1-41D3-9A36-521EEFC3AA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20</xdr:row>
      <xdr:rowOff>0</xdr:rowOff>
    </xdr:from>
    <xdr:to>
      <xdr:col>1</xdr:col>
      <xdr:colOff>12700</xdr:colOff>
      <xdr:row>20</xdr:row>
      <xdr:rowOff>12700</xdr:rowOff>
    </xdr:to>
    <xdr:pic>
      <xdr:nvPicPr>
        <xdr:cNvPr id="56" name="Picture 55" descr="https://applications.labor.ny.gov/wpp/images/spacer.gif">
          <a:extLst>
            <a:ext uri="{FF2B5EF4-FFF2-40B4-BE49-F238E27FC236}">
              <a16:creationId xmlns:a16="http://schemas.microsoft.com/office/drawing/2014/main" id="{E7597795-CA68-4230-ABCF-05DD141AA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57" name="Picture 56" descr="https://applications.labor.ny.gov/wpp/images/spacer.gif">
          <a:extLst>
            <a:ext uri="{FF2B5EF4-FFF2-40B4-BE49-F238E27FC236}">
              <a16:creationId xmlns:a16="http://schemas.microsoft.com/office/drawing/2014/main" id="{ECF914C2-E05D-4B26-9095-7F33E9ACD6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58" name="Picture 57" descr="https://applications.labor.ny.gov/wpp/images/spacer.gif">
          <a:extLst>
            <a:ext uri="{FF2B5EF4-FFF2-40B4-BE49-F238E27FC236}">
              <a16:creationId xmlns:a16="http://schemas.microsoft.com/office/drawing/2014/main" id="{20844602-613D-4C2F-9A4F-44A176F63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20</xdr:row>
      <xdr:rowOff>0</xdr:rowOff>
    </xdr:from>
    <xdr:ext cx="12700" cy="12700"/>
    <xdr:pic>
      <xdr:nvPicPr>
        <xdr:cNvPr id="59" name="Picture 58" descr="https://applications.labor.ny.gov/wpp/images/spacer.gif">
          <a:extLst>
            <a:ext uri="{FF2B5EF4-FFF2-40B4-BE49-F238E27FC236}">
              <a16:creationId xmlns:a16="http://schemas.microsoft.com/office/drawing/2014/main" id="{FAC72E29-3117-41D4-9136-1B62E3CDEF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20</xdr:row>
      <xdr:rowOff>0</xdr:rowOff>
    </xdr:from>
    <xdr:to>
      <xdr:col>1</xdr:col>
      <xdr:colOff>12700</xdr:colOff>
      <xdr:row>20</xdr:row>
      <xdr:rowOff>12700</xdr:rowOff>
    </xdr:to>
    <xdr:pic>
      <xdr:nvPicPr>
        <xdr:cNvPr id="60" name="Picture 59" descr="https://applications.labor.ny.gov/wpp/images/spacer.gif">
          <a:extLst>
            <a:ext uri="{FF2B5EF4-FFF2-40B4-BE49-F238E27FC236}">
              <a16:creationId xmlns:a16="http://schemas.microsoft.com/office/drawing/2014/main" id="{BCFC0702-E7A3-470A-B997-E8DA593ADC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61" name="Picture 60" descr="https://applications.labor.ny.gov/wpp/images/spacer.gif">
          <a:extLst>
            <a:ext uri="{FF2B5EF4-FFF2-40B4-BE49-F238E27FC236}">
              <a16:creationId xmlns:a16="http://schemas.microsoft.com/office/drawing/2014/main" id="{533C26EC-8831-46ED-8126-4AD51E189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62" name="Picture 61" descr="https://applications.labor.ny.gov/wpp/images/spacer.gif">
          <a:extLst>
            <a:ext uri="{FF2B5EF4-FFF2-40B4-BE49-F238E27FC236}">
              <a16:creationId xmlns:a16="http://schemas.microsoft.com/office/drawing/2014/main" id="{E57D74E5-0E33-4F0E-918C-C30F23AB3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63" name="Picture 62" descr="https://applications.labor.ny.gov/wpp/images/spacer.gif">
          <a:extLst>
            <a:ext uri="{FF2B5EF4-FFF2-40B4-BE49-F238E27FC236}">
              <a16:creationId xmlns:a16="http://schemas.microsoft.com/office/drawing/2014/main" id="{C7D7122E-72B7-4BC6-A036-151E6B4DC4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64" name="Picture 63" descr="https://applications.labor.ny.gov/wpp/images/spacer.gif">
          <a:extLst>
            <a:ext uri="{FF2B5EF4-FFF2-40B4-BE49-F238E27FC236}">
              <a16:creationId xmlns:a16="http://schemas.microsoft.com/office/drawing/2014/main" id="{7C1E5CE5-031C-418A-8467-B5CD517CB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65" name="Picture 64" descr="https://applications.labor.ny.gov/wpp/images/spacer.gif">
          <a:extLst>
            <a:ext uri="{FF2B5EF4-FFF2-40B4-BE49-F238E27FC236}">
              <a16:creationId xmlns:a16="http://schemas.microsoft.com/office/drawing/2014/main" id="{ECFB760B-4734-4C2C-B5D8-1B6AD7AAA4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66" name="Picture 65" descr="https://applications.labor.ny.gov/wpp/images/spacer.gif">
          <a:extLst>
            <a:ext uri="{FF2B5EF4-FFF2-40B4-BE49-F238E27FC236}">
              <a16:creationId xmlns:a16="http://schemas.microsoft.com/office/drawing/2014/main" id="{D62E6E49-6B6A-41F0-8E11-7BA23913AE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67" name="Picture 66" descr="https://applications.labor.ny.gov/wpp/images/spacer.gif">
          <a:extLst>
            <a:ext uri="{FF2B5EF4-FFF2-40B4-BE49-F238E27FC236}">
              <a16:creationId xmlns:a16="http://schemas.microsoft.com/office/drawing/2014/main" id="{73AE5B60-9EF0-487E-B728-C6751B5447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20</xdr:row>
      <xdr:rowOff>0</xdr:rowOff>
    </xdr:from>
    <xdr:ext cx="12700" cy="12700"/>
    <xdr:pic>
      <xdr:nvPicPr>
        <xdr:cNvPr id="68" name="Picture 67" descr="https://applications.labor.ny.gov/wpp/images/spacer.gif">
          <a:extLst>
            <a:ext uri="{FF2B5EF4-FFF2-40B4-BE49-F238E27FC236}">
              <a16:creationId xmlns:a16="http://schemas.microsoft.com/office/drawing/2014/main" id="{8D3CBB11-12B5-4DC1-8AAF-7079E3C00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20</xdr:row>
      <xdr:rowOff>0</xdr:rowOff>
    </xdr:from>
    <xdr:to>
      <xdr:col>1</xdr:col>
      <xdr:colOff>12700</xdr:colOff>
      <xdr:row>20</xdr:row>
      <xdr:rowOff>12700</xdr:rowOff>
    </xdr:to>
    <xdr:pic>
      <xdr:nvPicPr>
        <xdr:cNvPr id="69" name="Picture 68" descr="https://applications.labor.ny.gov/wpp/images/spacer.gif">
          <a:extLst>
            <a:ext uri="{FF2B5EF4-FFF2-40B4-BE49-F238E27FC236}">
              <a16:creationId xmlns:a16="http://schemas.microsoft.com/office/drawing/2014/main" id="{04EE615D-7A3F-4A64-AE0B-2E38B2CCC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70" name="Picture 69" descr="https://applications.labor.ny.gov/wpp/images/spacer.gif">
          <a:extLst>
            <a:ext uri="{FF2B5EF4-FFF2-40B4-BE49-F238E27FC236}">
              <a16:creationId xmlns:a16="http://schemas.microsoft.com/office/drawing/2014/main" id="{75A3801A-3D69-4337-A85C-B5FD3EC9B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71" name="Picture 70" descr="https://applications.labor.ny.gov/wpp/images/spacer.gif">
          <a:extLst>
            <a:ext uri="{FF2B5EF4-FFF2-40B4-BE49-F238E27FC236}">
              <a16:creationId xmlns:a16="http://schemas.microsoft.com/office/drawing/2014/main" id="{E48D2ACC-2BE1-4F96-B116-9757CA34F2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20</xdr:row>
      <xdr:rowOff>0</xdr:rowOff>
    </xdr:from>
    <xdr:ext cx="12700" cy="12700"/>
    <xdr:pic>
      <xdr:nvPicPr>
        <xdr:cNvPr id="72" name="Picture 71" descr="https://applications.labor.ny.gov/wpp/images/spacer.gif">
          <a:extLst>
            <a:ext uri="{FF2B5EF4-FFF2-40B4-BE49-F238E27FC236}">
              <a16:creationId xmlns:a16="http://schemas.microsoft.com/office/drawing/2014/main" id="{89ADB693-D93E-47A9-ADF2-75CF795F9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20</xdr:row>
      <xdr:rowOff>0</xdr:rowOff>
    </xdr:from>
    <xdr:to>
      <xdr:col>1</xdr:col>
      <xdr:colOff>12700</xdr:colOff>
      <xdr:row>20</xdr:row>
      <xdr:rowOff>12700</xdr:rowOff>
    </xdr:to>
    <xdr:pic>
      <xdr:nvPicPr>
        <xdr:cNvPr id="73" name="Picture 72" descr="https://applications.labor.ny.gov/wpp/images/spacer.gif">
          <a:extLst>
            <a:ext uri="{FF2B5EF4-FFF2-40B4-BE49-F238E27FC236}">
              <a16:creationId xmlns:a16="http://schemas.microsoft.com/office/drawing/2014/main" id="{8C19F901-6D09-431C-83EA-A8663FD611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74" name="Picture 73" descr="https://applications.labor.ny.gov/wpp/images/spacer.gif">
          <a:extLst>
            <a:ext uri="{FF2B5EF4-FFF2-40B4-BE49-F238E27FC236}">
              <a16:creationId xmlns:a16="http://schemas.microsoft.com/office/drawing/2014/main" id="{B6CE7C60-7432-48EE-B59C-106E344FD3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12700</xdr:colOff>
      <xdr:row>20</xdr:row>
      <xdr:rowOff>12700</xdr:rowOff>
    </xdr:to>
    <xdr:pic>
      <xdr:nvPicPr>
        <xdr:cNvPr id="75" name="Picture 74" descr="https://applications.labor.ny.gov/wpp/images/spacer.gif">
          <a:extLst>
            <a:ext uri="{FF2B5EF4-FFF2-40B4-BE49-F238E27FC236}">
              <a16:creationId xmlns:a16="http://schemas.microsoft.com/office/drawing/2014/main" id="{430FC0FD-9C8F-4CBF-AB71-1C1CE7007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0"/>
  <sheetViews>
    <sheetView topLeftCell="A7" zoomScale="70" zoomScaleNormal="70" workbookViewId="0">
      <selection activeCell="N33" sqref="N33"/>
    </sheetView>
  </sheetViews>
  <sheetFormatPr defaultColWidth="9.28515625" defaultRowHeight="12.75"/>
  <cols>
    <col min="1" max="1" width="9.28515625" style="1"/>
    <col min="2" max="2" width="52.7109375" style="1" customWidth="1"/>
    <col min="3" max="4" width="9.28515625" style="1"/>
    <col min="5" max="5" width="10.5703125" style="1" customWidth="1"/>
    <col min="6" max="6" width="9.28515625" style="1" customWidth="1"/>
    <col min="7" max="10" width="9.28515625" style="1"/>
    <col min="11" max="11" width="12.42578125" style="1" customWidth="1"/>
    <col min="12" max="16384" width="9.28515625" style="1"/>
  </cols>
  <sheetData>
    <row r="1" spans="1:11" ht="18">
      <c r="A1" s="247" t="s">
        <v>70</v>
      </c>
      <c r="B1" s="247"/>
      <c r="C1" s="247"/>
      <c r="D1" s="247"/>
      <c r="E1" s="247"/>
      <c r="F1" s="247"/>
      <c r="G1" s="247"/>
      <c r="H1" s="247"/>
      <c r="I1" s="247"/>
    </row>
    <row r="2" spans="1:11" ht="15">
      <c r="A2" s="248" t="s">
        <v>69</v>
      </c>
      <c r="B2" s="248"/>
      <c r="C2" s="248"/>
      <c r="D2" s="248"/>
      <c r="E2" s="248"/>
      <c r="F2" s="248"/>
      <c r="G2" s="248"/>
      <c r="H2" s="248"/>
      <c r="I2" s="248"/>
    </row>
    <row r="3" spans="1:11">
      <c r="C3" s="7"/>
      <c r="D3" s="6"/>
      <c r="E3" s="6"/>
      <c r="F3" s="6"/>
    </row>
    <row r="4" spans="1:11" ht="27" customHeight="1">
      <c r="B4" s="252" t="s">
        <v>53</v>
      </c>
      <c r="C4" s="253"/>
      <c r="D4" s="253"/>
      <c r="E4" s="253"/>
      <c r="F4" s="253"/>
      <c r="G4" s="253"/>
      <c r="H4" s="253"/>
      <c r="I4" s="253"/>
      <c r="J4" s="253"/>
      <c r="K4" s="253"/>
    </row>
    <row r="5" spans="1:11" ht="15.75">
      <c r="B5" s="11" t="s">
        <v>0</v>
      </c>
      <c r="C5" s="249" t="s">
        <v>7</v>
      </c>
      <c r="D5" s="250"/>
      <c r="E5" s="251"/>
    </row>
    <row r="6" spans="1:11" ht="15.75">
      <c r="B6" s="22" t="s">
        <v>20</v>
      </c>
      <c r="C6" s="249" t="s">
        <v>21</v>
      </c>
      <c r="D6" s="250"/>
      <c r="E6" s="251"/>
    </row>
    <row r="7" spans="1:11" ht="15.75">
      <c r="B7" s="18"/>
      <c r="C7" s="19" t="s">
        <v>22</v>
      </c>
      <c r="D7" s="23" t="s">
        <v>23</v>
      </c>
    </row>
    <row r="8" spans="1:11" ht="15.75">
      <c r="B8" s="18"/>
      <c r="C8" s="19"/>
      <c r="D8" s="23"/>
    </row>
    <row r="9" spans="1:11" ht="15.75">
      <c r="B9" s="18" t="s">
        <v>10</v>
      </c>
      <c r="C9" s="238" t="s">
        <v>24</v>
      </c>
      <c r="D9" s="238"/>
      <c r="E9" s="238"/>
      <c r="F9" s="238"/>
      <c r="G9" s="238"/>
      <c r="H9" s="238"/>
      <c r="I9" s="238"/>
      <c r="J9" s="238"/>
      <c r="K9" s="238"/>
    </row>
    <row r="10" spans="1:11" ht="15.75">
      <c r="B10" s="18"/>
      <c r="C10" s="20" t="s">
        <v>11</v>
      </c>
      <c r="D10" s="15" t="s">
        <v>12</v>
      </c>
      <c r="E10" s="15" t="s">
        <v>13</v>
      </c>
      <c r="F10" s="15" t="s">
        <v>14</v>
      </c>
      <c r="G10" s="21" t="s">
        <v>15</v>
      </c>
      <c r="H10" s="21" t="s">
        <v>16</v>
      </c>
      <c r="I10" s="21" t="s">
        <v>17</v>
      </c>
      <c r="J10" s="21" t="s">
        <v>18</v>
      </c>
      <c r="K10" s="21" t="s">
        <v>19</v>
      </c>
    </row>
    <row r="11" spans="1:11" ht="15.75">
      <c r="B11" s="18"/>
      <c r="C11" s="20"/>
      <c r="D11" s="15"/>
      <c r="E11" s="15"/>
      <c r="F11" s="15"/>
      <c r="G11" s="21"/>
      <c r="H11" s="21"/>
      <c r="I11" s="21"/>
      <c r="J11" s="21"/>
      <c r="K11" s="21"/>
    </row>
    <row r="12" spans="1:11">
      <c r="B12" s="5"/>
    </row>
    <row r="13" spans="1:11" ht="246" customHeight="1">
      <c r="B13" s="242" t="s">
        <v>227</v>
      </c>
      <c r="C13" s="243"/>
      <c r="D13" s="243"/>
      <c r="E13" s="243"/>
      <c r="F13" s="243"/>
      <c r="G13" s="243"/>
      <c r="H13" s="243"/>
      <c r="I13" s="243"/>
      <c r="J13" s="243"/>
      <c r="K13" s="243"/>
    </row>
    <row r="14" spans="1:11" ht="17.649999999999999" customHeight="1"/>
    <row r="15" spans="1:11" ht="47.25" customHeight="1">
      <c r="B15" s="239" t="s">
        <v>201</v>
      </c>
      <c r="C15" s="240"/>
      <c r="D15" s="240"/>
      <c r="E15" s="240"/>
      <c r="F15" s="240"/>
      <c r="G15" s="240"/>
      <c r="H15" s="240"/>
      <c r="I15" s="240"/>
      <c r="J15" s="240"/>
      <c r="K15" s="240"/>
    </row>
    <row r="16" spans="1:11" ht="17.649999999999999" customHeight="1" thickBot="1"/>
    <row r="17" spans="2:11" ht="34.5" customHeight="1" thickBot="1">
      <c r="B17" s="244" t="s">
        <v>187</v>
      </c>
      <c r="C17" s="245"/>
      <c r="D17" s="245"/>
      <c r="E17" s="245"/>
      <c r="F17" s="245"/>
      <c r="G17" s="245"/>
      <c r="H17" s="245"/>
      <c r="I17" s="245"/>
      <c r="J17" s="245"/>
      <c r="K17" s="246"/>
    </row>
    <row r="18" spans="2:11" ht="15.75">
      <c r="B18" s="3"/>
    </row>
    <row r="19" spans="2:11" ht="110.25" customHeight="1">
      <c r="B19" s="241" t="s">
        <v>194</v>
      </c>
      <c r="C19" s="236"/>
      <c r="D19" s="236"/>
      <c r="E19" s="236"/>
      <c r="F19" s="236"/>
      <c r="G19" s="236"/>
      <c r="H19" s="236"/>
      <c r="I19" s="236"/>
      <c r="J19" s="236"/>
      <c r="K19" s="236"/>
    </row>
    <row r="20" spans="2:11" ht="15.75">
      <c r="B20" s="3"/>
    </row>
    <row r="21" spans="2:11" ht="51.75" customHeight="1">
      <c r="B21" s="241" t="s">
        <v>195</v>
      </c>
      <c r="C21" s="236"/>
      <c r="D21" s="236"/>
      <c r="E21" s="236"/>
      <c r="F21" s="236"/>
      <c r="G21" s="236"/>
      <c r="H21" s="236"/>
      <c r="I21" s="236"/>
      <c r="J21" s="236"/>
      <c r="K21" s="236"/>
    </row>
    <row r="23" spans="2:11" ht="50.25" customHeight="1">
      <c r="B23" s="235" t="s">
        <v>224</v>
      </c>
      <c r="C23" s="236"/>
      <c r="D23" s="236"/>
      <c r="E23" s="236"/>
      <c r="F23" s="236"/>
      <c r="G23" s="236"/>
      <c r="H23" s="236"/>
      <c r="I23" s="236"/>
      <c r="J23" s="236"/>
      <c r="K23" s="236"/>
    </row>
    <row r="24" spans="2:11" ht="15.75">
      <c r="B24" s="2"/>
    </row>
    <row r="25" spans="2:11" ht="48.75" customHeight="1">
      <c r="B25" s="235" t="s">
        <v>193</v>
      </c>
      <c r="C25" s="236"/>
      <c r="D25" s="236"/>
      <c r="E25" s="236"/>
      <c r="F25" s="236"/>
      <c r="G25" s="236"/>
      <c r="H25" s="236"/>
      <c r="I25" s="236"/>
      <c r="J25" s="236"/>
      <c r="K25" s="236"/>
    </row>
    <row r="26" spans="2:11" ht="15.75" customHeight="1"/>
    <row r="27" spans="2:11" ht="33" customHeight="1">
      <c r="B27" s="223" t="s">
        <v>198</v>
      </c>
      <c r="C27" s="237"/>
      <c r="D27" s="237"/>
      <c r="E27" s="237"/>
      <c r="F27" s="237"/>
      <c r="G27" s="237"/>
      <c r="H27" s="237"/>
      <c r="I27" s="237"/>
      <c r="J27" s="237"/>
      <c r="K27" s="237"/>
    </row>
    <row r="29" spans="2:11" ht="71.25" customHeight="1">
      <c r="B29" s="223" t="s">
        <v>204</v>
      </c>
      <c r="C29" s="237"/>
      <c r="D29" s="237"/>
      <c r="E29" s="237"/>
      <c r="F29" s="237"/>
      <c r="G29" s="237"/>
      <c r="H29" s="237"/>
      <c r="I29" s="237"/>
      <c r="J29" s="237"/>
      <c r="K29" s="237"/>
    </row>
    <row r="30" spans="2:11" ht="15.75">
      <c r="B30" s="2"/>
    </row>
    <row r="31" spans="2:11" ht="87.75" customHeight="1">
      <c r="B31" s="223" t="s">
        <v>196</v>
      </c>
      <c r="C31" s="223"/>
      <c r="D31" s="223"/>
      <c r="E31" s="223"/>
      <c r="F31" s="223"/>
      <c r="G31" s="223"/>
      <c r="H31" s="223"/>
      <c r="I31" s="223"/>
      <c r="J31" s="223"/>
      <c r="K31" s="223"/>
    </row>
    <row r="32" spans="2:11" ht="15.75">
      <c r="B32" s="2"/>
    </row>
    <row r="33" spans="2:11" ht="50.25" customHeight="1">
      <c r="B33" s="223" t="s">
        <v>216</v>
      </c>
      <c r="C33" s="261"/>
      <c r="D33" s="261"/>
      <c r="E33" s="261"/>
      <c r="F33" s="261"/>
      <c r="G33" s="261"/>
      <c r="H33" s="261"/>
      <c r="I33" s="261"/>
      <c r="J33" s="261"/>
      <c r="K33" s="261"/>
    </row>
    <row r="34" spans="2:11" ht="15.75">
      <c r="B34" s="2"/>
    </row>
    <row r="35" spans="2:11" ht="22.5" customHeight="1">
      <c r="B35" s="223" t="s">
        <v>197</v>
      </c>
      <c r="C35" s="237"/>
      <c r="D35" s="237"/>
      <c r="E35" s="237"/>
      <c r="F35" s="237"/>
      <c r="G35" s="237"/>
      <c r="H35" s="237"/>
      <c r="I35" s="237"/>
      <c r="J35" s="237"/>
      <c r="K35" s="237"/>
    </row>
    <row r="36" spans="2:11" ht="15.75" customHeight="1"/>
    <row r="37" spans="2:11" ht="211.5" customHeight="1">
      <c r="B37" s="259" t="s">
        <v>228</v>
      </c>
      <c r="C37" s="260"/>
      <c r="D37" s="260"/>
      <c r="E37" s="260"/>
      <c r="F37" s="260"/>
      <c r="G37" s="260"/>
      <c r="H37" s="260"/>
      <c r="I37" s="260"/>
      <c r="J37" s="260"/>
      <c r="K37" s="260"/>
    </row>
    <row r="38" spans="2:11" ht="15.75">
      <c r="B38" s="25"/>
    </row>
    <row r="39" spans="2:11" ht="91.5" customHeight="1" thickBot="1">
      <c r="B39" s="229" t="s">
        <v>191</v>
      </c>
      <c r="C39" s="230"/>
      <c r="D39" s="230"/>
      <c r="E39" s="230"/>
      <c r="F39" s="230"/>
      <c r="G39" s="230"/>
      <c r="H39" s="230"/>
      <c r="I39" s="230"/>
      <c r="J39" s="230"/>
      <c r="K39" s="231"/>
    </row>
    <row r="40" spans="2:11" ht="14.25">
      <c r="B40" s="24"/>
      <c r="C40" s="24"/>
      <c r="D40" s="24"/>
      <c r="E40" s="24"/>
      <c r="F40" s="24"/>
      <c r="G40" s="24"/>
      <c r="H40" s="24"/>
      <c r="I40" s="24"/>
      <c r="J40" s="24"/>
      <c r="K40" s="24"/>
    </row>
    <row r="41" spans="2:11" ht="76.5" customHeight="1">
      <c r="B41" s="232" t="s">
        <v>188</v>
      </c>
      <c r="C41" s="233"/>
      <c r="D41" s="233"/>
      <c r="E41" s="233"/>
      <c r="F41" s="233"/>
      <c r="G41" s="233"/>
      <c r="H41" s="233"/>
      <c r="I41" s="233"/>
      <c r="J41" s="233"/>
      <c r="K41" s="234"/>
    </row>
    <row r="42" spans="2:11" ht="14.25">
      <c r="B42" s="24"/>
      <c r="C42" s="24"/>
      <c r="D42" s="24"/>
      <c r="E42" s="24"/>
      <c r="F42" s="24"/>
      <c r="G42" s="24"/>
      <c r="H42" s="24"/>
      <c r="I42" s="24"/>
      <c r="J42" s="24"/>
      <c r="K42" s="24"/>
    </row>
    <row r="43" spans="2:11" ht="19.5" customHeight="1">
      <c r="B43" s="232" t="s">
        <v>156</v>
      </c>
      <c r="C43" s="233"/>
      <c r="D43" s="233"/>
      <c r="E43" s="233"/>
      <c r="F43" s="233"/>
      <c r="G43" s="233"/>
      <c r="H43" s="233"/>
      <c r="I43" s="233"/>
      <c r="J43" s="233"/>
      <c r="K43" s="234"/>
    </row>
    <row r="44" spans="2:11" ht="15.75">
      <c r="B44" s="2"/>
    </row>
    <row r="45" spans="2:11" ht="40.5" customHeight="1">
      <c r="B45" s="224" t="s">
        <v>225</v>
      </c>
      <c r="C45" s="227"/>
      <c r="D45" s="227"/>
      <c r="E45" s="227"/>
      <c r="F45" s="227"/>
      <c r="G45" s="227"/>
      <c r="H45" s="227"/>
      <c r="I45" s="227"/>
      <c r="J45" s="227"/>
      <c r="K45" s="228"/>
    </row>
    <row r="46" spans="2:11" ht="15.75">
      <c r="B46" s="2"/>
    </row>
    <row r="47" spans="2:11" ht="21.75" customHeight="1">
      <c r="B47" s="270" t="s">
        <v>153</v>
      </c>
      <c r="C47" s="225"/>
      <c r="D47" s="225"/>
      <c r="E47" s="225"/>
      <c r="F47" s="225"/>
      <c r="G47" s="225"/>
      <c r="H47" s="225"/>
      <c r="I47" s="225"/>
      <c r="J47" s="225"/>
      <c r="K47" s="226"/>
    </row>
    <row r="48" spans="2:11" ht="15.75">
      <c r="B48" s="2"/>
    </row>
    <row r="49" spans="1:11" ht="17.25" customHeight="1">
      <c r="B49" s="224" t="s">
        <v>154</v>
      </c>
      <c r="C49" s="227"/>
      <c r="D49" s="227"/>
      <c r="E49" s="227"/>
      <c r="F49" s="227"/>
      <c r="G49" s="227"/>
      <c r="H49" s="227"/>
      <c r="I49" s="227"/>
      <c r="J49" s="227"/>
      <c r="K49" s="228"/>
    </row>
    <row r="50" spans="1:11" ht="15.75">
      <c r="B50" s="2"/>
    </row>
    <row r="51" spans="1:11" ht="72" customHeight="1">
      <c r="B51" s="224" t="s">
        <v>192</v>
      </c>
      <c r="C51" s="225"/>
      <c r="D51" s="225"/>
      <c r="E51" s="225"/>
      <c r="F51" s="225"/>
      <c r="G51" s="225"/>
      <c r="H51" s="225"/>
      <c r="I51" s="225"/>
      <c r="J51" s="225"/>
      <c r="K51" s="226"/>
    </row>
    <row r="52" spans="1:11" ht="15.75">
      <c r="B52" s="2"/>
    </row>
    <row r="53" spans="1:11" ht="64.5" customHeight="1">
      <c r="B53" s="224" t="s">
        <v>217</v>
      </c>
      <c r="C53" s="227"/>
      <c r="D53" s="227"/>
      <c r="E53" s="227"/>
      <c r="F53" s="227"/>
      <c r="G53" s="227"/>
      <c r="H53" s="227"/>
      <c r="I53" s="227"/>
      <c r="J53" s="227"/>
      <c r="K53" s="228"/>
    </row>
    <row r="54" spans="1:11" ht="15.75">
      <c r="B54" s="2"/>
    </row>
    <row r="55" spans="1:11" ht="128.25" customHeight="1">
      <c r="B55" s="224" t="s">
        <v>167</v>
      </c>
      <c r="C55" s="227"/>
      <c r="D55" s="227"/>
      <c r="E55" s="227"/>
      <c r="F55" s="227"/>
      <c r="G55" s="227"/>
      <c r="H55" s="227"/>
      <c r="I55" s="227"/>
      <c r="J55" s="227"/>
      <c r="K55" s="228"/>
    </row>
    <row r="56" spans="1:11" ht="15.75">
      <c r="B56" s="2"/>
    </row>
    <row r="57" spans="1:11" ht="46.5" customHeight="1">
      <c r="B57" s="224" t="s">
        <v>155</v>
      </c>
      <c r="C57" s="227"/>
      <c r="D57" s="227"/>
      <c r="E57" s="227"/>
      <c r="F57" s="227"/>
      <c r="G57" s="227"/>
      <c r="H57" s="227"/>
      <c r="I57" s="227"/>
      <c r="J57" s="227"/>
      <c r="K57" s="228"/>
    </row>
    <row r="58" spans="1:11" ht="16.5" thickBot="1">
      <c r="B58" s="2"/>
    </row>
    <row r="59" spans="1:11" ht="54.75" customHeight="1" thickBot="1">
      <c r="B59" s="220" t="s">
        <v>229</v>
      </c>
      <c r="C59" s="221"/>
      <c r="D59" s="221"/>
      <c r="E59" s="221"/>
      <c r="F59" s="221"/>
      <c r="G59" s="221"/>
      <c r="H59" s="221"/>
      <c r="I59" s="221"/>
      <c r="J59" s="221"/>
      <c r="K59" s="222"/>
    </row>
    <row r="60" spans="1:11" ht="15.75">
      <c r="B60" s="12"/>
      <c r="C60" s="14"/>
      <c r="D60" s="14"/>
      <c r="E60" s="14"/>
      <c r="F60" s="14"/>
      <c r="G60" s="14"/>
      <c r="H60" s="14"/>
      <c r="I60" s="14"/>
      <c r="J60" s="14"/>
      <c r="K60" s="14"/>
    </row>
    <row r="61" spans="1:11" ht="33" customHeight="1">
      <c r="A61" s="12" t="s">
        <v>4</v>
      </c>
      <c r="B61" s="265" t="s">
        <v>218</v>
      </c>
      <c r="C61" s="265"/>
      <c r="D61" s="265"/>
      <c r="E61" s="265"/>
      <c r="F61" s="265"/>
      <c r="G61" s="265"/>
      <c r="H61" s="265"/>
      <c r="I61" s="265"/>
      <c r="J61" s="265"/>
      <c r="K61" s="265"/>
    </row>
    <row r="62" spans="1:11" ht="216" customHeight="1">
      <c r="A62" s="12"/>
      <c r="B62" s="265"/>
      <c r="C62" s="265"/>
      <c r="D62" s="265"/>
      <c r="E62" s="265"/>
      <c r="F62" s="265"/>
      <c r="G62" s="265"/>
      <c r="H62" s="265"/>
      <c r="I62" s="265"/>
      <c r="J62" s="265"/>
      <c r="K62" s="265"/>
    </row>
    <row r="63" spans="1:11" ht="15.75">
      <c r="A63" s="12"/>
      <c r="B63" s="17"/>
      <c r="C63" s="17"/>
      <c r="D63" s="17"/>
      <c r="E63" s="17"/>
      <c r="F63" s="17"/>
      <c r="G63" s="17"/>
      <c r="H63" s="17"/>
      <c r="I63" s="17"/>
      <c r="J63" s="17"/>
      <c r="K63" s="17"/>
    </row>
    <row r="64" spans="1:11" ht="174" customHeight="1">
      <c r="A64" s="12"/>
      <c r="B64" s="262" t="s">
        <v>152</v>
      </c>
      <c r="C64" s="263"/>
      <c r="D64" s="263"/>
      <c r="E64" s="263"/>
      <c r="F64" s="263"/>
      <c r="G64" s="263"/>
      <c r="H64" s="263"/>
      <c r="I64" s="263"/>
      <c r="J64" s="263"/>
      <c r="K64" s="264"/>
    </row>
    <row r="65" spans="1:13" ht="15.75">
      <c r="A65" s="12"/>
      <c r="B65" s="17"/>
      <c r="C65" s="17"/>
      <c r="D65" s="17"/>
      <c r="E65" s="17"/>
      <c r="F65" s="17"/>
      <c r="G65" s="17"/>
      <c r="H65" s="17"/>
      <c r="I65" s="17"/>
      <c r="J65" s="17"/>
      <c r="K65" s="17"/>
    </row>
    <row r="66" spans="1:13" ht="403.15" customHeight="1">
      <c r="A66" s="12"/>
      <c r="B66" s="265" t="s">
        <v>64</v>
      </c>
      <c r="C66" s="265"/>
      <c r="D66" s="265"/>
      <c r="E66" s="265"/>
      <c r="F66" s="265"/>
      <c r="G66" s="265"/>
      <c r="H66" s="265"/>
      <c r="I66" s="265"/>
      <c r="J66" s="265"/>
      <c r="K66" s="265"/>
    </row>
    <row r="67" spans="1:13" ht="15.75">
      <c r="A67" s="12"/>
      <c r="B67" s="17"/>
      <c r="C67" s="17"/>
      <c r="D67" s="17"/>
      <c r="E67" s="17"/>
      <c r="F67" s="17"/>
      <c r="G67" s="17"/>
      <c r="H67" s="17"/>
      <c r="I67" s="17"/>
      <c r="J67" s="17"/>
      <c r="K67" s="17"/>
    </row>
    <row r="68" spans="1:13" ht="205.9" customHeight="1">
      <c r="A68" s="12"/>
      <c r="B68" s="262" t="s">
        <v>230</v>
      </c>
      <c r="C68" s="263"/>
      <c r="D68" s="263"/>
      <c r="E68" s="263"/>
      <c r="F68" s="263"/>
      <c r="G68" s="263"/>
      <c r="H68" s="263"/>
      <c r="I68" s="263"/>
      <c r="J68" s="263"/>
      <c r="K68" s="264"/>
    </row>
    <row r="69" spans="1:13" ht="15.75">
      <c r="A69" s="12"/>
      <c r="B69" s="17"/>
      <c r="C69" s="17"/>
      <c r="D69" s="17"/>
      <c r="E69" s="17"/>
      <c r="F69" s="17"/>
      <c r="G69" s="17"/>
      <c r="H69" s="17"/>
      <c r="I69" s="17"/>
      <c r="J69" s="17"/>
      <c r="K69" s="17"/>
    </row>
    <row r="70" spans="1:13" ht="408.75" customHeight="1">
      <c r="A70" s="12"/>
      <c r="B70" s="275" t="s">
        <v>206</v>
      </c>
      <c r="C70" s="275"/>
      <c r="D70" s="275"/>
      <c r="E70" s="275"/>
      <c r="F70" s="275"/>
      <c r="G70" s="275"/>
      <c r="H70" s="275"/>
      <c r="I70" s="275"/>
      <c r="J70" s="275"/>
      <c r="K70" s="275"/>
    </row>
    <row r="71" spans="1:13" ht="15.75">
      <c r="A71" s="12"/>
      <c r="B71" s="17"/>
      <c r="C71" s="17"/>
      <c r="D71" s="17"/>
      <c r="E71" s="17"/>
      <c r="F71" s="17"/>
      <c r="G71" s="17"/>
      <c r="H71" s="17"/>
      <c r="I71" s="17"/>
      <c r="J71" s="17"/>
      <c r="K71" s="17"/>
    </row>
    <row r="72" spans="1:13" ht="145.5" customHeight="1">
      <c r="A72" s="12"/>
      <c r="B72" s="265" t="s">
        <v>171</v>
      </c>
      <c r="C72" s="265"/>
      <c r="D72" s="265"/>
      <c r="E72" s="265"/>
      <c r="F72" s="265"/>
      <c r="G72" s="265"/>
      <c r="H72" s="265"/>
      <c r="I72" s="265"/>
      <c r="J72" s="265"/>
      <c r="K72" s="265"/>
    </row>
    <row r="73" spans="1:13" ht="15.75">
      <c r="A73" s="12"/>
      <c r="B73" s="17"/>
      <c r="C73" s="17"/>
      <c r="D73" s="17"/>
      <c r="E73" s="17"/>
      <c r="F73" s="17"/>
      <c r="G73" s="17"/>
      <c r="H73" s="17"/>
      <c r="I73" s="17"/>
      <c r="J73" s="17"/>
      <c r="K73" s="17"/>
    </row>
    <row r="74" spans="1:13" ht="45.75" customHeight="1">
      <c r="B74" s="266" t="s">
        <v>166</v>
      </c>
      <c r="C74" s="266"/>
      <c r="D74" s="266"/>
      <c r="E74" s="266"/>
      <c r="F74" s="266"/>
      <c r="G74" s="266"/>
      <c r="H74" s="266"/>
      <c r="I74" s="266"/>
      <c r="J74" s="266"/>
      <c r="K74" s="266"/>
      <c r="L74" s="16"/>
      <c r="M74" s="16"/>
    </row>
    <row r="75" spans="1:13" ht="15.75">
      <c r="B75" s="3"/>
    </row>
    <row r="76" spans="1:13" ht="96.75" customHeight="1">
      <c r="A76" s="12"/>
      <c r="B76" s="265" t="s">
        <v>185</v>
      </c>
      <c r="C76" s="265"/>
      <c r="D76" s="265"/>
      <c r="E76" s="265"/>
      <c r="F76" s="265"/>
      <c r="G76" s="265"/>
      <c r="H76" s="265"/>
      <c r="I76" s="265"/>
      <c r="J76" s="265"/>
      <c r="K76" s="265"/>
    </row>
    <row r="77" spans="1:13" ht="15.75">
      <c r="B77" s="3"/>
    </row>
    <row r="78" spans="1:13" ht="15.75">
      <c r="B78" s="266" t="s">
        <v>151</v>
      </c>
      <c r="C78" s="266"/>
      <c r="D78" s="266"/>
      <c r="E78" s="266"/>
      <c r="F78" s="266"/>
      <c r="G78" s="266"/>
      <c r="H78" s="266"/>
      <c r="I78" s="266"/>
      <c r="J78" s="266"/>
      <c r="K78" s="266"/>
      <c r="L78" s="16"/>
      <c r="M78" s="16"/>
    </row>
    <row r="79" spans="1:13" ht="15.75">
      <c r="B79" s="3"/>
    </row>
    <row r="80" spans="1:13" ht="56.25" customHeight="1">
      <c r="A80" s="12"/>
      <c r="B80" s="262" t="s">
        <v>200</v>
      </c>
      <c r="C80" s="263"/>
      <c r="D80" s="263"/>
      <c r="E80" s="263"/>
      <c r="F80" s="263"/>
      <c r="G80" s="263"/>
      <c r="H80" s="263"/>
      <c r="I80" s="263"/>
      <c r="J80" s="263"/>
      <c r="K80" s="264"/>
    </row>
    <row r="81" spans="1:13" ht="15.75">
      <c r="B81" s="3"/>
    </row>
    <row r="82" spans="1:13" ht="84.75" customHeight="1">
      <c r="B82" s="266" t="s">
        <v>186</v>
      </c>
      <c r="C82" s="266"/>
      <c r="D82" s="266"/>
      <c r="E82" s="266"/>
      <c r="F82" s="266"/>
      <c r="G82" s="266"/>
      <c r="H82" s="266"/>
      <c r="I82" s="266"/>
      <c r="J82" s="266"/>
      <c r="K82" s="266"/>
      <c r="L82" s="16"/>
      <c r="M82" s="16"/>
    </row>
    <row r="83" spans="1:13" ht="16.5" thickBot="1">
      <c r="A83" s="12"/>
      <c r="B83" s="17"/>
      <c r="C83" s="17"/>
      <c r="D83" s="17"/>
      <c r="E83" s="17"/>
      <c r="F83" s="17"/>
      <c r="G83" s="17"/>
      <c r="H83" s="17"/>
      <c r="I83" s="17"/>
      <c r="J83" s="17"/>
      <c r="K83" s="17"/>
    </row>
    <row r="84" spans="1:13" ht="16.5" thickBot="1">
      <c r="A84" s="12"/>
      <c r="B84" s="254" t="s">
        <v>226</v>
      </c>
      <c r="C84" s="276"/>
      <c r="D84" s="276"/>
      <c r="E84" s="276"/>
      <c r="F84" s="276"/>
      <c r="G84" s="276"/>
      <c r="H84" s="276"/>
      <c r="I84" s="276"/>
      <c r="J84" s="276"/>
      <c r="K84" s="277"/>
    </row>
    <row r="85" spans="1:13" ht="16.5" thickBot="1">
      <c r="A85" s="12"/>
      <c r="B85" s="26"/>
      <c r="C85" s="27"/>
      <c r="D85" s="27"/>
      <c r="E85" s="27"/>
      <c r="F85" s="27"/>
      <c r="G85" s="27"/>
      <c r="H85" s="27"/>
      <c r="I85" s="27"/>
      <c r="J85" s="27"/>
      <c r="K85" s="28"/>
    </row>
    <row r="86" spans="1:13" ht="24.75" customHeight="1" thickBot="1">
      <c r="B86" s="267" t="s">
        <v>223</v>
      </c>
      <c r="C86" s="268"/>
      <c r="D86" s="268"/>
      <c r="E86" s="268"/>
      <c r="F86" s="268"/>
      <c r="G86" s="268"/>
      <c r="H86" s="268"/>
      <c r="I86" s="268"/>
      <c r="J86" s="268"/>
      <c r="K86" s="269"/>
    </row>
    <row r="87" spans="1:13" ht="13.5" thickBot="1"/>
    <row r="88" spans="1:13" ht="32.25" customHeight="1" thickBot="1">
      <c r="B88" s="254" t="s">
        <v>62</v>
      </c>
      <c r="C88" s="255"/>
      <c r="D88" s="255"/>
      <c r="E88" s="255"/>
      <c r="F88" s="255"/>
      <c r="G88" s="255"/>
      <c r="H88" s="255"/>
      <c r="I88" s="255"/>
      <c r="J88" s="255"/>
      <c r="K88" s="256"/>
    </row>
    <row r="89" spans="1:13" ht="15.75">
      <c r="B89" s="13"/>
      <c r="C89" s="13"/>
      <c r="D89" s="13"/>
      <c r="E89" s="13"/>
      <c r="F89" s="13"/>
      <c r="G89" s="13"/>
      <c r="H89" s="13"/>
      <c r="I89" s="13"/>
      <c r="J89" s="13"/>
      <c r="K89" s="13"/>
    </row>
    <row r="90" spans="1:13" ht="33" customHeight="1">
      <c r="B90" s="257" t="s">
        <v>63</v>
      </c>
      <c r="C90" s="257"/>
      <c r="D90" s="257"/>
      <c r="E90" s="257"/>
      <c r="F90" s="257"/>
      <c r="G90" s="257"/>
      <c r="H90" s="257"/>
      <c r="I90" s="257"/>
      <c r="J90" s="257"/>
      <c r="K90" s="257"/>
    </row>
    <row r="91" spans="1:13" ht="15.75">
      <c r="B91" s="2"/>
    </row>
    <row r="92" spans="1:13" ht="31.5" customHeight="1">
      <c r="B92" s="257" t="s">
        <v>52</v>
      </c>
      <c r="C92" s="257"/>
      <c r="D92" s="257"/>
      <c r="E92" s="257"/>
      <c r="F92" s="257"/>
      <c r="G92" s="257"/>
      <c r="H92" s="257"/>
      <c r="I92" s="257"/>
      <c r="J92" s="257"/>
      <c r="K92" s="257"/>
    </row>
    <row r="93" spans="1:13" ht="15.75">
      <c r="B93" s="8"/>
      <c r="C93" s="8"/>
      <c r="D93" s="8"/>
      <c r="E93" s="8"/>
      <c r="F93" s="8"/>
      <c r="G93" s="8"/>
      <c r="H93" s="8"/>
      <c r="I93" s="8"/>
      <c r="J93" s="8"/>
      <c r="K93" s="8"/>
    </row>
    <row r="94" spans="1:13" ht="50.25" customHeight="1">
      <c r="B94" s="257" t="s">
        <v>26</v>
      </c>
      <c r="C94" s="258"/>
      <c r="D94" s="258"/>
      <c r="E94" s="258"/>
      <c r="F94" s="258"/>
      <c r="G94" s="258"/>
      <c r="H94" s="258"/>
      <c r="I94" s="258"/>
      <c r="J94" s="258"/>
      <c r="K94" s="258"/>
    </row>
    <row r="95" spans="1:13" ht="15.75">
      <c r="B95" s="4"/>
      <c r="C95" s="4"/>
      <c r="D95" s="4"/>
      <c r="E95" s="4"/>
      <c r="F95" s="4"/>
      <c r="G95" s="4"/>
      <c r="H95" s="4"/>
      <c r="I95" s="4"/>
      <c r="J95" s="4"/>
      <c r="K95" s="4"/>
    </row>
    <row r="96" spans="1:13" ht="79.900000000000006" customHeight="1">
      <c r="B96" s="278" t="s">
        <v>231</v>
      </c>
      <c r="C96" s="279"/>
      <c r="D96" s="279"/>
      <c r="E96" s="279"/>
      <c r="F96" s="279"/>
      <c r="G96" s="279"/>
      <c r="H96" s="279"/>
      <c r="I96" s="279"/>
      <c r="J96" s="279"/>
      <c r="K96" s="280"/>
    </row>
    <row r="97" spans="2:11" ht="15.75">
      <c r="B97" s="9"/>
      <c r="C97" s="10"/>
      <c r="D97" s="10"/>
      <c r="E97" s="10"/>
      <c r="F97" s="10"/>
      <c r="G97" s="10"/>
      <c r="H97" s="10"/>
      <c r="I97" s="10"/>
      <c r="J97" s="10"/>
      <c r="K97" s="10"/>
    </row>
    <row r="98" spans="2:11" ht="66" customHeight="1">
      <c r="B98" s="278" t="s">
        <v>189</v>
      </c>
      <c r="C98" s="279"/>
      <c r="D98" s="279"/>
      <c r="E98" s="279"/>
      <c r="F98" s="279"/>
      <c r="G98" s="279"/>
      <c r="H98" s="279"/>
      <c r="I98" s="279"/>
      <c r="J98" s="279"/>
      <c r="K98" s="280"/>
    </row>
    <row r="99" spans="2:11" ht="15.75">
      <c r="B99" s="4"/>
      <c r="C99" s="14"/>
      <c r="D99" s="14"/>
      <c r="E99" s="14"/>
      <c r="F99" s="14"/>
      <c r="G99" s="14"/>
      <c r="H99" s="14"/>
      <c r="I99" s="14"/>
      <c r="J99" s="14"/>
      <c r="K99" s="14"/>
    </row>
    <row r="100" spans="2:11" ht="39.75" customHeight="1">
      <c r="B100" s="278" t="s">
        <v>71</v>
      </c>
      <c r="C100" s="279"/>
      <c r="D100" s="279"/>
      <c r="E100" s="279"/>
      <c r="F100" s="279"/>
      <c r="G100" s="279"/>
      <c r="H100" s="279"/>
      <c r="I100" s="279"/>
      <c r="J100" s="279"/>
      <c r="K100" s="280"/>
    </row>
    <row r="101" spans="2:11" ht="15.75">
      <c r="B101" s="4"/>
      <c r="C101" s="14"/>
      <c r="D101" s="14"/>
      <c r="E101" s="14"/>
      <c r="F101" s="14"/>
      <c r="G101" s="14"/>
      <c r="H101" s="14"/>
      <c r="I101" s="14"/>
      <c r="J101" s="14"/>
      <c r="K101" s="14"/>
    </row>
    <row r="102" spans="2:11" ht="351.95" customHeight="1">
      <c r="B102" s="272" t="s">
        <v>182</v>
      </c>
      <c r="C102" s="273"/>
      <c r="D102" s="273"/>
      <c r="E102" s="273"/>
      <c r="F102" s="273"/>
      <c r="G102" s="273"/>
      <c r="H102" s="273"/>
      <c r="I102" s="273"/>
      <c r="J102" s="273"/>
      <c r="K102" s="274"/>
    </row>
    <row r="103" spans="2:11" ht="15.75">
      <c r="B103" s="4"/>
      <c r="C103" s="14"/>
      <c r="D103" s="14"/>
      <c r="E103" s="14"/>
      <c r="F103" s="14"/>
      <c r="G103" s="14"/>
      <c r="H103" s="14"/>
      <c r="I103" s="14"/>
      <c r="J103" s="14"/>
      <c r="K103" s="14"/>
    </row>
    <row r="104" spans="2:11" ht="408.75" customHeight="1">
      <c r="B104" s="271" t="s">
        <v>205</v>
      </c>
      <c r="C104" s="271"/>
      <c r="D104" s="271"/>
      <c r="E104" s="271"/>
      <c r="F104" s="271"/>
      <c r="G104" s="271"/>
      <c r="H104" s="271"/>
      <c r="I104" s="271"/>
      <c r="J104" s="271"/>
      <c r="K104" s="271"/>
    </row>
    <row r="105" spans="2:11" ht="15.75">
      <c r="B105" s="4"/>
      <c r="C105" s="14"/>
      <c r="D105" s="14"/>
      <c r="E105" s="14"/>
      <c r="F105" s="14"/>
      <c r="G105" s="14"/>
      <c r="H105" s="14"/>
      <c r="I105" s="14"/>
      <c r="J105" s="14"/>
      <c r="K105" s="14"/>
    </row>
    <row r="106" spans="2:11" ht="360" customHeight="1">
      <c r="B106" s="257" t="s">
        <v>183</v>
      </c>
      <c r="C106" s="257"/>
      <c r="D106" s="257"/>
      <c r="E106" s="257"/>
      <c r="F106" s="257"/>
      <c r="G106" s="257"/>
      <c r="H106" s="257"/>
      <c r="I106" s="257"/>
      <c r="J106" s="257"/>
      <c r="K106" s="257"/>
    </row>
    <row r="107" spans="2:11" ht="15.75">
      <c r="B107" s="4"/>
      <c r="C107" s="14"/>
      <c r="D107" s="14"/>
      <c r="E107" s="14"/>
      <c r="F107" s="14"/>
      <c r="G107" s="14"/>
      <c r="H107" s="14"/>
      <c r="I107" s="14"/>
      <c r="J107" s="14"/>
      <c r="K107" s="14"/>
    </row>
    <row r="108" spans="2:11" ht="294.75" customHeight="1">
      <c r="B108" s="257" t="s">
        <v>184</v>
      </c>
      <c r="C108" s="257"/>
      <c r="D108" s="257"/>
      <c r="E108" s="257"/>
      <c r="F108" s="257"/>
      <c r="G108" s="257"/>
      <c r="H108" s="257"/>
      <c r="I108" s="257"/>
      <c r="J108" s="257"/>
      <c r="K108" s="257"/>
    </row>
    <row r="109" spans="2:11" ht="15.75">
      <c r="B109" s="4"/>
      <c r="C109" s="14"/>
      <c r="D109" s="14"/>
      <c r="E109" s="14"/>
      <c r="F109" s="14"/>
      <c r="G109" s="14"/>
      <c r="H109" s="14"/>
      <c r="I109" s="14"/>
      <c r="J109" s="14"/>
      <c r="K109" s="14"/>
    </row>
    <row r="110" spans="2:11" ht="309" customHeight="1">
      <c r="B110" s="257" t="s">
        <v>190</v>
      </c>
      <c r="C110" s="257"/>
      <c r="D110" s="257"/>
      <c r="E110" s="257"/>
      <c r="F110" s="257"/>
      <c r="G110" s="257"/>
      <c r="H110" s="257"/>
      <c r="I110" s="257"/>
      <c r="J110" s="257"/>
      <c r="K110" s="257"/>
    </row>
  </sheetData>
  <mergeCells count="55">
    <mergeCell ref="B80:K80"/>
    <mergeCell ref="B110:K110"/>
    <mergeCell ref="B104:K104"/>
    <mergeCell ref="B102:K102"/>
    <mergeCell ref="B70:K70"/>
    <mergeCell ref="B84:K84"/>
    <mergeCell ref="B106:K106"/>
    <mergeCell ref="B108:K108"/>
    <mergeCell ref="B82:K82"/>
    <mergeCell ref="B78:K78"/>
    <mergeCell ref="B76:K76"/>
    <mergeCell ref="B100:K100"/>
    <mergeCell ref="B98:K98"/>
    <mergeCell ref="B96:K96"/>
    <mergeCell ref="B90:K90"/>
    <mergeCell ref="B92:K92"/>
    <mergeCell ref="B88:K88"/>
    <mergeCell ref="B94:K94"/>
    <mergeCell ref="B37:K37"/>
    <mergeCell ref="B35:K35"/>
    <mergeCell ref="B33:K33"/>
    <mergeCell ref="B53:K53"/>
    <mergeCell ref="B68:K68"/>
    <mergeCell ref="B66:K66"/>
    <mergeCell ref="B74:K74"/>
    <mergeCell ref="B72:K72"/>
    <mergeCell ref="B86:K86"/>
    <mergeCell ref="B64:K64"/>
    <mergeCell ref="B47:K47"/>
    <mergeCell ref="B49:K49"/>
    <mergeCell ref="B45:K45"/>
    <mergeCell ref="B61:K62"/>
    <mergeCell ref="A1:I1"/>
    <mergeCell ref="A2:I2"/>
    <mergeCell ref="C6:E6"/>
    <mergeCell ref="C5:E5"/>
    <mergeCell ref="B4:K4"/>
    <mergeCell ref="B23:K23"/>
    <mergeCell ref="B25:K25"/>
    <mergeCell ref="B27:K27"/>
    <mergeCell ref="B29:K29"/>
    <mergeCell ref="C9:K9"/>
    <mergeCell ref="B15:K15"/>
    <mergeCell ref="B21:K21"/>
    <mergeCell ref="B19:K19"/>
    <mergeCell ref="B13:K13"/>
    <mergeCell ref="B17:K17"/>
    <mergeCell ref="B59:K59"/>
    <mergeCell ref="B31:K31"/>
    <mergeCell ref="B51:K51"/>
    <mergeCell ref="B55:K55"/>
    <mergeCell ref="B39:K39"/>
    <mergeCell ref="B57:K57"/>
    <mergeCell ref="B41:K41"/>
    <mergeCell ref="B43:K43"/>
  </mergeCells>
  <phoneticPr fontId="38" type="noConversion"/>
  <conditionalFormatting sqref="A1:A2">
    <cfRule type="cellIs" dxfId="5" priority="1" operator="equal">
      <formula>"Word"</formula>
    </cfRule>
    <cfRule type="cellIs" dxfId="4" priority="2" operator="equal">
      <formula>"PDF"</formula>
    </cfRule>
    <cfRule type="cellIs" dxfId="3" priority="3" operator="equal">
      <formula>"Excel"</formula>
    </cfRule>
  </conditionalFormatting>
  <pageMargins left="0.75" right="0.75" top="1" bottom="1" header="0.5" footer="0.5"/>
  <pageSetup scale="60" fitToHeight="0"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28"/>
  <sheetViews>
    <sheetView topLeftCell="A16" zoomScaleNormal="100" workbookViewId="0">
      <selection sqref="A1:J1"/>
    </sheetView>
  </sheetViews>
  <sheetFormatPr defaultColWidth="9.28515625" defaultRowHeight="15"/>
  <cols>
    <col min="1" max="1" width="48.42578125" style="44" customWidth="1"/>
    <col min="2" max="3" width="43.28515625" style="44" customWidth="1"/>
    <col min="4" max="4" width="18.42578125" style="87" customWidth="1"/>
    <col min="5" max="5" width="18.7109375" style="87" customWidth="1"/>
    <col min="6" max="6" width="14.28515625" style="86" customWidth="1"/>
    <col min="7" max="8" width="15.28515625" style="87" bestFit="1" customWidth="1"/>
    <col min="9" max="9" width="17.42578125" style="87" bestFit="1" customWidth="1"/>
    <col min="10" max="10" width="15.28515625" style="87" bestFit="1" customWidth="1"/>
    <col min="11" max="11" width="18.42578125" style="87" customWidth="1"/>
    <col min="12" max="12" width="16.42578125" style="87" bestFit="1" customWidth="1"/>
    <col min="13" max="13" width="15.28515625" style="87" bestFit="1" customWidth="1"/>
    <col min="14" max="14" width="18.28515625" style="87" customWidth="1"/>
    <col min="15" max="15" width="17.5703125" style="87" customWidth="1"/>
    <col min="16" max="16" width="12.42578125" style="44" hidden="1" customWidth="1"/>
    <col min="17" max="19" width="9.28515625" style="44" hidden="1" customWidth="1"/>
    <col min="20" max="16384" width="9.28515625" style="44"/>
  </cols>
  <sheetData>
    <row r="1" spans="1:18" ht="18.75">
      <c r="A1" s="290" t="s">
        <v>59</v>
      </c>
      <c r="B1" s="291"/>
      <c r="C1" s="291"/>
      <c r="D1" s="291"/>
      <c r="E1" s="291"/>
    </row>
    <row r="2" spans="1:18" ht="18.75">
      <c r="A2" s="88"/>
      <c r="B2" s="36" t="s">
        <v>2906</v>
      </c>
      <c r="C2" s="36">
        <f>'Cover Page'!B4:D4</f>
        <v>0</v>
      </c>
      <c r="D2" s="207"/>
      <c r="E2" s="207"/>
    </row>
    <row r="3" spans="1:18" ht="45">
      <c r="A3" s="89" t="s">
        <v>28</v>
      </c>
      <c r="B3" s="89" t="s">
        <v>29</v>
      </c>
      <c r="C3" s="48" t="s">
        <v>73</v>
      </c>
      <c r="D3" s="91" t="s">
        <v>30</v>
      </c>
      <c r="E3" s="91" t="s">
        <v>31</v>
      </c>
      <c r="F3" s="90" t="s">
        <v>32</v>
      </c>
      <c r="G3" s="91" t="s">
        <v>48</v>
      </c>
      <c r="H3" s="91" t="s">
        <v>47</v>
      </c>
      <c r="I3" s="91" t="s">
        <v>46</v>
      </c>
      <c r="J3" s="91" t="s">
        <v>33</v>
      </c>
      <c r="K3" s="213" t="s">
        <v>68</v>
      </c>
      <c r="L3" s="91" t="s">
        <v>35</v>
      </c>
      <c r="M3" s="91" t="s">
        <v>36</v>
      </c>
      <c r="N3" s="92" t="s">
        <v>45</v>
      </c>
      <c r="O3" s="91" t="s">
        <v>37</v>
      </c>
      <c r="P3" s="51"/>
      <c r="Q3" s="51"/>
      <c r="R3" s="51"/>
    </row>
    <row r="4" spans="1:18" ht="300">
      <c r="A4" s="63" t="s">
        <v>115</v>
      </c>
      <c r="B4" s="53" t="s">
        <v>302</v>
      </c>
      <c r="C4" s="63" t="s">
        <v>119</v>
      </c>
      <c r="D4" s="93">
        <v>42</v>
      </c>
      <c r="E4" s="93">
        <v>30.38</v>
      </c>
      <c r="F4" s="55">
        <v>1.4036856513320426</v>
      </c>
      <c r="G4" s="72">
        <f t="shared" ref="G4:G8" si="0">SUM(D4:E4)*(1+F4)</f>
        <v>173.97876744341326</v>
      </c>
      <c r="H4" s="72">
        <f t="shared" ref="H4:H17" si="1">SUM(D4*1.5)</f>
        <v>63</v>
      </c>
      <c r="I4" s="72">
        <f>SUM((H4+(H4*Q4+P4))*(1+F4))</f>
        <v>215.73679642117918</v>
      </c>
      <c r="J4" s="72">
        <f t="shared" ref="J4:J17" si="2">SUM(D4*1.5)</f>
        <v>63</v>
      </c>
      <c r="K4" s="72">
        <f>SUM((J4+(J4*Q4+P4))*(1+F4))</f>
        <v>215.73679642117918</v>
      </c>
      <c r="L4" s="72">
        <f t="shared" ref="L4:L17" si="3">SUM(D4*1.5)</f>
        <v>63</v>
      </c>
      <c r="M4" s="72">
        <f>SUM((L4+(L4*Q4+P4))*(1+F4))</f>
        <v>215.73679642117918</v>
      </c>
      <c r="N4" s="72">
        <f t="shared" ref="N4:N17" si="4">SUM(D4*2)</f>
        <v>84</v>
      </c>
      <c r="O4" s="72">
        <f>SUM((N4+(N4*Q4+P4))*(1+F4))</f>
        <v>269.11664552313556</v>
      </c>
      <c r="P4" s="87">
        <v>23.13</v>
      </c>
      <c r="Q4" s="51">
        <v>5.7500000000000002E-2</v>
      </c>
      <c r="R4" s="51"/>
    </row>
    <row r="5" spans="1:18" ht="291.75" customHeight="1">
      <c r="A5" s="102" t="s">
        <v>116</v>
      </c>
      <c r="B5" s="53" t="s">
        <v>302</v>
      </c>
      <c r="C5" s="77" t="s">
        <v>213</v>
      </c>
      <c r="D5" s="93">
        <v>42.75</v>
      </c>
      <c r="E5" s="93">
        <v>30.43</v>
      </c>
      <c r="F5" s="55">
        <v>1.2336201191264065</v>
      </c>
      <c r="G5" s="72">
        <f t="shared" si="0"/>
        <v>163.45632031767045</v>
      </c>
      <c r="H5" s="72">
        <f t="shared" si="1"/>
        <v>64.125</v>
      </c>
      <c r="I5" s="72">
        <f>SUM((H5+(H5*Q5+P5))*(1+F5))</f>
        <v>211.85607627399077</v>
      </c>
      <c r="J5" s="72">
        <f t="shared" si="2"/>
        <v>64.125</v>
      </c>
      <c r="K5" s="72">
        <f>SUM((J5+(J5*Q5+P5))*(1+F5))</f>
        <v>211.85607627399077</v>
      </c>
      <c r="L5" s="72">
        <f t="shared" si="3"/>
        <v>64.125</v>
      </c>
      <c r="M5" s="72">
        <f>SUM((L5+(L5*Q5+P5))*(1+F5))</f>
        <v>211.85607627399077</v>
      </c>
      <c r="N5" s="72">
        <f t="shared" si="4"/>
        <v>85.5</v>
      </c>
      <c r="O5" s="72">
        <f>SUM((N5+(N5*Q5+P5))*(1+F5))</f>
        <v>261.03201522170752</v>
      </c>
      <c r="P5" s="103">
        <v>28.8</v>
      </c>
      <c r="Q5" s="51">
        <v>0.03</v>
      </c>
      <c r="R5" s="51"/>
    </row>
    <row r="6" spans="1:18" ht="300">
      <c r="A6" s="102" t="s">
        <v>117</v>
      </c>
      <c r="B6" s="53" t="s">
        <v>302</v>
      </c>
      <c r="C6" s="77" t="s">
        <v>214</v>
      </c>
      <c r="D6" s="93">
        <v>43.5</v>
      </c>
      <c r="E6" s="93">
        <v>27.83</v>
      </c>
      <c r="F6" s="55">
        <v>1.3812463619847248</v>
      </c>
      <c r="G6" s="72">
        <f t="shared" si="0"/>
        <v>169.85430300037041</v>
      </c>
      <c r="H6" s="72">
        <f t="shared" si="1"/>
        <v>65.25</v>
      </c>
      <c r="I6" s="72">
        <f>SUM((H6+E6)*(1+F6))</f>
        <v>221.64641137353817</v>
      </c>
      <c r="J6" s="72">
        <f t="shared" si="2"/>
        <v>65.25</v>
      </c>
      <c r="K6" s="72">
        <f>SUM((J6+E6)*(1+F6))</f>
        <v>221.64641137353817</v>
      </c>
      <c r="L6" s="72">
        <f t="shared" si="3"/>
        <v>65.25</v>
      </c>
      <c r="M6" s="72">
        <f>SUM(E6+L6)*(1+F6)</f>
        <v>221.64641137353817</v>
      </c>
      <c r="N6" s="72">
        <f t="shared" si="4"/>
        <v>87</v>
      </c>
      <c r="O6" s="72">
        <f>SUM((N6+E6)*(1+F6))</f>
        <v>273.43851974670594</v>
      </c>
      <c r="P6" s="104">
        <v>25.27</v>
      </c>
      <c r="Q6" s="51">
        <v>0.03</v>
      </c>
      <c r="R6" s="51"/>
    </row>
    <row r="7" spans="1:18" ht="300">
      <c r="A7" s="102" t="s">
        <v>118</v>
      </c>
      <c r="B7" s="53" t="s">
        <v>302</v>
      </c>
      <c r="C7" s="63" t="s">
        <v>120</v>
      </c>
      <c r="D7" s="93">
        <v>47</v>
      </c>
      <c r="E7" s="93">
        <v>31.92</v>
      </c>
      <c r="F7" s="55">
        <v>1.1495959555750168</v>
      </c>
      <c r="G7" s="72">
        <f t="shared" si="0"/>
        <v>169.64611281398035</v>
      </c>
      <c r="H7" s="72">
        <f t="shared" si="1"/>
        <v>70.5</v>
      </c>
      <c r="I7" s="72">
        <f>SUM((H7+(H7*Q7+P7))*(1+F7))</f>
        <v>220.94622029377811</v>
      </c>
      <c r="J7" s="72">
        <f t="shared" si="2"/>
        <v>70.5</v>
      </c>
      <c r="K7" s="72">
        <f>SUM((J7+(J7*Q7+P7))*(1+F7))</f>
        <v>220.94622029377811</v>
      </c>
      <c r="L7" s="72">
        <f t="shared" si="3"/>
        <v>70.5</v>
      </c>
      <c r="M7" s="72">
        <f>SUM((L7+(L7*Q7+P7))*(1+F7))</f>
        <v>220.94622029377811</v>
      </c>
      <c r="N7" s="72">
        <f t="shared" si="4"/>
        <v>94</v>
      </c>
      <c r="O7" s="72">
        <f>SUM((N7+(N7*Q7+P7))*(1+F7))</f>
        <v>272.97719039847141</v>
      </c>
      <c r="P7" s="104">
        <v>30.17</v>
      </c>
      <c r="Q7" s="51">
        <v>0.03</v>
      </c>
      <c r="R7" s="51"/>
    </row>
    <row r="8" spans="1:18" ht="255">
      <c r="A8" s="63" t="s">
        <v>123</v>
      </c>
      <c r="B8" s="105" t="s">
        <v>264</v>
      </c>
      <c r="C8" s="63" t="s">
        <v>121</v>
      </c>
      <c r="D8" s="94">
        <v>61.41</v>
      </c>
      <c r="E8" s="94">
        <f>SUM(P8+(D8*Q8))</f>
        <v>33.698700000000002</v>
      </c>
      <c r="F8" s="55">
        <v>0.63849268382674229</v>
      </c>
      <c r="G8" s="72">
        <f t="shared" si="0"/>
        <v>155.83490911827246</v>
      </c>
      <c r="H8" s="72">
        <f t="shared" si="1"/>
        <v>92.114999999999995</v>
      </c>
      <c r="I8" s="72">
        <f>SUM((H8+(H8*Q8+P8))*(1+F8))</f>
        <v>209.66652122515561</v>
      </c>
      <c r="J8" s="72">
        <f t="shared" si="2"/>
        <v>92.114999999999995</v>
      </c>
      <c r="K8" s="72">
        <f>SUM((J8+(J8*Q8+P8))*(1+F8))</f>
        <v>209.66652122515561</v>
      </c>
      <c r="L8" s="106">
        <f t="shared" si="3"/>
        <v>92.114999999999995</v>
      </c>
      <c r="M8" s="72">
        <f>SUM((L8+(L8*Q8+P8))*(1+F8))</f>
        <v>209.66652122515561</v>
      </c>
      <c r="N8" s="106">
        <f t="shared" si="4"/>
        <v>122.82</v>
      </c>
      <c r="O8" s="72">
        <f>SUM((N8+(N8*Q8+P8))*(1+F8))</f>
        <v>263.49813333203872</v>
      </c>
      <c r="P8" s="72">
        <v>29.4</v>
      </c>
      <c r="Q8" s="51">
        <v>7.0000000000000007E-2</v>
      </c>
      <c r="R8" s="51"/>
    </row>
    <row r="9" spans="1:18" ht="165">
      <c r="A9" s="63" t="s">
        <v>125</v>
      </c>
      <c r="B9" s="53" t="s">
        <v>303</v>
      </c>
      <c r="C9" s="63" t="s">
        <v>119</v>
      </c>
      <c r="D9" s="93">
        <v>42</v>
      </c>
      <c r="E9" s="93">
        <v>30.38</v>
      </c>
      <c r="F9" s="55">
        <v>1.4927110458258219</v>
      </c>
      <c r="G9" s="72">
        <f t="shared" ref="G9:G16" si="5">SUM(D9:E9)*(1+F9)</f>
        <v>180.42242549687299</v>
      </c>
      <c r="H9" s="72">
        <f t="shared" si="1"/>
        <v>63</v>
      </c>
      <c r="I9" s="72">
        <f>SUM((H9+(H9*Q9+P9))*(1+F9))</f>
        <v>223.72704814048208</v>
      </c>
      <c r="J9" s="72">
        <f t="shared" si="2"/>
        <v>63</v>
      </c>
      <c r="K9" s="72">
        <f>SUM((J9+(J9*Q9+P9))*(1+F9))</f>
        <v>223.72704814048208</v>
      </c>
      <c r="L9" s="72">
        <f t="shared" si="3"/>
        <v>63</v>
      </c>
      <c r="M9" s="72">
        <f>SUM((L9+(L9*Q9+P9))*(1+F9))</f>
        <v>223.72704814048208</v>
      </c>
      <c r="N9" s="72">
        <f t="shared" si="4"/>
        <v>84</v>
      </c>
      <c r="O9" s="72">
        <f>SUM((N9+(N9*Q9+P9))*(1+F9))</f>
        <v>279.08392869065909</v>
      </c>
      <c r="P9" s="87">
        <v>23.13</v>
      </c>
      <c r="Q9" s="51">
        <v>5.7500000000000002E-2</v>
      </c>
      <c r="R9" s="51"/>
    </row>
    <row r="10" spans="1:18" ht="165">
      <c r="A10" s="102" t="s">
        <v>2926</v>
      </c>
      <c r="B10" s="53" t="s">
        <v>303</v>
      </c>
      <c r="C10" s="77" t="s">
        <v>213</v>
      </c>
      <c r="D10" s="93">
        <v>42.75</v>
      </c>
      <c r="E10" s="93">
        <f>SUM((D10*Q10)+P10)</f>
        <v>30.0825</v>
      </c>
      <c r="F10" s="55">
        <v>1.3163467902051622</v>
      </c>
      <c r="G10" s="72">
        <f t="shared" si="5"/>
        <v>168.70532759761744</v>
      </c>
      <c r="H10" s="72">
        <f t="shared" si="1"/>
        <v>64.125</v>
      </c>
      <c r="I10" s="72">
        <f>SUM((H10+(H10*Q10+P10))*(1+F10))</f>
        <v>219.70259761747184</v>
      </c>
      <c r="J10" s="72">
        <f t="shared" si="2"/>
        <v>64.125</v>
      </c>
      <c r="K10" s="72">
        <f>SUM((J10+(J10*Q10+P10))*(1+F10))</f>
        <v>219.70259761747184</v>
      </c>
      <c r="L10" s="72">
        <f t="shared" si="3"/>
        <v>64.125</v>
      </c>
      <c r="M10" s="72">
        <f>SUM((L10+(L10*Q10+P10))*(1+F10))</f>
        <v>219.70259761747184</v>
      </c>
      <c r="N10" s="72">
        <f t="shared" si="4"/>
        <v>85.5</v>
      </c>
      <c r="O10" s="72">
        <f>SUM((N10+(N10*Q10+P10))*(1+F10))</f>
        <v>270.69986763732629</v>
      </c>
      <c r="P10" s="107">
        <v>28.8</v>
      </c>
      <c r="Q10" s="51">
        <v>0.03</v>
      </c>
      <c r="R10" s="51"/>
    </row>
    <row r="11" spans="1:18" ht="165">
      <c r="A11" s="102" t="s">
        <v>2927</v>
      </c>
      <c r="B11" s="53" t="s">
        <v>303</v>
      </c>
      <c r="C11" s="77" t="s">
        <v>214</v>
      </c>
      <c r="D11" s="93">
        <v>43.5</v>
      </c>
      <c r="E11" s="93">
        <v>27.83</v>
      </c>
      <c r="F11" s="55">
        <v>1.4694406716878627</v>
      </c>
      <c r="G11" s="72">
        <f t="shared" si="5"/>
        <v>176.14520311149525</v>
      </c>
      <c r="H11" s="72">
        <f t="shared" si="1"/>
        <v>65.25</v>
      </c>
      <c r="I11" s="72">
        <f>SUM((H11+E11)*(1+F11))</f>
        <v>229.85553772070625</v>
      </c>
      <c r="J11" s="72">
        <f t="shared" si="2"/>
        <v>65.25</v>
      </c>
      <c r="K11" s="72">
        <f>SUM((J11+E11)*(1+F11))</f>
        <v>229.85553772070625</v>
      </c>
      <c r="L11" s="72">
        <f t="shared" si="3"/>
        <v>65.25</v>
      </c>
      <c r="M11" s="72">
        <f>SUM(E11+L11)*(1+F11)</f>
        <v>229.85553772070625</v>
      </c>
      <c r="N11" s="72">
        <f t="shared" si="4"/>
        <v>87</v>
      </c>
      <c r="O11" s="72">
        <f>SUM((N11+E11)*(1+F11))</f>
        <v>283.56587232991728</v>
      </c>
      <c r="P11" s="104">
        <v>25.27</v>
      </c>
      <c r="Q11" s="51">
        <v>0.03</v>
      </c>
      <c r="R11" s="51"/>
    </row>
    <row r="12" spans="1:18" ht="225">
      <c r="A12" s="102" t="s">
        <v>2928</v>
      </c>
      <c r="B12" s="53" t="s">
        <v>303</v>
      </c>
      <c r="C12" s="63" t="s">
        <v>120</v>
      </c>
      <c r="D12" s="93">
        <v>47</v>
      </c>
      <c r="E12" s="93">
        <v>32.869999999999997</v>
      </c>
      <c r="F12" s="55">
        <v>1.2292106205963136</v>
      </c>
      <c r="G12" s="72">
        <f t="shared" si="5"/>
        <v>178.04705226702757</v>
      </c>
      <c r="H12" s="72">
        <f t="shared" si="1"/>
        <v>70.5</v>
      </c>
      <c r="I12" s="72">
        <f>SUM((H12+(H12*Q12+P12))*(1+F12))</f>
        <v>229.12941363799209</v>
      </c>
      <c r="J12" s="72">
        <f t="shared" si="2"/>
        <v>70.5</v>
      </c>
      <c r="K12" s="72">
        <f>SUM((J12+(H12*Q12+P12))*(1+F12))</f>
        <v>229.12941363799209</v>
      </c>
      <c r="L12" s="72">
        <f t="shared" si="3"/>
        <v>70.5</v>
      </c>
      <c r="M12" s="72">
        <f>SUM((L12+(L12*Q12+P12))*(1+F12))</f>
        <v>229.12941363799209</v>
      </c>
      <c r="N12" s="72">
        <f t="shared" si="4"/>
        <v>94</v>
      </c>
      <c r="O12" s="72">
        <f>SUM((N12+(N12*Q12+P12))*(1+F12))</f>
        <v>283.0874567095259</v>
      </c>
      <c r="P12" s="104">
        <v>30.17</v>
      </c>
      <c r="Q12" s="51">
        <v>0.03</v>
      </c>
      <c r="R12" s="51"/>
    </row>
    <row r="13" spans="1:18" ht="155.25" customHeight="1">
      <c r="A13" s="64" t="s">
        <v>238</v>
      </c>
      <c r="B13" s="53" t="s">
        <v>296</v>
      </c>
      <c r="C13" s="63" t="s">
        <v>119</v>
      </c>
      <c r="D13" s="93">
        <v>42</v>
      </c>
      <c r="E13" s="93">
        <f>SUM((D13*Q13)+P13)</f>
        <v>25.544999999999998</v>
      </c>
      <c r="F13" s="55">
        <v>1.4927110458258219</v>
      </c>
      <c r="G13" s="72">
        <f t="shared" si="5"/>
        <v>168.37016759030516</v>
      </c>
      <c r="H13" s="72">
        <f t="shared" si="1"/>
        <v>63</v>
      </c>
      <c r="I13" s="72">
        <f>SUM((H13+(H13*Q13+P13))*(1+F13))</f>
        <v>223.72704814048208</v>
      </c>
      <c r="J13" s="72">
        <f t="shared" si="2"/>
        <v>63</v>
      </c>
      <c r="K13" s="72">
        <f>SUM((J13+(J13*Q13+P13))*(1+F13))</f>
        <v>223.72704814048208</v>
      </c>
      <c r="L13" s="72">
        <f t="shared" si="3"/>
        <v>63</v>
      </c>
      <c r="M13" s="72">
        <f>SUM((L13+(L13*Q13+P13))*(1+F13))</f>
        <v>223.72704814048208</v>
      </c>
      <c r="N13" s="72">
        <f t="shared" si="4"/>
        <v>84</v>
      </c>
      <c r="O13" s="72">
        <f>SUM((N13+(N13*Q13+P13))*(1+F13))</f>
        <v>279.08392869065909</v>
      </c>
      <c r="P13" s="87">
        <v>23.13</v>
      </c>
      <c r="Q13" s="51">
        <v>5.7500000000000002E-2</v>
      </c>
      <c r="R13" s="51"/>
    </row>
    <row r="14" spans="1:18" ht="165">
      <c r="A14" s="102" t="s">
        <v>239</v>
      </c>
      <c r="B14" s="53" t="s">
        <v>296</v>
      </c>
      <c r="C14" s="77" t="s">
        <v>213</v>
      </c>
      <c r="D14" s="93">
        <v>42.75</v>
      </c>
      <c r="E14" s="93">
        <f>SUM((D14*Q14)+P14)</f>
        <v>30.0825</v>
      </c>
      <c r="F14" s="55">
        <v>1.3163467902051622</v>
      </c>
      <c r="G14" s="72">
        <f t="shared" si="5"/>
        <v>168.70532759761744</v>
      </c>
      <c r="H14" s="72">
        <f t="shared" si="1"/>
        <v>64.125</v>
      </c>
      <c r="I14" s="72">
        <f>SUM((H14+(H14*Q14+P14))*(1+F14))</f>
        <v>219.70259761747184</v>
      </c>
      <c r="J14" s="72">
        <f t="shared" si="2"/>
        <v>64.125</v>
      </c>
      <c r="K14" s="72">
        <f>SUM((J14+(J14*Q14+P14))*(1+F14))</f>
        <v>219.70259761747184</v>
      </c>
      <c r="L14" s="72">
        <f t="shared" si="3"/>
        <v>64.125</v>
      </c>
      <c r="M14" s="72">
        <f>SUM((L14+(L14*Q14+P14))*(1+F14))</f>
        <v>219.70259761747184</v>
      </c>
      <c r="N14" s="72">
        <f t="shared" si="4"/>
        <v>85.5</v>
      </c>
      <c r="O14" s="72">
        <f>SUM((N14+(N14*Q14+P14))*(1+F14))</f>
        <v>270.69986763732629</v>
      </c>
      <c r="P14" s="107">
        <v>28.8</v>
      </c>
      <c r="Q14" s="51">
        <v>0.03</v>
      </c>
      <c r="R14" s="51"/>
    </row>
    <row r="15" spans="1:18" ht="165">
      <c r="A15" s="102" t="s">
        <v>240</v>
      </c>
      <c r="B15" s="53" t="s">
        <v>296</v>
      </c>
      <c r="C15" s="77" t="s">
        <v>214</v>
      </c>
      <c r="D15" s="93">
        <v>43.5</v>
      </c>
      <c r="E15" s="93">
        <f>SUM((P15+(D15*Q15)))</f>
        <v>26.574999999999999</v>
      </c>
      <c r="F15" s="55">
        <v>1.4694406716878627</v>
      </c>
      <c r="G15" s="72">
        <f t="shared" si="5"/>
        <v>173.04605506852698</v>
      </c>
      <c r="H15" s="72">
        <f t="shared" si="1"/>
        <v>65.25</v>
      </c>
      <c r="I15" s="72">
        <f>SUM((H15+E15)*(1+F15))</f>
        <v>226.75638967773801</v>
      </c>
      <c r="J15" s="72">
        <f t="shared" si="2"/>
        <v>65.25</v>
      </c>
      <c r="K15" s="72">
        <f>SUM((J15+E15)*(1+F15))</f>
        <v>226.75638967773801</v>
      </c>
      <c r="L15" s="72">
        <f t="shared" si="3"/>
        <v>65.25</v>
      </c>
      <c r="M15" s="72">
        <f>SUM(E15+L15)*(1+F15)</f>
        <v>226.75638967773801</v>
      </c>
      <c r="N15" s="72">
        <f t="shared" si="4"/>
        <v>87</v>
      </c>
      <c r="O15" s="72">
        <f>SUM((N15+E15)*(1+F15))</f>
        <v>280.46672428694905</v>
      </c>
      <c r="P15" s="104">
        <v>25.27</v>
      </c>
      <c r="Q15" s="51">
        <v>0.03</v>
      </c>
      <c r="R15" s="51"/>
    </row>
    <row r="16" spans="1:18" ht="225">
      <c r="A16" s="102" t="s">
        <v>241</v>
      </c>
      <c r="B16" s="53" t="s">
        <v>296</v>
      </c>
      <c r="C16" s="63" t="s">
        <v>120</v>
      </c>
      <c r="D16" s="93">
        <v>47</v>
      </c>
      <c r="E16" s="93">
        <v>32.869999999999997</v>
      </c>
      <c r="F16" s="55">
        <v>1.2292106205963136</v>
      </c>
      <c r="G16" s="72">
        <f t="shared" si="5"/>
        <v>178.04705226702757</v>
      </c>
      <c r="H16" s="72">
        <f t="shared" si="1"/>
        <v>70.5</v>
      </c>
      <c r="I16" s="72">
        <f>SUM((H16+(H16*Q16+P16))*(1+F16))</f>
        <v>229.12941363799209</v>
      </c>
      <c r="J16" s="72">
        <f t="shared" si="2"/>
        <v>70.5</v>
      </c>
      <c r="K16" s="72">
        <f>SUM((J16+(J16*Q16+P16))*(1+F16))</f>
        <v>229.12941363799209</v>
      </c>
      <c r="L16" s="72">
        <f t="shared" si="3"/>
        <v>70.5</v>
      </c>
      <c r="M16" s="72">
        <f>SUM(L16+(L16*Q16+P16))*(1+F16)</f>
        <v>229.12941363799209</v>
      </c>
      <c r="N16" s="72">
        <f t="shared" si="4"/>
        <v>94</v>
      </c>
      <c r="O16" s="72">
        <f>SUM((N16+(N16*Q16+P16))*(1+F16))</f>
        <v>283.0874567095259</v>
      </c>
      <c r="P16" s="104">
        <v>30.17</v>
      </c>
      <c r="Q16" s="51">
        <v>0.03</v>
      </c>
      <c r="R16" s="51"/>
    </row>
    <row r="17" spans="1:18" ht="223.5" customHeight="1">
      <c r="A17" s="65" t="s">
        <v>163</v>
      </c>
      <c r="B17" s="108" t="s">
        <v>222</v>
      </c>
      <c r="C17" s="61" t="s">
        <v>121</v>
      </c>
      <c r="D17" s="94">
        <v>61.41</v>
      </c>
      <c r="E17" s="94">
        <f>SUM(P17+(D17*Q17))</f>
        <v>33.698700000000002</v>
      </c>
      <c r="F17" s="55">
        <v>0.69917759804254753</v>
      </c>
      <c r="G17" s="72">
        <f t="shared" ref="G17" si="6">SUM(D17:E17)*(1+F17)</f>
        <v>161.60657241894924</v>
      </c>
      <c r="H17" s="72">
        <f t="shared" si="1"/>
        <v>92.114999999999995</v>
      </c>
      <c r="I17" s="72">
        <f>SUM((H17+(H17*Q17+P17))*(1+F17))</f>
        <v>217.43194793719843</v>
      </c>
      <c r="J17" s="72">
        <f t="shared" si="2"/>
        <v>92.114999999999995</v>
      </c>
      <c r="K17" s="72">
        <f>SUM((J17+(J17*Q17+P17))*(1+F17))</f>
        <v>217.43194793719843</v>
      </c>
      <c r="L17" s="106">
        <f t="shared" si="3"/>
        <v>92.114999999999995</v>
      </c>
      <c r="M17" s="72">
        <f>SUM(L17+(L17*Q17+P17))*(1+F17)</f>
        <v>217.43194793719843</v>
      </c>
      <c r="N17" s="106">
        <f t="shared" si="4"/>
        <v>122.82</v>
      </c>
      <c r="O17" s="72">
        <f>SUM((N17+(N17*Q17+P17))*(1+F17))</f>
        <v>273.25732345544759</v>
      </c>
      <c r="P17" s="51">
        <v>29.4</v>
      </c>
      <c r="Q17" s="51">
        <v>7.0000000000000007E-2</v>
      </c>
      <c r="R17" s="51"/>
    </row>
    <row r="18" spans="1:18" ht="64.5">
      <c r="A18" s="66" t="s">
        <v>44</v>
      </c>
      <c r="B18" s="67" t="s">
        <v>273</v>
      </c>
      <c r="C18" s="100"/>
      <c r="D18" s="73"/>
      <c r="E18" s="73"/>
      <c r="F18" s="70"/>
      <c r="G18" s="71"/>
      <c r="H18" s="73"/>
      <c r="I18" s="72">
        <f>SUM(G18*1.5)</f>
        <v>0</v>
      </c>
      <c r="J18" s="73"/>
      <c r="K18" s="72">
        <f>SUM(G18*1.5)</f>
        <v>0</v>
      </c>
      <c r="L18" s="73"/>
      <c r="M18" s="72">
        <f>SUM(G18*1.5)</f>
        <v>0</v>
      </c>
      <c r="N18" s="73"/>
      <c r="O18" s="72">
        <f>SUM(G18*2)</f>
        <v>0</v>
      </c>
    </row>
    <row r="19" spans="1:18" ht="179.25">
      <c r="A19" s="74" t="s">
        <v>40</v>
      </c>
      <c r="B19" s="67" t="s">
        <v>272</v>
      </c>
      <c r="C19" s="100"/>
      <c r="D19" s="73"/>
      <c r="E19" s="73"/>
      <c r="F19" s="70"/>
      <c r="G19" s="71"/>
      <c r="H19" s="73"/>
      <c r="I19" s="72">
        <f t="shared" ref="I19:I26" si="7">SUM(G19*1.5)</f>
        <v>0</v>
      </c>
      <c r="J19" s="73"/>
      <c r="K19" s="72">
        <f t="shared" ref="K19:K26" si="8">SUM(G19*1.5)</f>
        <v>0</v>
      </c>
      <c r="L19" s="73"/>
      <c r="M19" s="72">
        <f t="shared" ref="M19:M26" si="9">SUM(G19*1.5)</f>
        <v>0</v>
      </c>
      <c r="N19" s="73"/>
      <c r="O19" s="72">
        <f t="shared" ref="O19:O26" si="10">SUM(G19*2)</f>
        <v>0</v>
      </c>
    </row>
    <row r="20" spans="1:18" ht="77.25">
      <c r="A20" s="66" t="s">
        <v>41</v>
      </c>
      <c r="B20" s="67" t="s">
        <v>271</v>
      </c>
      <c r="C20" s="100"/>
      <c r="D20" s="73"/>
      <c r="E20" s="73"/>
      <c r="F20" s="70"/>
      <c r="G20" s="71"/>
      <c r="H20" s="73"/>
      <c r="I20" s="72">
        <f t="shared" si="7"/>
        <v>0</v>
      </c>
      <c r="J20" s="73"/>
      <c r="K20" s="72">
        <f t="shared" si="8"/>
        <v>0</v>
      </c>
      <c r="L20" s="73"/>
      <c r="M20" s="72">
        <f t="shared" si="9"/>
        <v>0</v>
      </c>
      <c r="N20" s="73"/>
      <c r="O20" s="72">
        <f t="shared" si="10"/>
        <v>0</v>
      </c>
    </row>
    <row r="21" spans="1:18" ht="115.5">
      <c r="A21" s="75" t="s">
        <v>65</v>
      </c>
      <c r="B21" s="76" t="s">
        <v>270</v>
      </c>
      <c r="C21" s="100"/>
      <c r="D21" s="73"/>
      <c r="E21" s="73"/>
      <c r="F21" s="70"/>
      <c r="G21" s="71"/>
      <c r="H21" s="73"/>
      <c r="I21" s="72">
        <f t="shared" si="7"/>
        <v>0</v>
      </c>
      <c r="J21" s="73"/>
      <c r="K21" s="72">
        <f t="shared" si="8"/>
        <v>0</v>
      </c>
      <c r="L21" s="73"/>
      <c r="M21" s="72">
        <f t="shared" si="9"/>
        <v>0</v>
      </c>
      <c r="N21" s="73"/>
      <c r="O21" s="72">
        <f t="shared" si="10"/>
        <v>0</v>
      </c>
    </row>
    <row r="22" spans="1:18" ht="141.75" thickBot="1">
      <c r="A22" s="77" t="s">
        <v>207</v>
      </c>
      <c r="B22" s="78" t="s">
        <v>269</v>
      </c>
      <c r="C22" s="101"/>
      <c r="D22" s="73"/>
      <c r="E22" s="73"/>
      <c r="F22" s="70"/>
      <c r="G22" s="71"/>
      <c r="H22" s="73"/>
      <c r="I22" s="72">
        <f t="shared" si="7"/>
        <v>0</v>
      </c>
      <c r="J22" s="73"/>
      <c r="K22" s="72">
        <f t="shared" si="8"/>
        <v>0</v>
      </c>
      <c r="L22" s="73"/>
      <c r="M22" s="72">
        <f t="shared" si="9"/>
        <v>0</v>
      </c>
      <c r="N22" s="73"/>
      <c r="O22" s="72">
        <f t="shared" si="10"/>
        <v>0</v>
      </c>
    </row>
    <row r="23" spans="1:18" ht="90.75" thickTop="1">
      <c r="A23" s="75" t="s">
        <v>66</v>
      </c>
      <c r="B23" s="79" t="s">
        <v>268</v>
      </c>
      <c r="C23" s="101"/>
      <c r="D23" s="73"/>
      <c r="E23" s="73"/>
      <c r="F23" s="70"/>
      <c r="G23" s="71"/>
      <c r="H23" s="73"/>
      <c r="I23" s="72">
        <f t="shared" si="7"/>
        <v>0</v>
      </c>
      <c r="J23" s="73"/>
      <c r="K23" s="72">
        <f t="shared" si="8"/>
        <v>0</v>
      </c>
      <c r="L23" s="73"/>
      <c r="M23" s="72">
        <f t="shared" si="9"/>
        <v>0</v>
      </c>
      <c r="N23" s="73"/>
      <c r="O23" s="72">
        <f t="shared" si="10"/>
        <v>0</v>
      </c>
    </row>
    <row r="24" spans="1:18">
      <c r="A24" s="66" t="s">
        <v>43</v>
      </c>
      <c r="B24" s="80"/>
      <c r="C24" s="101"/>
      <c r="D24" s="73"/>
      <c r="E24" s="73"/>
      <c r="F24" s="70"/>
      <c r="G24" s="73"/>
      <c r="H24" s="73"/>
      <c r="I24" s="73"/>
      <c r="J24" s="73"/>
      <c r="K24" s="73"/>
      <c r="L24" s="73"/>
      <c r="M24" s="73"/>
      <c r="N24" s="73"/>
      <c r="O24" s="73"/>
    </row>
    <row r="25" spans="1:18" ht="15.75" thickBot="1">
      <c r="A25" s="66" t="s">
        <v>42</v>
      </c>
      <c r="B25" s="81"/>
      <c r="C25" s="101"/>
      <c r="D25" s="73"/>
      <c r="E25" s="73"/>
      <c r="F25" s="70"/>
      <c r="G25" s="73"/>
      <c r="H25" s="73"/>
      <c r="I25" s="73"/>
      <c r="J25" s="73"/>
      <c r="K25" s="73"/>
      <c r="L25" s="73"/>
      <c r="M25" s="73"/>
      <c r="N25" s="73"/>
      <c r="O25" s="73"/>
    </row>
    <row r="26" spans="1:18" ht="90">
      <c r="A26" s="75" t="s">
        <v>67</v>
      </c>
      <c r="B26" s="79" t="s">
        <v>267</v>
      </c>
      <c r="C26" s="101"/>
      <c r="D26" s="73"/>
      <c r="E26" s="73"/>
      <c r="F26" s="70"/>
      <c r="G26" s="71"/>
      <c r="H26" s="73"/>
      <c r="I26" s="72">
        <f t="shared" si="7"/>
        <v>0</v>
      </c>
      <c r="J26" s="73"/>
      <c r="K26" s="72">
        <f t="shared" si="8"/>
        <v>0</v>
      </c>
      <c r="L26" s="73"/>
      <c r="M26" s="72">
        <f t="shared" si="9"/>
        <v>0</v>
      </c>
      <c r="N26" s="73"/>
      <c r="O26" s="72">
        <f t="shared" si="10"/>
        <v>0</v>
      </c>
    </row>
    <row r="27" spans="1:18">
      <c r="A27" s="66" t="s">
        <v>43</v>
      </c>
      <c r="B27" s="82"/>
      <c r="C27" s="69"/>
      <c r="D27" s="73"/>
      <c r="E27" s="73"/>
      <c r="F27" s="70"/>
      <c r="G27" s="73"/>
      <c r="H27" s="73"/>
      <c r="I27" s="73"/>
      <c r="J27" s="73"/>
      <c r="K27" s="73"/>
      <c r="L27" s="73"/>
      <c r="M27" s="73"/>
      <c r="N27" s="73"/>
      <c r="O27" s="73"/>
    </row>
    <row r="28" spans="1:18">
      <c r="A28" s="66" t="s">
        <v>42</v>
      </c>
      <c r="B28" s="82"/>
      <c r="C28" s="69"/>
      <c r="D28" s="73"/>
      <c r="E28" s="73"/>
      <c r="F28" s="70"/>
      <c r="G28" s="73"/>
      <c r="H28" s="73"/>
      <c r="I28" s="73"/>
      <c r="J28" s="73"/>
      <c r="K28" s="73"/>
      <c r="L28" s="73"/>
      <c r="M28" s="73"/>
      <c r="N28" s="73"/>
      <c r="O28" s="73"/>
    </row>
  </sheetData>
  <sheetProtection algorithmName="SHA-512" hashValue="cI9MInXaV65WlPTbeLRSrk23bFJ7OnPKFNYGZuDf6L21OxZX+oeO97Lx7vvx/o2bjdiFByJg93dFx7CZvsurTw==" saltValue="P688ky9Gqeiv6iSGfp8LHA==" spinCount="100000" sheet="1" objects="1" scenarios="1"/>
  <autoFilter ref="A3:O3" xr:uid="{00000000-0001-0000-0B00-000000000000}"/>
  <mergeCells count="1">
    <mergeCell ref="A1:E1"/>
  </mergeCells>
  <printOptions horizontalCentered="1"/>
  <pageMargins left="0.75" right="0.75" top="1" bottom="1" header="0.5" footer="0.5"/>
  <pageSetup paperSize="3" scale="60" fitToHeight="0" orientation="landscape" r:id="rId1"/>
  <headerFooter alignWithMargins="0">
    <oddHeader>&amp;LGROUP 77201, AWARD 23150
INTELLIGENT FACILITY AND SECURITY SYSTEMS &amp;&amp; SOLUTIONS&amp;RMINUTEMAN SECURITY TECHNOLOGIES INC
CONTRACT NO.: PT69233
JULY 2024</oddHeader>
    <oddFooter>&amp;L&amp;F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34"/>
  <sheetViews>
    <sheetView topLeftCell="A20" zoomScale="98" zoomScaleNormal="98" workbookViewId="0">
      <selection sqref="A1:J1"/>
    </sheetView>
  </sheetViews>
  <sheetFormatPr defaultColWidth="9.28515625" defaultRowHeight="15"/>
  <cols>
    <col min="1" max="1" width="61.140625" style="44" customWidth="1"/>
    <col min="2" max="2" width="51.28515625" style="44" customWidth="1"/>
    <col min="3" max="3" width="47.28515625" style="44" customWidth="1"/>
    <col min="4" max="4" width="19.28515625" style="87" bestFit="1" customWidth="1"/>
    <col min="5" max="5" width="19.5703125" style="87" bestFit="1" customWidth="1"/>
    <col min="6" max="6" width="14.28515625" style="86" customWidth="1"/>
    <col min="7" max="8" width="15.28515625" style="87" bestFit="1" customWidth="1"/>
    <col min="9" max="9" width="22.5703125" style="87" bestFit="1" customWidth="1"/>
    <col min="10" max="10" width="17.28515625" style="87" customWidth="1"/>
    <col min="11" max="11" width="22.5703125" style="87" bestFit="1" customWidth="1"/>
    <col min="12" max="12" width="18.28515625" style="87" bestFit="1" customWidth="1"/>
    <col min="13" max="14" width="18.28515625" style="87" customWidth="1"/>
    <col min="15" max="15" width="19.5703125" style="87" bestFit="1" customWidth="1"/>
    <col min="16" max="16" width="7.5703125" style="44" hidden="1" customWidth="1"/>
    <col min="17" max="17" width="8.140625" style="44" hidden="1" customWidth="1"/>
    <col min="18" max="18" width="5.85546875" style="44" hidden="1" customWidth="1"/>
    <col min="19" max="19" width="9.28515625" style="44" hidden="1" customWidth="1"/>
    <col min="20" max="16384" width="9.28515625" style="44"/>
  </cols>
  <sheetData>
    <row r="1" spans="1:18" ht="18.75">
      <c r="A1" s="290" t="s">
        <v>58</v>
      </c>
      <c r="B1" s="291"/>
      <c r="C1" s="291"/>
      <c r="D1" s="291"/>
      <c r="E1" s="291"/>
    </row>
    <row r="2" spans="1:18" ht="18.75">
      <c r="A2" s="88"/>
      <c r="B2" s="36" t="s">
        <v>2906</v>
      </c>
      <c r="C2" s="36">
        <f>'Cover Page'!B4:D4</f>
        <v>0</v>
      </c>
      <c r="D2" s="207"/>
      <c r="E2" s="207"/>
    </row>
    <row r="3" spans="1:18" ht="45">
      <c r="A3" s="89" t="s">
        <v>28</v>
      </c>
      <c r="B3" s="89" t="s">
        <v>29</v>
      </c>
      <c r="C3" s="48" t="s">
        <v>73</v>
      </c>
      <c r="D3" s="91" t="s">
        <v>30</v>
      </c>
      <c r="E3" s="91" t="s">
        <v>51</v>
      </c>
      <c r="F3" s="90" t="s">
        <v>32</v>
      </c>
      <c r="G3" s="91" t="s">
        <v>48</v>
      </c>
      <c r="H3" s="91" t="s">
        <v>47</v>
      </c>
      <c r="I3" s="91" t="s">
        <v>49</v>
      </c>
      <c r="J3" s="91" t="s">
        <v>33</v>
      </c>
      <c r="K3" s="91" t="s">
        <v>34</v>
      </c>
      <c r="L3" s="91" t="s">
        <v>35</v>
      </c>
      <c r="M3" s="91" t="s">
        <v>36</v>
      </c>
      <c r="N3" s="92" t="s">
        <v>45</v>
      </c>
      <c r="O3" s="91" t="s">
        <v>37</v>
      </c>
      <c r="P3" s="51"/>
      <c r="Q3" s="51"/>
      <c r="R3" s="51"/>
    </row>
    <row r="4" spans="1:18" ht="255">
      <c r="A4" s="63" t="s">
        <v>126</v>
      </c>
      <c r="B4" s="53" t="s">
        <v>289</v>
      </c>
      <c r="C4" s="63" t="s">
        <v>120</v>
      </c>
      <c r="D4" s="93">
        <v>47</v>
      </c>
      <c r="E4" s="93">
        <v>32.869999999999997</v>
      </c>
      <c r="F4" s="55">
        <v>1.1495959555750168</v>
      </c>
      <c r="G4" s="94">
        <f t="shared" ref="G4:G16" si="0">SUM(D4:E4)*(1+F4)</f>
        <v>171.68822897177662</v>
      </c>
      <c r="H4" s="94">
        <f t="shared" ref="H4:H23" si="1">SUM(D4*1.5)</f>
        <v>70.5</v>
      </c>
      <c r="I4" s="94">
        <f>SUM((H4+(H4*Q4+P4))*(1+F4))</f>
        <v>220.94622029377811</v>
      </c>
      <c r="J4" s="94">
        <f t="shared" ref="J4:J22" si="2">SUM(D4*1.5)</f>
        <v>70.5</v>
      </c>
      <c r="K4" s="94">
        <f>SUM((J4+(J4*Q4+P4))*(1+F4))</f>
        <v>220.94622029377811</v>
      </c>
      <c r="L4" s="94">
        <f t="shared" ref="L4:L22" si="3">SUM(D4*1.5)</f>
        <v>70.5</v>
      </c>
      <c r="M4" s="94">
        <f>SUM(L4+(L4*Q4+P4))*(1+F4)</f>
        <v>220.94622029377811</v>
      </c>
      <c r="N4" s="94">
        <f t="shared" ref="N4:N22" si="4">SUM(D4*2)</f>
        <v>94</v>
      </c>
      <c r="O4" s="94">
        <f>SUM((N4+(N4*Q4+P4))*(1+F4))</f>
        <v>272.97719039847141</v>
      </c>
      <c r="P4" s="72">
        <v>30.17</v>
      </c>
      <c r="Q4" s="51">
        <v>0.03</v>
      </c>
      <c r="R4" s="51"/>
    </row>
    <row r="5" spans="1:18" ht="261" customHeight="1">
      <c r="A5" s="63" t="s">
        <v>135</v>
      </c>
      <c r="B5" s="53" t="s">
        <v>289</v>
      </c>
      <c r="C5" s="63" t="s">
        <v>122</v>
      </c>
      <c r="D5" s="93">
        <v>43.5</v>
      </c>
      <c r="E5" s="93">
        <v>27.02</v>
      </c>
      <c r="F5" s="55">
        <v>1.3812463619847248</v>
      </c>
      <c r="G5" s="94">
        <f t="shared" si="0"/>
        <v>167.92549344716278</v>
      </c>
      <c r="H5" s="94">
        <f t="shared" si="1"/>
        <v>65.25</v>
      </c>
      <c r="I5" s="94">
        <f>SUM((H5+E5)*(1+F5))</f>
        <v>219.71760182033054</v>
      </c>
      <c r="J5" s="94">
        <f t="shared" si="2"/>
        <v>65.25</v>
      </c>
      <c r="K5" s="94">
        <f>SUM((J5+E5)*(1+F5))</f>
        <v>219.71760182033054</v>
      </c>
      <c r="L5" s="94">
        <f t="shared" si="3"/>
        <v>65.25</v>
      </c>
      <c r="M5" s="94">
        <f>SUM(E5+L5)*(1+F5)</f>
        <v>219.71760182033054</v>
      </c>
      <c r="N5" s="94">
        <f t="shared" si="4"/>
        <v>87</v>
      </c>
      <c r="O5" s="94">
        <f>SUM((N5+E5)*(1+F5))</f>
        <v>271.50971019349834</v>
      </c>
      <c r="P5" s="72">
        <v>25.27</v>
      </c>
      <c r="Q5" s="51">
        <v>0.03</v>
      </c>
      <c r="R5" s="51"/>
    </row>
    <row r="6" spans="1:18" ht="255">
      <c r="A6" s="63" t="s">
        <v>127</v>
      </c>
      <c r="B6" s="53" t="s">
        <v>289</v>
      </c>
      <c r="C6" s="63" t="s">
        <v>124</v>
      </c>
      <c r="D6" s="93">
        <v>42.75</v>
      </c>
      <c r="E6" s="93">
        <v>30.43</v>
      </c>
      <c r="F6" s="55">
        <v>1.2336201191264065</v>
      </c>
      <c r="G6" s="94">
        <f t="shared" si="0"/>
        <v>163.45632031767045</v>
      </c>
      <c r="H6" s="94">
        <f t="shared" si="1"/>
        <v>64.125</v>
      </c>
      <c r="I6" s="94">
        <f>SUM((H6+(H6*Q6+P6))*(1+F6))</f>
        <v>211.85607627399077</v>
      </c>
      <c r="J6" s="94">
        <f t="shared" si="2"/>
        <v>64.125</v>
      </c>
      <c r="K6" s="94">
        <f>SUM((J6+(J6*Q6+P6))*(1+F6))</f>
        <v>211.85607627399077</v>
      </c>
      <c r="L6" s="94">
        <f t="shared" si="3"/>
        <v>64.125</v>
      </c>
      <c r="M6" s="94">
        <f>SUM(L6+(L6*Q6+P6))*(1+F6)</f>
        <v>211.85607627399077</v>
      </c>
      <c r="N6" s="94">
        <f t="shared" si="4"/>
        <v>85.5</v>
      </c>
      <c r="O6" s="94">
        <f>SUM((N6+(N6*Q6+P6))*(1+F6))</f>
        <v>261.03201522170752</v>
      </c>
      <c r="P6" s="95">
        <v>28.8</v>
      </c>
      <c r="Q6" s="51">
        <v>0.03</v>
      </c>
      <c r="R6" s="51"/>
    </row>
    <row r="7" spans="1:18" ht="285">
      <c r="A7" s="63" t="s">
        <v>128</v>
      </c>
      <c r="B7" s="53" t="s">
        <v>289</v>
      </c>
      <c r="C7" s="63" t="s">
        <v>129</v>
      </c>
      <c r="D7" s="96">
        <v>41.3</v>
      </c>
      <c r="E7" s="96">
        <v>32.01</v>
      </c>
      <c r="F7" s="55">
        <v>1.2824681088483678</v>
      </c>
      <c r="G7" s="94">
        <f t="shared" si="0"/>
        <v>167.32773705967384</v>
      </c>
      <c r="H7" s="94">
        <f t="shared" si="1"/>
        <v>61.949999999999996</v>
      </c>
      <c r="I7" s="97">
        <f>SUM((H7+E7)*(1+F7))</f>
        <v>214.46070350739262</v>
      </c>
      <c r="J7" s="94">
        <f t="shared" si="2"/>
        <v>61.949999999999996</v>
      </c>
      <c r="K7" s="97">
        <f>SUM((J7+E7)*(1+F7))</f>
        <v>214.46070350739262</v>
      </c>
      <c r="L7" s="97">
        <f t="shared" si="3"/>
        <v>61.949999999999996</v>
      </c>
      <c r="M7" s="97">
        <f>SUM(E7+L7)*(1+F7)</f>
        <v>214.46070350739262</v>
      </c>
      <c r="N7" s="97">
        <f t="shared" si="4"/>
        <v>82.6</v>
      </c>
      <c r="O7" s="97">
        <f>SUM((N7+E7)*(1+F7))</f>
        <v>261.59366995511141</v>
      </c>
      <c r="P7" s="72">
        <v>26.01</v>
      </c>
      <c r="Q7" s="51">
        <v>5.2499999999999998E-2</v>
      </c>
      <c r="R7" s="51"/>
    </row>
    <row r="8" spans="1:18" ht="255">
      <c r="A8" s="63" t="s">
        <v>134</v>
      </c>
      <c r="B8" s="53" t="s">
        <v>289</v>
      </c>
      <c r="C8" s="63" t="s">
        <v>130</v>
      </c>
      <c r="D8" s="94">
        <v>41.3</v>
      </c>
      <c r="E8" s="94">
        <v>33.78</v>
      </c>
      <c r="F8" s="55">
        <v>1.1745958875975548</v>
      </c>
      <c r="G8" s="94">
        <f t="shared" si="0"/>
        <v>163.26865924082441</v>
      </c>
      <c r="H8" s="94">
        <f t="shared" si="1"/>
        <v>61.949999999999996</v>
      </c>
      <c r="I8" s="94">
        <f>SUM((H8+(P8+H8*Q8))*(1+F8))</f>
        <v>202.42986928262496</v>
      </c>
      <c r="J8" s="94">
        <f t="shared" si="2"/>
        <v>61.949999999999996</v>
      </c>
      <c r="K8" s="94">
        <f>SUM((J8+(P8+J8*Q8))*(1+F8))</f>
        <v>202.42986928262496</v>
      </c>
      <c r="L8" s="94">
        <f t="shared" si="3"/>
        <v>61.949999999999996</v>
      </c>
      <c r="M8" s="94">
        <f>SUM(L8+(P8+L8*Q8))*(1+F8)</f>
        <v>202.42986928262496</v>
      </c>
      <c r="N8" s="94">
        <f t="shared" si="4"/>
        <v>82.6</v>
      </c>
      <c r="O8" s="94">
        <f>SUM((N8+(P8+N8*Q8))*(1+F8))</f>
        <v>248.68243651388116</v>
      </c>
      <c r="P8" s="72">
        <v>29.28</v>
      </c>
      <c r="Q8" s="51">
        <v>0.03</v>
      </c>
      <c r="R8" s="51"/>
    </row>
    <row r="9" spans="1:18" ht="255" customHeight="1">
      <c r="A9" s="63" t="s">
        <v>131</v>
      </c>
      <c r="B9" s="53" t="s">
        <v>289</v>
      </c>
      <c r="C9" s="63" t="s">
        <v>132</v>
      </c>
      <c r="D9" s="96">
        <v>43.09</v>
      </c>
      <c r="E9" s="96">
        <v>29.27</v>
      </c>
      <c r="F9" s="55">
        <v>1.1426190740711348</v>
      </c>
      <c r="G9" s="94">
        <f t="shared" si="0"/>
        <v>155.03991619978731</v>
      </c>
      <c r="H9" s="94">
        <f t="shared" si="1"/>
        <v>64.635000000000005</v>
      </c>
      <c r="I9" s="97">
        <f>SUM((H9+(E9+(Q9*1.5)))*(1+F9))</f>
        <v>224.8250194422842</v>
      </c>
      <c r="J9" s="94">
        <f t="shared" si="2"/>
        <v>64.635000000000005</v>
      </c>
      <c r="K9" s="97">
        <f>SUM((J9+(E9+(Q9*1.5)))*(1+F9))</f>
        <v>224.8250194422842</v>
      </c>
      <c r="L9" s="97">
        <f t="shared" si="3"/>
        <v>64.635000000000005</v>
      </c>
      <c r="M9" s="97">
        <f>SUM((L9+(E9+(Q9*1.5)))*(1+F9))</f>
        <v>224.8250194422842</v>
      </c>
      <c r="N9" s="97">
        <f t="shared" si="4"/>
        <v>86.18</v>
      </c>
      <c r="O9" s="97">
        <f>SUM((N9+(E9+(Q9*2)))*(1+F9))</f>
        <v>278.86187249035822</v>
      </c>
      <c r="P9" s="72">
        <v>20.55</v>
      </c>
      <c r="Q9" s="51">
        <v>7.35</v>
      </c>
      <c r="R9" s="51">
        <v>0.03</v>
      </c>
    </row>
    <row r="10" spans="1:18" ht="210">
      <c r="A10" s="63" t="s">
        <v>133</v>
      </c>
      <c r="B10" s="53" t="s">
        <v>264</v>
      </c>
      <c r="C10" s="61" t="s">
        <v>181</v>
      </c>
      <c r="D10" s="94">
        <v>61.41</v>
      </c>
      <c r="E10" s="94">
        <f>SUM(P10+(D10*Q10))</f>
        <v>33.698700000000002</v>
      </c>
      <c r="F10" s="55">
        <v>0.63849268382674229</v>
      </c>
      <c r="G10" s="94">
        <f t="shared" si="0"/>
        <v>155.83490911827246</v>
      </c>
      <c r="H10" s="94">
        <f t="shared" si="1"/>
        <v>92.114999999999995</v>
      </c>
      <c r="I10" s="94">
        <f>SUM((H10+(P10+(H10*Q10)))*(1+F10))</f>
        <v>209.66652122515561</v>
      </c>
      <c r="J10" s="94">
        <f t="shared" si="2"/>
        <v>92.114999999999995</v>
      </c>
      <c r="K10" s="97">
        <f>SUM((J10+(P10+(J10*Q10)))*(1+F10))</f>
        <v>209.66652122515561</v>
      </c>
      <c r="L10" s="97">
        <f t="shared" si="3"/>
        <v>92.114999999999995</v>
      </c>
      <c r="M10" s="97">
        <f>SUM(L10+(P10+(L10*Q10)))*(1+F10)</f>
        <v>209.66652122515561</v>
      </c>
      <c r="N10" s="97">
        <f t="shared" si="4"/>
        <v>122.82</v>
      </c>
      <c r="O10" s="97">
        <f>SUM((N10+(P10+(N10*Q10)))*(1+F10))</f>
        <v>263.49813333203872</v>
      </c>
      <c r="P10" s="72">
        <v>29.4</v>
      </c>
      <c r="Q10" s="51">
        <v>7.0000000000000007E-2</v>
      </c>
      <c r="R10" s="51"/>
    </row>
    <row r="11" spans="1:18" ht="195">
      <c r="A11" s="98" t="s">
        <v>2929</v>
      </c>
      <c r="B11" s="53" t="s">
        <v>305</v>
      </c>
      <c r="C11" s="99" t="s">
        <v>138</v>
      </c>
      <c r="D11" s="93">
        <v>47</v>
      </c>
      <c r="E11" s="93">
        <v>32.869999999999997</v>
      </c>
      <c r="F11" s="55">
        <v>1.2292106205963136</v>
      </c>
      <c r="G11" s="94">
        <f t="shared" si="0"/>
        <v>178.04705226702757</v>
      </c>
      <c r="H11" s="94">
        <f t="shared" si="1"/>
        <v>70.5</v>
      </c>
      <c r="I11" s="94">
        <f>SUM((H11+(H11*Q11+P11))*(1+F11))</f>
        <v>229.12941363799209</v>
      </c>
      <c r="J11" s="94">
        <f t="shared" si="2"/>
        <v>70.5</v>
      </c>
      <c r="K11" s="94">
        <f>SUM((J11+(J11*Q11+P11))*(1+F11))</f>
        <v>229.12941363799209</v>
      </c>
      <c r="L11" s="94">
        <f t="shared" si="3"/>
        <v>70.5</v>
      </c>
      <c r="M11" s="94">
        <f>SUM((L11+(L11*Q11+P11))*(1+F11))</f>
        <v>229.12941363799209</v>
      </c>
      <c r="N11" s="94">
        <f t="shared" si="4"/>
        <v>94</v>
      </c>
      <c r="O11" s="94">
        <f>SUM((N11+(N11*Q11+P11))*(1+F11))</f>
        <v>283.0874567095259</v>
      </c>
      <c r="P11" s="72">
        <v>30.17</v>
      </c>
      <c r="Q11" s="51">
        <v>0.03</v>
      </c>
      <c r="R11" s="51"/>
    </row>
    <row r="12" spans="1:18" ht="165">
      <c r="A12" s="98" t="s">
        <v>2930</v>
      </c>
      <c r="B12" s="53" t="s">
        <v>305</v>
      </c>
      <c r="C12" s="63" t="s">
        <v>122</v>
      </c>
      <c r="D12" s="93">
        <v>43.5</v>
      </c>
      <c r="E12" s="93">
        <v>27.02</v>
      </c>
      <c r="F12" s="55">
        <v>1.4694406716878627</v>
      </c>
      <c r="G12" s="94">
        <f t="shared" si="0"/>
        <v>174.14495616742806</v>
      </c>
      <c r="H12" s="94">
        <f t="shared" si="1"/>
        <v>65.25</v>
      </c>
      <c r="I12" s="94">
        <f>SUM((H12+E12)*(1+F12))</f>
        <v>227.85529077663909</v>
      </c>
      <c r="J12" s="94">
        <f t="shared" si="2"/>
        <v>65.25</v>
      </c>
      <c r="K12" s="94">
        <f>SUM((J12+E12)*(1+F12))</f>
        <v>227.85529077663909</v>
      </c>
      <c r="L12" s="94">
        <f t="shared" si="3"/>
        <v>65.25</v>
      </c>
      <c r="M12" s="94">
        <f>SUM(E12+L12)*(1+F12)</f>
        <v>227.85529077663909</v>
      </c>
      <c r="N12" s="94">
        <f t="shared" si="4"/>
        <v>87</v>
      </c>
      <c r="O12" s="94">
        <f>SUM((N12+E12)*(1+F12))</f>
        <v>281.56562538585013</v>
      </c>
      <c r="P12" s="72">
        <v>25.27</v>
      </c>
      <c r="Q12" s="51">
        <v>0.03</v>
      </c>
      <c r="R12" s="51"/>
    </row>
    <row r="13" spans="1:18" ht="135">
      <c r="A13" s="98" t="s">
        <v>2931</v>
      </c>
      <c r="B13" s="53" t="s">
        <v>305</v>
      </c>
      <c r="C13" s="63" t="s">
        <v>124</v>
      </c>
      <c r="D13" s="93">
        <v>42.75</v>
      </c>
      <c r="E13" s="93">
        <f>SUM((D13*Q13)+P13)</f>
        <v>30.0825</v>
      </c>
      <c r="F13" s="55">
        <v>1.3163467902051622</v>
      </c>
      <c r="G13" s="94">
        <f t="shared" si="0"/>
        <v>168.70532759761744</v>
      </c>
      <c r="H13" s="94">
        <f t="shared" si="1"/>
        <v>64.125</v>
      </c>
      <c r="I13" s="94">
        <f>SUM((H13+(H13*Q13+P13))*(1+F13))</f>
        <v>219.70259761747184</v>
      </c>
      <c r="J13" s="94">
        <f t="shared" si="2"/>
        <v>64.125</v>
      </c>
      <c r="K13" s="94">
        <f>SUM((J13+(J13*Q13+P13))*(1+F13))</f>
        <v>219.70259761747184</v>
      </c>
      <c r="L13" s="94">
        <f t="shared" si="3"/>
        <v>64.125</v>
      </c>
      <c r="M13" s="94">
        <f>SUM((L13+(L13*Q13+P13))*(1+F13))</f>
        <v>219.70259761747184</v>
      </c>
      <c r="N13" s="94">
        <f t="shared" si="4"/>
        <v>85.5</v>
      </c>
      <c r="O13" s="94">
        <f>SUM((N13+(N13*Q13+P13))*(1+F13))</f>
        <v>270.69986763732629</v>
      </c>
      <c r="P13" s="95">
        <v>28.8</v>
      </c>
      <c r="Q13" s="51">
        <v>0.03</v>
      </c>
      <c r="R13" s="51"/>
    </row>
    <row r="14" spans="1:18" ht="285">
      <c r="A14" s="98" t="s">
        <v>2932</v>
      </c>
      <c r="B14" s="53" t="s">
        <v>305</v>
      </c>
      <c r="C14" s="99" t="s">
        <v>129</v>
      </c>
      <c r="D14" s="93">
        <v>41.3</v>
      </c>
      <c r="E14" s="93">
        <f>SUM((D14*Q14)+P14)</f>
        <v>28.178250000000002</v>
      </c>
      <c r="F14" s="55">
        <v>1.3670039647316408</v>
      </c>
      <c r="G14" s="94">
        <f t="shared" si="0"/>
        <v>164.45529321261611</v>
      </c>
      <c r="H14" s="94">
        <f t="shared" si="1"/>
        <v>61.949999999999996</v>
      </c>
      <c r="I14" s="94">
        <f>SUM((H14+E14)*(1+F14))</f>
        <v>213.33392508432448</v>
      </c>
      <c r="J14" s="94">
        <f t="shared" si="2"/>
        <v>61.949999999999996</v>
      </c>
      <c r="K14" s="94">
        <f>SUM((J14+E14)*(1+F14))</f>
        <v>213.33392508432448</v>
      </c>
      <c r="L14" s="94">
        <f t="shared" si="3"/>
        <v>61.949999999999996</v>
      </c>
      <c r="M14" s="94">
        <f>SUM(E14+L14)*(1+F14)</f>
        <v>213.33392508432448</v>
      </c>
      <c r="N14" s="94">
        <f t="shared" si="4"/>
        <v>82.6</v>
      </c>
      <c r="O14" s="94">
        <f>SUM((N14+E14)*(1+F14))</f>
        <v>262.21255695603287</v>
      </c>
      <c r="P14" s="72">
        <v>26.01</v>
      </c>
      <c r="Q14" s="51">
        <v>5.2499999999999998E-2</v>
      </c>
      <c r="R14" s="51"/>
    </row>
    <row r="15" spans="1:18" ht="195">
      <c r="A15" s="98" t="s">
        <v>2933</v>
      </c>
      <c r="B15" s="53" t="s">
        <v>305</v>
      </c>
      <c r="C15" s="77" t="s">
        <v>215</v>
      </c>
      <c r="D15" s="94">
        <v>41.3</v>
      </c>
      <c r="E15" s="94">
        <f>SUM(P15+(D15*Q15))</f>
        <v>30.519000000000002</v>
      </c>
      <c r="F15" s="55">
        <v>1.2551364760270938</v>
      </c>
      <c r="G15" s="94">
        <f t="shared" si="0"/>
        <v>161.96164657178983</v>
      </c>
      <c r="H15" s="94">
        <f t="shared" si="1"/>
        <v>61.949999999999996</v>
      </c>
      <c r="I15" s="94">
        <f>SUM((H15+(P15+H15*Q15))*(1+F15))</f>
        <v>209.92727184864808</v>
      </c>
      <c r="J15" s="94">
        <f t="shared" si="2"/>
        <v>61.949999999999996</v>
      </c>
      <c r="K15" s="94">
        <f>SUM((J15+(P15+J15*Q15))*(1+F15))</f>
        <v>209.92727184864808</v>
      </c>
      <c r="L15" s="94">
        <f t="shared" si="3"/>
        <v>61.949999999999996</v>
      </c>
      <c r="M15" s="94">
        <f>SUM((L15+(P15+L15*Q15))*(1+F15))</f>
        <v>209.92727184864808</v>
      </c>
      <c r="N15" s="94">
        <f t="shared" si="4"/>
        <v>82.6</v>
      </c>
      <c r="O15" s="94">
        <f>SUM((N15+(P15+N15*Q15))*(1+F15))</f>
        <v>257.89289712550635</v>
      </c>
      <c r="P15" s="72">
        <v>29.28</v>
      </c>
      <c r="Q15" s="51">
        <v>0.03</v>
      </c>
      <c r="R15" s="51"/>
    </row>
    <row r="16" spans="1:18" ht="150">
      <c r="A16" s="98" t="s">
        <v>2934</v>
      </c>
      <c r="B16" s="53" t="s">
        <v>305</v>
      </c>
      <c r="C16" s="99" t="s">
        <v>136</v>
      </c>
      <c r="D16" s="96">
        <v>43.09</v>
      </c>
      <c r="E16" s="96">
        <f>SUM((D16*R16)+P16)+Q16</f>
        <v>29.192700000000002</v>
      </c>
      <c r="F16" s="55">
        <v>1.2219753360737695</v>
      </c>
      <c r="G16" s="94">
        <f t="shared" si="0"/>
        <v>160.61037662481945</v>
      </c>
      <c r="H16" s="94">
        <f t="shared" si="1"/>
        <v>64.635000000000005</v>
      </c>
      <c r="I16" s="97">
        <f>SUM((H16+(E16+(Q16*1.5)))*(1+F16))</f>
        <v>232.98011332074211</v>
      </c>
      <c r="J16" s="94">
        <f t="shared" si="2"/>
        <v>64.635000000000005</v>
      </c>
      <c r="K16" s="97">
        <f>SUM((J16+(E16+(Q16*1.5)))*(1+F16))</f>
        <v>232.98011332074211</v>
      </c>
      <c r="L16" s="97">
        <f t="shared" si="3"/>
        <v>64.635000000000005</v>
      </c>
      <c r="M16" s="97">
        <f>SUM((L16+(E16+(Q16*1.5)))*(1+F16))</f>
        <v>232.98011332074211</v>
      </c>
      <c r="N16" s="97">
        <f t="shared" si="4"/>
        <v>86.18</v>
      </c>
      <c r="O16" s="97">
        <f>SUM((N16+(E16+(Q16*2)))*(1+F16))</f>
        <v>289.01833129652255</v>
      </c>
      <c r="P16" s="72">
        <v>20.55</v>
      </c>
      <c r="Q16" s="51">
        <v>7.35</v>
      </c>
      <c r="R16" s="51">
        <v>0.03</v>
      </c>
    </row>
    <row r="17" spans="1:18" ht="195">
      <c r="A17" s="64" t="s">
        <v>258</v>
      </c>
      <c r="B17" s="53" t="s">
        <v>304</v>
      </c>
      <c r="C17" s="99" t="s">
        <v>138</v>
      </c>
      <c r="D17" s="93">
        <v>44</v>
      </c>
      <c r="E17" s="93">
        <f>SUM((P17+(D17*Q17)))</f>
        <v>31.490000000000002</v>
      </c>
      <c r="F17" s="55">
        <v>1.2292106205963136</v>
      </c>
      <c r="G17" s="94">
        <f t="shared" ref="G17:G22" si="5">SUM(D17:E17)*(1+F17)</f>
        <v>168.28310974881575</v>
      </c>
      <c r="H17" s="94">
        <f t="shared" si="1"/>
        <v>66</v>
      </c>
      <c r="I17" s="94">
        <f>SUM((H17+(H17*Q17+P17))*(1+F17))</f>
        <v>218.79702241152819</v>
      </c>
      <c r="J17" s="94">
        <f t="shared" si="2"/>
        <v>66</v>
      </c>
      <c r="K17" s="94">
        <f>SUM((J17+(J17*Q17+P17))*(1+F17))</f>
        <v>218.79702241152819</v>
      </c>
      <c r="L17" s="94">
        <f t="shared" si="3"/>
        <v>66</v>
      </c>
      <c r="M17" s="94">
        <f>SUM((L17+(L17*Q17+P17))*(1+F17))</f>
        <v>218.79702241152819</v>
      </c>
      <c r="N17" s="94">
        <f t="shared" si="4"/>
        <v>88</v>
      </c>
      <c r="O17" s="94">
        <f>SUM((N17+(N17*Q17+P17))*(1+F17))</f>
        <v>269.31093507424066</v>
      </c>
      <c r="P17" s="72">
        <v>30.17</v>
      </c>
      <c r="Q17" s="51">
        <v>0.03</v>
      </c>
      <c r="R17" s="51"/>
    </row>
    <row r="18" spans="1:18" ht="165">
      <c r="A18" s="64" t="s">
        <v>259</v>
      </c>
      <c r="B18" s="53" t="s">
        <v>304</v>
      </c>
      <c r="C18" s="63" t="s">
        <v>122</v>
      </c>
      <c r="D18" s="93">
        <v>43.5</v>
      </c>
      <c r="E18" s="93">
        <f>SUM((P18+(D18*Q18)))</f>
        <v>26.574999999999999</v>
      </c>
      <c r="F18" s="55">
        <v>1.4694406716878627</v>
      </c>
      <c r="G18" s="94">
        <f t="shared" si="5"/>
        <v>173.04605506852698</v>
      </c>
      <c r="H18" s="94">
        <f t="shared" si="1"/>
        <v>65.25</v>
      </c>
      <c r="I18" s="94">
        <f>SUM((H18+E18)*(1+F18))</f>
        <v>226.75638967773801</v>
      </c>
      <c r="J18" s="94">
        <f t="shared" si="2"/>
        <v>65.25</v>
      </c>
      <c r="K18" s="94">
        <f>SUM((J18+E18)*(1+F18))</f>
        <v>226.75638967773801</v>
      </c>
      <c r="L18" s="94">
        <f t="shared" si="3"/>
        <v>65.25</v>
      </c>
      <c r="M18" s="94">
        <f>SUM(E18+L18)*(1+F18)</f>
        <v>226.75638967773801</v>
      </c>
      <c r="N18" s="94">
        <f t="shared" si="4"/>
        <v>87</v>
      </c>
      <c r="O18" s="94">
        <f>SUM((N18+E18)*(1+F18))</f>
        <v>280.46672428694905</v>
      </c>
      <c r="P18" s="72">
        <v>25.27</v>
      </c>
      <c r="Q18" s="51">
        <v>0.03</v>
      </c>
      <c r="R18" s="51"/>
    </row>
    <row r="19" spans="1:18" ht="150.75" customHeight="1">
      <c r="A19" s="64" t="s">
        <v>260</v>
      </c>
      <c r="B19" s="53" t="s">
        <v>304</v>
      </c>
      <c r="C19" s="63" t="s">
        <v>124</v>
      </c>
      <c r="D19" s="93">
        <v>42.75</v>
      </c>
      <c r="E19" s="93">
        <f>SUM((D19*Q19)+P19)</f>
        <v>30.0825</v>
      </c>
      <c r="F19" s="55">
        <v>1.3163467902051622</v>
      </c>
      <c r="G19" s="94">
        <f t="shared" si="5"/>
        <v>168.70532759761744</v>
      </c>
      <c r="H19" s="94">
        <f t="shared" si="1"/>
        <v>64.125</v>
      </c>
      <c r="I19" s="94">
        <f>SUM((H19+(H19*Q19+P19))*(1+F19))</f>
        <v>219.70259761747184</v>
      </c>
      <c r="J19" s="94">
        <f t="shared" si="2"/>
        <v>64.125</v>
      </c>
      <c r="K19" s="94">
        <f>SUM((J19+(J19*Q19+P19))*(1+F19))</f>
        <v>219.70259761747184</v>
      </c>
      <c r="L19" s="94">
        <f t="shared" si="3"/>
        <v>64.125</v>
      </c>
      <c r="M19" s="94">
        <f>SUM((L19+(L19*Q19+P19))*(1+F19))</f>
        <v>219.70259761747184</v>
      </c>
      <c r="N19" s="94">
        <f t="shared" si="4"/>
        <v>85.5</v>
      </c>
      <c r="O19" s="94">
        <f>SUM((N19+(N19*Q19+P19))*(1+F19))</f>
        <v>270.69986763732629</v>
      </c>
      <c r="P19" s="95">
        <v>28.8</v>
      </c>
      <c r="Q19" s="51">
        <v>0.03</v>
      </c>
      <c r="R19" s="51"/>
    </row>
    <row r="20" spans="1:18" ht="165">
      <c r="A20" s="64" t="s">
        <v>261</v>
      </c>
      <c r="B20" s="53" t="s">
        <v>304</v>
      </c>
      <c r="C20" s="63" t="s">
        <v>122</v>
      </c>
      <c r="D20" s="93">
        <v>41.3</v>
      </c>
      <c r="E20" s="93">
        <f>SUM((D20*Q20)+P20)</f>
        <v>28.178250000000002</v>
      </c>
      <c r="F20" s="55">
        <v>1.3670039647316408</v>
      </c>
      <c r="G20" s="94">
        <f t="shared" si="5"/>
        <v>164.45529321261611</v>
      </c>
      <c r="H20" s="94">
        <f t="shared" si="1"/>
        <v>61.949999999999996</v>
      </c>
      <c r="I20" s="94">
        <f>SUM((H20+E20)*(1+F20))</f>
        <v>213.33392508432448</v>
      </c>
      <c r="J20" s="94">
        <f t="shared" si="2"/>
        <v>61.949999999999996</v>
      </c>
      <c r="K20" s="94">
        <f>SUM((J20+E20)*(1+F20))</f>
        <v>213.33392508432448</v>
      </c>
      <c r="L20" s="94">
        <f t="shared" si="3"/>
        <v>61.949999999999996</v>
      </c>
      <c r="M20" s="94">
        <f>SUM(E20+L20)*(1+F20)</f>
        <v>213.33392508432448</v>
      </c>
      <c r="N20" s="94">
        <f t="shared" si="4"/>
        <v>82.6</v>
      </c>
      <c r="O20" s="94">
        <f>SUM((N20+E20)*(1+F20))</f>
        <v>262.21255695603287</v>
      </c>
      <c r="P20" s="72">
        <v>26.01</v>
      </c>
      <c r="Q20" s="51">
        <v>5.2499999999999998E-2</v>
      </c>
      <c r="R20" s="51"/>
    </row>
    <row r="21" spans="1:18" ht="195">
      <c r="A21" s="64" t="s">
        <v>257</v>
      </c>
      <c r="B21" s="53" t="s">
        <v>304</v>
      </c>
      <c r="C21" s="99" t="s">
        <v>137</v>
      </c>
      <c r="D21" s="94">
        <v>41.3</v>
      </c>
      <c r="E21" s="94">
        <f>SUM(P21+(D21*Q21))</f>
        <v>30.519000000000002</v>
      </c>
      <c r="F21" s="55">
        <v>1.2551364760270938</v>
      </c>
      <c r="G21" s="94">
        <f t="shared" si="5"/>
        <v>161.96164657178983</v>
      </c>
      <c r="H21" s="94">
        <f t="shared" si="1"/>
        <v>61.949999999999996</v>
      </c>
      <c r="I21" s="94">
        <f>SUM((H21+(P21+H21*Q21))*(1+F21))</f>
        <v>209.92727184864808</v>
      </c>
      <c r="J21" s="94">
        <f t="shared" si="2"/>
        <v>61.949999999999996</v>
      </c>
      <c r="K21" s="94">
        <f>SUM((J21+(P21+J21*Q21))*(1+F21))</f>
        <v>209.92727184864808</v>
      </c>
      <c r="L21" s="94">
        <f t="shared" si="3"/>
        <v>61.949999999999996</v>
      </c>
      <c r="M21" s="94">
        <f>SUM((L21+(P21+L21*Q21))*(1+F21))</f>
        <v>209.92727184864808</v>
      </c>
      <c r="N21" s="94">
        <f t="shared" si="4"/>
        <v>82.6</v>
      </c>
      <c r="O21" s="94">
        <f>SUM((N21+(P21+N21*Q21))*(1+F21))</f>
        <v>257.89289712550635</v>
      </c>
      <c r="P21" s="72">
        <v>29.28</v>
      </c>
      <c r="Q21" s="51">
        <v>0.03</v>
      </c>
      <c r="R21" s="51"/>
    </row>
    <row r="22" spans="1:18" ht="150">
      <c r="A22" s="64" t="s">
        <v>256</v>
      </c>
      <c r="B22" s="53" t="s">
        <v>304</v>
      </c>
      <c r="C22" s="99" t="s">
        <v>136</v>
      </c>
      <c r="D22" s="96">
        <v>43.09</v>
      </c>
      <c r="E22" s="96">
        <f>SUM((D22*R22)+P22)+Q22</f>
        <v>29.192700000000002</v>
      </c>
      <c r="F22" s="55">
        <v>1.2219753360737695</v>
      </c>
      <c r="G22" s="94">
        <f t="shared" si="5"/>
        <v>160.61037662481945</v>
      </c>
      <c r="H22" s="94">
        <f t="shared" si="1"/>
        <v>64.635000000000005</v>
      </c>
      <c r="I22" s="97">
        <f>SUM((H22+(E22+(Q22*1.5)))*(1+F22))</f>
        <v>232.98011332074211</v>
      </c>
      <c r="J22" s="94">
        <f t="shared" si="2"/>
        <v>64.635000000000005</v>
      </c>
      <c r="K22" s="97">
        <f>SUM((J22+(E22+(Q22*1.5)))*(1+F22))</f>
        <v>232.98011332074211</v>
      </c>
      <c r="L22" s="97">
        <f t="shared" si="3"/>
        <v>64.635000000000005</v>
      </c>
      <c r="M22" s="97">
        <f>SUM(L22+(E22+(Q22*1.5)))*(1+F22)</f>
        <v>232.98011332074211</v>
      </c>
      <c r="N22" s="97">
        <f t="shared" si="4"/>
        <v>86.18</v>
      </c>
      <c r="O22" s="97">
        <f>SUM((N22+(E22+(Q22*2)))*(1+F22))</f>
        <v>289.01833129652255</v>
      </c>
      <c r="P22" s="72">
        <v>20.55</v>
      </c>
      <c r="Q22" s="51">
        <v>7.35</v>
      </c>
      <c r="R22" s="51">
        <v>0.03</v>
      </c>
    </row>
    <row r="23" spans="1:18" ht="195">
      <c r="A23" s="65" t="s">
        <v>164</v>
      </c>
      <c r="B23" s="53" t="s">
        <v>266</v>
      </c>
      <c r="C23" s="61" t="s">
        <v>121</v>
      </c>
      <c r="D23" s="94">
        <v>61.41</v>
      </c>
      <c r="E23" s="94">
        <f>SUM(P23+(D23*Q23))</f>
        <v>33.698700000000002</v>
      </c>
      <c r="F23" s="55">
        <v>0.69917759804254753</v>
      </c>
      <c r="G23" s="94">
        <f t="shared" ref="G23" si="6">SUM(D23:E23)*(1+F23)</f>
        <v>161.60657241894924</v>
      </c>
      <c r="H23" s="94">
        <f t="shared" si="1"/>
        <v>92.114999999999995</v>
      </c>
      <c r="I23" s="94">
        <f>SUM((H23+(P23+(H23*Q23)))*(1+F23))</f>
        <v>217.43194793719843</v>
      </c>
      <c r="J23" s="94">
        <f t="shared" ref="J23" si="7">SUM(D23*1.5)</f>
        <v>92.114999999999995</v>
      </c>
      <c r="K23" s="97">
        <f>SUM((J23+(P23+(J23*Q23)))*(1+F23))</f>
        <v>217.43194793719843</v>
      </c>
      <c r="L23" s="97">
        <f t="shared" ref="L23" si="8">SUM(D23*1.5)</f>
        <v>92.114999999999995</v>
      </c>
      <c r="M23" s="97">
        <f>SUM((L23+(P23+(L23*Q23)))*(1+F23))</f>
        <v>217.43194793719843</v>
      </c>
      <c r="N23" s="97">
        <f t="shared" ref="N23" si="9">SUM(D23*2)</f>
        <v>122.82</v>
      </c>
      <c r="O23" s="97">
        <f>SUM((N23+(P23+(N23*Q23)))*(1+F23))</f>
        <v>273.25732345544759</v>
      </c>
      <c r="P23" s="72">
        <v>29.4</v>
      </c>
      <c r="Q23" s="51">
        <v>7.0000000000000007E-2</v>
      </c>
      <c r="R23" s="51"/>
    </row>
    <row r="24" spans="1:18" ht="64.5">
      <c r="A24" s="66" t="s">
        <v>44</v>
      </c>
      <c r="B24" s="67" t="s">
        <v>273</v>
      </c>
      <c r="C24" s="100"/>
      <c r="D24" s="73"/>
      <c r="E24" s="73"/>
      <c r="F24" s="70"/>
      <c r="G24" s="71"/>
      <c r="H24" s="73"/>
      <c r="I24" s="72">
        <f>SUM(G24*1.5)</f>
        <v>0</v>
      </c>
      <c r="J24" s="73"/>
      <c r="K24" s="72">
        <f>SUM(G24*1.5)</f>
        <v>0</v>
      </c>
      <c r="L24" s="73"/>
      <c r="M24" s="72">
        <f>SUM(G24*1.5)</f>
        <v>0</v>
      </c>
      <c r="N24" s="73"/>
      <c r="O24" s="72">
        <f>SUM(G24*2)</f>
        <v>0</v>
      </c>
      <c r="P24" s="87"/>
    </row>
    <row r="25" spans="1:18" ht="153.75">
      <c r="A25" s="74" t="s">
        <v>40</v>
      </c>
      <c r="B25" s="67" t="s">
        <v>272</v>
      </c>
      <c r="C25" s="100"/>
      <c r="D25" s="73"/>
      <c r="E25" s="73"/>
      <c r="F25" s="70"/>
      <c r="G25" s="71"/>
      <c r="H25" s="73"/>
      <c r="I25" s="72">
        <f t="shared" ref="I25:I32" si="10">SUM(G25*1.5)</f>
        <v>0</v>
      </c>
      <c r="J25" s="73"/>
      <c r="K25" s="72">
        <f t="shared" ref="K25:K32" si="11">SUM(G25*1.5)</f>
        <v>0</v>
      </c>
      <c r="L25" s="73"/>
      <c r="M25" s="72">
        <f t="shared" ref="M25:M32" si="12">SUM(G25*1.5)</f>
        <v>0</v>
      </c>
      <c r="N25" s="73"/>
      <c r="O25" s="72">
        <f t="shared" ref="O25:O32" si="13">SUM(G25*2)</f>
        <v>0</v>
      </c>
      <c r="P25" s="87"/>
    </row>
    <row r="26" spans="1:18" ht="64.5">
      <c r="A26" s="66" t="s">
        <v>41</v>
      </c>
      <c r="B26" s="67" t="s">
        <v>271</v>
      </c>
      <c r="C26" s="100"/>
      <c r="D26" s="73"/>
      <c r="E26" s="73"/>
      <c r="F26" s="70"/>
      <c r="G26" s="71"/>
      <c r="H26" s="73"/>
      <c r="I26" s="72">
        <f t="shared" si="10"/>
        <v>0</v>
      </c>
      <c r="J26" s="73"/>
      <c r="K26" s="72">
        <f t="shared" si="11"/>
        <v>0</v>
      </c>
      <c r="L26" s="73"/>
      <c r="M26" s="72">
        <f t="shared" si="12"/>
        <v>0</v>
      </c>
      <c r="N26" s="73"/>
      <c r="O26" s="72">
        <f t="shared" si="13"/>
        <v>0</v>
      </c>
      <c r="P26" s="87"/>
    </row>
    <row r="27" spans="1:18" ht="102.75">
      <c r="A27" s="75" t="s">
        <v>65</v>
      </c>
      <c r="B27" s="76" t="s">
        <v>270</v>
      </c>
      <c r="C27" s="100"/>
      <c r="D27" s="73"/>
      <c r="E27" s="73"/>
      <c r="F27" s="70"/>
      <c r="G27" s="71"/>
      <c r="H27" s="73"/>
      <c r="I27" s="72">
        <f t="shared" si="10"/>
        <v>0</v>
      </c>
      <c r="J27" s="73"/>
      <c r="K27" s="72">
        <f t="shared" si="11"/>
        <v>0</v>
      </c>
      <c r="L27" s="73"/>
      <c r="M27" s="72">
        <f t="shared" si="12"/>
        <v>0</v>
      </c>
      <c r="N27" s="73"/>
      <c r="O27" s="72">
        <f t="shared" si="13"/>
        <v>0</v>
      </c>
      <c r="P27" s="87"/>
    </row>
    <row r="28" spans="1:18" ht="129" thickBot="1">
      <c r="A28" s="77" t="s">
        <v>207</v>
      </c>
      <c r="B28" s="78" t="s">
        <v>269</v>
      </c>
      <c r="C28" s="101"/>
      <c r="D28" s="73"/>
      <c r="E28" s="73"/>
      <c r="F28" s="70"/>
      <c r="G28" s="71"/>
      <c r="H28" s="73"/>
      <c r="I28" s="72">
        <f t="shared" si="10"/>
        <v>0</v>
      </c>
      <c r="J28" s="73"/>
      <c r="K28" s="72">
        <f t="shared" si="11"/>
        <v>0</v>
      </c>
      <c r="L28" s="73"/>
      <c r="M28" s="72">
        <f t="shared" si="12"/>
        <v>0</v>
      </c>
      <c r="N28" s="73"/>
      <c r="O28" s="72">
        <f t="shared" si="13"/>
        <v>0</v>
      </c>
      <c r="P28" s="87"/>
    </row>
    <row r="29" spans="1:18" ht="78" thickTop="1">
      <c r="A29" s="75" t="s">
        <v>66</v>
      </c>
      <c r="B29" s="79" t="s">
        <v>268</v>
      </c>
      <c r="C29" s="101"/>
      <c r="D29" s="73"/>
      <c r="E29" s="73"/>
      <c r="F29" s="70"/>
      <c r="G29" s="71"/>
      <c r="H29" s="73"/>
      <c r="I29" s="72">
        <f t="shared" si="10"/>
        <v>0</v>
      </c>
      <c r="J29" s="73"/>
      <c r="K29" s="72">
        <f t="shared" si="11"/>
        <v>0</v>
      </c>
      <c r="L29" s="73"/>
      <c r="M29" s="72">
        <f t="shared" si="12"/>
        <v>0</v>
      </c>
      <c r="N29" s="73"/>
      <c r="O29" s="72">
        <f t="shared" si="13"/>
        <v>0</v>
      </c>
      <c r="P29" s="87"/>
    </row>
    <row r="30" spans="1:18">
      <c r="A30" s="66" t="s">
        <v>43</v>
      </c>
      <c r="B30" s="80"/>
      <c r="C30" s="101"/>
      <c r="D30" s="73"/>
      <c r="E30" s="73"/>
      <c r="F30" s="70"/>
      <c r="G30" s="73"/>
      <c r="H30" s="73"/>
      <c r="I30" s="73"/>
      <c r="J30" s="73"/>
      <c r="K30" s="73"/>
      <c r="L30" s="73"/>
      <c r="M30" s="73"/>
      <c r="N30" s="73"/>
      <c r="O30" s="73"/>
      <c r="P30" s="87"/>
    </row>
    <row r="31" spans="1:18" ht="15.75" thickBot="1">
      <c r="A31" s="66" t="s">
        <v>42</v>
      </c>
      <c r="B31" s="81"/>
      <c r="C31" s="101"/>
      <c r="D31" s="73"/>
      <c r="E31" s="73"/>
      <c r="F31" s="70"/>
      <c r="G31" s="73"/>
      <c r="H31" s="73"/>
      <c r="I31" s="73"/>
      <c r="J31" s="73"/>
      <c r="K31" s="73"/>
      <c r="L31" s="73"/>
      <c r="M31" s="73"/>
      <c r="N31" s="73"/>
      <c r="O31" s="73"/>
      <c r="P31" s="87"/>
    </row>
    <row r="32" spans="1:18" ht="77.25">
      <c r="A32" s="75" t="s">
        <v>67</v>
      </c>
      <c r="B32" s="79" t="s">
        <v>267</v>
      </c>
      <c r="C32" s="101"/>
      <c r="D32" s="73"/>
      <c r="E32" s="73"/>
      <c r="F32" s="70"/>
      <c r="G32" s="71"/>
      <c r="H32" s="73"/>
      <c r="I32" s="72">
        <f t="shared" si="10"/>
        <v>0</v>
      </c>
      <c r="J32" s="73"/>
      <c r="K32" s="72">
        <f t="shared" si="11"/>
        <v>0</v>
      </c>
      <c r="L32" s="73"/>
      <c r="M32" s="72">
        <f t="shared" si="12"/>
        <v>0</v>
      </c>
      <c r="N32" s="73"/>
      <c r="O32" s="72">
        <f t="shared" si="13"/>
        <v>0</v>
      </c>
      <c r="P32" s="87"/>
    </row>
    <row r="33" spans="1:16">
      <c r="A33" s="66" t="s">
        <v>43</v>
      </c>
      <c r="B33" s="82"/>
      <c r="C33" s="69"/>
      <c r="D33" s="73"/>
      <c r="E33" s="73"/>
      <c r="F33" s="70"/>
      <c r="G33" s="73"/>
      <c r="H33" s="73"/>
      <c r="I33" s="73"/>
      <c r="J33" s="73"/>
      <c r="K33" s="73"/>
      <c r="L33" s="73"/>
      <c r="M33" s="73"/>
      <c r="N33" s="73"/>
      <c r="O33" s="73"/>
      <c r="P33" s="87"/>
    </row>
    <row r="34" spans="1:16">
      <c r="A34" s="66" t="s">
        <v>42</v>
      </c>
      <c r="B34" s="82"/>
      <c r="C34" s="69"/>
      <c r="D34" s="73"/>
      <c r="E34" s="73"/>
      <c r="F34" s="70"/>
      <c r="G34" s="73"/>
      <c r="H34" s="73"/>
      <c r="I34" s="73"/>
      <c r="J34" s="73"/>
      <c r="K34" s="73"/>
      <c r="L34" s="73"/>
      <c r="M34" s="73"/>
      <c r="N34" s="73"/>
      <c r="O34" s="73"/>
      <c r="P34" s="87"/>
    </row>
  </sheetData>
  <sheetProtection algorithmName="SHA-512" hashValue="mEIb5UOgs1vwf7NLmyXfO5Sf2CJ1Shj7Mi0s/M9HE+9EPQj+JVICXo3/a+8Mh1SxMzOV1ODipdjHe1prQSGBfA==" saltValue="19o1glGyodP61GQQeyLrSA==" spinCount="100000" sheet="1" objects="1" scenarios="1"/>
  <autoFilter ref="A3:O3" xr:uid="{00000000-0001-0000-0C00-000000000000}"/>
  <mergeCells count="1">
    <mergeCell ref="A1:E1"/>
  </mergeCells>
  <printOptions horizontalCentered="1"/>
  <pageMargins left="0.75" right="0.75" top="1" bottom="1" header="0.5" footer="0.5"/>
  <pageSetup paperSize="3" scale="53" fitToHeight="0" orientation="landscape" r:id="rId1"/>
  <headerFooter alignWithMargins="0">
    <oddHeader>&amp;LGROUP 77201, AWARD 23150
INTELLIGENT FACILITY AND SECURITY SYSTEMS &amp;&amp; SOLUTIONS&amp;RMINUTEMAN SECURITY TECHNOLOGIES INC
CONTRACT NO.: PT69233
JULY 2024</oddHeader>
    <oddFooter>&amp;L&amp;F
&amp;A</oddFooter>
  </headerFooter>
  <rowBreaks count="1" manualBreakCount="1">
    <brk id="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31"/>
  <sheetViews>
    <sheetView topLeftCell="A17" zoomScale="91" zoomScaleNormal="91" workbookViewId="0">
      <selection sqref="A1:J1"/>
    </sheetView>
  </sheetViews>
  <sheetFormatPr defaultColWidth="8.7109375" defaultRowHeight="15"/>
  <cols>
    <col min="1" max="1" width="55" style="84" customWidth="1"/>
    <col min="2" max="2" width="49.5703125" style="84" customWidth="1"/>
    <col min="3" max="3" width="48.28515625" style="85" customWidth="1"/>
    <col min="4" max="4" width="18.42578125" style="43" customWidth="1"/>
    <col min="5" max="5" width="18.7109375" style="43" customWidth="1"/>
    <col min="6" max="6" width="14.28515625" style="42" customWidth="1"/>
    <col min="7" max="8" width="15.28515625" style="43" bestFit="1" customWidth="1"/>
    <col min="9" max="9" width="16.7109375" style="43" customWidth="1"/>
    <col min="10" max="10" width="15.28515625" style="43" bestFit="1" customWidth="1"/>
    <col min="11" max="11" width="20.140625" style="43" bestFit="1" customWidth="1"/>
    <col min="12" max="12" width="14.85546875" style="43" bestFit="1" customWidth="1"/>
    <col min="13" max="13" width="13.85546875" style="43" bestFit="1" customWidth="1"/>
    <col min="14" max="14" width="17.42578125" style="43" bestFit="1" customWidth="1"/>
    <col min="15" max="15" width="18.85546875" style="43" bestFit="1" customWidth="1"/>
    <col min="16" max="16" width="12.42578125" style="44" hidden="1" customWidth="1"/>
    <col min="17" max="19" width="8.7109375" style="44" hidden="1" customWidth="1"/>
    <col min="20" max="16384" width="8.7109375" style="44"/>
  </cols>
  <sheetData>
    <row r="1" spans="1:18" ht="18.75">
      <c r="A1" s="293" t="s">
        <v>57</v>
      </c>
      <c r="B1" s="293"/>
      <c r="C1" s="293"/>
    </row>
    <row r="2" spans="1:18" ht="18.75">
      <c r="A2" s="45"/>
      <c r="B2" s="36" t="s">
        <v>2906</v>
      </c>
      <c r="C2" s="46">
        <f>'Cover Page'!B4:D4</f>
        <v>0</v>
      </c>
    </row>
    <row r="3" spans="1:18" ht="39">
      <c r="A3" s="47" t="s">
        <v>28</v>
      </c>
      <c r="B3" s="47" t="s">
        <v>29</v>
      </c>
      <c r="C3" s="48" t="s">
        <v>73</v>
      </c>
      <c r="D3" s="50" t="s">
        <v>30</v>
      </c>
      <c r="E3" s="50" t="s">
        <v>31</v>
      </c>
      <c r="F3" s="49" t="s">
        <v>32</v>
      </c>
      <c r="G3" s="91" t="s">
        <v>48</v>
      </c>
      <c r="H3" s="50" t="s">
        <v>47</v>
      </c>
      <c r="I3" s="50" t="s">
        <v>46</v>
      </c>
      <c r="J3" s="50" t="s">
        <v>33</v>
      </c>
      <c r="K3" s="50" t="s">
        <v>34</v>
      </c>
      <c r="L3" s="50" t="s">
        <v>35</v>
      </c>
      <c r="M3" s="50" t="s">
        <v>36</v>
      </c>
      <c r="N3" s="50" t="s">
        <v>45</v>
      </c>
      <c r="O3" s="50" t="s">
        <v>37</v>
      </c>
      <c r="P3" s="51"/>
      <c r="Q3" s="51"/>
      <c r="R3" s="51"/>
    </row>
    <row r="4" spans="1:18" ht="285">
      <c r="A4" s="52" t="s">
        <v>150</v>
      </c>
      <c r="B4" s="53" t="s">
        <v>289</v>
      </c>
      <c r="C4" s="52" t="s">
        <v>139</v>
      </c>
      <c r="D4" s="54">
        <v>34.6</v>
      </c>
      <c r="E4" s="54">
        <f>SUM((D4*Q4)+P4)</f>
        <v>27.826500000000003</v>
      </c>
      <c r="F4" s="55">
        <v>1.2824681088483678</v>
      </c>
      <c r="G4" s="56">
        <f t="shared" ref="G4:G19" si="0">SUM(D4:E4)*(1+F4)</f>
        <v>142.48649539702265</v>
      </c>
      <c r="H4" s="56">
        <f t="shared" ref="H4:H20" si="1">SUM(D4*1.5)</f>
        <v>51.900000000000006</v>
      </c>
      <c r="I4" s="57">
        <f>SUM((H4+(P4+(H4*Q4)))*(1+F4))</f>
        <v>184.04624533996096</v>
      </c>
      <c r="J4" s="56">
        <f t="shared" ref="J4:J20" si="2">SUM(D4*1.5)</f>
        <v>51.900000000000006</v>
      </c>
      <c r="K4" s="57">
        <f>SUM((J4+(P4+(J4*Q4)))*(1+F4))</f>
        <v>184.04624533996096</v>
      </c>
      <c r="L4" s="57">
        <f t="shared" ref="L4:L20" si="3">SUM(D4*1.5)</f>
        <v>51.900000000000006</v>
      </c>
      <c r="M4" s="57">
        <f>SUM((L4+(P4+(L4*Q4)))*(1+F4))</f>
        <v>184.04624533996096</v>
      </c>
      <c r="N4" s="57">
        <f t="shared" ref="N4:N19" si="4">SUM(D4*2)</f>
        <v>69.2</v>
      </c>
      <c r="O4" s="57">
        <f>SUM((N4+(P4+(N4*Q4)))*(1+F4))</f>
        <v>225.60599528289922</v>
      </c>
      <c r="P4" s="58">
        <v>26.01</v>
      </c>
      <c r="Q4" s="59">
        <v>5.2499999999999998E-2</v>
      </c>
      <c r="R4" s="59"/>
    </row>
    <row r="5" spans="1:18" ht="270">
      <c r="A5" s="52" t="s">
        <v>149</v>
      </c>
      <c r="B5" s="53" t="s">
        <v>289</v>
      </c>
      <c r="C5" s="52" t="s">
        <v>140</v>
      </c>
      <c r="D5" s="54">
        <v>35.549999999999997</v>
      </c>
      <c r="E5" s="54">
        <f>SUM((D5*Q5)+P5)</f>
        <v>26.386500000000002</v>
      </c>
      <c r="F5" s="55">
        <v>1.3082249749942294</v>
      </c>
      <c r="G5" s="56">
        <f t="shared" si="0"/>
        <v>142.96337616373009</v>
      </c>
      <c r="H5" s="56">
        <f t="shared" si="1"/>
        <v>53.324999999999996</v>
      </c>
      <c r="I5" s="57">
        <f>SUM((H5+(R5*(1+Q5)+((P5-R5)*1.5*(1+Q5))))*(1+F5))</f>
        <v>199.52181272601368</v>
      </c>
      <c r="J5" s="56">
        <f t="shared" si="2"/>
        <v>53.324999999999996</v>
      </c>
      <c r="K5" s="57">
        <f>SUM((J5+(R5*(1+Q5)+((P5-R5)*1.5*(1+Q5))))*(1+F5))</f>
        <v>199.52181272601368</v>
      </c>
      <c r="L5" s="57">
        <f t="shared" si="3"/>
        <v>53.324999999999996</v>
      </c>
      <c r="M5" s="57">
        <f>SUM((L5+(R5*(1+Q5)+((P5-R5)*1.5*(1+Q5))))*(1+F5))</f>
        <v>199.52181272601368</v>
      </c>
      <c r="N5" s="57">
        <f t="shared" si="4"/>
        <v>71.099999999999994</v>
      </c>
      <c r="O5" s="57">
        <f>SUM((N5+(R5*(1+Q5)+((P5-R5)*2*(1+Q5))))*(1+F5))</f>
        <v>256.78864353312304</v>
      </c>
      <c r="P5" s="58">
        <v>25.32</v>
      </c>
      <c r="Q5" s="59">
        <v>0.03</v>
      </c>
      <c r="R5" s="59">
        <v>11.66</v>
      </c>
    </row>
    <row r="6" spans="1:18" ht="270">
      <c r="A6" s="52" t="s">
        <v>144</v>
      </c>
      <c r="B6" s="53" t="s">
        <v>289</v>
      </c>
      <c r="C6" s="52" t="s">
        <v>141</v>
      </c>
      <c r="D6" s="54">
        <v>41.41</v>
      </c>
      <c r="E6" s="54">
        <f>SUM((D6*Q6)+P6)</f>
        <v>32.792299999999997</v>
      </c>
      <c r="F6" s="55">
        <v>1.0818811569707547</v>
      </c>
      <c r="G6" s="56">
        <f t="shared" si="0"/>
        <v>154.48037017389103</v>
      </c>
      <c r="H6" s="56">
        <f t="shared" si="1"/>
        <v>62.114999999999995</v>
      </c>
      <c r="I6" s="57">
        <f>SUM((H6+(H6*Q6+P6))*(1+F6))</f>
        <v>198.87888000962289</v>
      </c>
      <c r="J6" s="56">
        <f t="shared" si="2"/>
        <v>62.114999999999995</v>
      </c>
      <c r="K6" s="57">
        <f>SUM((J6+(J6*Q6+P6))*(1+F6))</f>
        <v>198.87888000962289</v>
      </c>
      <c r="L6" s="57">
        <f t="shared" si="3"/>
        <v>62.114999999999995</v>
      </c>
      <c r="M6" s="57">
        <f>SUM((L6+(P6+(L6*Q6)))*(1+F6))</f>
        <v>198.87888000962289</v>
      </c>
      <c r="N6" s="57">
        <f t="shared" si="4"/>
        <v>82.82</v>
      </c>
      <c r="O6" s="57">
        <f>SUM((N6+(N6*Q6+P6))*(1+F6))</f>
        <v>243.27738984535475</v>
      </c>
      <c r="P6" s="58">
        <v>31.55</v>
      </c>
      <c r="Q6" s="59">
        <v>0.03</v>
      </c>
      <c r="R6" s="59"/>
    </row>
    <row r="7" spans="1:18" ht="270">
      <c r="A7" s="52" t="s">
        <v>145</v>
      </c>
      <c r="B7" s="53" t="s">
        <v>289</v>
      </c>
      <c r="C7" s="52" t="s">
        <v>142</v>
      </c>
      <c r="D7" s="54">
        <v>42.2</v>
      </c>
      <c r="E7" s="54">
        <f>SUM((D7*Q7)+P7)</f>
        <v>32.045999999999999</v>
      </c>
      <c r="F7" s="55">
        <v>1.114850480071059</v>
      </c>
      <c r="G7" s="56">
        <f t="shared" si="0"/>
        <v>157.01918874335587</v>
      </c>
      <c r="H7" s="56">
        <f t="shared" si="1"/>
        <v>63.300000000000004</v>
      </c>
      <c r="I7" s="57">
        <f>SUM((H7+(H7*Q7+P7))*(1+F7))</f>
        <v>202.98123422674021</v>
      </c>
      <c r="J7" s="56">
        <f t="shared" si="2"/>
        <v>63.300000000000004</v>
      </c>
      <c r="K7" s="57">
        <f>SUM((J7+(J7*Q7+P7))*(1+F7))</f>
        <v>202.98123422674021</v>
      </c>
      <c r="L7" s="57">
        <f t="shared" si="3"/>
        <v>63.300000000000004</v>
      </c>
      <c r="M7" s="57">
        <f>SUM((L7+(P7+(L7*Q7)))*(1+F7))</f>
        <v>202.98123422674021</v>
      </c>
      <c r="N7" s="57">
        <f t="shared" si="4"/>
        <v>84.4</v>
      </c>
      <c r="O7" s="57">
        <f>SUM((N7+(N7*Q7+P7))*(1+F7))</f>
        <v>248.9432797101245</v>
      </c>
      <c r="P7" s="58">
        <v>30.78</v>
      </c>
      <c r="Q7" s="59">
        <v>0.03</v>
      </c>
      <c r="R7" s="59"/>
    </row>
    <row r="8" spans="1:18" ht="270">
      <c r="A8" s="60" t="s">
        <v>148</v>
      </c>
      <c r="B8" s="53" t="s">
        <v>289</v>
      </c>
      <c r="C8" s="52" t="s">
        <v>143</v>
      </c>
      <c r="D8" s="54">
        <v>43.09</v>
      </c>
      <c r="E8" s="54">
        <f>SUM((D8*R8)+P8)+Q8</f>
        <v>29.192700000000002</v>
      </c>
      <c r="F8" s="55">
        <v>1.1426190740711348</v>
      </c>
      <c r="G8" s="56">
        <f t="shared" si="0"/>
        <v>154.87429174536163</v>
      </c>
      <c r="H8" s="56">
        <f t="shared" si="1"/>
        <v>64.635000000000005</v>
      </c>
      <c r="I8" s="57">
        <f>SUM((H8+((H8*R8)+(Q8*1.5)+P8))*(1+F8))</f>
        <v>210.29602663196152</v>
      </c>
      <c r="J8" s="56">
        <f t="shared" si="2"/>
        <v>64.635000000000005</v>
      </c>
      <c r="K8" s="57">
        <f>SUM((J8+((J8*R8)+(Q8*1.5)+P8))*(1+F8))</f>
        <v>210.29602663196152</v>
      </c>
      <c r="L8" s="57">
        <f t="shared" si="3"/>
        <v>64.635000000000005</v>
      </c>
      <c r="M8" s="57">
        <f>SUM((L8+((L8*R8)+(Q8*1.5)+P8))*(1+F8))</f>
        <v>210.29602663196152</v>
      </c>
      <c r="N8" s="57">
        <f t="shared" si="4"/>
        <v>86.18</v>
      </c>
      <c r="O8" s="57">
        <f>SUM((N8+((N8*R8)+(Q8*2)+P8))*(1+F8))</f>
        <v>265.71776151856142</v>
      </c>
      <c r="P8" s="58">
        <v>20.55</v>
      </c>
      <c r="Q8" s="58">
        <v>7.35</v>
      </c>
      <c r="R8" s="59">
        <v>0.03</v>
      </c>
    </row>
    <row r="9" spans="1:18" ht="225">
      <c r="A9" s="52" t="s">
        <v>147</v>
      </c>
      <c r="B9" s="53" t="s">
        <v>264</v>
      </c>
      <c r="C9" s="61" t="s">
        <v>121</v>
      </c>
      <c r="D9" s="56">
        <v>54.56</v>
      </c>
      <c r="E9" s="56">
        <f>SUM(P9+(D9*Q9))</f>
        <v>33.219200000000001</v>
      </c>
      <c r="F9" s="55">
        <v>0.63849268382674229</v>
      </c>
      <c r="G9" s="56">
        <f t="shared" si="0"/>
        <v>143.82557699216437</v>
      </c>
      <c r="H9" s="56">
        <f t="shared" si="1"/>
        <v>81.84</v>
      </c>
      <c r="I9" s="57">
        <f>SUM((H9+(H9*Q9+P9))*(1+F9))</f>
        <v>191.65252303599345</v>
      </c>
      <c r="J9" s="56">
        <f t="shared" si="2"/>
        <v>81.84</v>
      </c>
      <c r="K9" s="57">
        <f>SUM((J9+(J9*Q9+P9))*(1+F9))</f>
        <v>191.65252303599345</v>
      </c>
      <c r="L9" s="57">
        <f t="shared" si="3"/>
        <v>81.84</v>
      </c>
      <c r="M9" s="57">
        <f>SUM((L9+(P9+(L9*Q9)))*(1+F9))</f>
        <v>191.65252303599345</v>
      </c>
      <c r="N9" s="57">
        <f t="shared" si="4"/>
        <v>109.12</v>
      </c>
      <c r="O9" s="57">
        <f>SUM((N9+(N9*Q9+P9))*(1+F9))</f>
        <v>239.47946907982251</v>
      </c>
      <c r="P9" s="59">
        <v>29.4</v>
      </c>
      <c r="Q9" s="59">
        <v>7.0000000000000007E-2</v>
      </c>
      <c r="R9" s="59"/>
    </row>
    <row r="10" spans="1:18" ht="267.75" customHeight="1">
      <c r="A10" s="62" t="s">
        <v>2907</v>
      </c>
      <c r="B10" s="53" t="s">
        <v>290</v>
      </c>
      <c r="C10" s="63" t="s">
        <v>129</v>
      </c>
      <c r="D10" s="54">
        <v>41.3</v>
      </c>
      <c r="E10" s="54">
        <v>32.01</v>
      </c>
      <c r="F10" s="55">
        <v>1.3670039647316408</v>
      </c>
      <c r="G10" s="56">
        <f t="shared" si="0"/>
        <v>173.52506065447659</v>
      </c>
      <c r="H10" s="56">
        <f t="shared" si="1"/>
        <v>61.949999999999996</v>
      </c>
      <c r="I10" s="57">
        <f>SUM((H10+(P10+(H10*Q10)))*(1+F10))</f>
        <v>215.90005325758918</v>
      </c>
      <c r="J10" s="56">
        <f t="shared" si="2"/>
        <v>61.949999999999996</v>
      </c>
      <c r="K10" s="57">
        <f>SUM((J10+(P10+(J10*Q10)))*(1+F10))</f>
        <v>215.90005325758918</v>
      </c>
      <c r="L10" s="57">
        <f t="shared" si="3"/>
        <v>61.949999999999996</v>
      </c>
      <c r="M10" s="57">
        <f>SUM((L10+(P10+(L10*Q10)))*(1+F10))</f>
        <v>215.90005325758918</v>
      </c>
      <c r="N10" s="57">
        <f t="shared" si="4"/>
        <v>82.6</v>
      </c>
      <c r="O10" s="57">
        <f>SUM((N10+(P10+(N10*Q10)))*(1+F10))</f>
        <v>267.34481330256222</v>
      </c>
      <c r="P10" s="58">
        <v>26.01</v>
      </c>
      <c r="Q10" s="59">
        <v>5.2499999999999998E-2</v>
      </c>
      <c r="R10" s="59"/>
    </row>
    <row r="11" spans="1:18" ht="225">
      <c r="A11" s="62" t="s">
        <v>2908</v>
      </c>
      <c r="B11" s="53" t="s">
        <v>290</v>
      </c>
      <c r="C11" s="52" t="s">
        <v>146</v>
      </c>
      <c r="D11" s="54">
        <v>42.5</v>
      </c>
      <c r="E11" s="54">
        <v>26.02</v>
      </c>
      <c r="F11" s="55">
        <v>1.3937147888829045</v>
      </c>
      <c r="G11" s="56">
        <f t="shared" si="0"/>
        <v>164.01733733425661</v>
      </c>
      <c r="H11" s="56">
        <f t="shared" si="1"/>
        <v>63.75</v>
      </c>
      <c r="I11" s="57">
        <f>SUM((H11+(R11*(1+Q11)+((P11-R11)*1.5*(1+Q11))))*(1+F11))</f>
        <v>231.86598616774808</v>
      </c>
      <c r="J11" s="56">
        <f t="shared" si="2"/>
        <v>63.75</v>
      </c>
      <c r="K11" s="57">
        <f>SUM((J11+(R11*(1+Q11)+((P11-R11)*1.5*(1+Q11))))*(1+F11))</f>
        <v>231.86598616774808</v>
      </c>
      <c r="L11" s="57">
        <f t="shared" si="3"/>
        <v>63.75</v>
      </c>
      <c r="M11" s="57">
        <f>SUM((L11+(R11*(1+Q11)+((P11-R11)*1.5*(1+Q11))))*(1+F11))</f>
        <v>231.86598616774808</v>
      </c>
      <c r="N11" s="57">
        <f t="shared" si="4"/>
        <v>85</v>
      </c>
      <c r="O11" s="57">
        <f>SUM((N11+(R11*(1+Q11)+((P11-R11)*2*(1+Q11))))*(1+F11))</f>
        <v>299.57196959982218</v>
      </c>
      <c r="P11" s="58">
        <v>25.32</v>
      </c>
      <c r="Q11" s="59">
        <v>0.03</v>
      </c>
      <c r="R11" s="59">
        <v>11.66</v>
      </c>
    </row>
    <row r="12" spans="1:18" ht="285">
      <c r="A12" s="62" t="s">
        <v>2909</v>
      </c>
      <c r="B12" s="53" t="s">
        <v>290</v>
      </c>
      <c r="C12" s="52" t="s">
        <v>141</v>
      </c>
      <c r="D12" s="54">
        <v>41.41</v>
      </c>
      <c r="E12" s="54">
        <f>SUM((D12*Q12)+P12)</f>
        <v>32.792299999999997</v>
      </c>
      <c r="F12" s="55">
        <v>1.1589878664881901</v>
      </c>
      <c r="G12" s="56">
        <f t="shared" si="0"/>
        <v>160.20186536551662</v>
      </c>
      <c r="H12" s="56">
        <f t="shared" si="1"/>
        <v>62.114999999999995</v>
      </c>
      <c r="I12" s="57">
        <f>SUM((H12+(H12*Q12+P12))*(1+F12))</f>
        <v>206.24476445442374</v>
      </c>
      <c r="J12" s="56">
        <f t="shared" si="2"/>
        <v>62.114999999999995</v>
      </c>
      <c r="K12" s="57">
        <f>SUM((J12+(J12*Q12+P12))*(1+F12))</f>
        <v>206.24476445442374</v>
      </c>
      <c r="L12" s="57">
        <f t="shared" si="3"/>
        <v>62.114999999999995</v>
      </c>
      <c r="M12" s="57">
        <f>SUM((L12+(P12+(L12*Q12)))*(1+F12))</f>
        <v>206.24476445442374</v>
      </c>
      <c r="N12" s="57">
        <f t="shared" si="4"/>
        <v>82.82</v>
      </c>
      <c r="O12" s="57">
        <f>SUM((N12+(N12*Q12+P12))*(1+F12))</f>
        <v>252.28766354333086</v>
      </c>
      <c r="P12" s="58">
        <v>31.55</v>
      </c>
      <c r="Q12" s="59">
        <v>0.03</v>
      </c>
      <c r="R12" s="59"/>
    </row>
    <row r="13" spans="1:18" ht="135.75" customHeight="1">
      <c r="A13" s="62" t="s">
        <v>2910</v>
      </c>
      <c r="B13" s="53" t="s">
        <v>290</v>
      </c>
      <c r="C13" s="52" t="s">
        <v>142</v>
      </c>
      <c r="D13" s="54">
        <v>42.2</v>
      </c>
      <c r="E13" s="54">
        <f>SUM((D13*Q13)+P13)</f>
        <v>32.045999999999999</v>
      </c>
      <c r="F13" s="55">
        <v>1.1931782756292464</v>
      </c>
      <c r="G13" s="56">
        <f t="shared" si="0"/>
        <v>162.83471425236903</v>
      </c>
      <c r="H13" s="56">
        <f t="shared" si="1"/>
        <v>63.300000000000004</v>
      </c>
      <c r="I13" s="57">
        <f>SUM((H13+(H13*Q13+P13))*(1+F13))</f>
        <v>210.49905771661946</v>
      </c>
      <c r="J13" s="56">
        <f t="shared" si="2"/>
        <v>63.300000000000004</v>
      </c>
      <c r="K13" s="57">
        <f>SUM((J13+(J13*Q13+P13))*(1+F13))</f>
        <v>210.49905771661946</v>
      </c>
      <c r="L13" s="57">
        <f t="shared" si="3"/>
        <v>63.300000000000004</v>
      </c>
      <c r="M13" s="57">
        <f>SUM((L13+(P13+(L13*Q13)))*(1+F13))</f>
        <v>210.49905771661946</v>
      </c>
      <c r="N13" s="57">
        <f t="shared" si="4"/>
        <v>84.4</v>
      </c>
      <c r="O13" s="57">
        <f>SUM((N13+(N13*Q13+P13))*(1+F13))</f>
        <v>258.16340118086981</v>
      </c>
      <c r="P13" s="58">
        <v>30.78</v>
      </c>
      <c r="Q13" s="59">
        <v>0.03</v>
      </c>
      <c r="R13" s="59"/>
    </row>
    <row r="14" spans="1:18" ht="144.75" customHeight="1">
      <c r="A14" s="62" t="s">
        <v>2911</v>
      </c>
      <c r="B14" s="53" t="s">
        <v>290</v>
      </c>
      <c r="C14" s="52" t="s">
        <v>142</v>
      </c>
      <c r="D14" s="54">
        <v>43.09</v>
      </c>
      <c r="E14" s="54">
        <f>SUM((D14*R14)+P14)+Q14</f>
        <v>29.192700000000002</v>
      </c>
      <c r="F14" s="55">
        <v>1.2219753360737695</v>
      </c>
      <c r="G14" s="56">
        <f t="shared" si="0"/>
        <v>160.61037662481945</v>
      </c>
      <c r="H14" s="56">
        <f t="shared" si="1"/>
        <v>64.635000000000005</v>
      </c>
      <c r="I14" s="57">
        <f>SUM((H14+((H14*R14)+(Q14*1.5)+P14))*(1+F14))</f>
        <v>218.08476835907121</v>
      </c>
      <c r="J14" s="56">
        <f t="shared" si="2"/>
        <v>64.635000000000005</v>
      </c>
      <c r="K14" s="57">
        <f>SUM((J14+((J14*R14)+(Q14*1.5)+P14))*(1+F14))</f>
        <v>218.08476835907121</v>
      </c>
      <c r="L14" s="57">
        <f t="shared" si="3"/>
        <v>64.635000000000005</v>
      </c>
      <c r="M14" s="57">
        <f>SUM((L14+((L14*R14)+(Q14*1.5)+P14))*(1+F14))</f>
        <v>218.08476835907121</v>
      </c>
      <c r="N14" s="57">
        <f t="shared" si="4"/>
        <v>86.18</v>
      </c>
      <c r="O14" s="57">
        <f>SUM((N14+((N14*R14)+(Q14*2)+P14))*(1+F14))</f>
        <v>275.55916009332293</v>
      </c>
      <c r="P14" s="58">
        <v>20.55</v>
      </c>
      <c r="Q14" s="58">
        <v>7.35</v>
      </c>
      <c r="R14" s="59">
        <v>0.03</v>
      </c>
    </row>
    <row r="15" spans="1:18" ht="285">
      <c r="A15" s="64" t="s">
        <v>255</v>
      </c>
      <c r="B15" s="53" t="s">
        <v>291</v>
      </c>
      <c r="C15" s="63" t="s">
        <v>129</v>
      </c>
      <c r="D15" s="54">
        <v>41.3</v>
      </c>
      <c r="E15" s="54">
        <v>32.01</v>
      </c>
      <c r="F15" s="55">
        <v>1.3670039647316408</v>
      </c>
      <c r="G15" s="56">
        <f t="shared" si="0"/>
        <v>173.52506065447659</v>
      </c>
      <c r="H15" s="56">
        <f t="shared" si="1"/>
        <v>61.949999999999996</v>
      </c>
      <c r="I15" s="57">
        <f>SUM((H15+(P15+(H15*Q15)))*(1+F15))</f>
        <v>215.90005325758918</v>
      </c>
      <c r="J15" s="56">
        <f t="shared" si="2"/>
        <v>61.949999999999996</v>
      </c>
      <c r="K15" s="57">
        <f>SUM((J15+(P15+(J15*Q15)))*(1+F15))</f>
        <v>215.90005325758918</v>
      </c>
      <c r="L15" s="57">
        <f t="shared" si="3"/>
        <v>61.949999999999996</v>
      </c>
      <c r="M15" s="57">
        <f>SUM((L15+(P15+(L15*Q15)))*(1+F15))</f>
        <v>215.90005325758918</v>
      </c>
      <c r="N15" s="57">
        <f t="shared" si="4"/>
        <v>82.6</v>
      </c>
      <c r="O15" s="57">
        <f>SUM((N15+(P15+(N15*Q15)))*(1+F15))</f>
        <v>267.34481330256222</v>
      </c>
      <c r="P15" s="58">
        <v>26.01</v>
      </c>
      <c r="Q15" s="59">
        <v>5.2499999999999998E-2</v>
      </c>
      <c r="R15" s="59"/>
    </row>
    <row r="16" spans="1:18" ht="225">
      <c r="A16" s="64" t="s">
        <v>254</v>
      </c>
      <c r="B16" s="53" t="s">
        <v>291</v>
      </c>
      <c r="C16" s="52" t="s">
        <v>146</v>
      </c>
      <c r="D16" s="54">
        <v>42.5</v>
      </c>
      <c r="E16" s="54">
        <f>SUM((D16*Q16)+P16)</f>
        <v>26.594999999999999</v>
      </c>
      <c r="F16" s="55">
        <v>1.3937147888829045</v>
      </c>
      <c r="G16" s="56">
        <f t="shared" si="0"/>
        <v>165.39372333786429</v>
      </c>
      <c r="H16" s="56">
        <f t="shared" si="1"/>
        <v>63.75</v>
      </c>
      <c r="I16" s="57">
        <f>SUM((H16+(R16*(1+Q16)+((P16-R16)*1.5*(1+Q16))))*(1+F16))</f>
        <v>231.86598616774808</v>
      </c>
      <c r="J16" s="56">
        <f t="shared" si="2"/>
        <v>63.75</v>
      </c>
      <c r="K16" s="57">
        <f>SUM((J16+(R16*(1+Q16)+((P16-R16)*1.5*(1+Q16))))*(1+F16))</f>
        <v>231.86598616774808</v>
      </c>
      <c r="L16" s="57">
        <f t="shared" si="3"/>
        <v>63.75</v>
      </c>
      <c r="M16" s="57">
        <f>SUM((L16+(R16*(1+Q16)+((P16-R16)*1.5*(1+Q16))))*(1+F16))</f>
        <v>231.86598616774808</v>
      </c>
      <c r="N16" s="57">
        <f t="shared" si="4"/>
        <v>85</v>
      </c>
      <c r="O16" s="57">
        <f>SUM((N16+(R16*(1+Q16)+((P16-R16)*2*(1+Q16))))*(1+F16))</f>
        <v>299.57196959982218</v>
      </c>
      <c r="P16" s="58">
        <v>25.32</v>
      </c>
      <c r="Q16" s="59">
        <v>0.03</v>
      </c>
      <c r="R16" s="59">
        <v>11.66</v>
      </c>
    </row>
    <row r="17" spans="1:18" ht="285">
      <c r="A17" s="64" t="s">
        <v>253</v>
      </c>
      <c r="B17" s="53" t="s">
        <v>291</v>
      </c>
      <c r="C17" s="52" t="s">
        <v>141</v>
      </c>
      <c r="D17" s="54">
        <v>41.41</v>
      </c>
      <c r="E17" s="54">
        <f>SUM((D17*Q17)+P17)</f>
        <v>32.792299999999997</v>
      </c>
      <c r="F17" s="55">
        <v>1.1589878664881901</v>
      </c>
      <c r="G17" s="56">
        <f t="shared" si="0"/>
        <v>160.20186536551662</v>
      </c>
      <c r="H17" s="56">
        <f t="shared" si="1"/>
        <v>62.114999999999995</v>
      </c>
      <c r="I17" s="57">
        <f>SUM((H17+(H17*Q17+P17))*(1+F17))</f>
        <v>206.24476445442374</v>
      </c>
      <c r="J17" s="56">
        <f t="shared" si="2"/>
        <v>62.114999999999995</v>
      </c>
      <c r="K17" s="57">
        <f>SUM((J17+(J17*Q17+P17))*(1+F17))</f>
        <v>206.24476445442374</v>
      </c>
      <c r="L17" s="57">
        <f t="shared" si="3"/>
        <v>62.114999999999995</v>
      </c>
      <c r="M17" s="57">
        <f>SUM((L17+(P17+(L17*Q17)))*(1+F17))</f>
        <v>206.24476445442374</v>
      </c>
      <c r="N17" s="57">
        <f t="shared" si="4"/>
        <v>82.82</v>
      </c>
      <c r="O17" s="57">
        <f>SUM((N17+(N17*Q17+P17))*(1+F17))</f>
        <v>252.28766354333086</v>
      </c>
      <c r="P17" s="58">
        <v>31.55</v>
      </c>
      <c r="Q17" s="59">
        <v>0.03</v>
      </c>
      <c r="R17" s="59"/>
    </row>
    <row r="18" spans="1:18" ht="121.5" customHeight="1">
      <c r="A18" s="64" t="s">
        <v>252</v>
      </c>
      <c r="B18" s="53" t="s">
        <v>291</v>
      </c>
      <c r="C18" s="52" t="s">
        <v>142</v>
      </c>
      <c r="D18" s="54">
        <v>42.2</v>
      </c>
      <c r="E18" s="54">
        <f>SUM((D18*Q18)+P18)</f>
        <v>32.045999999999999</v>
      </c>
      <c r="F18" s="55">
        <v>1.1931782756292464</v>
      </c>
      <c r="G18" s="56">
        <f t="shared" si="0"/>
        <v>162.83471425236903</v>
      </c>
      <c r="H18" s="56">
        <f t="shared" si="1"/>
        <v>63.300000000000004</v>
      </c>
      <c r="I18" s="57">
        <f>SUM((H18+(H18*Q18+P18))*(1+F18))</f>
        <v>210.49905771661946</v>
      </c>
      <c r="J18" s="56">
        <f t="shared" si="2"/>
        <v>63.300000000000004</v>
      </c>
      <c r="K18" s="57">
        <f>SUM((J18+(J18*Q18+P18))*(1+F18))</f>
        <v>210.49905771661946</v>
      </c>
      <c r="L18" s="57">
        <f t="shared" si="3"/>
        <v>63.300000000000004</v>
      </c>
      <c r="M18" s="57">
        <f>SUM((L18+(P18+(L18*Q18)))*(1+F18))</f>
        <v>210.49905771661946</v>
      </c>
      <c r="N18" s="57">
        <f t="shared" si="4"/>
        <v>84.4</v>
      </c>
      <c r="O18" s="57">
        <f>SUM((N18+(N18*Q18+P18))*(1+F18))</f>
        <v>258.16340118086981</v>
      </c>
      <c r="P18" s="58">
        <v>30.78</v>
      </c>
      <c r="Q18" s="59">
        <v>0.03</v>
      </c>
      <c r="R18" s="59"/>
    </row>
    <row r="19" spans="1:18" ht="135">
      <c r="A19" s="64" t="s">
        <v>251</v>
      </c>
      <c r="B19" s="53" t="s">
        <v>291</v>
      </c>
      <c r="C19" s="52" t="s">
        <v>142</v>
      </c>
      <c r="D19" s="54">
        <v>43.09</v>
      </c>
      <c r="E19" s="54">
        <f>SUM((D19*R19)+P19)+Q19</f>
        <v>29.192700000000002</v>
      </c>
      <c r="F19" s="55">
        <v>1.2219753360737695</v>
      </c>
      <c r="G19" s="56">
        <f t="shared" si="0"/>
        <v>160.61037662481945</v>
      </c>
      <c r="H19" s="56">
        <f t="shared" si="1"/>
        <v>64.635000000000005</v>
      </c>
      <c r="I19" s="57">
        <f>SUM((H19+((H19*R19)+(Q19*1.5)+P19))*(1+F19))</f>
        <v>218.08476835907121</v>
      </c>
      <c r="J19" s="56">
        <f t="shared" si="2"/>
        <v>64.635000000000005</v>
      </c>
      <c r="K19" s="57">
        <f>SUM((J19+((J19*R19)+(Q19*1.5)+P19))*(1+F19))</f>
        <v>218.08476835907121</v>
      </c>
      <c r="L19" s="57">
        <f t="shared" si="3"/>
        <v>64.635000000000005</v>
      </c>
      <c r="M19" s="57">
        <f>SUM((L19+((L19*R19)+(Q19*1.5)+P19))*(1+F19))</f>
        <v>218.08476835907121</v>
      </c>
      <c r="N19" s="57">
        <f t="shared" si="4"/>
        <v>86.18</v>
      </c>
      <c r="O19" s="57">
        <f>SUM((N19+((N19*R19)+(Q19*2)+P19))*(1+F19))</f>
        <v>275.55916009332293</v>
      </c>
      <c r="P19" s="58">
        <v>20.55</v>
      </c>
      <c r="Q19" s="58">
        <v>7.35</v>
      </c>
      <c r="R19" s="59">
        <v>0.03</v>
      </c>
    </row>
    <row r="20" spans="1:18" ht="202.5" customHeight="1">
      <c r="A20" s="65" t="s">
        <v>165</v>
      </c>
      <c r="B20" s="53" t="s">
        <v>292</v>
      </c>
      <c r="C20" s="61" t="s">
        <v>121</v>
      </c>
      <c r="D20" s="56">
        <v>54.56</v>
      </c>
      <c r="E20" s="56">
        <f>SUM(P20+(D20*Q20))</f>
        <v>33.219200000000001</v>
      </c>
      <c r="F20" s="55">
        <v>0.69917759804254753</v>
      </c>
      <c r="G20" s="56">
        <f t="shared" ref="G20" si="5">SUM(D20:E20)*(1+F20)</f>
        <v>149.1524502140964</v>
      </c>
      <c r="H20" s="56">
        <f t="shared" si="1"/>
        <v>81.84</v>
      </c>
      <c r="I20" s="57">
        <f>SUM((H20+(H20*Q20+P20))*(1+F20))</f>
        <v>198.75076462991916</v>
      </c>
      <c r="J20" s="56">
        <f t="shared" si="2"/>
        <v>81.84</v>
      </c>
      <c r="K20" s="57">
        <f>SUM((J20+(J20*Q20+P20))*(1+F20))</f>
        <v>198.75076462991916</v>
      </c>
      <c r="L20" s="57">
        <f t="shared" si="3"/>
        <v>81.84</v>
      </c>
      <c r="M20" s="57">
        <f>SUM((L20+(P20+(L20*Q20)))*(1+F20))</f>
        <v>198.75076462991916</v>
      </c>
      <c r="N20" s="57">
        <f t="shared" ref="N20" si="6">SUM(D20*2)</f>
        <v>109.12</v>
      </c>
      <c r="O20" s="57">
        <f>SUM((N20+(N20*Q20+P20))*(1+F20))</f>
        <v>248.34907904574189</v>
      </c>
      <c r="P20" s="59">
        <v>29.4</v>
      </c>
      <c r="Q20" s="59">
        <v>7.0000000000000007E-2</v>
      </c>
      <c r="R20" s="51"/>
    </row>
    <row r="21" spans="1:18" ht="64.5">
      <c r="A21" s="66" t="s">
        <v>44</v>
      </c>
      <c r="B21" s="67" t="s">
        <v>273</v>
      </c>
      <c r="C21" s="68"/>
      <c r="D21" s="73"/>
      <c r="E21" s="73"/>
      <c r="F21" s="70"/>
      <c r="G21" s="71"/>
      <c r="H21" s="73"/>
      <c r="I21" s="72">
        <f>SUM(G21*1.5)</f>
        <v>0</v>
      </c>
      <c r="J21" s="73"/>
      <c r="K21" s="72">
        <f>SUM(G21*1.5)</f>
        <v>0</v>
      </c>
      <c r="L21" s="73"/>
      <c r="M21" s="72">
        <f>SUM(G21*1.5)</f>
        <v>0</v>
      </c>
      <c r="N21" s="73"/>
      <c r="O21" s="72">
        <f>SUM(G21*2)</f>
        <v>0</v>
      </c>
    </row>
    <row r="22" spans="1:18" ht="166.5">
      <c r="A22" s="74" t="s">
        <v>40</v>
      </c>
      <c r="B22" s="67" t="s">
        <v>272</v>
      </c>
      <c r="C22" s="68"/>
      <c r="D22" s="73"/>
      <c r="E22" s="73"/>
      <c r="F22" s="70"/>
      <c r="G22" s="71"/>
      <c r="H22" s="73"/>
      <c r="I22" s="72">
        <f t="shared" ref="I22:I29" si="7">SUM(G22*1.5)</f>
        <v>0</v>
      </c>
      <c r="J22" s="73"/>
      <c r="K22" s="72">
        <f t="shared" ref="K22:K29" si="8">SUM(G22*1.5)</f>
        <v>0</v>
      </c>
      <c r="L22" s="73"/>
      <c r="M22" s="72">
        <f t="shared" ref="M22:M29" si="9">SUM(G22*1.5)</f>
        <v>0</v>
      </c>
      <c r="N22" s="73"/>
      <c r="O22" s="72">
        <f t="shared" ref="O22:O29" si="10">SUM(G22*2)</f>
        <v>0</v>
      </c>
    </row>
    <row r="23" spans="1:18" ht="64.5">
      <c r="A23" s="66" t="s">
        <v>41</v>
      </c>
      <c r="B23" s="67" t="s">
        <v>271</v>
      </c>
      <c r="C23" s="68"/>
      <c r="D23" s="73"/>
      <c r="E23" s="73"/>
      <c r="F23" s="70"/>
      <c r="G23" s="71"/>
      <c r="H23" s="73"/>
      <c r="I23" s="72">
        <f t="shared" si="7"/>
        <v>0</v>
      </c>
      <c r="J23" s="73"/>
      <c r="K23" s="72">
        <f t="shared" si="8"/>
        <v>0</v>
      </c>
      <c r="L23" s="73"/>
      <c r="M23" s="72">
        <f t="shared" si="9"/>
        <v>0</v>
      </c>
      <c r="N23" s="73"/>
      <c r="O23" s="72">
        <f t="shared" si="10"/>
        <v>0</v>
      </c>
    </row>
    <row r="24" spans="1:18" ht="102.75">
      <c r="A24" s="75" t="s">
        <v>65</v>
      </c>
      <c r="B24" s="76" t="s">
        <v>270</v>
      </c>
      <c r="C24" s="68"/>
      <c r="D24" s="73"/>
      <c r="E24" s="73"/>
      <c r="F24" s="70"/>
      <c r="G24" s="71"/>
      <c r="H24" s="73"/>
      <c r="I24" s="72">
        <f t="shared" si="7"/>
        <v>0</v>
      </c>
      <c r="J24" s="73"/>
      <c r="K24" s="72">
        <f t="shared" si="8"/>
        <v>0</v>
      </c>
      <c r="L24" s="73"/>
      <c r="M24" s="72">
        <f t="shared" si="9"/>
        <v>0</v>
      </c>
      <c r="N24" s="73"/>
      <c r="O24" s="72">
        <f t="shared" si="10"/>
        <v>0</v>
      </c>
    </row>
    <row r="25" spans="1:18" ht="129" thickBot="1">
      <c r="A25" s="77" t="s">
        <v>207</v>
      </c>
      <c r="B25" s="78" t="s">
        <v>269</v>
      </c>
      <c r="C25" s="68"/>
      <c r="D25" s="73"/>
      <c r="E25" s="73"/>
      <c r="F25" s="70"/>
      <c r="G25" s="71"/>
      <c r="H25" s="73"/>
      <c r="I25" s="72">
        <f t="shared" si="7"/>
        <v>0</v>
      </c>
      <c r="J25" s="73"/>
      <c r="K25" s="72">
        <f t="shared" si="8"/>
        <v>0</v>
      </c>
      <c r="L25" s="73"/>
      <c r="M25" s="72">
        <f t="shared" si="9"/>
        <v>0</v>
      </c>
      <c r="N25" s="73"/>
      <c r="O25" s="72">
        <f t="shared" si="10"/>
        <v>0</v>
      </c>
    </row>
    <row r="26" spans="1:18" ht="78" thickTop="1">
      <c r="A26" s="75" t="s">
        <v>66</v>
      </c>
      <c r="B26" s="79" t="s">
        <v>268</v>
      </c>
      <c r="C26" s="68"/>
      <c r="D26" s="73"/>
      <c r="E26" s="73"/>
      <c r="F26" s="70"/>
      <c r="G26" s="71"/>
      <c r="H26" s="73"/>
      <c r="I26" s="72">
        <f t="shared" si="7"/>
        <v>0</v>
      </c>
      <c r="J26" s="73"/>
      <c r="K26" s="72">
        <f t="shared" si="8"/>
        <v>0</v>
      </c>
      <c r="L26" s="73"/>
      <c r="M26" s="72">
        <f t="shared" si="9"/>
        <v>0</v>
      </c>
      <c r="N26" s="73"/>
      <c r="O26" s="72">
        <f t="shared" si="10"/>
        <v>0</v>
      </c>
    </row>
    <row r="27" spans="1:18">
      <c r="A27" s="66" t="s">
        <v>43</v>
      </c>
      <c r="B27" s="80"/>
      <c r="C27" s="68"/>
      <c r="D27" s="73"/>
      <c r="E27" s="73"/>
      <c r="F27" s="70"/>
      <c r="G27" s="73"/>
      <c r="H27" s="73"/>
      <c r="I27" s="73"/>
      <c r="J27" s="73"/>
      <c r="K27" s="73"/>
      <c r="L27" s="73"/>
      <c r="M27" s="73"/>
      <c r="N27" s="73"/>
      <c r="O27" s="73"/>
    </row>
    <row r="28" spans="1:18" ht="15.75" thickBot="1">
      <c r="A28" s="66" t="s">
        <v>42</v>
      </c>
      <c r="B28" s="81"/>
      <c r="C28" s="68"/>
      <c r="D28" s="73"/>
      <c r="E28" s="73"/>
      <c r="F28" s="70"/>
      <c r="G28" s="73"/>
      <c r="H28" s="73"/>
      <c r="I28" s="73"/>
      <c r="J28" s="73"/>
      <c r="K28" s="73"/>
      <c r="L28" s="73"/>
      <c r="M28" s="73"/>
      <c r="N28" s="73"/>
      <c r="O28" s="73"/>
    </row>
    <row r="29" spans="1:18" ht="90">
      <c r="A29" s="75" t="s">
        <v>67</v>
      </c>
      <c r="B29" s="79" t="s">
        <v>267</v>
      </c>
      <c r="C29" s="68"/>
      <c r="D29" s="73"/>
      <c r="E29" s="73"/>
      <c r="F29" s="70"/>
      <c r="G29" s="71"/>
      <c r="H29" s="73"/>
      <c r="I29" s="72">
        <f t="shared" si="7"/>
        <v>0</v>
      </c>
      <c r="J29" s="73"/>
      <c r="K29" s="72">
        <f t="shared" si="8"/>
        <v>0</v>
      </c>
      <c r="L29" s="73"/>
      <c r="M29" s="72">
        <f t="shared" si="9"/>
        <v>0</v>
      </c>
      <c r="N29" s="73"/>
      <c r="O29" s="72">
        <f t="shared" si="10"/>
        <v>0</v>
      </c>
    </row>
    <row r="30" spans="1:18">
      <c r="A30" s="66" t="s">
        <v>43</v>
      </c>
      <c r="B30" s="82"/>
      <c r="C30" s="83"/>
      <c r="D30" s="73"/>
      <c r="E30" s="73"/>
      <c r="F30" s="70"/>
      <c r="G30" s="73"/>
      <c r="H30" s="73"/>
      <c r="I30" s="73"/>
      <c r="J30" s="73"/>
      <c r="K30" s="73"/>
      <c r="L30" s="73"/>
      <c r="M30" s="73"/>
      <c r="N30" s="73"/>
      <c r="O30" s="73"/>
    </row>
    <row r="31" spans="1:18">
      <c r="A31" s="66" t="s">
        <v>42</v>
      </c>
      <c r="B31" s="82"/>
      <c r="C31" s="83"/>
      <c r="D31" s="73"/>
      <c r="E31" s="73"/>
      <c r="F31" s="70"/>
      <c r="G31" s="73"/>
      <c r="H31" s="73"/>
      <c r="I31" s="73"/>
      <c r="J31" s="73"/>
      <c r="K31" s="73"/>
      <c r="L31" s="73"/>
      <c r="M31" s="73"/>
      <c r="N31" s="73"/>
      <c r="O31" s="73"/>
    </row>
  </sheetData>
  <sheetProtection algorithmName="SHA-512" hashValue="RuJyg7s6akcM34eegOP/2j6TbVX4hm8WljQA4lHzuP67+OAcVqrXvuQMJCdiVxkAigo7Up/H9UtEuHsuQdbfQw==" saltValue="dtxCeQW83deeGuKvvVxstQ==" spinCount="100000" sheet="1" objects="1" scenarios="1"/>
  <autoFilter ref="A3:O3" xr:uid="{00000000-0001-0000-0D00-000000000000}"/>
  <mergeCells count="1">
    <mergeCell ref="A1:C1"/>
  </mergeCells>
  <printOptions horizontalCentered="1"/>
  <pageMargins left="0.75" right="0.75" top="1" bottom="1" header="0.5" footer="0.5"/>
  <pageSetup paperSize="3" scale="57" fitToHeight="0" orientation="landscape" r:id="rId1"/>
  <headerFooter alignWithMargins="0">
    <oddHeader>&amp;LGROUP 77201, AWARD 23150
INTELLIGENT FACILITY AND SECURITY SYSTEMS &amp;&amp; SOLUTIONS&amp;RMINUTEMAN SECURITY TECHNOLOGIES INC
CONTRACT NO.: PT69233
JULY 2024</oddHeader>
    <oddFooter>&amp;L&amp;F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5"/>
  <sheetViews>
    <sheetView zoomScaleNormal="100" workbookViewId="0">
      <selection activeCell="F22" sqref="F22"/>
    </sheetView>
  </sheetViews>
  <sheetFormatPr defaultColWidth="9.140625" defaultRowHeight="12.75"/>
  <cols>
    <col min="1" max="1" width="42.140625" style="37" customWidth="1"/>
    <col min="2" max="2" width="62.140625" style="37" customWidth="1"/>
    <col min="3" max="3" width="48.7109375" style="218" customWidth="1"/>
    <col min="4" max="4" width="8.5703125" style="37" customWidth="1"/>
    <col min="5" max="16384" width="9.140625" style="37"/>
  </cols>
  <sheetData>
    <row r="1" spans="1:3" ht="15.75" thickBot="1">
      <c r="A1" s="36"/>
      <c r="B1" s="36" t="s">
        <v>2905</v>
      </c>
      <c r="C1" s="214">
        <f>'Cover Page'!B4:D4</f>
        <v>0</v>
      </c>
    </row>
    <row r="2" spans="1:3" ht="15.75" hidden="1">
      <c r="A2" s="38" t="s">
        <v>72</v>
      </c>
      <c r="B2" s="38" t="s">
        <v>6</v>
      </c>
      <c r="C2" s="215" t="s">
        <v>199</v>
      </c>
    </row>
    <row r="3" spans="1:3" ht="25.5" hidden="1" customHeight="1" thickBot="1">
      <c r="A3" s="39">
        <v>0.25</v>
      </c>
      <c r="B3" s="40"/>
      <c r="C3" s="216">
        <v>0.25</v>
      </c>
    </row>
    <row r="4" spans="1:3" ht="18.75" thickBot="1">
      <c r="A4" s="294" t="s">
        <v>2938</v>
      </c>
      <c r="B4" s="294"/>
      <c r="C4" s="217">
        <f>A3</f>
        <v>0.25</v>
      </c>
    </row>
    <row r="5" spans="1:3">
      <c r="A5" s="41"/>
    </row>
  </sheetData>
  <sheetProtection algorithmName="SHA-512" hashValue="f2IpoO/EzBqKOJYzudACF26/2nUK1Qv4NyGHs3LXl770KcOBCD8OpvyM3tOukU9CV+Olsab60DWo5ES0Fa9jeg==" saltValue="/SN8EK3QO6SPpPT2e0bXGA==" spinCount="100000" sheet="1" objects="1" scenarios="1"/>
  <mergeCells count="1">
    <mergeCell ref="A4:B4"/>
  </mergeCells>
  <printOptions horizontalCentered="1"/>
  <pageMargins left="0.75" right="0.75" top="1" bottom="1" header="0.5" footer="0.5"/>
  <pageSetup paperSize="3" fitToHeight="0" orientation="landscape" r:id="rId1"/>
  <headerFooter alignWithMargins="0">
    <oddHeader>&amp;LGROUP 77201, AWARD 23150
INTELLIGENT FACILITY AND SECURITY SYSTEMS &amp;&amp; SOLUTIONS&amp;RMINUTEMAN SECURITY TECHNOLOGIES INC
CONTRACT NO.: PT69233
JULY 2024</oddHeader>
    <oddFooter>&amp;L&amp;F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F2F93-2F61-4E59-96FE-F6C06E2F37FB}">
  <sheetPr>
    <pageSetUpPr fitToPage="1"/>
  </sheetPr>
  <dimension ref="A1:J6"/>
  <sheetViews>
    <sheetView tabSelected="1" zoomScaleNormal="100" workbookViewId="0">
      <selection activeCell="A14" sqref="A14"/>
    </sheetView>
  </sheetViews>
  <sheetFormatPr defaultColWidth="9.28515625" defaultRowHeight="12.75"/>
  <cols>
    <col min="1" max="1" width="52.7109375" style="29" customWidth="1"/>
    <col min="2" max="3" width="9.28515625" style="29"/>
    <col min="4" max="4" width="10.5703125" style="29" customWidth="1"/>
    <col min="5" max="5" width="9.28515625" style="29" customWidth="1"/>
    <col min="6" max="9" width="9.28515625" style="29"/>
    <col min="10" max="10" width="12.42578125" style="29" customWidth="1"/>
    <col min="11" max="16384" width="9.28515625" style="29"/>
  </cols>
  <sheetData>
    <row r="1" spans="1:10" ht="18">
      <c r="A1" s="284" t="s">
        <v>2939</v>
      </c>
      <c r="B1" s="285"/>
      <c r="C1" s="285"/>
      <c r="D1" s="285"/>
      <c r="E1" s="285"/>
      <c r="F1" s="285"/>
      <c r="G1" s="285"/>
      <c r="H1" s="285"/>
      <c r="I1" s="285"/>
      <c r="J1" s="285"/>
    </row>
    <row r="2" spans="1:10" ht="15">
      <c r="A2" s="286" t="s">
        <v>69</v>
      </c>
      <c r="B2" s="287"/>
      <c r="C2" s="287"/>
      <c r="D2" s="287"/>
      <c r="E2" s="287"/>
      <c r="F2" s="287"/>
      <c r="G2" s="287"/>
      <c r="H2" s="287"/>
      <c r="I2" s="287"/>
      <c r="J2" s="287"/>
    </row>
    <row r="3" spans="1:10">
      <c r="B3" s="30"/>
      <c r="C3" s="30"/>
      <c r="D3" s="30"/>
      <c r="E3" s="30"/>
    </row>
    <row r="4" spans="1:10" ht="15.75">
      <c r="A4" s="31" t="s">
        <v>0</v>
      </c>
      <c r="B4" s="281" t="s">
        <v>2811</v>
      </c>
      <c r="C4" s="282"/>
      <c r="D4" s="283"/>
      <c r="E4" s="32"/>
      <c r="F4" s="32"/>
      <c r="G4" s="32"/>
      <c r="H4" s="32"/>
      <c r="I4" s="32"/>
      <c r="J4" s="32"/>
    </row>
    <row r="5" spans="1:10" ht="15.75">
      <c r="A5" s="31" t="s">
        <v>20</v>
      </c>
      <c r="B5" s="33" t="s">
        <v>23</v>
      </c>
      <c r="C5" s="34"/>
      <c r="D5" s="32"/>
      <c r="E5" s="32"/>
      <c r="F5" s="32"/>
      <c r="G5" s="32"/>
      <c r="H5" s="32"/>
      <c r="I5" s="32"/>
    </row>
    <row r="6" spans="1:10" ht="15.75">
      <c r="A6" s="31" t="s">
        <v>10</v>
      </c>
      <c r="B6" s="35" t="s">
        <v>11</v>
      </c>
      <c r="C6" s="35" t="s">
        <v>12</v>
      </c>
      <c r="D6" s="35" t="s">
        <v>13</v>
      </c>
      <c r="E6" s="35" t="s">
        <v>14</v>
      </c>
      <c r="F6" s="35" t="s">
        <v>15</v>
      </c>
      <c r="G6" s="35" t="s">
        <v>16</v>
      </c>
      <c r="H6" s="35" t="s">
        <v>17</v>
      </c>
      <c r="I6" s="35" t="s">
        <v>18</v>
      </c>
      <c r="J6" s="35" t="s">
        <v>19</v>
      </c>
    </row>
  </sheetData>
  <sheetProtection algorithmName="SHA-512" hashValue="fNjgQgfXjG6QUviGrKwcwnY+2UBW/4ucaB4DeNWD0xILaheGHIUvq3s777facSD5dAQ6vtgeWkFQhCCi5F4dsg==" saltValue="Qty1s3XVSgaTxqCf/DsMHA==" spinCount="100000" sheet="1" objects="1" scenarios="1"/>
  <mergeCells count="3">
    <mergeCell ref="B4:D4"/>
    <mergeCell ref="A1:J1"/>
    <mergeCell ref="A2:J2"/>
  </mergeCells>
  <conditionalFormatting sqref="A1:A2">
    <cfRule type="cellIs" dxfId="2" priority="1" operator="equal">
      <formula>"Word"</formula>
    </cfRule>
    <cfRule type="cellIs" dxfId="1" priority="2" operator="equal">
      <formula>"PDF"</formula>
    </cfRule>
    <cfRule type="cellIs" dxfId="0" priority="3" operator="equal">
      <formula>"Excel"</formula>
    </cfRule>
  </conditionalFormatting>
  <printOptions horizontalCentered="1"/>
  <pageMargins left="0.75" right="0.75" top="1" bottom="1" header="0.5" footer="0.5"/>
  <pageSetup scale="64" fitToHeight="0" orientation="portrait" r:id="rId1"/>
  <headerFooter alignWithMargins="0">
    <oddHeader>&amp;LGROUP 77201, AWARD 23150
INTELLIGENT FACILITY AND SECURITY SYSTEMS &amp;&amp; SOLUTIONS&amp;RMINUTEMAN SECURITY TECHNOLOGIES INC
CONTRACT NO.: PT69233
JULY 2024</oddHeader>
    <oddFooter>&amp;L&amp;F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99"/>
  <sheetViews>
    <sheetView zoomScale="70" zoomScaleNormal="70" workbookViewId="0">
      <selection activeCell="C17" sqref="C17"/>
    </sheetView>
  </sheetViews>
  <sheetFormatPr defaultColWidth="9.28515625" defaultRowHeight="12.75"/>
  <cols>
    <col min="1" max="1" width="14.5703125" style="37" customWidth="1"/>
    <col min="2" max="2" width="48.7109375" style="137" customWidth="1"/>
    <col min="3" max="3" width="29.42578125" style="137" customWidth="1"/>
    <col min="4" max="4" width="72" style="137" customWidth="1"/>
    <col min="5" max="5" width="15.85546875" style="137" customWidth="1"/>
    <col min="6" max="6" width="15.28515625" style="137" customWidth="1"/>
    <col min="7" max="7" width="19.28515625" style="137" customWidth="1"/>
    <col min="8" max="8" width="18.5703125" style="194" customWidth="1"/>
    <col min="9" max="9" width="18.5703125" style="203" customWidth="1"/>
    <col min="10" max="10" width="23.42578125" style="198" customWidth="1"/>
    <col min="11" max="11" width="22.85546875" style="37" customWidth="1"/>
    <col min="12" max="16384" width="9.28515625" style="37"/>
  </cols>
  <sheetData>
    <row r="1" spans="1:10" ht="15.75">
      <c r="B1" s="178" t="s">
        <v>2912</v>
      </c>
      <c r="C1" s="179"/>
      <c r="D1" s="179"/>
      <c r="E1" s="179"/>
      <c r="F1" s="180"/>
      <c r="G1" s="180"/>
      <c r="H1" s="192"/>
      <c r="I1" s="199"/>
      <c r="J1" s="195"/>
    </row>
    <row r="2" spans="1:10" ht="15.75">
      <c r="B2" s="180"/>
      <c r="C2" s="179"/>
      <c r="D2" s="179"/>
      <c r="E2" s="179"/>
      <c r="F2" s="180"/>
      <c r="G2" s="180"/>
      <c r="H2" s="192"/>
      <c r="I2" s="199"/>
      <c r="J2" s="195"/>
    </row>
    <row r="3" spans="1:10" ht="15.75">
      <c r="B3" s="180"/>
      <c r="C3" s="179"/>
      <c r="D3" s="179"/>
      <c r="E3" s="179"/>
      <c r="F3" s="180"/>
      <c r="G3" s="180"/>
      <c r="H3" s="192"/>
      <c r="I3" s="199"/>
      <c r="J3" s="195"/>
    </row>
    <row r="4" spans="1:10" ht="99" customHeight="1">
      <c r="A4" s="181" t="s">
        <v>25</v>
      </c>
      <c r="B4" s="182" t="s">
        <v>5</v>
      </c>
      <c r="C4" s="183" t="s">
        <v>202</v>
      </c>
      <c r="D4" s="182" t="s">
        <v>203</v>
      </c>
      <c r="E4" s="184" t="s">
        <v>3</v>
      </c>
      <c r="F4" s="183" t="s">
        <v>2812</v>
      </c>
      <c r="G4" s="183" t="s">
        <v>27</v>
      </c>
      <c r="H4" s="193" t="s">
        <v>2</v>
      </c>
      <c r="I4" s="200" t="s">
        <v>9</v>
      </c>
      <c r="J4" s="196" t="s">
        <v>1</v>
      </c>
    </row>
    <row r="5" spans="1:10" ht="15.75">
      <c r="A5" s="185">
        <v>1</v>
      </c>
      <c r="B5" s="186" t="s">
        <v>307</v>
      </c>
      <c r="C5" s="186" t="s">
        <v>309</v>
      </c>
      <c r="D5" s="186" t="s">
        <v>310</v>
      </c>
      <c r="E5" s="186" t="s">
        <v>308</v>
      </c>
      <c r="F5" s="186" t="s">
        <v>2936</v>
      </c>
      <c r="G5" s="186" t="s">
        <v>77</v>
      </c>
      <c r="H5" s="187">
        <v>525</v>
      </c>
      <c r="I5" s="201">
        <v>0.15</v>
      </c>
      <c r="J5" s="197">
        <f>H5-(H5*(I5))</f>
        <v>446.25</v>
      </c>
    </row>
    <row r="6" spans="1:10" ht="15.75">
      <c r="A6" s="185">
        <f t="shared" ref="A6:A69" si="0">SUM(A5+1)</f>
        <v>2</v>
      </c>
      <c r="B6" s="186" t="s">
        <v>307</v>
      </c>
      <c r="C6" s="186" t="s">
        <v>311</v>
      </c>
      <c r="D6" s="186" t="s">
        <v>312</v>
      </c>
      <c r="E6" s="186" t="s">
        <v>308</v>
      </c>
      <c r="F6" s="186" t="s">
        <v>2937</v>
      </c>
      <c r="G6" s="186" t="s">
        <v>77</v>
      </c>
      <c r="H6" s="187">
        <v>200</v>
      </c>
      <c r="I6" s="201">
        <v>0.2</v>
      </c>
      <c r="J6" s="197">
        <f t="shared" ref="J6:J65" si="1">H6-(H6*(I6))</f>
        <v>160</v>
      </c>
    </row>
    <row r="7" spans="1:10" ht="15.75">
      <c r="A7" s="185">
        <f t="shared" si="0"/>
        <v>3</v>
      </c>
      <c r="B7" s="186" t="s">
        <v>307</v>
      </c>
      <c r="C7" s="186" t="s">
        <v>313</v>
      </c>
      <c r="D7" s="186" t="s">
        <v>314</v>
      </c>
      <c r="E7" s="186" t="s">
        <v>308</v>
      </c>
      <c r="F7" s="186" t="s">
        <v>2937</v>
      </c>
      <c r="G7" s="186" t="s">
        <v>77</v>
      </c>
      <c r="H7" s="187">
        <v>4.2</v>
      </c>
      <c r="I7" s="201">
        <v>0.2</v>
      </c>
      <c r="J7" s="197">
        <f t="shared" si="1"/>
        <v>3.3600000000000003</v>
      </c>
    </row>
    <row r="8" spans="1:10" ht="15.75">
      <c r="A8" s="185">
        <f t="shared" si="0"/>
        <v>4</v>
      </c>
      <c r="B8" s="186" t="s">
        <v>307</v>
      </c>
      <c r="C8" s="186" t="s">
        <v>315</v>
      </c>
      <c r="D8" s="186" t="s">
        <v>316</v>
      </c>
      <c r="E8" s="186" t="s">
        <v>308</v>
      </c>
      <c r="F8" s="186" t="s">
        <v>2937</v>
      </c>
      <c r="G8" s="186" t="s">
        <v>77</v>
      </c>
      <c r="H8" s="187">
        <v>175</v>
      </c>
      <c r="I8" s="201">
        <v>0.2</v>
      </c>
      <c r="J8" s="197">
        <f t="shared" si="1"/>
        <v>140</v>
      </c>
    </row>
    <row r="9" spans="1:10" ht="15.75">
      <c r="A9" s="185">
        <f t="shared" si="0"/>
        <v>5</v>
      </c>
      <c r="B9" s="186" t="s">
        <v>307</v>
      </c>
      <c r="C9" s="186" t="s">
        <v>317</v>
      </c>
      <c r="D9" s="186" t="s">
        <v>318</v>
      </c>
      <c r="E9" s="186" t="s">
        <v>308</v>
      </c>
      <c r="F9" s="186" t="s">
        <v>2937</v>
      </c>
      <c r="G9" s="186" t="s">
        <v>77</v>
      </c>
      <c r="H9" s="187">
        <v>140</v>
      </c>
      <c r="I9" s="201">
        <v>0.2</v>
      </c>
      <c r="J9" s="197">
        <f t="shared" si="1"/>
        <v>112</v>
      </c>
    </row>
    <row r="10" spans="1:10" ht="15.75">
      <c r="A10" s="185">
        <f t="shared" si="0"/>
        <v>6</v>
      </c>
      <c r="B10" s="186" t="s">
        <v>307</v>
      </c>
      <c r="C10" s="186" t="s">
        <v>319</v>
      </c>
      <c r="D10" s="186" t="s">
        <v>320</v>
      </c>
      <c r="E10" s="186" t="s">
        <v>308</v>
      </c>
      <c r="F10" s="186" t="s">
        <v>2937</v>
      </c>
      <c r="G10" s="186" t="s">
        <v>77</v>
      </c>
      <c r="H10" s="187">
        <v>18</v>
      </c>
      <c r="I10" s="201">
        <v>0.2</v>
      </c>
      <c r="J10" s="197">
        <f t="shared" si="1"/>
        <v>14.4</v>
      </c>
    </row>
    <row r="11" spans="1:10" ht="15.75">
      <c r="A11" s="185">
        <f t="shared" si="0"/>
        <v>7</v>
      </c>
      <c r="B11" s="186" t="s">
        <v>307</v>
      </c>
      <c r="C11" s="186" t="s">
        <v>321</v>
      </c>
      <c r="D11" s="186" t="s">
        <v>322</v>
      </c>
      <c r="E11" s="186" t="s">
        <v>308</v>
      </c>
      <c r="F11" s="186" t="s">
        <v>2937</v>
      </c>
      <c r="G11" s="186" t="s">
        <v>77</v>
      </c>
      <c r="H11" s="187">
        <v>2.2000000000000002</v>
      </c>
      <c r="I11" s="201">
        <v>0.2</v>
      </c>
      <c r="J11" s="197">
        <f t="shared" si="1"/>
        <v>1.7600000000000002</v>
      </c>
    </row>
    <row r="12" spans="1:10" ht="15.75">
      <c r="A12" s="185">
        <f t="shared" si="0"/>
        <v>8</v>
      </c>
      <c r="B12" s="186" t="s">
        <v>307</v>
      </c>
      <c r="C12" s="186" t="s">
        <v>323</v>
      </c>
      <c r="D12" s="186" t="s">
        <v>324</v>
      </c>
      <c r="E12" s="186" t="s">
        <v>308</v>
      </c>
      <c r="F12" s="186" t="s">
        <v>2937</v>
      </c>
      <c r="G12" s="186" t="s">
        <v>77</v>
      </c>
      <c r="H12" s="187">
        <v>26</v>
      </c>
      <c r="I12" s="201">
        <v>0.2</v>
      </c>
      <c r="J12" s="197">
        <f t="shared" si="1"/>
        <v>20.8</v>
      </c>
    </row>
    <row r="13" spans="1:10" ht="15.75">
      <c r="A13" s="185">
        <f t="shared" si="0"/>
        <v>9</v>
      </c>
      <c r="B13" s="186" t="s">
        <v>307</v>
      </c>
      <c r="C13" s="186" t="s">
        <v>325</v>
      </c>
      <c r="D13" s="186" t="s">
        <v>326</v>
      </c>
      <c r="E13" s="186" t="s">
        <v>308</v>
      </c>
      <c r="F13" s="186" t="s">
        <v>2936</v>
      </c>
      <c r="G13" s="186" t="s">
        <v>77</v>
      </c>
      <c r="H13" s="187">
        <v>6.67</v>
      </c>
      <c r="I13" s="201">
        <v>0.15</v>
      </c>
      <c r="J13" s="197">
        <f t="shared" si="1"/>
        <v>5.6695000000000002</v>
      </c>
    </row>
    <row r="14" spans="1:10" ht="15.75">
      <c r="A14" s="185">
        <f t="shared" si="0"/>
        <v>10</v>
      </c>
      <c r="B14" s="186" t="s">
        <v>307</v>
      </c>
      <c r="C14" s="186" t="s">
        <v>327</v>
      </c>
      <c r="D14" s="186" t="s">
        <v>328</v>
      </c>
      <c r="E14" s="186" t="s">
        <v>308</v>
      </c>
      <c r="F14" s="186" t="s">
        <v>2936</v>
      </c>
      <c r="G14" s="186" t="s">
        <v>77</v>
      </c>
      <c r="H14" s="187">
        <v>80</v>
      </c>
      <c r="I14" s="201">
        <v>0.15</v>
      </c>
      <c r="J14" s="197">
        <f t="shared" si="1"/>
        <v>68</v>
      </c>
    </row>
    <row r="15" spans="1:10" ht="15.75">
      <c r="A15" s="185">
        <f t="shared" si="0"/>
        <v>11</v>
      </c>
      <c r="B15" s="186" t="s">
        <v>307</v>
      </c>
      <c r="C15" s="186" t="s">
        <v>329</v>
      </c>
      <c r="D15" s="186" t="s">
        <v>330</v>
      </c>
      <c r="E15" s="186" t="s">
        <v>308</v>
      </c>
      <c r="F15" s="186" t="s">
        <v>2936</v>
      </c>
      <c r="G15" s="186" t="s">
        <v>77</v>
      </c>
      <c r="H15" s="187">
        <v>144</v>
      </c>
      <c r="I15" s="201">
        <v>0.15</v>
      </c>
      <c r="J15" s="197">
        <f t="shared" si="1"/>
        <v>122.4</v>
      </c>
    </row>
    <row r="16" spans="1:10" ht="15.75">
      <c r="A16" s="185">
        <f t="shared" si="0"/>
        <v>12</v>
      </c>
      <c r="B16" s="186" t="s">
        <v>307</v>
      </c>
      <c r="C16" s="186" t="s">
        <v>331</v>
      </c>
      <c r="D16" s="186" t="s">
        <v>332</v>
      </c>
      <c r="E16" s="186" t="s">
        <v>308</v>
      </c>
      <c r="F16" s="186" t="s">
        <v>2936</v>
      </c>
      <c r="G16" s="186" t="s">
        <v>77</v>
      </c>
      <c r="H16" s="187">
        <v>192</v>
      </c>
      <c r="I16" s="201">
        <v>0.15</v>
      </c>
      <c r="J16" s="197">
        <f t="shared" si="1"/>
        <v>163.19999999999999</v>
      </c>
    </row>
    <row r="17" spans="1:10" ht="15.75">
      <c r="A17" s="185">
        <f t="shared" si="0"/>
        <v>13</v>
      </c>
      <c r="B17" s="186" t="s">
        <v>307</v>
      </c>
      <c r="C17" s="186" t="s">
        <v>333</v>
      </c>
      <c r="D17" s="186" t="s">
        <v>334</v>
      </c>
      <c r="E17" s="186" t="s">
        <v>308</v>
      </c>
      <c r="F17" s="186" t="s">
        <v>2936</v>
      </c>
      <c r="G17" s="186" t="s">
        <v>77</v>
      </c>
      <c r="H17" s="187">
        <v>240</v>
      </c>
      <c r="I17" s="201">
        <v>0.15</v>
      </c>
      <c r="J17" s="197">
        <f t="shared" si="1"/>
        <v>204</v>
      </c>
    </row>
    <row r="18" spans="1:10" ht="15.75">
      <c r="A18" s="185">
        <f t="shared" si="0"/>
        <v>14</v>
      </c>
      <c r="B18" s="186" t="s">
        <v>307</v>
      </c>
      <c r="C18" s="186" t="s">
        <v>335</v>
      </c>
      <c r="D18" s="186" t="s">
        <v>336</v>
      </c>
      <c r="E18" s="186" t="s">
        <v>308</v>
      </c>
      <c r="F18" s="186" t="s">
        <v>2936</v>
      </c>
      <c r="G18" s="186" t="s">
        <v>77</v>
      </c>
      <c r="H18" s="187">
        <v>280</v>
      </c>
      <c r="I18" s="201">
        <v>0.15</v>
      </c>
      <c r="J18" s="197">
        <f t="shared" si="1"/>
        <v>238</v>
      </c>
    </row>
    <row r="19" spans="1:10" ht="15.75">
      <c r="A19" s="185">
        <f t="shared" si="0"/>
        <v>15</v>
      </c>
      <c r="B19" s="186" t="s">
        <v>307</v>
      </c>
      <c r="C19" s="186" t="s">
        <v>337</v>
      </c>
      <c r="D19" s="186" t="s">
        <v>338</v>
      </c>
      <c r="E19" s="186" t="s">
        <v>308</v>
      </c>
      <c r="F19" s="186" t="s">
        <v>2936</v>
      </c>
      <c r="G19" s="186" t="s">
        <v>77</v>
      </c>
      <c r="H19" s="187">
        <v>16.7</v>
      </c>
      <c r="I19" s="201">
        <v>0.15</v>
      </c>
      <c r="J19" s="197">
        <f t="shared" si="1"/>
        <v>14.195</v>
      </c>
    </row>
    <row r="20" spans="1:10" ht="15.75">
      <c r="A20" s="185">
        <f t="shared" si="0"/>
        <v>16</v>
      </c>
      <c r="B20" s="186" t="s">
        <v>307</v>
      </c>
      <c r="C20" s="186" t="s">
        <v>339</v>
      </c>
      <c r="D20" s="186" t="s">
        <v>340</v>
      </c>
      <c r="E20" s="186" t="s">
        <v>308</v>
      </c>
      <c r="F20" s="186" t="s">
        <v>2936</v>
      </c>
      <c r="G20" s="186" t="s">
        <v>77</v>
      </c>
      <c r="H20" s="187">
        <v>200</v>
      </c>
      <c r="I20" s="201">
        <v>0.15</v>
      </c>
      <c r="J20" s="197">
        <f t="shared" si="1"/>
        <v>170</v>
      </c>
    </row>
    <row r="21" spans="1:10" ht="15.75">
      <c r="A21" s="185">
        <f t="shared" si="0"/>
        <v>17</v>
      </c>
      <c r="B21" s="186" t="s">
        <v>307</v>
      </c>
      <c r="C21" s="186" t="s">
        <v>341</v>
      </c>
      <c r="D21" s="186" t="s">
        <v>342</v>
      </c>
      <c r="E21" s="186" t="s">
        <v>308</v>
      </c>
      <c r="F21" s="186" t="s">
        <v>2936</v>
      </c>
      <c r="G21" s="186" t="s">
        <v>77</v>
      </c>
      <c r="H21" s="187">
        <v>360</v>
      </c>
      <c r="I21" s="201">
        <v>0.15</v>
      </c>
      <c r="J21" s="197">
        <f t="shared" si="1"/>
        <v>306</v>
      </c>
    </row>
    <row r="22" spans="1:10" ht="15.75">
      <c r="A22" s="185">
        <f t="shared" si="0"/>
        <v>18</v>
      </c>
      <c r="B22" s="186" t="s">
        <v>307</v>
      </c>
      <c r="C22" s="186" t="s">
        <v>343</v>
      </c>
      <c r="D22" s="186" t="s">
        <v>344</v>
      </c>
      <c r="E22" s="186" t="s">
        <v>308</v>
      </c>
      <c r="F22" s="186" t="s">
        <v>2936</v>
      </c>
      <c r="G22" s="186" t="s">
        <v>77</v>
      </c>
      <c r="H22" s="187">
        <v>480</v>
      </c>
      <c r="I22" s="201">
        <v>0.15</v>
      </c>
      <c r="J22" s="197">
        <f t="shared" si="1"/>
        <v>408</v>
      </c>
    </row>
    <row r="23" spans="1:10" ht="15.75">
      <c r="A23" s="185">
        <f t="shared" si="0"/>
        <v>19</v>
      </c>
      <c r="B23" s="186" t="s">
        <v>307</v>
      </c>
      <c r="C23" s="186" t="s">
        <v>345</v>
      </c>
      <c r="D23" s="186" t="s">
        <v>346</v>
      </c>
      <c r="E23" s="186" t="s">
        <v>308</v>
      </c>
      <c r="F23" s="186" t="s">
        <v>2936</v>
      </c>
      <c r="G23" s="186" t="s">
        <v>77</v>
      </c>
      <c r="H23" s="187">
        <v>600</v>
      </c>
      <c r="I23" s="201">
        <v>0.15</v>
      </c>
      <c r="J23" s="197">
        <f t="shared" si="1"/>
        <v>510</v>
      </c>
    </row>
    <row r="24" spans="1:10" ht="15.75">
      <c r="A24" s="185">
        <f t="shared" si="0"/>
        <v>20</v>
      </c>
      <c r="B24" s="186" t="s">
        <v>307</v>
      </c>
      <c r="C24" s="186" t="s">
        <v>347</v>
      </c>
      <c r="D24" s="186" t="s">
        <v>348</v>
      </c>
      <c r="E24" s="186" t="s">
        <v>308</v>
      </c>
      <c r="F24" s="186" t="s">
        <v>2936</v>
      </c>
      <c r="G24" s="186" t="s">
        <v>77</v>
      </c>
      <c r="H24" s="187">
        <v>700</v>
      </c>
      <c r="I24" s="201">
        <v>0.15</v>
      </c>
      <c r="J24" s="197">
        <f t="shared" si="1"/>
        <v>595</v>
      </c>
    </row>
    <row r="25" spans="1:10" ht="15.75">
      <c r="A25" s="185">
        <f t="shared" si="0"/>
        <v>21</v>
      </c>
      <c r="B25" s="186" t="s">
        <v>307</v>
      </c>
      <c r="C25" s="186" t="s">
        <v>349</v>
      </c>
      <c r="D25" s="186" t="s">
        <v>350</v>
      </c>
      <c r="E25" s="186" t="s">
        <v>308</v>
      </c>
      <c r="F25" s="186" t="s">
        <v>2937</v>
      </c>
      <c r="G25" s="186" t="s">
        <v>77</v>
      </c>
      <c r="H25" s="187">
        <v>6000</v>
      </c>
      <c r="I25" s="201">
        <v>0.2</v>
      </c>
      <c r="J25" s="197">
        <f t="shared" si="1"/>
        <v>4800</v>
      </c>
    </row>
    <row r="26" spans="1:10" ht="15.75">
      <c r="A26" s="185">
        <f t="shared" si="0"/>
        <v>22</v>
      </c>
      <c r="B26" s="186" t="s">
        <v>307</v>
      </c>
      <c r="C26" s="186" t="s">
        <v>351</v>
      </c>
      <c r="D26" s="186" t="s">
        <v>352</v>
      </c>
      <c r="E26" s="186" t="s">
        <v>308</v>
      </c>
      <c r="F26" s="186" t="s">
        <v>2937</v>
      </c>
      <c r="G26" s="186" t="s">
        <v>77</v>
      </c>
      <c r="H26" s="187">
        <v>1.33</v>
      </c>
      <c r="I26" s="201">
        <v>0.2</v>
      </c>
      <c r="J26" s="197">
        <f t="shared" si="1"/>
        <v>1.0640000000000001</v>
      </c>
    </row>
    <row r="27" spans="1:10" ht="15.75">
      <c r="A27" s="185">
        <f t="shared" si="0"/>
        <v>23</v>
      </c>
      <c r="B27" s="186" t="s">
        <v>307</v>
      </c>
      <c r="C27" s="186" t="s">
        <v>353</v>
      </c>
      <c r="D27" s="186" t="s">
        <v>354</v>
      </c>
      <c r="E27" s="186" t="s">
        <v>308</v>
      </c>
      <c r="F27" s="186" t="s">
        <v>2937</v>
      </c>
      <c r="G27" s="186" t="s">
        <v>77</v>
      </c>
      <c r="H27" s="187">
        <v>16</v>
      </c>
      <c r="I27" s="201">
        <v>0.2</v>
      </c>
      <c r="J27" s="197">
        <f t="shared" si="1"/>
        <v>12.8</v>
      </c>
    </row>
    <row r="28" spans="1:10" ht="15.75">
      <c r="A28" s="185">
        <f t="shared" si="0"/>
        <v>24</v>
      </c>
      <c r="B28" s="186" t="s">
        <v>307</v>
      </c>
      <c r="C28" s="186" t="s">
        <v>355</v>
      </c>
      <c r="D28" s="186" t="s">
        <v>356</v>
      </c>
      <c r="E28" s="186" t="s">
        <v>308</v>
      </c>
      <c r="F28" s="186" t="s">
        <v>2937</v>
      </c>
      <c r="G28" s="186" t="s">
        <v>77</v>
      </c>
      <c r="H28" s="187">
        <v>1.4</v>
      </c>
      <c r="I28" s="201">
        <v>0.2</v>
      </c>
      <c r="J28" s="197">
        <f t="shared" si="1"/>
        <v>1.1199999999999999</v>
      </c>
    </row>
    <row r="29" spans="1:10" ht="15.75">
      <c r="A29" s="185">
        <f t="shared" si="0"/>
        <v>25</v>
      </c>
      <c r="B29" s="186" t="s">
        <v>307</v>
      </c>
      <c r="C29" s="186" t="s">
        <v>357</v>
      </c>
      <c r="D29" s="186" t="s">
        <v>358</v>
      </c>
      <c r="E29" s="186" t="s">
        <v>308</v>
      </c>
      <c r="F29" s="186" t="s">
        <v>2937</v>
      </c>
      <c r="G29" s="186" t="s">
        <v>77</v>
      </c>
      <c r="H29" s="187">
        <v>4.2</v>
      </c>
      <c r="I29" s="201">
        <v>0.2</v>
      </c>
      <c r="J29" s="197">
        <f t="shared" si="1"/>
        <v>3.3600000000000003</v>
      </c>
    </row>
    <row r="30" spans="1:10" ht="15.75">
      <c r="A30" s="185">
        <f t="shared" si="0"/>
        <v>26</v>
      </c>
      <c r="B30" s="186" t="s">
        <v>307</v>
      </c>
      <c r="C30" s="186" t="s">
        <v>359</v>
      </c>
      <c r="D30" s="186" t="s">
        <v>360</v>
      </c>
      <c r="E30" s="186" t="s">
        <v>308</v>
      </c>
      <c r="F30" s="186" t="s">
        <v>2937</v>
      </c>
      <c r="G30" s="186" t="s">
        <v>77</v>
      </c>
      <c r="H30" s="187">
        <v>50</v>
      </c>
      <c r="I30" s="201">
        <v>0.2</v>
      </c>
      <c r="J30" s="197">
        <f t="shared" si="1"/>
        <v>40</v>
      </c>
    </row>
    <row r="31" spans="1:10" ht="15.75">
      <c r="A31" s="185">
        <f t="shared" si="0"/>
        <v>27</v>
      </c>
      <c r="B31" s="186" t="s">
        <v>307</v>
      </c>
      <c r="C31" s="186" t="s">
        <v>361</v>
      </c>
      <c r="D31" s="186" t="s">
        <v>362</v>
      </c>
      <c r="E31" s="186" t="s">
        <v>308</v>
      </c>
      <c r="F31" s="186" t="s">
        <v>2937</v>
      </c>
      <c r="G31" s="186" t="s">
        <v>77</v>
      </c>
      <c r="H31" s="187">
        <v>40</v>
      </c>
      <c r="I31" s="201">
        <v>0.2</v>
      </c>
      <c r="J31" s="197">
        <f t="shared" si="1"/>
        <v>32</v>
      </c>
    </row>
    <row r="32" spans="1:10" ht="15.75">
      <c r="A32" s="185">
        <f t="shared" si="0"/>
        <v>28</v>
      </c>
      <c r="B32" s="186" t="s">
        <v>307</v>
      </c>
      <c r="C32" s="186" t="s">
        <v>363</v>
      </c>
      <c r="D32" s="186" t="s">
        <v>364</v>
      </c>
      <c r="E32" s="186" t="s">
        <v>308</v>
      </c>
      <c r="F32" s="186" t="s">
        <v>2937</v>
      </c>
      <c r="G32" s="186" t="s">
        <v>77</v>
      </c>
      <c r="H32" s="187">
        <v>1.5</v>
      </c>
      <c r="I32" s="201">
        <v>0.2</v>
      </c>
      <c r="J32" s="197">
        <f t="shared" si="1"/>
        <v>1.2</v>
      </c>
    </row>
    <row r="33" spans="1:10" ht="15.75">
      <c r="A33" s="185">
        <f t="shared" si="0"/>
        <v>29</v>
      </c>
      <c r="B33" s="186" t="s">
        <v>307</v>
      </c>
      <c r="C33" s="186" t="s">
        <v>365</v>
      </c>
      <c r="D33" s="186" t="s">
        <v>366</v>
      </c>
      <c r="E33" s="186" t="s">
        <v>308</v>
      </c>
      <c r="F33" s="186" t="s">
        <v>2937</v>
      </c>
      <c r="G33" s="186" t="s">
        <v>77</v>
      </c>
      <c r="H33" s="187">
        <v>26</v>
      </c>
      <c r="I33" s="201">
        <v>0.2</v>
      </c>
      <c r="J33" s="197">
        <f t="shared" si="1"/>
        <v>20.8</v>
      </c>
    </row>
    <row r="34" spans="1:10" ht="15.75">
      <c r="A34" s="185">
        <f t="shared" si="0"/>
        <v>30</v>
      </c>
      <c r="B34" s="186" t="s">
        <v>307</v>
      </c>
      <c r="C34" s="186" t="s">
        <v>367</v>
      </c>
      <c r="D34" s="186" t="s">
        <v>368</v>
      </c>
      <c r="E34" s="186" t="s">
        <v>308</v>
      </c>
      <c r="F34" s="186" t="s">
        <v>2936</v>
      </c>
      <c r="G34" s="186" t="s">
        <v>77</v>
      </c>
      <c r="H34" s="187">
        <v>80</v>
      </c>
      <c r="I34" s="201">
        <v>0.15</v>
      </c>
      <c r="J34" s="197">
        <f t="shared" si="1"/>
        <v>68</v>
      </c>
    </row>
    <row r="35" spans="1:10" ht="15.75">
      <c r="A35" s="185">
        <f t="shared" si="0"/>
        <v>31</v>
      </c>
      <c r="B35" s="186" t="s">
        <v>307</v>
      </c>
      <c r="C35" s="186" t="s">
        <v>369</v>
      </c>
      <c r="D35" s="186" t="s">
        <v>370</v>
      </c>
      <c r="E35" s="186" t="s">
        <v>308</v>
      </c>
      <c r="F35" s="186" t="s">
        <v>2936</v>
      </c>
      <c r="G35" s="186" t="s">
        <v>77</v>
      </c>
      <c r="H35" s="187">
        <v>200</v>
      </c>
      <c r="I35" s="201">
        <v>0.15</v>
      </c>
      <c r="J35" s="197">
        <f t="shared" si="1"/>
        <v>170</v>
      </c>
    </row>
    <row r="36" spans="1:10" ht="15.75">
      <c r="A36" s="185">
        <f t="shared" si="0"/>
        <v>32</v>
      </c>
      <c r="B36" s="186" t="s">
        <v>307</v>
      </c>
      <c r="C36" s="186" t="s">
        <v>371</v>
      </c>
      <c r="D36" s="186" t="s">
        <v>372</v>
      </c>
      <c r="E36" s="186" t="s">
        <v>308</v>
      </c>
      <c r="F36" s="186" t="s">
        <v>2936</v>
      </c>
      <c r="G36" s="186" t="s">
        <v>77</v>
      </c>
      <c r="H36" s="187">
        <v>360</v>
      </c>
      <c r="I36" s="201">
        <v>0.15</v>
      </c>
      <c r="J36" s="197">
        <f t="shared" si="1"/>
        <v>306</v>
      </c>
    </row>
    <row r="37" spans="1:10" ht="15.75">
      <c r="A37" s="185">
        <f t="shared" si="0"/>
        <v>33</v>
      </c>
      <c r="B37" s="186" t="s">
        <v>307</v>
      </c>
      <c r="C37" s="186" t="s">
        <v>373</v>
      </c>
      <c r="D37" s="186" t="s">
        <v>374</v>
      </c>
      <c r="E37" s="186" t="s">
        <v>308</v>
      </c>
      <c r="F37" s="186" t="s">
        <v>2937</v>
      </c>
      <c r="G37" s="186" t="s">
        <v>77</v>
      </c>
      <c r="H37" s="187">
        <v>800</v>
      </c>
      <c r="I37" s="201">
        <v>0.2</v>
      </c>
      <c r="J37" s="197">
        <f t="shared" si="1"/>
        <v>640</v>
      </c>
    </row>
    <row r="38" spans="1:10" ht="15.75">
      <c r="A38" s="185">
        <f t="shared" si="0"/>
        <v>34</v>
      </c>
      <c r="B38" s="186" t="s">
        <v>307</v>
      </c>
      <c r="C38" s="186" t="s">
        <v>375</v>
      </c>
      <c r="D38" s="186" t="s">
        <v>376</v>
      </c>
      <c r="E38" s="186" t="s">
        <v>308</v>
      </c>
      <c r="F38" s="186" t="s">
        <v>2937</v>
      </c>
      <c r="G38" s="186" t="s">
        <v>77</v>
      </c>
      <c r="H38" s="187">
        <v>6000</v>
      </c>
      <c r="I38" s="201">
        <v>0.2</v>
      </c>
      <c r="J38" s="197">
        <f t="shared" si="1"/>
        <v>4800</v>
      </c>
    </row>
    <row r="39" spans="1:10" ht="15.75">
      <c r="A39" s="185">
        <f t="shared" si="0"/>
        <v>35</v>
      </c>
      <c r="B39" s="186" t="s">
        <v>307</v>
      </c>
      <c r="C39" s="186" t="s">
        <v>377</v>
      </c>
      <c r="D39" s="186" t="s">
        <v>378</v>
      </c>
      <c r="E39" s="186" t="s">
        <v>308</v>
      </c>
      <c r="F39" s="186" t="s">
        <v>2937</v>
      </c>
      <c r="G39" s="186" t="s">
        <v>77</v>
      </c>
      <c r="H39" s="187">
        <v>39</v>
      </c>
      <c r="I39" s="201">
        <v>0.2</v>
      </c>
      <c r="J39" s="197">
        <f t="shared" si="1"/>
        <v>31.2</v>
      </c>
    </row>
    <row r="40" spans="1:10" ht="15.75">
      <c r="A40" s="185">
        <f t="shared" si="0"/>
        <v>36</v>
      </c>
      <c r="B40" s="186" t="s">
        <v>307</v>
      </c>
      <c r="C40" s="186" t="s">
        <v>379</v>
      </c>
      <c r="D40" s="186" t="s">
        <v>380</v>
      </c>
      <c r="E40" s="186" t="s">
        <v>308</v>
      </c>
      <c r="F40" s="186" t="s">
        <v>2937</v>
      </c>
      <c r="G40" s="186" t="s">
        <v>77</v>
      </c>
      <c r="H40" s="187">
        <v>600</v>
      </c>
      <c r="I40" s="201">
        <v>0.2</v>
      </c>
      <c r="J40" s="197">
        <f t="shared" si="1"/>
        <v>480</v>
      </c>
    </row>
    <row r="41" spans="1:10" ht="15.75">
      <c r="A41" s="185">
        <f t="shared" si="0"/>
        <v>37</v>
      </c>
      <c r="B41" s="186" t="s">
        <v>307</v>
      </c>
      <c r="C41" s="186" t="s">
        <v>381</v>
      </c>
      <c r="D41" s="186" t="s">
        <v>382</v>
      </c>
      <c r="E41" s="186" t="s">
        <v>308</v>
      </c>
      <c r="F41" s="186" t="s">
        <v>2937</v>
      </c>
      <c r="G41" s="186" t="s">
        <v>77</v>
      </c>
      <c r="H41" s="187">
        <v>947</v>
      </c>
      <c r="I41" s="201">
        <v>0.2</v>
      </c>
      <c r="J41" s="197">
        <f t="shared" si="1"/>
        <v>757.6</v>
      </c>
    </row>
    <row r="42" spans="1:10" ht="15.75">
      <c r="A42" s="185">
        <f t="shared" si="0"/>
        <v>38</v>
      </c>
      <c r="B42" s="186" t="s">
        <v>307</v>
      </c>
      <c r="C42" s="186" t="s">
        <v>383</v>
      </c>
      <c r="D42" s="186" t="s">
        <v>384</v>
      </c>
      <c r="E42" s="186" t="s">
        <v>308</v>
      </c>
      <c r="F42" s="186" t="s">
        <v>2937</v>
      </c>
      <c r="G42" s="186" t="s">
        <v>77</v>
      </c>
      <c r="H42" s="187">
        <v>1263.5999999999999</v>
      </c>
      <c r="I42" s="201">
        <v>0.2</v>
      </c>
      <c r="J42" s="197">
        <f t="shared" si="1"/>
        <v>1010.8799999999999</v>
      </c>
    </row>
    <row r="43" spans="1:10" ht="15.75">
      <c r="A43" s="185">
        <f t="shared" si="0"/>
        <v>39</v>
      </c>
      <c r="B43" s="186" t="s">
        <v>307</v>
      </c>
      <c r="C43" s="186" t="s">
        <v>385</v>
      </c>
      <c r="D43" s="186" t="s">
        <v>386</v>
      </c>
      <c r="E43" s="186" t="s">
        <v>308</v>
      </c>
      <c r="F43" s="186" t="s">
        <v>2937</v>
      </c>
      <c r="G43" s="186" t="s">
        <v>77</v>
      </c>
      <c r="H43" s="187">
        <v>1579.5</v>
      </c>
      <c r="I43" s="201">
        <v>0.2</v>
      </c>
      <c r="J43" s="197">
        <f t="shared" si="1"/>
        <v>1263.5999999999999</v>
      </c>
    </row>
    <row r="44" spans="1:10" ht="15.75">
      <c r="A44" s="185">
        <f t="shared" si="0"/>
        <v>40</v>
      </c>
      <c r="B44" s="186" t="s">
        <v>307</v>
      </c>
      <c r="C44" s="186" t="s">
        <v>387</v>
      </c>
      <c r="D44" s="186" t="s">
        <v>388</v>
      </c>
      <c r="E44" s="186" t="s">
        <v>308</v>
      </c>
      <c r="F44" s="186" t="s">
        <v>2937</v>
      </c>
      <c r="G44" s="186" t="s">
        <v>77</v>
      </c>
      <c r="H44" s="187">
        <v>1842.75</v>
      </c>
      <c r="I44" s="201">
        <v>0.2</v>
      </c>
      <c r="J44" s="197">
        <f t="shared" si="1"/>
        <v>1474.2</v>
      </c>
    </row>
    <row r="45" spans="1:10" ht="15.75">
      <c r="A45" s="185">
        <f t="shared" si="0"/>
        <v>41</v>
      </c>
      <c r="B45" s="186" t="s">
        <v>307</v>
      </c>
      <c r="C45" s="186" t="s">
        <v>389</v>
      </c>
      <c r="D45" s="186" t="s">
        <v>390</v>
      </c>
      <c r="E45" s="186" t="s">
        <v>308</v>
      </c>
      <c r="F45" s="186" t="s">
        <v>2937</v>
      </c>
      <c r="G45" s="186" t="s">
        <v>77</v>
      </c>
      <c r="H45" s="187">
        <v>50</v>
      </c>
      <c r="I45" s="201">
        <v>0.2</v>
      </c>
      <c r="J45" s="197">
        <f t="shared" si="1"/>
        <v>40</v>
      </c>
    </row>
    <row r="46" spans="1:10" ht="15.75">
      <c r="A46" s="185">
        <f t="shared" si="0"/>
        <v>42</v>
      </c>
      <c r="B46" s="186" t="s">
        <v>307</v>
      </c>
      <c r="C46" s="186" t="s">
        <v>391</v>
      </c>
      <c r="D46" s="186" t="s">
        <v>392</v>
      </c>
      <c r="E46" s="186" t="s">
        <v>308</v>
      </c>
      <c r="F46" s="186" t="s">
        <v>2937</v>
      </c>
      <c r="G46" s="186" t="s">
        <v>77</v>
      </c>
      <c r="H46" s="187">
        <v>600</v>
      </c>
      <c r="I46" s="201">
        <v>0.2</v>
      </c>
      <c r="J46" s="197">
        <f t="shared" si="1"/>
        <v>480</v>
      </c>
    </row>
    <row r="47" spans="1:10" ht="15.75">
      <c r="A47" s="185">
        <f t="shared" si="0"/>
        <v>43</v>
      </c>
      <c r="B47" s="186" t="s">
        <v>307</v>
      </c>
      <c r="C47" s="186" t="s">
        <v>393</v>
      </c>
      <c r="D47" s="186" t="s">
        <v>394</v>
      </c>
      <c r="E47" s="186" t="s">
        <v>308</v>
      </c>
      <c r="F47" s="186" t="s">
        <v>2937</v>
      </c>
      <c r="G47" s="186" t="s">
        <v>77</v>
      </c>
      <c r="H47" s="187">
        <v>2100</v>
      </c>
      <c r="I47" s="201">
        <v>0.2</v>
      </c>
      <c r="J47" s="197">
        <f t="shared" si="1"/>
        <v>1680</v>
      </c>
    </row>
    <row r="48" spans="1:10" ht="15.75">
      <c r="A48" s="185">
        <f t="shared" si="0"/>
        <v>44</v>
      </c>
      <c r="B48" s="186" t="s">
        <v>307</v>
      </c>
      <c r="C48" s="186" t="s">
        <v>395</v>
      </c>
      <c r="D48" s="186" t="s">
        <v>396</v>
      </c>
      <c r="E48" s="186" t="s">
        <v>308</v>
      </c>
      <c r="F48" s="186" t="s">
        <v>2937</v>
      </c>
      <c r="G48" s="186" t="s">
        <v>77</v>
      </c>
      <c r="H48" s="187">
        <v>227.5</v>
      </c>
      <c r="I48" s="201">
        <v>0.2</v>
      </c>
      <c r="J48" s="197">
        <f t="shared" si="1"/>
        <v>182</v>
      </c>
    </row>
    <row r="49" spans="1:10" ht="15.75">
      <c r="A49" s="185">
        <f t="shared" si="0"/>
        <v>45</v>
      </c>
      <c r="B49" s="186" t="s">
        <v>307</v>
      </c>
      <c r="C49" s="186" t="s">
        <v>397</v>
      </c>
      <c r="D49" s="186" t="s">
        <v>398</v>
      </c>
      <c r="E49" s="186" t="s">
        <v>308</v>
      </c>
      <c r="F49" s="186" t="s">
        <v>2937</v>
      </c>
      <c r="G49" s="186" t="s">
        <v>77</v>
      </c>
      <c r="H49" s="187">
        <v>25</v>
      </c>
      <c r="I49" s="201">
        <v>0.2</v>
      </c>
      <c r="J49" s="197">
        <f t="shared" si="1"/>
        <v>20</v>
      </c>
    </row>
    <row r="50" spans="1:10" ht="15.75">
      <c r="A50" s="185">
        <f t="shared" si="0"/>
        <v>46</v>
      </c>
      <c r="B50" s="186" t="s">
        <v>307</v>
      </c>
      <c r="C50" s="186" t="s">
        <v>399</v>
      </c>
      <c r="D50" s="186" t="s">
        <v>400</v>
      </c>
      <c r="E50" s="186" t="s">
        <v>308</v>
      </c>
      <c r="F50" s="186" t="s">
        <v>2937</v>
      </c>
      <c r="G50" s="186" t="s">
        <v>77</v>
      </c>
      <c r="H50" s="187">
        <v>200</v>
      </c>
      <c r="I50" s="201">
        <v>0.2</v>
      </c>
      <c r="J50" s="197">
        <f t="shared" si="1"/>
        <v>160</v>
      </c>
    </row>
    <row r="51" spans="1:10" ht="15.75">
      <c r="A51" s="185">
        <f t="shared" si="0"/>
        <v>47</v>
      </c>
      <c r="B51" s="186" t="s">
        <v>307</v>
      </c>
      <c r="C51" s="186" t="s">
        <v>401</v>
      </c>
      <c r="D51" s="186" t="s">
        <v>402</v>
      </c>
      <c r="E51" s="186" t="s">
        <v>308</v>
      </c>
      <c r="F51" s="186" t="s">
        <v>2937</v>
      </c>
      <c r="G51" s="186" t="s">
        <v>77</v>
      </c>
      <c r="H51" s="187">
        <v>220</v>
      </c>
      <c r="I51" s="201">
        <v>0.2</v>
      </c>
      <c r="J51" s="197">
        <f t="shared" si="1"/>
        <v>176</v>
      </c>
    </row>
    <row r="52" spans="1:10" ht="15.75">
      <c r="A52" s="185">
        <f t="shared" si="0"/>
        <v>48</v>
      </c>
      <c r="B52" s="186" t="s">
        <v>307</v>
      </c>
      <c r="C52" s="186" t="s">
        <v>403</v>
      </c>
      <c r="D52" s="186" t="s">
        <v>404</v>
      </c>
      <c r="E52" s="186" t="s">
        <v>308</v>
      </c>
      <c r="F52" s="186" t="s">
        <v>2937</v>
      </c>
      <c r="G52" s="186" t="s">
        <v>77</v>
      </c>
      <c r="H52" s="187">
        <v>110</v>
      </c>
      <c r="I52" s="201">
        <v>0.2</v>
      </c>
      <c r="J52" s="197">
        <f t="shared" si="1"/>
        <v>88</v>
      </c>
    </row>
    <row r="53" spans="1:10" ht="15.75">
      <c r="A53" s="185">
        <f t="shared" si="0"/>
        <v>49</v>
      </c>
      <c r="B53" s="186" t="s">
        <v>307</v>
      </c>
      <c r="C53" s="186" t="s">
        <v>405</v>
      </c>
      <c r="D53" s="186" t="s">
        <v>406</v>
      </c>
      <c r="E53" s="186" t="s">
        <v>308</v>
      </c>
      <c r="F53" s="186" t="s">
        <v>2937</v>
      </c>
      <c r="G53" s="186" t="s">
        <v>77</v>
      </c>
      <c r="H53" s="187">
        <v>80</v>
      </c>
      <c r="I53" s="201">
        <v>0.2</v>
      </c>
      <c r="J53" s="197">
        <f t="shared" si="1"/>
        <v>64</v>
      </c>
    </row>
    <row r="54" spans="1:10" ht="15.75">
      <c r="A54" s="185">
        <f t="shared" si="0"/>
        <v>50</v>
      </c>
      <c r="B54" s="186" t="s">
        <v>307</v>
      </c>
      <c r="C54" s="186" t="s">
        <v>407</v>
      </c>
      <c r="D54" s="186" t="s">
        <v>408</v>
      </c>
      <c r="E54" s="186" t="s">
        <v>308</v>
      </c>
      <c r="F54" s="186" t="s">
        <v>2937</v>
      </c>
      <c r="G54" s="186" t="s">
        <v>77</v>
      </c>
      <c r="H54" s="187">
        <v>3500</v>
      </c>
      <c r="I54" s="201">
        <v>0.2</v>
      </c>
      <c r="J54" s="197">
        <f t="shared" si="1"/>
        <v>2800</v>
      </c>
    </row>
    <row r="55" spans="1:10" ht="15.75">
      <c r="A55" s="185">
        <f t="shared" si="0"/>
        <v>51</v>
      </c>
      <c r="B55" s="186" t="s">
        <v>307</v>
      </c>
      <c r="C55" s="186" t="s">
        <v>409</v>
      </c>
      <c r="D55" s="186" t="s">
        <v>410</v>
      </c>
      <c r="E55" s="186" t="s">
        <v>308</v>
      </c>
      <c r="F55" s="186" t="s">
        <v>2937</v>
      </c>
      <c r="G55" s="186" t="s">
        <v>77</v>
      </c>
      <c r="H55" s="187">
        <v>600</v>
      </c>
      <c r="I55" s="201">
        <v>0.2</v>
      </c>
      <c r="J55" s="197">
        <f t="shared" si="1"/>
        <v>480</v>
      </c>
    </row>
    <row r="56" spans="1:10" ht="15.75">
      <c r="A56" s="185">
        <f t="shared" si="0"/>
        <v>52</v>
      </c>
      <c r="B56" s="186" t="s">
        <v>307</v>
      </c>
      <c r="C56" s="186" t="s">
        <v>411</v>
      </c>
      <c r="D56" s="186" t="s">
        <v>412</v>
      </c>
      <c r="E56" s="186" t="s">
        <v>308</v>
      </c>
      <c r="F56" s="186" t="s">
        <v>2937</v>
      </c>
      <c r="G56" s="186" t="s">
        <v>77</v>
      </c>
      <c r="H56" s="187">
        <v>434</v>
      </c>
      <c r="I56" s="201">
        <v>0.2</v>
      </c>
      <c r="J56" s="197">
        <f t="shared" si="1"/>
        <v>347.2</v>
      </c>
    </row>
    <row r="57" spans="1:10" ht="15.75">
      <c r="A57" s="185">
        <f t="shared" si="0"/>
        <v>53</v>
      </c>
      <c r="B57" s="186" t="s">
        <v>307</v>
      </c>
      <c r="C57" s="186" t="s">
        <v>413</v>
      </c>
      <c r="D57" s="186" t="s">
        <v>414</v>
      </c>
      <c r="E57" s="186" t="s">
        <v>308</v>
      </c>
      <c r="F57" s="186" t="s">
        <v>2937</v>
      </c>
      <c r="G57" s="186" t="s">
        <v>77</v>
      </c>
      <c r="H57" s="187">
        <v>5200</v>
      </c>
      <c r="I57" s="201">
        <v>0.2</v>
      </c>
      <c r="J57" s="197">
        <f t="shared" si="1"/>
        <v>4160</v>
      </c>
    </row>
    <row r="58" spans="1:10" ht="15.75">
      <c r="A58" s="185">
        <f t="shared" si="0"/>
        <v>54</v>
      </c>
      <c r="B58" s="186" t="s">
        <v>307</v>
      </c>
      <c r="C58" s="186" t="s">
        <v>415</v>
      </c>
      <c r="D58" s="186" t="s">
        <v>416</v>
      </c>
      <c r="E58" s="186" t="s">
        <v>308</v>
      </c>
      <c r="F58" s="186" t="s">
        <v>2937</v>
      </c>
      <c r="G58" s="186" t="s">
        <v>77</v>
      </c>
      <c r="H58" s="187">
        <v>8320</v>
      </c>
      <c r="I58" s="201">
        <v>0.2</v>
      </c>
      <c r="J58" s="197">
        <f t="shared" si="1"/>
        <v>6656</v>
      </c>
    </row>
    <row r="59" spans="1:10" ht="15.75">
      <c r="A59" s="185">
        <f t="shared" si="0"/>
        <v>55</v>
      </c>
      <c r="B59" s="186" t="s">
        <v>307</v>
      </c>
      <c r="C59" s="186" t="s">
        <v>417</v>
      </c>
      <c r="D59" s="186" t="s">
        <v>418</v>
      </c>
      <c r="E59" s="186" t="s">
        <v>308</v>
      </c>
      <c r="F59" s="186" t="s">
        <v>2937</v>
      </c>
      <c r="G59" s="186" t="s">
        <v>77</v>
      </c>
      <c r="H59" s="187">
        <v>11700</v>
      </c>
      <c r="I59" s="201">
        <v>0.2</v>
      </c>
      <c r="J59" s="197">
        <f t="shared" si="1"/>
        <v>9360</v>
      </c>
    </row>
    <row r="60" spans="1:10" ht="15.75">
      <c r="A60" s="185">
        <f t="shared" si="0"/>
        <v>56</v>
      </c>
      <c r="B60" s="186" t="s">
        <v>307</v>
      </c>
      <c r="C60" s="186" t="s">
        <v>419</v>
      </c>
      <c r="D60" s="186" t="s">
        <v>420</v>
      </c>
      <c r="E60" s="186" t="s">
        <v>308</v>
      </c>
      <c r="F60" s="186" t="s">
        <v>2937</v>
      </c>
      <c r="G60" s="186" t="s">
        <v>77</v>
      </c>
      <c r="H60" s="187">
        <v>14560</v>
      </c>
      <c r="I60" s="201">
        <v>0.2</v>
      </c>
      <c r="J60" s="197">
        <f t="shared" si="1"/>
        <v>11648</v>
      </c>
    </row>
    <row r="61" spans="1:10" ht="15.75">
      <c r="A61" s="185">
        <f t="shared" si="0"/>
        <v>57</v>
      </c>
      <c r="B61" s="186" t="s">
        <v>307</v>
      </c>
      <c r="C61" s="186" t="s">
        <v>421</v>
      </c>
      <c r="D61" s="186" t="s">
        <v>422</v>
      </c>
      <c r="E61" s="186" t="s">
        <v>308</v>
      </c>
      <c r="F61" s="186" t="s">
        <v>2937</v>
      </c>
      <c r="G61" s="186" t="s">
        <v>77</v>
      </c>
      <c r="H61" s="187">
        <v>359</v>
      </c>
      <c r="I61" s="201">
        <v>0.2</v>
      </c>
      <c r="J61" s="197">
        <f t="shared" si="1"/>
        <v>287.2</v>
      </c>
    </row>
    <row r="62" spans="1:10" ht="15.75">
      <c r="A62" s="185">
        <f t="shared" si="0"/>
        <v>58</v>
      </c>
      <c r="B62" s="186" t="s">
        <v>307</v>
      </c>
      <c r="C62" s="186" t="s">
        <v>423</v>
      </c>
      <c r="D62" s="186" t="s">
        <v>424</v>
      </c>
      <c r="E62" s="186" t="s">
        <v>308</v>
      </c>
      <c r="F62" s="186" t="s">
        <v>2937</v>
      </c>
      <c r="G62" s="186" t="s">
        <v>77</v>
      </c>
      <c r="H62" s="187">
        <v>4300</v>
      </c>
      <c r="I62" s="201">
        <v>0.2</v>
      </c>
      <c r="J62" s="197">
        <f t="shared" si="1"/>
        <v>3440</v>
      </c>
    </row>
    <row r="63" spans="1:10" ht="15.75">
      <c r="A63" s="185">
        <f t="shared" si="0"/>
        <v>59</v>
      </c>
      <c r="B63" s="186" t="s">
        <v>307</v>
      </c>
      <c r="C63" s="186" t="s">
        <v>425</v>
      </c>
      <c r="D63" s="186" t="s">
        <v>426</v>
      </c>
      <c r="E63" s="186" t="s">
        <v>308</v>
      </c>
      <c r="F63" s="186" t="s">
        <v>2937</v>
      </c>
      <c r="G63" s="186" t="s">
        <v>77</v>
      </c>
      <c r="H63" s="187">
        <v>6880</v>
      </c>
      <c r="I63" s="201">
        <v>0.2</v>
      </c>
      <c r="J63" s="197">
        <f t="shared" si="1"/>
        <v>5504</v>
      </c>
    </row>
    <row r="64" spans="1:10" ht="15.75">
      <c r="A64" s="185">
        <f t="shared" si="0"/>
        <v>60</v>
      </c>
      <c r="B64" s="186" t="s">
        <v>307</v>
      </c>
      <c r="C64" s="186" t="s">
        <v>427</v>
      </c>
      <c r="D64" s="186" t="s">
        <v>428</v>
      </c>
      <c r="E64" s="186" t="s">
        <v>308</v>
      </c>
      <c r="F64" s="186" t="s">
        <v>2937</v>
      </c>
      <c r="G64" s="186" t="s">
        <v>77</v>
      </c>
      <c r="H64" s="187">
        <v>9680</v>
      </c>
      <c r="I64" s="201">
        <v>0.2</v>
      </c>
      <c r="J64" s="197">
        <f t="shared" si="1"/>
        <v>7744</v>
      </c>
    </row>
    <row r="65" spans="1:10" ht="15.75">
      <c r="A65" s="185">
        <f t="shared" si="0"/>
        <v>61</v>
      </c>
      <c r="B65" s="186" t="s">
        <v>307</v>
      </c>
      <c r="C65" s="186" t="s">
        <v>429</v>
      </c>
      <c r="D65" s="186" t="s">
        <v>430</v>
      </c>
      <c r="E65" s="186" t="s">
        <v>308</v>
      </c>
      <c r="F65" s="186" t="s">
        <v>2937</v>
      </c>
      <c r="G65" s="186" t="s">
        <v>77</v>
      </c>
      <c r="H65" s="187">
        <v>12040</v>
      </c>
      <c r="I65" s="201">
        <v>0.2</v>
      </c>
      <c r="J65" s="197">
        <f t="shared" si="1"/>
        <v>9632</v>
      </c>
    </row>
    <row r="66" spans="1:10" ht="15.75">
      <c r="A66" s="185">
        <f t="shared" si="0"/>
        <v>62</v>
      </c>
      <c r="B66" s="186" t="s">
        <v>307</v>
      </c>
      <c r="C66" s="186" t="s">
        <v>431</v>
      </c>
      <c r="D66" s="186" t="s">
        <v>432</v>
      </c>
      <c r="E66" s="186" t="s">
        <v>308</v>
      </c>
      <c r="F66" s="186" t="s">
        <v>2937</v>
      </c>
      <c r="G66" s="186" t="s">
        <v>77</v>
      </c>
      <c r="H66" s="187">
        <v>900</v>
      </c>
      <c r="I66" s="201">
        <v>0.2</v>
      </c>
      <c r="J66" s="197">
        <f t="shared" ref="J66:J129" si="2">H66-(H66*(I66))</f>
        <v>720</v>
      </c>
    </row>
    <row r="67" spans="1:10" ht="15.75">
      <c r="A67" s="185">
        <f t="shared" si="0"/>
        <v>63</v>
      </c>
      <c r="B67" s="186" t="s">
        <v>307</v>
      </c>
      <c r="C67" s="186" t="s">
        <v>433</v>
      </c>
      <c r="D67" s="186" t="s">
        <v>434</v>
      </c>
      <c r="E67" s="186" t="s">
        <v>308</v>
      </c>
      <c r="F67" s="186" t="s">
        <v>2937</v>
      </c>
      <c r="G67" s="186" t="s">
        <v>77</v>
      </c>
      <c r="H67" s="187">
        <v>3200</v>
      </c>
      <c r="I67" s="201">
        <v>0.2</v>
      </c>
      <c r="J67" s="197">
        <f t="shared" si="2"/>
        <v>2560</v>
      </c>
    </row>
    <row r="68" spans="1:10" ht="15.75">
      <c r="A68" s="185">
        <f t="shared" si="0"/>
        <v>64</v>
      </c>
      <c r="B68" s="186" t="s">
        <v>307</v>
      </c>
      <c r="C68" s="186" t="s">
        <v>435</v>
      </c>
      <c r="D68" s="186" t="s">
        <v>436</v>
      </c>
      <c r="E68" s="186" t="s">
        <v>308</v>
      </c>
      <c r="F68" s="186" t="s">
        <v>2937</v>
      </c>
      <c r="G68" s="186" t="s">
        <v>77</v>
      </c>
      <c r="H68" s="187">
        <v>32400</v>
      </c>
      <c r="I68" s="201">
        <v>0.2</v>
      </c>
      <c r="J68" s="197">
        <f t="shared" si="2"/>
        <v>25920</v>
      </c>
    </row>
    <row r="69" spans="1:10" ht="15.75">
      <c r="A69" s="185">
        <f t="shared" si="0"/>
        <v>65</v>
      </c>
      <c r="B69" s="186" t="s">
        <v>307</v>
      </c>
      <c r="C69" s="186" t="s">
        <v>437</v>
      </c>
      <c r="D69" s="186" t="s">
        <v>436</v>
      </c>
      <c r="E69" s="186" t="s">
        <v>308</v>
      </c>
      <c r="F69" s="186" t="s">
        <v>2937</v>
      </c>
      <c r="G69" s="186" t="s">
        <v>77</v>
      </c>
      <c r="H69" s="187">
        <v>32400</v>
      </c>
      <c r="I69" s="201">
        <v>0.2</v>
      </c>
      <c r="J69" s="197">
        <f t="shared" si="2"/>
        <v>25920</v>
      </c>
    </row>
    <row r="70" spans="1:10" ht="15.75">
      <c r="A70" s="185">
        <f t="shared" ref="A70:A133" si="3">SUM(A69+1)</f>
        <v>66</v>
      </c>
      <c r="B70" s="186" t="s">
        <v>307</v>
      </c>
      <c r="C70" s="186" t="s">
        <v>438</v>
      </c>
      <c r="D70" s="186" t="s">
        <v>439</v>
      </c>
      <c r="E70" s="186" t="s">
        <v>308</v>
      </c>
      <c r="F70" s="186" t="s">
        <v>2937</v>
      </c>
      <c r="G70" s="186" t="s">
        <v>77</v>
      </c>
      <c r="H70" s="187">
        <v>14560</v>
      </c>
      <c r="I70" s="201">
        <v>0.2</v>
      </c>
      <c r="J70" s="197">
        <f t="shared" si="2"/>
        <v>11648</v>
      </c>
    </row>
    <row r="71" spans="1:10" ht="15.75">
      <c r="A71" s="185">
        <f t="shared" si="3"/>
        <v>67</v>
      </c>
      <c r="B71" s="186" t="s">
        <v>307</v>
      </c>
      <c r="C71" s="186" t="s">
        <v>440</v>
      </c>
      <c r="D71" s="186" t="s">
        <v>441</v>
      </c>
      <c r="E71" s="186" t="s">
        <v>308</v>
      </c>
      <c r="F71" s="186" t="s">
        <v>2937</v>
      </c>
      <c r="G71" s="186" t="s">
        <v>77</v>
      </c>
      <c r="H71" s="187">
        <v>900</v>
      </c>
      <c r="I71" s="201">
        <v>0.2</v>
      </c>
      <c r="J71" s="197">
        <f t="shared" si="2"/>
        <v>720</v>
      </c>
    </row>
    <row r="72" spans="1:10" ht="15.75">
      <c r="A72" s="185">
        <f t="shared" si="3"/>
        <v>68</v>
      </c>
      <c r="B72" s="186" t="s">
        <v>307</v>
      </c>
      <c r="C72" s="186" t="s">
        <v>442</v>
      </c>
      <c r="D72" s="186" t="s">
        <v>443</v>
      </c>
      <c r="E72" s="186" t="s">
        <v>308</v>
      </c>
      <c r="F72" s="186" t="s">
        <v>2937</v>
      </c>
      <c r="G72" s="186" t="s">
        <v>77</v>
      </c>
      <c r="H72" s="187">
        <v>7580</v>
      </c>
      <c r="I72" s="201">
        <v>0.2</v>
      </c>
      <c r="J72" s="197">
        <f t="shared" si="2"/>
        <v>6064</v>
      </c>
    </row>
    <row r="73" spans="1:10" ht="15.75">
      <c r="A73" s="185">
        <f t="shared" si="3"/>
        <v>69</v>
      </c>
      <c r="B73" s="186" t="s">
        <v>307</v>
      </c>
      <c r="C73" s="186" t="s">
        <v>444</v>
      </c>
      <c r="D73" s="186" t="s">
        <v>445</v>
      </c>
      <c r="E73" s="186" t="s">
        <v>308</v>
      </c>
      <c r="F73" s="186" t="s">
        <v>2937</v>
      </c>
      <c r="G73" s="186" t="s">
        <v>77</v>
      </c>
      <c r="H73" s="187">
        <v>40300</v>
      </c>
      <c r="I73" s="201">
        <v>0.2</v>
      </c>
      <c r="J73" s="197">
        <f t="shared" si="2"/>
        <v>32240</v>
      </c>
    </row>
    <row r="74" spans="1:10" ht="15.75">
      <c r="A74" s="185">
        <f t="shared" si="3"/>
        <v>70</v>
      </c>
      <c r="B74" s="186" t="s">
        <v>307</v>
      </c>
      <c r="C74" s="186" t="s">
        <v>446</v>
      </c>
      <c r="D74" s="186" t="s">
        <v>447</v>
      </c>
      <c r="E74" s="186" t="s">
        <v>308</v>
      </c>
      <c r="F74" s="186" t="s">
        <v>2937</v>
      </c>
      <c r="G74" s="186" t="s">
        <v>77</v>
      </c>
      <c r="H74" s="187">
        <v>40300</v>
      </c>
      <c r="I74" s="201">
        <v>0.2</v>
      </c>
      <c r="J74" s="197">
        <f t="shared" si="2"/>
        <v>32240</v>
      </c>
    </row>
    <row r="75" spans="1:10" ht="15.75">
      <c r="A75" s="185">
        <f t="shared" si="3"/>
        <v>71</v>
      </c>
      <c r="B75" s="186" t="s">
        <v>307</v>
      </c>
      <c r="C75" s="186" t="s">
        <v>448</v>
      </c>
      <c r="D75" s="186" t="s">
        <v>449</v>
      </c>
      <c r="E75" s="186" t="s">
        <v>308</v>
      </c>
      <c r="F75" s="186" t="s">
        <v>2937</v>
      </c>
      <c r="G75" s="186" t="s">
        <v>77</v>
      </c>
      <c r="H75" s="187">
        <v>542</v>
      </c>
      <c r="I75" s="201">
        <v>0.2</v>
      </c>
      <c r="J75" s="197">
        <f t="shared" si="2"/>
        <v>433.6</v>
      </c>
    </row>
    <row r="76" spans="1:10" ht="15.75">
      <c r="A76" s="185">
        <f t="shared" si="3"/>
        <v>72</v>
      </c>
      <c r="B76" s="186" t="s">
        <v>307</v>
      </c>
      <c r="C76" s="186" t="s">
        <v>450</v>
      </c>
      <c r="D76" s="186" t="s">
        <v>451</v>
      </c>
      <c r="E76" s="186" t="s">
        <v>308</v>
      </c>
      <c r="F76" s="186" t="s">
        <v>2937</v>
      </c>
      <c r="G76" s="186" t="s">
        <v>77</v>
      </c>
      <c r="H76" s="187">
        <v>6500</v>
      </c>
      <c r="I76" s="201">
        <v>0.2</v>
      </c>
      <c r="J76" s="197">
        <f t="shared" si="2"/>
        <v>5200</v>
      </c>
    </row>
    <row r="77" spans="1:10" ht="15.75">
      <c r="A77" s="185">
        <f t="shared" si="3"/>
        <v>73</v>
      </c>
      <c r="B77" s="186" t="s">
        <v>307</v>
      </c>
      <c r="C77" s="186" t="s">
        <v>452</v>
      </c>
      <c r="D77" s="186" t="s">
        <v>453</v>
      </c>
      <c r="E77" s="186" t="s">
        <v>308</v>
      </c>
      <c r="F77" s="186" t="s">
        <v>2937</v>
      </c>
      <c r="G77" s="186" t="s">
        <v>77</v>
      </c>
      <c r="H77" s="187">
        <v>10400</v>
      </c>
      <c r="I77" s="201">
        <v>0.2</v>
      </c>
      <c r="J77" s="197">
        <f t="shared" si="2"/>
        <v>8320</v>
      </c>
    </row>
    <row r="78" spans="1:10" ht="15.75">
      <c r="A78" s="185">
        <f t="shared" si="3"/>
        <v>74</v>
      </c>
      <c r="B78" s="186" t="s">
        <v>307</v>
      </c>
      <c r="C78" s="186" t="s">
        <v>454</v>
      </c>
      <c r="D78" s="186" t="s">
        <v>455</v>
      </c>
      <c r="E78" s="186" t="s">
        <v>308</v>
      </c>
      <c r="F78" s="186" t="s">
        <v>2937</v>
      </c>
      <c r="G78" s="186" t="s">
        <v>77</v>
      </c>
      <c r="H78" s="187">
        <v>14630</v>
      </c>
      <c r="I78" s="201">
        <v>0.2</v>
      </c>
      <c r="J78" s="197">
        <f t="shared" si="2"/>
        <v>11704</v>
      </c>
    </row>
    <row r="79" spans="1:10" ht="15.75">
      <c r="A79" s="185">
        <f t="shared" si="3"/>
        <v>75</v>
      </c>
      <c r="B79" s="186" t="s">
        <v>307</v>
      </c>
      <c r="C79" s="186" t="s">
        <v>456</v>
      </c>
      <c r="D79" s="186" t="s">
        <v>457</v>
      </c>
      <c r="E79" s="186" t="s">
        <v>308</v>
      </c>
      <c r="F79" s="186" t="s">
        <v>2937</v>
      </c>
      <c r="G79" s="186" t="s">
        <v>77</v>
      </c>
      <c r="H79" s="187">
        <v>18200</v>
      </c>
      <c r="I79" s="201">
        <v>0.2</v>
      </c>
      <c r="J79" s="197">
        <f t="shared" si="2"/>
        <v>14560</v>
      </c>
    </row>
    <row r="80" spans="1:10" ht="15.75">
      <c r="A80" s="185">
        <f t="shared" si="3"/>
        <v>76</v>
      </c>
      <c r="B80" s="186" t="s">
        <v>307</v>
      </c>
      <c r="C80" s="186" t="s">
        <v>458</v>
      </c>
      <c r="D80" s="186" t="s">
        <v>459</v>
      </c>
      <c r="E80" s="186" t="s">
        <v>308</v>
      </c>
      <c r="F80" s="186" t="s">
        <v>2937</v>
      </c>
      <c r="G80" s="186" t="s">
        <v>77</v>
      </c>
      <c r="H80" s="187">
        <v>442</v>
      </c>
      <c r="I80" s="201">
        <v>0.2</v>
      </c>
      <c r="J80" s="197">
        <f t="shared" si="2"/>
        <v>353.6</v>
      </c>
    </row>
    <row r="81" spans="1:10" ht="15.75">
      <c r="A81" s="185">
        <f t="shared" si="3"/>
        <v>77</v>
      </c>
      <c r="B81" s="186" t="s">
        <v>307</v>
      </c>
      <c r="C81" s="186" t="s">
        <v>460</v>
      </c>
      <c r="D81" s="186" t="s">
        <v>461</v>
      </c>
      <c r="E81" s="186" t="s">
        <v>308</v>
      </c>
      <c r="F81" s="186" t="s">
        <v>2937</v>
      </c>
      <c r="G81" s="186" t="s">
        <v>77</v>
      </c>
      <c r="H81" s="187">
        <v>5300</v>
      </c>
      <c r="I81" s="201">
        <v>0.2</v>
      </c>
      <c r="J81" s="197">
        <f t="shared" si="2"/>
        <v>4240</v>
      </c>
    </row>
    <row r="82" spans="1:10" ht="15.75">
      <c r="A82" s="185">
        <f t="shared" si="3"/>
        <v>78</v>
      </c>
      <c r="B82" s="186" t="s">
        <v>307</v>
      </c>
      <c r="C82" s="186" t="s">
        <v>462</v>
      </c>
      <c r="D82" s="186" t="s">
        <v>463</v>
      </c>
      <c r="E82" s="186" t="s">
        <v>308</v>
      </c>
      <c r="F82" s="186" t="s">
        <v>2937</v>
      </c>
      <c r="G82" s="186" t="s">
        <v>77</v>
      </c>
      <c r="H82" s="187">
        <v>8480</v>
      </c>
      <c r="I82" s="201">
        <v>0.2</v>
      </c>
      <c r="J82" s="197">
        <f t="shared" si="2"/>
        <v>6784</v>
      </c>
    </row>
    <row r="83" spans="1:10" ht="15.75">
      <c r="A83" s="185">
        <f t="shared" si="3"/>
        <v>79</v>
      </c>
      <c r="B83" s="186" t="s">
        <v>307</v>
      </c>
      <c r="C83" s="186" t="s">
        <v>464</v>
      </c>
      <c r="D83" s="186" t="s">
        <v>465</v>
      </c>
      <c r="E83" s="186" t="s">
        <v>308</v>
      </c>
      <c r="F83" s="186" t="s">
        <v>2937</v>
      </c>
      <c r="G83" s="186" t="s">
        <v>77</v>
      </c>
      <c r="H83" s="187">
        <v>11930</v>
      </c>
      <c r="I83" s="201">
        <v>0.2</v>
      </c>
      <c r="J83" s="197">
        <f t="shared" si="2"/>
        <v>9544</v>
      </c>
    </row>
    <row r="84" spans="1:10" ht="15.75">
      <c r="A84" s="185">
        <f t="shared" si="3"/>
        <v>80</v>
      </c>
      <c r="B84" s="186" t="s">
        <v>307</v>
      </c>
      <c r="C84" s="186" t="s">
        <v>466</v>
      </c>
      <c r="D84" s="186" t="s">
        <v>467</v>
      </c>
      <c r="E84" s="186" t="s">
        <v>308</v>
      </c>
      <c r="F84" s="186" t="s">
        <v>2937</v>
      </c>
      <c r="G84" s="186" t="s">
        <v>77</v>
      </c>
      <c r="H84" s="187">
        <v>14840</v>
      </c>
      <c r="I84" s="201">
        <v>0.2</v>
      </c>
      <c r="J84" s="197">
        <f t="shared" si="2"/>
        <v>11872</v>
      </c>
    </row>
    <row r="85" spans="1:10" ht="15.75">
      <c r="A85" s="185">
        <f t="shared" si="3"/>
        <v>81</v>
      </c>
      <c r="B85" s="186" t="s">
        <v>307</v>
      </c>
      <c r="C85" s="186" t="s">
        <v>468</v>
      </c>
      <c r="D85" s="186" t="s">
        <v>469</v>
      </c>
      <c r="E85" s="186" t="s">
        <v>308</v>
      </c>
      <c r="F85" s="186" t="s">
        <v>2937</v>
      </c>
      <c r="G85" s="186" t="s">
        <v>77</v>
      </c>
      <c r="H85" s="187">
        <v>1200</v>
      </c>
      <c r="I85" s="201">
        <v>0.2</v>
      </c>
      <c r="J85" s="197">
        <f t="shared" si="2"/>
        <v>960</v>
      </c>
    </row>
    <row r="86" spans="1:10" ht="15.75">
      <c r="A86" s="185">
        <f t="shared" si="3"/>
        <v>82</v>
      </c>
      <c r="B86" s="186" t="s">
        <v>307</v>
      </c>
      <c r="C86" s="186" t="s">
        <v>470</v>
      </c>
      <c r="D86" s="186" t="s">
        <v>471</v>
      </c>
      <c r="E86" s="186" t="s">
        <v>308</v>
      </c>
      <c r="F86" s="186" t="s">
        <v>2937</v>
      </c>
      <c r="G86" s="186" t="s">
        <v>77</v>
      </c>
      <c r="H86" s="187">
        <v>6780</v>
      </c>
      <c r="I86" s="201">
        <v>0.2</v>
      </c>
      <c r="J86" s="197">
        <f t="shared" si="2"/>
        <v>5424</v>
      </c>
    </row>
    <row r="87" spans="1:10" ht="15.75">
      <c r="A87" s="185">
        <f t="shared" si="3"/>
        <v>83</v>
      </c>
      <c r="B87" s="186" t="s">
        <v>307</v>
      </c>
      <c r="C87" s="186" t="s">
        <v>472</v>
      </c>
      <c r="D87" s="186" t="s">
        <v>473</v>
      </c>
      <c r="E87" s="186" t="s">
        <v>308</v>
      </c>
      <c r="F87" s="186" t="s">
        <v>2937</v>
      </c>
      <c r="G87" s="186" t="s">
        <v>77</v>
      </c>
      <c r="H87" s="187">
        <v>8980</v>
      </c>
      <c r="I87" s="201">
        <v>0.2</v>
      </c>
      <c r="J87" s="197">
        <f t="shared" si="2"/>
        <v>7184</v>
      </c>
    </row>
    <row r="88" spans="1:10" ht="15.75">
      <c r="A88" s="185">
        <f t="shared" si="3"/>
        <v>84</v>
      </c>
      <c r="B88" s="186" t="s">
        <v>307</v>
      </c>
      <c r="C88" s="186" t="s">
        <v>474</v>
      </c>
      <c r="D88" s="186" t="s">
        <v>475</v>
      </c>
      <c r="E88" s="186" t="s">
        <v>308</v>
      </c>
      <c r="F88" s="186" t="s">
        <v>2937</v>
      </c>
      <c r="G88" s="186" t="s">
        <v>77</v>
      </c>
      <c r="H88" s="187">
        <v>6000</v>
      </c>
      <c r="I88" s="201">
        <v>0.2</v>
      </c>
      <c r="J88" s="197">
        <f t="shared" si="2"/>
        <v>4800</v>
      </c>
    </row>
    <row r="89" spans="1:10" ht="15.75">
      <c r="A89" s="185">
        <f t="shared" si="3"/>
        <v>85</v>
      </c>
      <c r="B89" s="186" t="s">
        <v>307</v>
      </c>
      <c r="C89" s="186" t="s">
        <v>476</v>
      </c>
      <c r="D89" s="186" t="s">
        <v>477</v>
      </c>
      <c r="E89" s="186" t="s">
        <v>308</v>
      </c>
      <c r="F89" s="186" t="s">
        <v>2937</v>
      </c>
      <c r="G89" s="186" t="s">
        <v>77</v>
      </c>
      <c r="H89" s="187">
        <v>6000</v>
      </c>
      <c r="I89" s="201">
        <v>0.2</v>
      </c>
      <c r="J89" s="197">
        <f t="shared" si="2"/>
        <v>4800</v>
      </c>
    </row>
    <row r="90" spans="1:10" ht="15.75">
      <c r="A90" s="185">
        <f t="shared" si="3"/>
        <v>86</v>
      </c>
      <c r="B90" s="186" t="s">
        <v>307</v>
      </c>
      <c r="C90" s="186" t="s">
        <v>478</v>
      </c>
      <c r="D90" s="186" t="s">
        <v>479</v>
      </c>
      <c r="E90" s="186" t="s">
        <v>308</v>
      </c>
      <c r="F90" s="186" t="s">
        <v>2937</v>
      </c>
      <c r="G90" s="186" t="s">
        <v>77</v>
      </c>
      <c r="H90" s="187">
        <v>18250</v>
      </c>
      <c r="I90" s="201">
        <v>0.2</v>
      </c>
      <c r="J90" s="197">
        <f t="shared" si="2"/>
        <v>14600</v>
      </c>
    </row>
    <row r="91" spans="1:10" ht="15.75">
      <c r="A91" s="185">
        <f t="shared" si="3"/>
        <v>87</v>
      </c>
      <c r="B91" s="186" t="s">
        <v>307</v>
      </c>
      <c r="C91" s="186" t="s">
        <v>480</v>
      </c>
      <c r="D91" s="186" t="s">
        <v>481</v>
      </c>
      <c r="E91" s="186" t="s">
        <v>308</v>
      </c>
      <c r="F91" s="186" t="s">
        <v>2937</v>
      </c>
      <c r="G91" s="186" t="s">
        <v>77</v>
      </c>
      <c r="H91" s="187">
        <v>157</v>
      </c>
      <c r="I91" s="201">
        <v>0.2</v>
      </c>
      <c r="J91" s="197">
        <f t="shared" si="2"/>
        <v>125.6</v>
      </c>
    </row>
    <row r="92" spans="1:10" ht="15.75">
      <c r="A92" s="185">
        <f t="shared" si="3"/>
        <v>88</v>
      </c>
      <c r="B92" s="186" t="s">
        <v>307</v>
      </c>
      <c r="C92" s="186" t="s">
        <v>482</v>
      </c>
      <c r="D92" s="186" t="s">
        <v>483</v>
      </c>
      <c r="E92" s="186" t="s">
        <v>308</v>
      </c>
      <c r="F92" s="186" t="s">
        <v>2937</v>
      </c>
      <c r="G92" s="186" t="s">
        <v>77</v>
      </c>
      <c r="H92" s="187">
        <v>1880</v>
      </c>
      <c r="I92" s="201">
        <v>0.2</v>
      </c>
      <c r="J92" s="197">
        <f t="shared" si="2"/>
        <v>1504</v>
      </c>
    </row>
    <row r="93" spans="1:10" ht="15.75">
      <c r="A93" s="185">
        <f t="shared" si="3"/>
        <v>89</v>
      </c>
      <c r="B93" s="186" t="s">
        <v>307</v>
      </c>
      <c r="C93" s="186" t="s">
        <v>484</v>
      </c>
      <c r="D93" s="186" t="s">
        <v>485</v>
      </c>
      <c r="E93" s="186" t="s">
        <v>308</v>
      </c>
      <c r="F93" s="186" t="s">
        <v>2937</v>
      </c>
      <c r="G93" s="186" t="s">
        <v>77</v>
      </c>
      <c r="H93" s="187">
        <v>3520</v>
      </c>
      <c r="I93" s="201">
        <v>0.2</v>
      </c>
      <c r="J93" s="197">
        <f t="shared" si="2"/>
        <v>2816</v>
      </c>
    </row>
    <row r="94" spans="1:10" ht="15.75">
      <c r="A94" s="185">
        <f t="shared" si="3"/>
        <v>90</v>
      </c>
      <c r="B94" s="186" t="s">
        <v>307</v>
      </c>
      <c r="C94" s="186" t="s">
        <v>486</v>
      </c>
      <c r="D94" s="186" t="s">
        <v>487</v>
      </c>
      <c r="E94" s="186" t="s">
        <v>308</v>
      </c>
      <c r="F94" s="186" t="s">
        <v>2937</v>
      </c>
      <c r="G94" s="186" t="s">
        <v>77</v>
      </c>
      <c r="H94" s="187">
        <v>4710</v>
      </c>
      <c r="I94" s="201">
        <v>0.2</v>
      </c>
      <c r="J94" s="197">
        <f t="shared" si="2"/>
        <v>3768</v>
      </c>
    </row>
    <row r="95" spans="1:10" ht="15.75">
      <c r="A95" s="185">
        <f t="shared" si="3"/>
        <v>91</v>
      </c>
      <c r="B95" s="186" t="s">
        <v>307</v>
      </c>
      <c r="C95" s="186" t="s">
        <v>488</v>
      </c>
      <c r="D95" s="186" t="s">
        <v>489</v>
      </c>
      <c r="E95" s="186" t="s">
        <v>308</v>
      </c>
      <c r="F95" s="186" t="s">
        <v>2937</v>
      </c>
      <c r="G95" s="186" t="s">
        <v>77</v>
      </c>
      <c r="H95" s="187">
        <v>5710</v>
      </c>
      <c r="I95" s="201">
        <v>0.2</v>
      </c>
      <c r="J95" s="197">
        <f t="shared" si="2"/>
        <v>4568</v>
      </c>
    </row>
    <row r="96" spans="1:10" ht="15.75">
      <c r="A96" s="185">
        <f t="shared" si="3"/>
        <v>92</v>
      </c>
      <c r="B96" s="186" t="s">
        <v>307</v>
      </c>
      <c r="C96" s="186" t="s">
        <v>490</v>
      </c>
      <c r="D96" s="186" t="s">
        <v>491</v>
      </c>
      <c r="E96" s="186" t="s">
        <v>308</v>
      </c>
      <c r="F96" s="186" t="s">
        <v>2937</v>
      </c>
      <c r="G96" s="186" t="s">
        <v>77</v>
      </c>
      <c r="H96" s="187">
        <v>118</v>
      </c>
      <c r="I96" s="201">
        <v>0.2</v>
      </c>
      <c r="J96" s="197">
        <f t="shared" si="2"/>
        <v>94.4</v>
      </c>
    </row>
    <row r="97" spans="1:10" ht="15.75">
      <c r="A97" s="185">
        <f t="shared" si="3"/>
        <v>93</v>
      </c>
      <c r="B97" s="186" t="s">
        <v>307</v>
      </c>
      <c r="C97" s="186" t="s">
        <v>492</v>
      </c>
      <c r="D97" s="186" t="s">
        <v>493</v>
      </c>
      <c r="E97" s="186" t="s">
        <v>308</v>
      </c>
      <c r="F97" s="186" t="s">
        <v>2937</v>
      </c>
      <c r="G97" s="186" t="s">
        <v>77</v>
      </c>
      <c r="H97" s="187">
        <v>1410</v>
      </c>
      <c r="I97" s="201">
        <v>0.2</v>
      </c>
      <c r="J97" s="197">
        <f t="shared" si="2"/>
        <v>1128</v>
      </c>
    </row>
    <row r="98" spans="1:10" ht="15.75">
      <c r="A98" s="185">
        <f t="shared" si="3"/>
        <v>94</v>
      </c>
      <c r="B98" s="186" t="s">
        <v>307</v>
      </c>
      <c r="C98" s="186" t="s">
        <v>494</v>
      </c>
      <c r="D98" s="186" t="s">
        <v>495</v>
      </c>
      <c r="E98" s="186" t="s">
        <v>308</v>
      </c>
      <c r="F98" s="186" t="s">
        <v>2937</v>
      </c>
      <c r="G98" s="186" t="s">
        <v>77</v>
      </c>
      <c r="H98" s="187">
        <v>2260</v>
      </c>
      <c r="I98" s="201">
        <v>0.2</v>
      </c>
      <c r="J98" s="197">
        <f t="shared" si="2"/>
        <v>1808</v>
      </c>
    </row>
    <row r="99" spans="1:10" ht="15.75">
      <c r="A99" s="185">
        <f t="shared" si="3"/>
        <v>95</v>
      </c>
      <c r="B99" s="186" t="s">
        <v>307</v>
      </c>
      <c r="C99" s="186" t="s">
        <v>496</v>
      </c>
      <c r="D99" s="186" t="s">
        <v>497</v>
      </c>
      <c r="E99" s="186" t="s">
        <v>308</v>
      </c>
      <c r="F99" s="186" t="s">
        <v>2937</v>
      </c>
      <c r="G99" s="186" t="s">
        <v>77</v>
      </c>
      <c r="H99" s="187">
        <v>3180</v>
      </c>
      <c r="I99" s="201">
        <v>0.2</v>
      </c>
      <c r="J99" s="197">
        <f t="shared" si="2"/>
        <v>2544</v>
      </c>
    </row>
    <row r="100" spans="1:10" ht="15.75">
      <c r="A100" s="185">
        <f t="shared" si="3"/>
        <v>96</v>
      </c>
      <c r="B100" s="186" t="s">
        <v>307</v>
      </c>
      <c r="C100" s="186" t="s">
        <v>498</v>
      </c>
      <c r="D100" s="186" t="s">
        <v>499</v>
      </c>
      <c r="E100" s="186" t="s">
        <v>308</v>
      </c>
      <c r="F100" s="186" t="s">
        <v>2937</v>
      </c>
      <c r="G100" s="186" t="s">
        <v>77</v>
      </c>
      <c r="H100" s="187">
        <v>3950</v>
      </c>
      <c r="I100" s="201">
        <v>0.2</v>
      </c>
      <c r="J100" s="197">
        <f t="shared" si="2"/>
        <v>3160</v>
      </c>
    </row>
    <row r="101" spans="1:10" ht="15.75">
      <c r="A101" s="185">
        <f t="shared" si="3"/>
        <v>97</v>
      </c>
      <c r="B101" s="186" t="s">
        <v>307</v>
      </c>
      <c r="C101" s="186" t="s">
        <v>500</v>
      </c>
      <c r="D101" s="186" t="s">
        <v>501</v>
      </c>
      <c r="E101" s="186" t="s">
        <v>308</v>
      </c>
      <c r="F101" s="186" t="s">
        <v>2937</v>
      </c>
      <c r="G101" s="186" t="s">
        <v>77</v>
      </c>
      <c r="H101" s="187">
        <v>630</v>
      </c>
      <c r="I101" s="201">
        <v>0.2</v>
      </c>
      <c r="J101" s="197">
        <f t="shared" si="2"/>
        <v>504</v>
      </c>
    </row>
    <row r="102" spans="1:10" ht="15.75">
      <c r="A102" s="185">
        <f t="shared" si="3"/>
        <v>98</v>
      </c>
      <c r="B102" s="186" t="s">
        <v>307</v>
      </c>
      <c r="C102" s="186" t="s">
        <v>502</v>
      </c>
      <c r="D102" s="186" t="s">
        <v>503</v>
      </c>
      <c r="E102" s="186" t="s">
        <v>308</v>
      </c>
      <c r="F102" s="186" t="s">
        <v>2937</v>
      </c>
      <c r="G102" s="186" t="s">
        <v>77</v>
      </c>
      <c r="H102" s="187">
        <v>365</v>
      </c>
      <c r="I102" s="201">
        <v>0.2</v>
      </c>
      <c r="J102" s="197">
        <f t="shared" si="2"/>
        <v>292</v>
      </c>
    </row>
    <row r="103" spans="1:10" ht="15.75">
      <c r="A103" s="185">
        <f t="shared" si="3"/>
        <v>99</v>
      </c>
      <c r="B103" s="186" t="s">
        <v>307</v>
      </c>
      <c r="C103" s="186" t="s">
        <v>504</v>
      </c>
      <c r="D103" s="186" t="s">
        <v>505</v>
      </c>
      <c r="E103" s="186" t="s">
        <v>308</v>
      </c>
      <c r="F103" s="186" t="s">
        <v>2937</v>
      </c>
      <c r="G103" s="186" t="s">
        <v>77</v>
      </c>
      <c r="H103" s="187">
        <v>40497.599999999999</v>
      </c>
      <c r="I103" s="201">
        <v>0.2</v>
      </c>
      <c r="J103" s="197">
        <f t="shared" si="2"/>
        <v>32398.079999999998</v>
      </c>
    </row>
    <row r="104" spans="1:10" ht="15.75">
      <c r="A104" s="185">
        <f t="shared" si="3"/>
        <v>100</v>
      </c>
      <c r="B104" s="186" t="s">
        <v>307</v>
      </c>
      <c r="C104" s="186" t="s">
        <v>506</v>
      </c>
      <c r="D104" s="186" t="s">
        <v>507</v>
      </c>
      <c r="E104" s="186" t="s">
        <v>308</v>
      </c>
      <c r="F104" s="186" t="s">
        <v>2937</v>
      </c>
      <c r="G104" s="186" t="s">
        <v>77</v>
      </c>
      <c r="H104" s="187">
        <v>29500</v>
      </c>
      <c r="I104" s="201">
        <v>0.2</v>
      </c>
      <c r="J104" s="197">
        <f t="shared" si="2"/>
        <v>23600</v>
      </c>
    </row>
    <row r="105" spans="1:10" ht="15.75">
      <c r="A105" s="185">
        <f t="shared" si="3"/>
        <v>101</v>
      </c>
      <c r="B105" s="186" t="s">
        <v>307</v>
      </c>
      <c r="C105" s="186" t="s">
        <v>508</v>
      </c>
      <c r="D105" s="186" t="s">
        <v>509</v>
      </c>
      <c r="E105" s="186" t="s">
        <v>308</v>
      </c>
      <c r="F105" s="186" t="s">
        <v>2937</v>
      </c>
      <c r="G105" s="186" t="s">
        <v>77</v>
      </c>
      <c r="H105" s="187">
        <v>4800</v>
      </c>
      <c r="I105" s="201">
        <v>0.2</v>
      </c>
      <c r="J105" s="197">
        <f t="shared" si="2"/>
        <v>3840</v>
      </c>
    </row>
    <row r="106" spans="1:10" ht="15.75">
      <c r="A106" s="185">
        <f t="shared" si="3"/>
        <v>102</v>
      </c>
      <c r="B106" s="186" t="s">
        <v>307</v>
      </c>
      <c r="C106" s="186" t="s">
        <v>510</v>
      </c>
      <c r="D106" s="186" t="s">
        <v>511</v>
      </c>
      <c r="E106" s="186" t="s">
        <v>308</v>
      </c>
      <c r="F106" s="186" t="s">
        <v>2937</v>
      </c>
      <c r="G106" s="186" t="s">
        <v>77</v>
      </c>
      <c r="H106" s="187">
        <v>7680</v>
      </c>
      <c r="I106" s="201">
        <v>0.2</v>
      </c>
      <c r="J106" s="197">
        <f t="shared" si="2"/>
        <v>6144</v>
      </c>
    </row>
    <row r="107" spans="1:10" ht="15.75">
      <c r="A107" s="185">
        <f t="shared" si="3"/>
        <v>103</v>
      </c>
      <c r="B107" s="186" t="s">
        <v>307</v>
      </c>
      <c r="C107" s="186" t="s">
        <v>512</v>
      </c>
      <c r="D107" s="186" t="s">
        <v>513</v>
      </c>
      <c r="E107" s="186" t="s">
        <v>308</v>
      </c>
      <c r="F107" s="186" t="s">
        <v>2937</v>
      </c>
      <c r="G107" s="186" t="s">
        <v>77</v>
      </c>
      <c r="H107" s="187">
        <v>10800</v>
      </c>
      <c r="I107" s="201">
        <v>0.2</v>
      </c>
      <c r="J107" s="197">
        <f t="shared" si="2"/>
        <v>8640</v>
      </c>
    </row>
    <row r="108" spans="1:10" ht="15.75">
      <c r="A108" s="185">
        <f t="shared" si="3"/>
        <v>104</v>
      </c>
      <c r="B108" s="186" t="s">
        <v>307</v>
      </c>
      <c r="C108" s="186" t="s">
        <v>514</v>
      </c>
      <c r="D108" s="186" t="s">
        <v>515</v>
      </c>
      <c r="E108" s="186" t="s">
        <v>308</v>
      </c>
      <c r="F108" s="186" t="s">
        <v>2937</v>
      </c>
      <c r="G108" s="186" t="s">
        <v>77</v>
      </c>
      <c r="H108" s="187">
        <v>13440</v>
      </c>
      <c r="I108" s="201">
        <v>0.2</v>
      </c>
      <c r="J108" s="197">
        <f t="shared" si="2"/>
        <v>10752</v>
      </c>
    </row>
    <row r="109" spans="1:10" ht="15.75">
      <c r="A109" s="185">
        <f t="shared" si="3"/>
        <v>105</v>
      </c>
      <c r="B109" s="186" t="s">
        <v>307</v>
      </c>
      <c r="C109" s="186" t="s">
        <v>516</v>
      </c>
      <c r="D109" s="186" t="s">
        <v>517</v>
      </c>
      <c r="E109" s="186" t="s">
        <v>308</v>
      </c>
      <c r="F109" s="186" t="s">
        <v>2937</v>
      </c>
      <c r="G109" s="186" t="s">
        <v>77</v>
      </c>
      <c r="H109" s="187">
        <v>3900</v>
      </c>
      <c r="I109" s="201">
        <v>0.2</v>
      </c>
      <c r="J109" s="197">
        <f t="shared" si="2"/>
        <v>3120</v>
      </c>
    </row>
    <row r="110" spans="1:10" ht="15.75">
      <c r="A110" s="185">
        <f t="shared" si="3"/>
        <v>106</v>
      </c>
      <c r="B110" s="186" t="s">
        <v>307</v>
      </c>
      <c r="C110" s="186" t="s">
        <v>518</v>
      </c>
      <c r="D110" s="186" t="s">
        <v>519</v>
      </c>
      <c r="E110" s="186" t="s">
        <v>308</v>
      </c>
      <c r="F110" s="186" t="s">
        <v>2937</v>
      </c>
      <c r="G110" s="186" t="s">
        <v>77</v>
      </c>
      <c r="H110" s="187">
        <v>6240</v>
      </c>
      <c r="I110" s="201">
        <v>0.2</v>
      </c>
      <c r="J110" s="197">
        <f t="shared" si="2"/>
        <v>4992</v>
      </c>
    </row>
    <row r="111" spans="1:10" ht="15.75">
      <c r="A111" s="185">
        <f t="shared" si="3"/>
        <v>107</v>
      </c>
      <c r="B111" s="186" t="s">
        <v>307</v>
      </c>
      <c r="C111" s="186" t="s">
        <v>520</v>
      </c>
      <c r="D111" s="186" t="s">
        <v>521</v>
      </c>
      <c r="E111" s="186" t="s">
        <v>308</v>
      </c>
      <c r="F111" s="186" t="s">
        <v>2937</v>
      </c>
      <c r="G111" s="186" t="s">
        <v>77</v>
      </c>
      <c r="H111" s="187">
        <v>8780</v>
      </c>
      <c r="I111" s="201">
        <v>0.2</v>
      </c>
      <c r="J111" s="197">
        <f t="shared" si="2"/>
        <v>7024</v>
      </c>
    </row>
    <row r="112" spans="1:10" ht="15.75">
      <c r="A112" s="185">
        <f t="shared" si="3"/>
        <v>108</v>
      </c>
      <c r="B112" s="186" t="s">
        <v>307</v>
      </c>
      <c r="C112" s="186" t="s">
        <v>522</v>
      </c>
      <c r="D112" s="186" t="s">
        <v>523</v>
      </c>
      <c r="E112" s="186" t="s">
        <v>308</v>
      </c>
      <c r="F112" s="186" t="s">
        <v>2937</v>
      </c>
      <c r="G112" s="186" t="s">
        <v>77</v>
      </c>
      <c r="H112" s="187">
        <v>10920</v>
      </c>
      <c r="I112" s="201">
        <v>0.2</v>
      </c>
      <c r="J112" s="197">
        <f t="shared" si="2"/>
        <v>8736</v>
      </c>
    </row>
    <row r="113" spans="1:10" ht="15.75">
      <c r="A113" s="185">
        <f t="shared" si="3"/>
        <v>109</v>
      </c>
      <c r="B113" s="186" t="s">
        <v>307</v>
      </c>
      <c r="C113" s="186" t="s">
        <v>524</v>
      </c>
      <c r="D113" s="186" t="s">
        <v>525</v>
      </c>
      <c r="E113" s="186" t="s">
        <v>308</v>
      </c>
      <c r="F113" s="186" t="s">
        <v>2937</v>
      </c>
      <c r="G113" s="186" t="s">
        <v>77</v>
      </c>
      <c r="H113" s="187">
        <v>900</v>
      </c>
      <c r="I113" s="201">
        <v>0.2</v>
      </c>
      <c r="J113" s="197">
        <f t="shared" si="2"/>
        <v>720</v>
      </c>
    </row>
    <row r="114" spans="1:10" ht="15.75">
      <c r="A114" s="185">
        <f t="shared" si="3"/>
        <v>110</v>
      </c>
      <c r="B114" s="186" t="s">
        <v>307</v>
      </c>
      <c r="C114" s="186" t="s">
        <v>526</v>
      </c>
      <c r="D114" s="186" t="s">
        <v>527</v>
      </c>
      <c r="E114" s="186" t="s">
        <v>308</v>
      </c>
      <c r="F114" s="186" t="s">
        <v>2937</v>
      </c>
      <c r="G114" s="186" t="s">
        <v>77</v>
      </c>
      <c r="H114" s="187">
        <v>5700</v>
      </c>
      <c r="I114" s="201">
        <v>0.2</v>
      </c>
      <c r="J114" s="197">
        <f t="shared" si="2"/>
        <v>4560</v>
      </c>
    </row>
    <row r="115" spans="1:10" ht="15.75">
      <c r="A115" s="185">
        <f t="shared" si="3"/>
        <v>111</v>
      </c>
      <c r="B115" s="186" t="s">
        <v>307</v>
      </c>
      <c r="C115" s="186" t="s">
        <v>528</v>
      </c>
      <c r="D115" s="186" t="s">
        <v>529</v>
      </c>
      <c r="E115" s="186" t="s">
        <v>308</v>
      </c>
      <c r="F115" s="186" t="s">
        <v>2937</v>
      </c>
      <c r="G115" s="186" t="s">
        <v>77</v>
      </c>
      <c r="H115" s="187">
        <v>5700</v>
      </c>
      <c r="I115" s="201">
        <v>0.2</v>
      </c>
      <c r="J115" s="197">
        <f t="shared" si="2"/>
        <v>4560</v>
      </c>
    </row>
    <row r="116" spans="1:10" ht="15.75">
      <c r="A116" s="185">
        <f t="shared" si="3"/>
        <v>112</v>
      </c>
      <c r="B116" s="186" t="s">
        <v>307</v>
      </c>
      <c r="C116" s="186" t="s">
        <v>530</v>
      </c>
      <c r="D116" s="186" t="s">
        <v>531</v>
      </c>
      <c r="E116" s="186" t="s">
        <v>308</v>
      </c>
      <c r="F116" s="186" t="s">
        <v>2937</v>
      </c>
      <c r="G116" s="186" t="s">
        <v>77</v>
      </c>
      <c r="H116" s="187">
        <v>5700</v>
      </c>
      <c r="I116" s="201">
        <v>0.2</v>
      </c>
      <c r="J116" s="197">
        <f t="shared" si="2"/>
        <v>4560</v>
      </c>
    </row>
    <row r="117" spans="1:10" ht="15.75">
      <c r="A117" s="185">
        <f t="shared" si="3"/>
        <v>113</v>
      </c>
      <c r="B117" s="186" t="s">
        <v>307</v>
      </c>
      <c r="C117" s="186" t="s">
        <v>532</v>
      </c>
      <c r="D117" s="186" t="s">
        <v>533</v>
      </c>
      <c r="E117" s="186" t="s">
        <v>308</v>
      </c>
      <c r="F117" s="186" t="s">
        <v>2937</v>
      </c>
      <c r="G117" s="186" t="s">
        <v>77</v>
      </c>
      <c r="H117" s="187">
        <v>5700</v>
      </c>
      <c r="I117" s="201">
        <v>0.2</v>
      </c>
      <c r="J117" s="197">
        <f t="shared" si="2"/>
        <v>4560</v>
      </c>
    </row>
    <row r="118" spans="1:10" ht="15.75">
      <c r="A118" s="185">
        <f t="shared" si="3"/>
        <v>114</v>
      </c>
      <c r="B118" s="186" t="s">
        <v>307</v>
      </c>
      <c r="C118" s="186" t="s">
        <v>534</v>
      </c>
      <c r="D118" s="186" t="s">
        <v>535</v>
      </c>
      <c r="E118" s="186" t="s">
        <v>308</v>
      </c>
      <c r="F118" s="186" t="s">
        <v>2937</v>
      </c>
      <c r="G118" s="186" t="s">
        <v>77</v>
      </c>
      <c r="H118" s="187">
        <v>5700</v>
      </c>
      <c r="I118" s="201">
        <v>0.2</v>
      </c>
      <c r="J118" s="197">
        <f t="shared" si="2"/>
        <v>4560</v>
      </c>
    </row>
    <row r="119" spans="1:10" ht="15.75">
      <c r="A119" s="185">
        <f t="shared" si="3"/>
        <v>115</v>
      </c>
      <c r="B119" s="186" t="s">
        <v>307</v>
      </c>
      <c r="C119" s="186" t="s">
        <v>536</v>
      </c>
      <c r="D119" s="186" t="s">
        <v>537</v>
      </c>
      <c r="E119" s="186" t="s">
        <v>308</v>
      </c>
      <c r="F119" s="186" t="s">
        <v>2937</v>
      </c>
      <c r="G119" s="186" t="s">
        <v>77</v>
      </c>
      <c r="H119" s="187">
        <v>29500</v>
      </c>
      <c r="I119" s="201">
        <v>0.2</v>
      </c>
      <c r="J119" s="197">
        <f t="shared" si="2"/>
        <v>23600</v>
      </c>
    </row>
    <row r="120" spans="1:10" ht="15.75">
      <c r="A120" s="185">
        <f t="shared" si="3"/>
        <v>116</v>
      </c>
      <c r="B120" s="186" t="s">
        <v>307</v>
      </c>
      <c r="C120" s="186" t="s">
        <v>538</v>
      </c>
      <c r="D120" s="186" t="s">
        <v>539</v>
      </c>
      <c r="E120" s="186" t="s">
        <v>308</v>
      </c>
      <c r="F120" s="186" t="s">
        <v>2937</v>
      </c>
      <c r="G120" s="186" t="s">
        <v>77</v>
      </c>
      <c r="H120" s="187">
        <v>500</v>
      </c>
      <c r="I120" s="201">
        <v>0.2</v>
      </c>
      <c r="J120" s="197">
        <f t="shared" si="2"/>
        <v>400</v>
      </c>
    </row>
    <row r="121" spans="1:10" ht="15.75">
      <c r="A121" s="185">
        <f t="shared" si="3"/>
        <v>117</v>
      </c>
      <c r="B121" s="186" t="s">
        <v>307</v>
      </c>
      <c r="C121" s="186" t="s">
        <v>540</v>
      </c>
      <c r="D121" s="186" t="s">
        <v>541</v>
      </c>
      <c r="E121" s="186" t="s">
        <v>308</v>
      </c>
      <c r="F121" s="186" t="s">
        <v>2937</v>
      </c>
      <c r="G121" s="186" t="s">
        <v>77</v>
      </c>
      <c r="H121" s="187">
        <v>1040</v>
      </c>
      <c r="I121" s="201">
        <v>0.2</v>
      </c>
      <c r="J121" s="197">
        <f t="shared" si="2"/>
        <v>832</v>
      </c>
    </row>
    <row r="122" spans="1:10" ht="15.75">
      <c r="A122" s="185">
        <f t="shared" si="3"/>
        <v>118</v>
      </c>
      <c r="B122" s="186" t="s">
        <v>307</v>
      </c>
      <c r="C122" s="186" t="s">
        <v>542</v>
      </c>
      <c r="D122" s="186" t="s">
        <v>543</v>
      </c>
      <c r="E122" s="186" t="s">
        <v>308</v>
      </c>
      <c r="F122" s="186" t="s">
        <v>2937</v>
      </c>
      <c r="G122" s="186" t="s">
        <v>77</v>
      </c>
      <c r="H122" s="187">
        <v>25000</v>
      </c>
      <c r="I122" s="201">
        <v>0.2</v>
      </c>
      <c r="J122" s="197">
        <f t="shared" si="2"/>
        <v>20000</v>
      </c>
    </row>
    <row r="123" spans="1:10" ht="15.75">
      <c r="A123" s="185">
        <f t="shared" si="3"/>
        <v>119</v>
      </c>
      <c r="B123" s="186" t="s">
        <v>307</v>
      </c>
      <c r="C123" s="186" t="s">
        <v>544</v>
      </c>
      <c r="D123" s="186" t="s">
        <v>545</v>
      </c>
      <c r="E123" s="186" t="s">
        <v>308</v>
      </c>
      <c r="F123" s="186" t="s">
        <v>2937</v>
      </c>
      <c r="G123" s="186" t="s">
        <v>77</v>
      </c>
      <c r="H123" s="187">
        <v>240</v>
      </c>
      <c r="I123" s="201">
        <v>0.2</v>
      </c>
      <c r="J123" s="197">
        <f t="shared" si="2"/>
        <v>192</v>
      </c>
    </row>
    <row r="124" spans="1:10" ht="15.75">
      <c r="A124" s="185">
        <f t="shared" si="3"/>
        <v>120</v>
      </c>
      <c r="B124" s="186" t="s">
        <v>307</v>
      </c>
      <c r="C124" s="186" t="s">
        <v>546</v>
      </c>
      <c r="D124" s="186" t="s">
        <v>547</v>
      </c>
      <c r="E124" s="186" t="s">
        <v>308</v>
      </c>
      <c r="F124" s="186" t="s">
        <v>2937</v>
      </c>
      <c r="G124" s="186" t="s">
        <v>77</v>
      </c>
      <c r="H124" s="187">
        <v>360</v>
      </c>
      <c r="I124" s="201">
        <v>0.2</v>
      </c>
      <c r="J124" s="197">
        <f t="shared" si="2"/>
        <v>288</v>
      </c>
    </row>
    <row r="125" spans="1:10" ht="15.75">
      <c r="A125" s="185">
        <f t="shared" si="3"/>
        <v>121</v>
      </c>
      <c r="B125" s="186" t="s">
        <v>307</v>
      </c>
      <c r="C125" s="186" t="s">
        <v>548</v>
      </c>
      <c r="D125" s="186" t="s">
        <v>549</v>
      </c>
      <c r="E125" s="186" t="s">
        <v>308</v>
      </c>
      <c r="F125" s="186" t="s">
        <v>2937</v>
      </c>
      <c r="G125" s="186" t="s">
        <v>77</v>
      </c>
      <c r="H125" s="187">
        <v>2400</v>
      </c>
      <c r="I125" s="201">
        <v>0.2</v>
      </c>
      <c r="J125" s="197">
        <f t="shared" si="2"/>
        <v>1920</v>
      </c>
    </row>
    <row r="126" spans="1:10" ht="15.75">
      <c r="A126" s="185">
        <f t="shared" si="3"/>
        <v>122</v>
      </c>
      <c r="B126" s="186" t="s">
        <v>307</v>
      </c>
      <c r="C126" s="186" t="s">
        <v>550</v>
      </c>
      <c r="D126" s="186" t="s">
        <v>551</v>
      </c>
      <c r="E126" s="186" t="s">
        <v>308</v>
      </c>
      <c r="F126" s="186" t="s">
        <v>2937</v>
      </c>
      <c r="G126" s="186" t="s">
        <v>77</v>
      </c>
      <c r="H126" s="187">
        <v>2400</v>
      </c>
      <c r="I126" s="201">
        <v>0.2</v>
      </c>
      <c r="J126" s="197">
        <f t="shared" si="2"/>
        <v>1920</v>
      </c>
    </row>
    <row r="127" spans="1:10" ht="15.75">
      <c r="A127" s="185">
        <f t="shared" si="3"/>
        <v>123</v>
      </c>
      <c r="B127" s="186" t="s">
        <v>307</v>
      </c>
      <c r="C127" s="186" t="s">
        <v>552</v>
      </c>
      <c r="D127" s="186" t="s">
        <v>553</v>
      </c>
      <c r="E127" s="186" t="s">
        <v>308</v>
      </c>
      <c r="F127" s="186" t="s">
        <v>2937</v>
      </c>
      <c r="G127" s="186" t="s">
        <v>77</v>
      </c>
      <c r="H127" s="187">
        <v>16000</v>
      </c>
      <c r="I127" s="201">
        <v>0.2</v>
      </c>
      <c r="J127" s="197">
        <f t="shared" si="2"/>
        <v>12800</v>
      </c>
    </row>
    <row r="128" spans="1:10" ht="15.75">
      <c r="A128" s="185">
        <f t="shared" si="3"/>
        <v>124</v>
      </c>
      <c r="B128" s="186" t="s">
        <v>307</v>
      </c>
      <c r="C128" s="186" t="s">
        <v>554</v>
      </c>
      <c r="D128" s="186" t="s">
        <v>555</v>
      </c>
      <c r="E128" s="186" t="s">
        <v>308</v>
      </c>
      <c r="F128" s="186" t="s">
        <v>2937</v>
      </c>
      <c r="G128" s="186" t="s">
        <v>77</v>
      </c>
      <c r="H128" s="187">
        <v>1570</v>
      </c>
      <c r="I128" s="201">
        <v>0.2</v>
      </c>
      <c r="J128" s="197">
        <f t="shared" si="2"/>
        <v>1256</v>
      </c>
    </row>
    <row r="129" spans="1:10" ht="15.75">
      <c r="A129" s="185">
        <f t="shared" si="3"/>
        <v>125</v>
      </c>
      <c r="B129" s="186" t="s">
        <v>307</v>
      </c>
      <c r="C129" s="186" t="s">
        <v>556</v>
      </c>
      <c r="D129" s="186" t="s">
        <v>557</v>
      </c>
      <c r="E129" s="186" t="s">
        <v>308</v>
      </c>
      <c r="F129" s="186" t="s">
        <v>2937</v>
      </c>
      <c r="G129" s="186" t="s">
        <v>77</v>
      </c>
      <c r="H129" s="187">
        <v>1910</v>
      </c>
      <c r="I129" s="201">
        <v>0.2</v>
      </c>
      <c r="J129" s="197">
        <f t="shared" si="2"/>
        <v>1528</v>
      </c>
    </row>
    <row r="130" spans="1:10" ht="15.75">
      <c r="A130" s="185">
        <f t="shared" si="3"/>
        <v>126</v>
      </c>
      <c r="B130" s="186" t="s">
        <v>307</v>
      </c>
      <c r="C130" s="186" t="s">
        <v>558</v>
      </c>
      <c r="D130" s="186" t="s">
        <v>559</v>
      </c>
      <c r="E130" s="186" t="s">
        <v>308</v>
      </c>
      <c r="F130" s="186" t="s">
        <v>2937</v>
      </c>
      <c r="G130" s="186" t="s">
        <v>77</v>
      </c>
      <c r="H130" s="187">
        <v>460</v>
      </c>
      <c r="I130" s="201">
        <v>0.2</v>
      </c>
      <c r="J130" s="197">
        <f t="shared" ref="J130:J187" si="4">H130-(H130*(I130))</f>
        <v>368</v>
      </c>
    </row>
    <row r="131" spans="1:10" ht="15.75">
      <c r="A131" s="185">
        <f t="shared" si="3"/>
        <v>127</v>
      </c>
      <c r="B131" s="186" t="s">
        <v>307</v>
      </c>
      <c r="C131" s="186" t="s">
        <v>560</v>
      </c>
      <c r="D131" s="186" t="s">
        <v>561</v>
      </c>
      <c r="E131" s="186" t="s">
        <v>308</v>
      </c>
      <c r="F131" s="186" t="s">
        <v>2937</v>
      </c>
      <c r="G131" s="186" t="s">
        <v>77</v>
      </c>
      <c r="H131" s="187">
        <v>5780</v>
      </c>
      <c r="I131" s="201">
        <v>0.2</v>
      </c>
      <c r="J131" s="197">
        <f t="shared" si="4"/>
        <v>4624</v>
      </c>
    </row>
    <row r="132" spans="1:10" ht="15.75">
      <c r="A132" s="185">
        <f t="shared" si="3"/>
        <v>128</v>
      </c>
      <c r="B132" s="186" t="s">
        <v>307</v>
      </c>
      <c r="C132" s="186" t="s">
        <v>562</v>
      </c>
      <c r="D132" s="186" t="s">
        <v>563</v>
      </c>
      <c r="E132" s="186" t="s">
        <v>308</v>
      </c>
      <c r="F132" s="186" t="s">
        <v>2937</v>
      </c>
      <c r="G132" s="186" t="s">
        <v>77</v>
      </c>
      <c r="H132" s="187">
        <v>10780</v>
      </c>
      <c r="I132" s="201">
        <v>0.2</v>
      </c>
      <c r="J132" s="197">
        <f t="shared" si="4"/>
        <v>8624</v>
      </c>
    </row>
    <row r="133" spans="1:10" ht="15.75">
      <c r="A133" s="185">
        <f t="shared" si="3"/>
        <v>129</v>
      </c>
      <c r="B133" s="186" t="s">
        <v>307</v>
      </c>
      <c r="C133" s="186" t="s">
        <v>564</v>
      </c>
      <c r="D133" s="186" t="s">
        <v>565</v>
      </c>
      <c r="E133" s="186" t="s">
        <v>308</v>
      </c>
      <c r="F133" s="186" t="s">
        <v>2937</v>
      </c>
      <c r="G133" s="186" t="s">
        <v>77</v>
      </c>
      <c r="H133" s="187">
        <v>2500</v>
      </c>
      <c r="I133" s="201">
        <v>0.2</v>
      </c>
      <c r="J133" s="197">
        <f t="shared" si="4"/>
        <v>2000</v>
      </c>
    </row>
    <row r="134" spans="1:10" ht="15.75">
      <c r="A134" s="185">
        <f t="shared" ref="A134:A197" si="5">SUM(A133+1)</f>
        <v>130</v>
      </c>
      <c r="B134" s="186" t="s">
        <v>307</v>
      </c>
      <c r="C134" s="186" t="s">
        <v>566</v>
      </c>
      <c r="D134" s="186" t="s">
        <v>567</v>
      </c>
      <c r="E134" s="186" t="s">
        <v>308</v>
      </c>
      <c r="F134" s="186" t="s">
        <v>2937</v>
      </c>
      <c r="G134" s="186" t="s">
        <v>77</v>
      </c>
      <c r="H134" s="187">
        <v>2500</v>
      </c>
      <c r="I134" s="201">
        <v>0.2</v>
      </c>
      <c r="J134" s="197">
        <f t="shared" si="4"/>
        <v>2000</v>
      </c>
    </row>
    <row r="135" spans="1:10" ht="15.75">
      <c r="A135" s="185">
        <f t="shared" si="5"/>
        <v>131</v>
      </c>
      <c r="B135" s="186" t="s">
        <v>307</v>
      </c>
      <c r="C135" s="186" t="s">
        <v>568</v>
      </c>
      <c r="D135" s="186" t="s">
        <v>569</v>
      </c>
      <c r="E135" s="186" t="s">
        <v>308</v>
      </c>
      <c r="F135" s="186" t="s">
        <v>2937</v>
      </c>
      <c r="G135" s="186" t="s">
        <v>77</v>
      </c>
      <c r="H135" s="187">
        <v>2500</v>
      </c>
      <c r="I135" s="201">
        <v>0.2</v>
      </c>
      <c r="J135" s="197">
        <f t="shared" si="4"/>
        <v>2000</v>
      </c>
    </row>
    <row r="136" spans="1:10" ht="15.75">
      <c r="A136" s="185">
        <f t="shared" si="5"/>
        <v>132</v>
      </c>
      <c r="B136" s="186" t="s">
        <v>307</v>
      </c>
      <c r="C136" s="186" t="s">
        <v>570</v>
      </c>
      <c r="D136" s="186" t="s">
        <v>571</v>
      </c>
      <c r="E136" s="186" t="s">
        <v>308</v>
      </c>
      <c r="F136" s="186" t="s">
        <v>2937</v>
      </c>
      <c r="G136" s="186" t="s">
        <v>77</v>
      </c>
      <c r="H136" s="187">
        <v>3500</v>
      </c>
      <c r="I136" s="201">
        <v>0.2</v>
      </c>
      <c r="J136" s="197">
        <f t="shared" si="4"/>
        <v>2800</v>
      </c>
    </row>
    <row r="137" spans="1:10" ht="15.75">
      <c r="A137" s="185">
        <f t="shared" si="5"/>
        <v>133</v>
      </c>
      <c r="B137" s="186" t="s">
        <v>307</v>
      </c>
      <c r="C137" s="186" t="s">
        <v>572</v>
      </c>
      <c r="D137" s="186" t="s">
        <v>573</v>
      </c>
      <c r="E137" s="186" t="s">
        <v>308</v>
      </c>
      <c r="F137" s="186" t="s">
        <v>2937</v>
      </c>
      <c r="G137" s="186" t="s">
        <v>77</v>
      </c>
      <c r="H137" s="187">
        <v>3500</v>
      </c>
      <c r="I137" s="201">
        <v>0.2</v>
      </c>
      <c r="J137" s="197">
        <f t="shared" si="4"/>
        <v>2800</v>
      </c>
    </row>
    <row r="138" spans="1:10" ht="15.75">
      <c r="A138" s="185">
        <f t="shared" si="5"/>
        <v>134</v>
      </c>
      <c r="B138" s="186" t="s">
        <v>307</v>
      </c>
      <c r="C138" s="186" t="s">
        <v>574</v>
      </c>
      <c r="D138" s="186" t="s">
        <v>575</v>
      </c>
      <c r="E138" s="186" t="s">
        <v>308</v>
      </c>
      <c r="F138" s="186" t="s">
        <v>2937</v>
      </c>
      <c r="G138" s="186" t="s">
        <v>77</v>
      </c>
      <c r="H138" s="187">
        <v>3500</v>
      </c>
      <c r="I138" s="201">
        <v>0.2</v>
      </c>
      <c r="J138" s="197">
        <f t="shared" si="4"/>
        <v>2800</v>
      </c>
    </row>
    <row r="139" spans="1:10" ht="15.75">
      <c r="A139" s="185">
        <f t="shared" si="5"/>
        <v>135</v>
      </c>
      <c r="B139" s="186" t="s">
        <v>307</v>
      </c>
      <c r="C139" s="186" t="s">
        <v>576</v>
      </c>
      <c r="D139" s="186" t="s">
        <v>577</v>
      </c>
      <c r="E139" s="186" t="s">
        <v>308</v>
      </c>
      <c r="F139" s="186" t="s">
        <v>2937</v>
      </c>
      <c r="G139" s="186" t="s">
        <v>77</v>
      </c>
      <c r="H139" s="187">
        <v>3500</v>
      </c>
      <c r="I139" s="201">
        <v>0.2</v>
      </c>
      <c r="J139" s="197">
        <f t="shared" si="4"/>
        <v>2800</v>
      </c>
    </row>
    <row r="140" spans="1:10" ht="15.75">
      <c r="A140" s="185">
        <f t="shared" si="5"/>
        <v>136</v>
      </c>
      <c r="B140" s="186" t="s">
        <v>307</v>
      </c>
      <c r="C140" s="186" t="s">
        <v>578</v>
      </c>
      <c r="D140" s="186" t="s">
        <v>579</v>
      </c>
      <c r="E140" s="186" t="s">
        <v>308</v>
      </c>
      <c r="F140" s="186" t="s">
        <v>2937</v>
      </c>
      <c r="G140" s="186" t="s">
        <v>77</v>
      </c>
      <c r="H140" s="187">
        <v>3500</v>
      </c>
      <c r="I140" s="201">
        <v>0.2</v>
      </c>
      <c r="J140" s="197">
        <f t="shared" si="4"/>
        <v>2800</v>
      </c>
    </row>
    <row r="141" spans="1:10" ht="15.75">
      <c r="A141" s="185">
        <f t="shared" si="5"/>
        <v>137</v>
      </c>
      <c r="B141" s="186" t="s">
        <v>307</v>
      </c>
      <c r="C141" s="186" t="s">
        <v>580</v>
      </c>
      <c r="D141" s="186" t="s">
        <v>581</v>
      </c>
      <c r="E141" s="186" t="s">
        <v>308</v>
      </c>
      <c r="F141" s="186" t="s">
        <v>2937</v>
      </c>
      <c r="G141" s="186" t="s">
        <v>77</v>
      </c>
      <c r="H141" s="187">
        <v>3500</v>
      </c>
      <c r="I141" s="201">
        <v>0.2</v>
      </c>
      <c r="J141" s="197">
        <f t="shared" si="4"/>
        <v>2800</v>
      </c>
    </row>
    <row r="142" spans="1:10" ht="15.75">
      <c r="A142" s="185">
        <f t="shared" si="5"/>
        <v>138</v>
      </c>
      <c r="B142" s="186" t="s">
        <v>307</v>
      </c>
      <c r="C142" s="186" t="s">
        <v>582</v>
      </c>
      <c r="D142" s="186" t="s">
        <v>583</v>
      </c>
      <c r="E142" s="186" t="s">
        <v>308</v>
      </c>
      <c r="F142" s="186" t="s">
        <v>2937</v>
      </c>
      <c r="G142" s="186" t="s">
        <v>77</v>
      </c>
      <c r="H142" s="187">
        <v>3686</v>
      </c>
      <c r="I142" s="201">
        <v>0.2</v>
      </c>
      <c r="J142" s="197">
        <f t="shared" si="4"/>
        <v>2948.8</v>
      </c>
    </row>
    <row r="143" spans="1:10" ht="15.75">
      <c r="A143" s="185">
        <f t="shared" si="5"/>
        <v>139</v>
      </c>
      <c r="B143" s="186" t="s">
        <v>307</v>
      </c>
      <c r="C143" s="186" t="s">
        <v>584</v>
      </c>
      <c r="D143" s="186" t="s">
        <v>585</v>
      </c>
      <c r="E143" s="186" t="s">
        <v>308</v>
      </c>
      <c r="F143" s="186" t="s">
        <v>2937</v>
      </c>
      <c r="G143" s="186" t="s">
        <v>77</v>
      </c>
      <c r="H143" s="187">
        <v>545</v>
      </c>
      <c r="I143" s="201">
        <v>0.2</v>
      </c>
      <c r="J143" s="197">
        <f t="shared" si="4"/>
        <v>436</v>
      </c>
    </row>
    <row r="144" spans="1:10" ht="15.75">
      <c r="A144" s="185">
        <f t="shared" si="5"/>
        <v>140</v>
      </c>
      <c r="B144" s="186" t="s">
        <v>307</v>
      </c>
      <c r="C144" s="186" t="s">
        <v>586</v>
      </c>
      <c r="D144" s="186" t="s">
        <v>587</v>
      </c>
      <c r="E144" s="186" t="s">
        <v>308</v>
      </c>
      <c r="F144" s="186" t="s">
        <v>2937</v>
      </c>
      <c r="G144" s="186" t="s">
        <v>77</v>
      </c>
      <c r="H144" s="187">
        <v>600</v>
      </c>
      <c r="I144" s="201">
        <v>0.2</v>
      </c>
      <c r="J144" s="197">
        <f t="shared" si="4"/>
        <v>480</v>
      </c>
    </row>
    <row r="145" spans="1:10" ht="15.75">
      <c r="A145" s="185">
        <f t="shared" si="5"/>
        <v>141</v>
      </c>
      <c r="B145" s="186" t="s">
        <v>307</v>
      </c>
      <c r="C145" s="186" t="s">
        <v>588</v>
      </c>
      <c r="D145" s="186" t="s">
        <v>589</v>
      </c>
      <c r="E145" s="186" t="s">
        <v>308</v>
      </c>
      <c r="F145" s="186" t="s">
        <v>2937</v>
      </c>
      <c r="G145" s="186" t="s">
        <v>77</v>
      </c>
      <c r="H145" s="187">
        <v>1050</v>
      </c>
      <c r="I145" s="201">
        <v>0.2</v>
      </c>
      <c r="J145" s="197">
        <f t="shared" si="4"/>
        <v>840</v>
      </c>
    </row>
    <row r="146" spans="1:10" ht="15.75">
      <c r="A146" s="185">
        <f t="shared" si="5"/>
        <v>142</v>
      </c>
      <c r="B146" s="186" t="s">
        <v>307</v>
      </c>
      <c r="C146" s="186" t="s">
        <v>590</v>
      </c>
      <c r="D146" s="186" t="s">
        <v>591</v>
      </c>
      <c r="E146" s="186" t="s">
        <v>308</v>
      </c>
      <c r="F146" s="186" t="s">
        <v>2937</v>
      </c>
      <c r="G146" s="186" t="s">
        <v>77</v>
      </c>
      <c r="H146" s="187">
        <v>605</v>
      </c>
      <c r="I146" s="201">
        <v>0.2</v>
      </c>
      <c r="J146" s="197">
        <f t="shared" si="4"/>
        <v>484</v>
      </c>
    </row>
    <row r="147" spans="1:10" ht="15.75">
      <c r="A147" s="185">
        <f t="shared" si="5"/>
        <v>143</v>
      </c>
      <c r="B147" s="186" t="s">
        <v>307</v>
      </c>
      <c r="C147" s="186" t="s">
        <v>592</v>
      </c>
      <c r="D147" s="186" t="s">
        <v>593</v>
      </c>
      <c r="E147" s="186" t="s">
        <v>308</v>
      </c>
      <c r="F147" s="186" t="s">
        <v>2937</v>
      </c>
      <c r="G147" s="186" t="s">
        <v>77</v>
      </c>
      <c r="H147" s="187">
        <v>1850</v>
      </c>
      <c r="I147" s="201">
        <v>0.2</v>
      </c>
      <c r="J147" s="197">
        <f t="shared" si="4"/>
        <v>1480</v>
      </c>
    </row>
    <row r="148" spans="1:10" ht="15.75">
      <c r="A148" s="185">
        <f t="shared" si="5"/>
        <v>144</v>
      </c>
      <c r="B148" s="186" t="s">
        <v>307</v>
      </c>
      <c r="C148" s="186" t="s">
        <v>594</v>
      </c>
      <c r="D148" s="186" t="s">
        <v>595</v>
      </c>
      <c r="E148" s="186" t="s">
        <v>308</v>
      </c>
      <c r="F148" s="186" t="s">
        <v>2937</v>
      </c>
      <c r="G148" s="186" t="s">
        <v>77</v>
      </c>
      <c r="H148" s="187">
        <v>646</v>
      </c>
      <c r="I148" s="201">
        <v>0.2</v>
      </c>
      <c r="J148" s="197">
        <f t="shared" si="4"/>
        <v>516.79999999999995</v>
      </c>
    </row>
    <row r="149" spans="1:10" ht="15.75">
      <c r="A149" s="185">
        <f t="shared" si="5"/>
        <v>145</v>
      </c>
      <c r="B149" s="186" t="s">
        <v>307</v>
      </c>
      <c r="C149" s="186" t="s">
        <v>596</v>
      </c>
      <c r="D149" s="186" t="s">
        <v>597</v>
      </c>
      <c r="E149" s="186" t="s">
        <v>308</v>
      </c>
      <c r="F149" s="186" t="s">
        <v>2937</v>
      </c>
      <c r="G149" s="186" t="s">
        <v>77</v>
      </c>
      <c r="H149" s="187">
        <v>7320</v>
      </c>
      <c r="I149" s="201">
        <v>0.2</v>
      </c>
      <c r="J149" s="197">
        <f t="shared" si="4"/>
        <v>5856</v>
      </c>
    </row>
    <row r="150" spans="1:10" ht="15.75">
      <c r="A150" s="185">
        <f t="shared" si="5"/>
        <v>146</v>
      </c>
      <c r="B150" s="186" t="s">
        <v>307</v>
      </c>
      <c r="C150" s="186" t="s">
        <v>598</v>
      </c>
      <c r="D150" s="186" t="s">
        <v>599</v>
      </c>
      <c r="E150" s="186" t="s">
        <v>308</v>
      </c>
      <c r="F150" s="186" t="s">
        <v>2937</v>
      </c>
      <c r="G150" s="186" t="s">
        <v>77</v>
      </c>
      <c r="H150" s="187">
        <v>22173</v>
      </c>
      <c r="I150" s="201">
        <v>0.2</v>
      </c>
      <c r="J150" s="197">
        <f t="shared" si="4"/>
        <v>17738.400000000001</v>
      </c>
    </row>
    <row r="151" spans="1:10" ht="15.75">
      <c r="A151" s="185">
        <f t="shared" si="5"/>
        <v>147</v>
      </c>
      <c r="B151" s="186" t="s">
        <v>307</v>
      </c>
      <c r="C151" s="186" t="s">
        <v>600</v>
      </c>
      <c r="D151" s="186" t="s">
        <v>601</v>
      </c>
      <c r="E151" s="186" t="s">
        <v>308</v>
      </c>
      <c r="F151" s="186" t="s">
        <v>2937</v>
      </c>
      <c r="G151" s="186" t="s">
        <v>77</v>
      </c>
      <c r="H151" s="187">
        <v>1030</v>
      </c>
      <c r="I151" s="201">
        <v>0.2</v>
      </c>
      <c r="J151" s="197">
        <f t="shared" si="4"/>
        <v>824</v>
      </c>
    </row>
    <row r="152" spans="1:10" ht="15.75">
      <c r="A152" s="185">
        <f t="shared" si="5"/>
        <v>148</v>
      </c>
      <c r="B152" s="186" t="s">
        <v>307</v>
      </c>
      <c r="C152" s="186" t="s">
        <v>602</v>
      </c>
      <c r="D152" s="186" t="s">
        <v>603</v>
      </c>
      <c r="E152" s="186" t="s">
        <v>308</v>
      </c>
      <c r="F152" s="186" t="s">
        <v>2937</v>
      </c>
      <c r="G152" s="186" t="s">
        <v>77</v>
      </c>
      <c r="H152" s="187">
        <v>10089</v>
      </c>
      <c r="I152" s="201">
        <v>0.2</v>
      </c>
      <c r="J152" s="197">
        <f t="shared" si="4"/>
        <v>8071.2</v>
      </c>
    </row>
    <row r="153" spans="1:10" ht="15.75">
      <c r="A153" s="185">
        <f t="shared" si="5"/>
        <v>149</v>
      </c>
      <c r="B153" s="186" t="s">
        <v>307</v>
      </c>
      <c r="C153" s="186" t="s">
        <v>604</v>
      </c>
      <c r="D153" s="186" t="s">
        <v>605</v>
      </c>
      <c r="E153" s="186" t="s">
        <v>308</v>
      </c>
      <c r="F153" s="186" t="s">
        <v>2937</v>
      </c>
      <c r="G153" s="186" t="s">
        <v>77</v>
      </c>
      <c r="H153" s="187">
        <v>5958</v>
      </c>
      <c r="I153" s="201">
        <v>0.2</v>
      </c>
      <c r="J153" s="197">
        <f t="shared" si="4"/>
        <v>4766.3999999999996</v>
      </c>
    </row>
    <row r="154" spans="1:10" ht="15.75">
      <c r="A154" s="185">
        <f t="shared" si="5"/>
        <v>150</v>
      </c>
      <c r="B154" s="186" t="s">
        <v>307</v>
      </c>
      <c r="C154" s="186" t="s">
        <v>606</v>
      </c>
      <c r="D154" s="186" t="s">
        <v>607</v>
      </c>
      <c r="E154" s="186" t="s">
        <v>308</v>
      </c>
      <c r="F154" s="186" t="s">
        <v>2937</v>
      </c>
      <c r="G154" s="186" t="s">
        <v>77</v>
      </c>
      <c r="H154" s="187">
        <v>650</v>
      </c>
      <c r="I154" s="201">
        <v>0.2</v>
      </c>
      <c r="J154" s="197">
        <f t="shared" si="4"/>
        <v>520</v>
      </c>
    </row>
    <row r="155" spans="1:10" ht="15.75">
      <c r="A155" s="185">
        <f t="shared" si="5"/>
        <v>151</v>
      </c>
      <c r="B155" s="186" t="s">
        <v>307</v>
      </c>
      <c r="C155" s="186" t="s">
        <v>608</v>
      </c>
      <c r="D155" s="186" t="s">
        <v>609</v>
      </c>
      <c r="E155" s="186" t="s">
        <v>308</v>
      </c>
      <c r="F155" s="186" t="s">
        <v>2937</v>
      </c>
      <c r="G155" s="186" t="s">
        <v>77</v>
      </c>
      <c r="H155" s="187">
        <v>1000</v>
      </c>
      <c r="I155" s="201">
        <v>0.2</v>
      </c>
      <c r="J155" s="197">
        <f t="shared" si="4"/>
        <v>800</v>
      </c>
    </row>
    <row r="156" spans="1:10" ht="15.75">
      <c r="A156" s="185">
        <f t="shared" si="5"/>
        <v>152</v>
      </c>
      <c r="B156" s="186" t="s">
        <v>307</v>
      </c>
      <c r="C156" s="186" t="s">
        <v>610</v>
      </c>
      <c r="D156" s="186" t="s">
        <v>611</v>
      </c>
      <c r="E156" s="186" t="s">
        <v>308</v>
      </c>
      <c r="F156" s="186" t="s">
        <v>2937</v>
      </c>
      <c r="G156" s="186" t="s">
        <v>77</v>
      </c>
      <c r="H156" s="187">
        <v>250</v>
      </c>
      <c r="I156" s="201">
        <v>0.2</v>
      </c>
      <c r="J156" s="197">
        <f t="shared" si="4"/>
        <v>200</v>
      </c>
    </row>
    <row r="157" spans="1:10" ht="15.75">
      <c r="A157" s="185">
        <f t="shared" si="5"/>
        <v>153</v>
      </c>
      <c r="B157" s="186" t="s">
        <v>307</v>
      </c>
      <c r="C157" s="186" t="s">
        <v>612</v>
      </c>
      <c r="D157" s="186" t="s">
        <v>613</v>
      </c>
      <c r="E157" s="186" t="s">
        <v>308</v>
      </c>
      <c r="F157" s="186" t="s">
        <v>2937</v>
      </c>
      <c r="G157" s="186" t="s">
        <v>77</v>
      </c>
      <c r="H157" s="187">
        <v>12000</v>
      </c>
      <c r="I157" s="201">
        <v>0.2</v>
      </c>
      <c r="J157" s="197">
        <f t="shared" si="4"/>
        <v>9600</v>
      </c>
    </row>
    <row r="158" spans="1:10" ht="15.75">
      <c r="A158" s="185">
        <f t="shared" si="5"/>
        <v>154</v>
      </c>
      <c r="B158" s="186" t="s">
        <v>307</v>
      </c>
      <c r="C158" s="186" t="s">
        <v>614</v>
      </c>
      <c r="D158" s="186" t="s">
        <v>615</v>
      </c>
      <c r="E158" s="186" t="s">
        <v>308</v>
      </c>
      <c r="F158" s="186" t="s">
        <v>2937</v>
      </c>
      <c r="G158" s="186" t="s">
        <v>77</v>
      </c>
      <c r="H158" s="187">
        <v>300</v>
      </c>
      <c r="I158" s="201">
        <v>0.2</v>
      </c>
      <c r="J158" s="197">
        <f t="shared" si="4"/>
        <v>240</v>
      </c>
    </row>
    <row r="159" spans="1:10" ht="15.75">
      <c r="A159" s="185">
        <f t="shared" si="5"/>
        <v>155</v>
      </c>
      <c r="B159" s="186" t="s">
        <v>307</v>
      </c>
      <c r="C159" s="186" t="s">
        <v>616</v>
      </c>
      <c r="D159" s="186" t="s">
        <v>617</v>
      </c>
      <c r="E159" s="186" t="s">
        <v>308</v>
      </c>
      <c r="F159" s="186" t="s">
        <v>2937</v>
      </c>
      <c r="G159" s="186" t="s">
        <v>77</v>
      </c>
      <c r="H159" s="187">
        <v>2000</v>
      </c>
      <c r="I159" s="201">
        <v>0.2</v>
      </c>
      <c r="J159" s="197">
        <f t="shared" si="4"/>
        <v>1600</v>
      </c>
    </row>
    <row r="160" spans="1:10" ht="15.75">
      <c r="A160" s="185">
        <f t="shared" si="5"/>
        <v>156</v>
      </c>
      <c r="B160" s="186" t="s">
        <v>307</v>
      </c>
      <c r="C160" s="186" t="s">
        <v>618</v>
      </c>
      <c r="D160" s="186" t="s">
        <v>619</v>
      </c>
      <c r="E160" s="186" t="s">
        <v>308</v>
      </c>
      <c r="F160" s="186" t="s">
        <v>2937</v>
      </c>
      <c r="G160" s="186" t="s">
        <v>77</v>
      </c>
      <c r="H160" s="187">
        <v>1500</v>
      </c>
      <c r="I160" s="201">
        <v>0.2</v>
      </c>
      <c r="J160" s="197">
        <f t="shared" si="4"/>
        <v>1200</v>
      </c>
    </row>
    <row r="161" spans="1:10" ht="15.75">
      <c r="A161" s="185">
        <f t="shared" si="5"/>
        <v>157</v>
      </c>
      <c r="B161" s="186" t="s">
        <v>307</v>
      </c>
      <c r="C161" s="186" t="s">
        <v>620</v>
      </c>
      <c r="D161" s="186" t="s">
        <v>621</v>
      </c>
      <c r="E161" s="186" t="s">
        <v>308</v>
      </c>
      <c r="F161" s="186" t="s">
        <v>2937</v>
      </c>
      <c r="G161" s="186" t="s">
        <v>77</v>
      </c>
      <c r="H161" s="187">
        <v>4602</v>
      </c>
      <c r="I161" s="201">
        <v>0.2</v>
      </c>
      <c r="J161" s="197">
        <f t="shared" si="4"/>
        <v>3681.6</v>
      </c>
    </row>
    <row r="162" spans="1:10" ht="15.75">
      <c r="A162" s="185">
        <f t="shared" si="5"/>
        <v>158</v>
      </c>
      <c r="B162" s="186" t="s">
        <v>307</v>
      </c>
      <c r="C162" s="186" t="s">
        <v>622</v>
      </c>
      <c r="D162" s="186" t="s">
        <v>623</v>
      </c>
      <c r="E162" s="186" t="s">
        <v>308</v>
      </c>
      <c r="F162" s="186" t="s">
        <v>2937</v>
      </c>
      <c r="G162" s="186" t="s">
        <v>77</v>
      </c>
      <c r="H162" s="187">
        <v>120</v>
      </c>
      <c r="I162" s="201">
        <v>0.2</v>
      </c>
      <c r="J162" s="197">
        <f t="shared" si="4"/>
        <v>96</v>
      </c>
    </row>
    <row r="163" spans="1:10" ht="15.75">
      <c r="A163" s="185">
        <f t="shared" si="5"/>
        <v>159</v>
      </c>
      <c r="B163" s="186" t="s">
        <v>307</v>
      </c>
      <c r="C163" s="186" t="s">
        <v>624</v>
      </c>
      <c r="D163" s="186" t="s">
        <v>625</v>
      </c>
      <c r="E163" s="186" t="s">
        <v>308</v>
      </c>
      <c r="F163" s="186" t="s">
        <v>2937</v>
      </c>
      <c r="G163" s="186" t="s">
        <v>77</v>
      </c>
      <c r="H163" s="187">
        <v>480</v>
      </c>
      <c r="I163" s="201">
        <v>0.2</v>
      </c>
      <c r="J163" s="197">
        <f t="shared" si="4"/>
        <v>384</v>
      </c>
    </row>
    <row r="164" spans="1:10" ht="15.75">
      <c r="A164" s="185">
        <f t="shared" si="5"/>
        <v>160</v>
      </c>
      <c r="B164" s="186" t="s">
        <v>307</v>
      </c>
      <c r="C164" s="186" t="s">
        <v>626</v>
      </c>
      <c r="D164" s="186" t="s">
        <v>627</v>
      </c>
      <c r="E164" s="186" t="s">
        <v>308</v>
      </c>
      <c r="F164" s="186" t="s">
        <v>2937</v>
      </c>
      <c r="G164" s="186" t="s">
        <v>77</v>
      </c>
      <c r="H164" s="187">
        <v>2000</v>
      </c>
      <c r="I164" s="201">
        <v>0.2</v>
      </c>
      <c r="J164" s="197">
        <f t="shared" si="4"/>
        <v>1600</v>
      </c>
    </row>
    <row r="165" spans="1:10" ht="15.75">
      <c r="A165" s="185">
        <f t="shared" si="5"/>
        <v>161</v>
      </c>
      <c r="B165" s="186" t="s">
        <v>307</v>
      </c>
      <c r="C165" s="186" t="s">
        <v>628</v>
      </c>
      <c r="D165" s="186" t="s">
        <v>629</v>
      </c>
      <c r="E165" s="186" t="s">
        <v>308</v>
      </c>
      <c r="F165" s="186" t="s">
        <v>2937</v>
      </c>
      <c r="G165" s="186" t="s">
        <v>77</v>
      </c>
      <c r="H165" s="187">
        <v>300</v>
      </c>
      <c r="I165" s="201">
        <v>0.2</v>
      </c>
      <c r="J165" s="197">
        <f t="shared" si="4"/>
        <v>240</v>
      </c>
    </row>
    <row r="166" spans="1:10" ht="15.75">
      <c r="A166" s="185">
        <f t="shared" si="5"/>
        <v>162</v>
      </c>
      <c r="B166" s="186" t="s">
        <v>307</v>
      </c>
      <c r="C166" s="186" t="s">
        <v>631</v>
      </c>
      <c r="D166" s="186" t="s">
        <v>630</v>
      </c>
      <c r="E166" s="186" t="s">
        <v>308</v>
      </c>
      <c r="F166" s="186" t="s">
        <v>2937</v>
      </c>
      <c r="G166" s="186" t="s">
        <v>77</v>
      </c>
      <c r="H166" s="187">
        <v>1080</v>
      </c>
      <c r="I166" s="201">
        <v>0.2</v>
      </c>
      <c r="J166" s="197">
        <f t="shared" si="4"/>
        <v>864</v>
      </c>
    </row>
    <row r="167" spans="1:10" ht="15.75">
      <c r="A167" s="185">
        <f t="shared" si="5"/>
        <v>163</v>
      </c>
      <c r="B167" s="186" t="s">
        <v>307</v>
      </c>
      <c r="C167" s="186" t="s">
        <v>632</v>
      </c>
      <c r="D167" s="186" t="s">
        <v>625</v>
      </c>
      <c r="E167" s="186" t="s">
        <v>308</v>
      </c>
      <c r="F167" s="186" t="s">
        <v>2937</v>
      </c>
      <c r="G167" s="186" t="s">
        <v>77</v>
      </c>
      <c r="H167" s="187">
        <v>480</v>
      </c>
      <c r="I167" s="201">
        <v>0.2</v>
      </c>
      <c r="J167" s="197">
        <f t="shared" si="4"/>
        <v>384</v>
      </c>
    </row>
    <row r="168" spans="1:10" ht="15.75">
      <c r="A168" s="185">
        <f t="shared" si="5"/>
        <v>164</v>
      </c>
      <c r="B168" s="186" t="s">
        <v>307</v>
      </c>
      <c r="C168" s="186" t="s">
        <v>633</v>
      </c>
      <c r="D168" s="186" t="s">
        <v>634</v>
      </c>
      <c r="E168" s="186" t="s">
        <v>308</v>
      </c>
      <c r="F168" s="186" t="s">
        <v>2937</v>
      </c>
      <c r="G168" s="186" t="s">
        <v>77</v>
      </c>
      <c r="H168" s="187">
        <v>1495</v>
      </c>
      <c r="I168" s="201">
        <v>0.2</v>
      </c>
      <c r="J168" s="197">
        <f t="shared" si="4"/>
        <v>1196</v>
      </c>
    </row>
    <row r="169" spans="1:10" ht="15.75">
      <c r="A169" s="185">
        <f t="shared" si="5"/>
        <v>165</v>
      </c>
      <c r="B169" s="186" t="s">
        <v>307</v>
      </c>
      <c r="C169" s="186" t="s">
        <v>635</v>
      </c>
      <c r="D169" s="186" t="s">
        <v>636</v>
      </c>
      <c r="E169" s="186" t="s">
        <v>308</v>
      </c>
      <c r="F169" s="186" t="s">
        <v>2937</v>
      </c>
      <c r="G169" s="186" t="s">
        <v>77</v>
      </c>
      <c r="H169" s="187">
        <v>500</v>
      </c>
      <c r="I169" s="201">
        <v>0.2</v>
      </c>
      <c r="J169" s="197">
        <f t="shared" si="4"/>
        <v>400</v>
      </c>
    </row>
    <row r="170" spans="1:10" ht="15.75">
      <c r="A170" s="185">
        <f t="shared" si="5"/>
        <v>166</v>
      </c>
      <c r="B170" s="186" t="s">
        <v>307</v>
      </c>
      <c r="C170" s="186" t="s">
        <v>637</v>
      </c>
      <c r="D170" s="186" t="s">
        <v>638</v>
      </c>
      <c r="E170" s="186" t="s">
        <v>308</v>
      </c>
      <c r="F170" s="186" t="s">
        <v>2937</v>
      </c>
      <c r="G170" s="186" t="s">
        <v>77</v>
      </c>
      <c r="H170" s="187">
        <v>450</v>
      </c>
      <c r="I170" s="201">
        <v>0.2</v>
      </c>
      <c r="J170" s="197">
        <f t="shared" si="4"/>
        <v>360</v>
      </c>
    </row>
    <row r="171" spans="1:10" ht="15.75">
      <c r="A171" s="185">
        <f t="shared" si="5"/>
        <v>167</v>
      </c>
      <c r="B171" s="186" t="s">
        <v>307</v>
      </c>
      <c r="C171" s="186" t="s">
        <v>639</v>
      </c>
      <c r="D171" s="186" t="s">
        <v>640</v>
      </c>
      <c r="E171" s="186" t="s">
        <v>308</v>
      </c>
      <c r="F171" s="186" t="s">
        <v>2937</v>
      </c>
      <c r="G171" s="186" t="s">
        <v>77</v>
      </c>
      <c r="H171" s="187">
        <v>1000</v>
      </c>
      <c r="I171" s="201">
        <v>0.2</v>
      </c>
      <c r="J171" s="197">
        <f t="shared" si="4"/>
        <v>800</v>
      </c>
    </row>
    <row r="172" spans="1:10" ht="15.75">
      <c r="A172" s="185">
        <f t="shared" si="5"/>
        <v>168</v>
      </c>
      <c r="B172" s="186" t="s">
        <v>307</v>
      </c>
      <c r="C172" s="186" t="s">
        <v>641</v>
      </c>
      <c r="D172" s="186" t="s">
        <v>642</v>
      </c>
      <c r="E172" s="186" t="s">
        <v>308</v>
      </c>
      <c r="F172" s="186" t="s">
        <v>2937</v>
      </c>
      <c r="G172" s="186" t="s">
        <v>77</v>
      </c>
      <c r="H172" s="187">
        <v>4995</v>
      </c>
      <c r="I172" s="201">
        <v>0.2</v>
      </c>
      <c r="J172" s="197">
        <f t="shared" si="4"/>
        <v>3996</v>
      </c>
    </row>
    <row r="173" spans="1:10" ht="15.75">
      <c r="A173" s="185">
        <f t="shared" si="5"/>
        <v>169</v>
      </c>
      <c r="B173" s="186" t="s">
        <v>307</v>
      </c>
      <c r="C173" s="186" t="s">
        <v>643</v>
      </c>
      <c r="D173" s="186" t="s">
        <v>644</v>
      </c>
      <c r="E173" s="186" t="s">
        <v>308</v>
      </c>
      <c r="F173" s="186" t="s">
        <v>2937</v>
      </c>
      <c r="G173" s="186" t="s">
        <v>77</v>
      </c>
      <c r="H173" s="187">
        <v>5000</v>
      </c>
      <c r="I173" s="201">
        <v>0.2</v>
      </c>
      <c r="J173" s="197">
        <f t="shared" si="4"/>
        <v>4000</v>
      </c>
    </row>
    <row r="174" spans="1:10" ht="15.75">
      <c r="A174" s="185">
        <f t="shared" si="5"/>
        <v>170</v>
      </c>
      <c r="B174" s="186" t="s">
        <v>307</v>
      </c>
      <c r="C174" s="186" t="s">
        <v>645</v>
      </c>
      <c r="D174" s="186" t="s">
        <v>646</v>
      </c>
      <c r="E174" s="186" t="s">
        <v>308</v>
      </c>
      <c r="F174" s="186" t="s">
        <v>2937</v>
      </c>
      <c r="G174" s="186" t="s">
        <v>77</v>
      </c>
      <c r="H174" s="187">
        <v>7500</v>
      </c>
      <c r="I174" s="201">
        <v>0.2</v>
      </c>
      <c r="J174" s="197">
        <f t="shared" si="4"/>
        <v>6000</v>
      </c>
    </row>
    <row r="175" spans="1:10" ht="15.75">
      <c r="A175" s="185">
        <f t="shared" si="5"/>
        <v>171</v>
      </c>
      <c r="B175" s="186" t="s">
        <v>307</v>
      </c>
      <c r="C175" s="186" t="s">
        <v>647</v>
      </c>
      <c r="D175" s="186" t="s">
        <v>648</v>
      </c>
      <c r="E175" s="186" t="s">
        <v>308</v>
      </c>
      <c r="F175" s="186" t="s">
        <v>2937</v>
      </c>
      <c r="G175" s="186" t="s">
        <v>77</v>
      </c>
      <c r="H175" s="187">
        <v>3650</v>
      </c>
      <c r="I175" s="201">
        <v>0.2</v>
      </c>
      <c r="J175" s="197">
        <f t="shared" si="4"/>
        <v>2920</v>
      </c>
    </row>
    <row r="176" spans="1:10" ht="15.75">
      <c r="A176" s="185">
        <f t="shared" si="5"/>
        <v>172</v>
      </c>
      <c r="B176" s="186" t="s">
        <v>307</v>
      </c>
      <c r="C176" s="186" t="s">
        <v>649</v>
      </c>
      <c r="D176" s="186" t="s">
        <v>650</v>
      </c>
      <c r="E176" s="186" t="s">
        <v>308</v>
      </c>
      <c r="F176" s="186" t="s">
        <v>2937</v>
      </c>
      <c r="G176" s="186" t="s">
        <v>77</v>
      </c>
      <c r="H176" s="187">
        <v>250</v>
      </c>
      <c r="I176" s="201">
        <v>0.2</v>
      </c>
      <c r="J176" s="197">
        <f t="shared" si="4"/>
        <v>200</v>
      </c>
    </row>
    <row r="177" spans="1:10" ht="15.75">
      <c r="A177" s="185">
        <f t="shared" si="5"/>
        <v>173</v>
      </c>
      <c r="B177" s="186" t="s">
        <v>307</v>
      </c>
      <c r="C177" s="186" t="s">
        <v>651</v>
      </c>
      <c r="D177" s="186" t="s">
        <v>652</v>
      </c>
      <c r="E177" s="186" t="s">
        <v>308</v>
      </c>
      <c r="F177" s="186" t="s">
        <v>2937</v>
      </c>
      <c r="G177" s="186" t="s">
        <v>77</v>
      </c>
      <c r="H177" s="187">
        <v>23</v>
      </c>
      <c r="I177" s="201">
        <v>0.2</v>
      </c>
      <c r="J177" s="197">
        <f t="shared" si="4"/>
        <v>18.399999999999999</v>
      </c>
    </row>
    <row r="178" spans="1:10" ht="15.75">
      <c r="A178" s="185">
        <f t="shared" si="5"/>
        <v>174</v>
      </c>
      <c r="B178" s="186" t="s">
        <v>307</v>
      </c>
      <c r="C178" s="186" t="s">
        <v>653</v>
      </c>
      <c r="D178" s="186" t="s">
        <v>654</v>
      </c>
      <c r="E178" s="186" t="s">
        <v>308</v>
      </c>
      <c r="F178" s="186" t="s">
        <v>2937</v>
      </c>
      <c r="G178" s="186" t="s">
        <v>77</v>
      </c>
      <c r="H178" s="187">
        <v>250</v>
      </c>
      <c r="I178" s="201">
        <v>0.2</v>
      </c>
      <c r="J178" s="197">
        <f t="shared" si="4"/>
        <v>200</v>
      </c>
    </row>
    <row r="179" spans="1:10" ht="15.75">
      <c r="A179" s="185">
        <f t="shared" si="5"/>
        <v>175</v>
      </c>
      <c r="B179" s="186" t="s">
        <v>307</v>
      </c>
      <c r="C179" s="186" t="s">
        <v>655</v>
      </c>
      <c r="D179" s="186" t="s">
        <v>656</v>
      </c>
      <c r="E179" s="186" t="s">
        <v>308</v>
      </c>
      <c r="F179" s="186" t="s">
        <v>2937</v>
      </c>
      <c r="G179" s="186" t="s">
        <v>77</v>
      </c>
      <c r="H179" s="187">
        <v>1130</v>
      </c>
      <c r="I179" s="201">
        <v>0.2</v>
      </c>
      <c r="J179" s="197">
        <f t="shared" si="4"/>
        <v>904</v>
      </c>
    </row>
    <row r="180" spans="1:10" ht="15.75">
      <c r="A180" s="185">
        <f t="shared" si="5"/>
        <v>176</v>
      </c>
      <c r="B180" s="186" t="s">
        <v>307</v>
      </c>
      <c r="C180" s="186" t="s">
        <v>657</v>
      </c>
      <c r="D180" s="186" t="s">
        <v>658</v>
      </c>
      <c r="E180" s="186" t="s">
        <v>308</v>
      </c>
      <c r="F180" s="186" t="s">
        <v>2937</v>
      </c>
      <c r="G180" s="186" t="s">
        <v>77</v>
      </c>
      <c r="H180" s="187">
        <v>230</v>
      </c>
      <c r="I180" s="201">
        <v>0.2</v>
      </c>
      <c r="J180" s="197">
        <f t="shared" si="4"/>
        <v>184</v>
      </c>
    </row>
    <row r="181" spans="1:10" ht="15.75">
      <c r="A181" s="185">
        <f t="shared" si="5"/>
        <v>177</v>
      </c>
      <c r="B181" s="186" t="s">
        <v>307</v>
      </c>
      <c r="C181" s="186" t="s">
        <v>659</v>
      </c>
      <c r="D181" s="186" t="s">
        <v>660</v>
      </c>
      <c r="E181" s="186" t="s">
        <v>308</v>
      </c>
      <c r="F181" s="186" t="s">
        <v>2937</v>
      </c>
      <c r="G181" s="186" t="s">
        <v>77</v>
      </c>
      <c r="H181" s="187">
        <v>590</v>
      </c>
      <c r="I181" s="201">
        <v>0.2</v>
      </c>
      <c r="J181" s="197">
        <f t="shared" si="4"/>
        <v>472</v>
      </c>
    </row>
    <row r="182" spans="1:10" ht="15.75">
      <c r="A182" s="185">
        <f t="shared" si="5"/>
        <v>178</v>
      </c>
      <c r="B182" s="186" t="s">
        <v>307</v>
      </c>
      <c r="C182" s="186" t="s">
        <v>661</v>
      </c>
      <c r="D182" s="186" t="s">
        <v>662</v>
      </c>
      <c r="E182" s="186" t="s">
        <v>308</v>
      </c>
      <c r="F182" s="186" t="s">
        <v>2937</v>
      </c>
      <c r="G182" s="186" t="s">
        <v>77</v>
      </c>
      <c r="H182" s="187">
        <v>150</v>
      </c>
      <c r="I182" s="201">
        <v>0.2</v>
      </c>
      <c r="J182" s="197">
        <f t="shared" si="4"/>
        <v>120</v>
      </c>
    </row>
    <row r="183" spans="1:10" ht="15.75">
      <c r="A183" s="185">
        <f t="shared" si="5"/>
        <v>179</v>
      </c>
      <c r="B183" s="186" t="s">
        <v>307</v>
      </c>
      <c r="C183" s="186" t="s">
        <v>663</v>
      </c>
      <c r="D183" s="186" t="s">
        <v>664</v>
      </c>
      <c r="E183" s="186" t="s">
        <v>308</v>
      </c>
      <c r="F183" s="186" t="s">
        <v>2937</v>
      </c>
      <c r="G183" s="186" t="s">
        <v>77</v>
      </c>
      <c r="H183" s="187">
        <v>1200</v>
      </c>
      <c r="I183" s="201">
        <v>0.2</v>
      </c>
      <c r="J183" s="197">
        <f t="shared" si="4"/>
        <v>960</v>
      </c>
    </row>
    <row r="184" spans="1:10" ht="15.75">
      <c r="A184" s="185">
        <f t="shared" si="5"/>
        <v>180</v>
      </c>
      <c r="B184" s="186" t="s">
        <v>307</v>
      </c>
      <c r="C184" s="186" t="s">
        <v>665</v>
      </c>
      <c r="D184" s="186" t="s">
        <v>666</v>
      </c>
      <c r="E184" s="186" t="s">
        <v>308</v>
      </c>
      <c r="F184" s="186" t="s">
        <v>2937</v>
      </c>
      <c r="G184" s="186" t="s">
        <v>77</v>
      </c>
      <c r="H184" s="187">
        <v>4000</v>
      </c>
      <c r="I184" s="201">
        <v>0.2</v>
      </c>
      <c r="J184" s="197">
        <f t="shared" si="4"/>
        <v>3200</v>
      </c>
    </row>
    <row r="185" spans="1:10" ht="15.75">
      <c r="A185" s="185">
        <f t="shared" si="5"/>
        <v>181</v>
      </c>
      <c r="B185" s="186" t="s">
        <v>307</v>
      </c>
      <c r="C185" s="186" t="s">
        <v>667</v>
      </c>
      <c r="D185" s="188" t="s">
        <v>2813</v>
      </c>
      <c r="E185" s="186" t="s">
        <v>308</v>
      </c>
      <c r="F185" s="186" t="s">
        <v>2937</v>
      </c>
      <c r="G185" s="186" t="s">
        <v>77</v>
      </c>
      <c r="H185" s="187">
        <v>4750</v>
      </c>
      <c r="I185" s="201">
        <v>0.2</v>
      </c>
      <c r="J185" s="197">
        <f t="shared" si="4"/>
        <v>3800</v>
      </c>
    </row>
    <row r="186" spans="1:10" ht="15.75">
      <c r="A186" s="185">
        <f t="shared" si="5"/>
        <v>182</v>
      </c>
      <c r="B186" s="186" t="s">
        <v>307</v>
      </c>
      <c r="C186" s="186" t="s">
        <v>668</v>
      </c>
      <c r="D186" s="186" t="s">
        <v>669</v>
      </c>
      <c r="E186" s="186" t="s">
        <v>308</v>
      </c>
      <c r="F186" s="186" t="s">
        <v>2937</v>
      </c>
      <c r="G186" s="186" t="s">
        <v>77</v>
      </c>
      <c r="H186" s="187">
        <v>7050</v>
      </c>
      <c r="I186" s="201">
        <v>0.2</v>
      </c>
      <c r="J186" s="197">
        <f t="shared" si="4"/>
        <v>5640</v>
      </c>
    </row>
    <row r="187" spans="1:10" ht="26.25">
      <c r="A187" s="185">
        <f t="shared" si="5"/>
        <v>183</v>
      </c>
      <c r="B187" s="186" t="s">
        <v>307</v>
      </c>
      <c r="C187" s="186" t="s">
        <v>670</v>
      </c>
      <c r="D187" s="188" t="s">
        <v>2814</v>
      </c>
      <c r="E187" s="186" t="s">
        <v>308</v>
      </c>
      <c r="F187" s="186" t="s">
        <v>2937</v>
      </c>
      <c r="G187" s="186" t="s">
        <v>77</v>
      </c>
      <c r="H187" s="187">
        <v>28250</v>
      </c>
      <c r="I187" s="201">
        <v>0.2</v>
      </c>
      <c r="J187" s="197">
        <f t="shared" si="4"/>
        <v>22600</v>
      </c>
    </row>
    <row r="188" spans="1:10" ht="15.75">
      <c r="A188" s="185">
        <f t="shared" si="5"/>
        <v>184</v>
      </c>
      <c r="B188" s="186" t="s">
        <v>307</v>
      </c>
      <c r="C188" s="186" t="s">
        <v>671</v>
      </c>
      <c r="D188" s="186" t="s">
        <v>672</v>
      </c>
      <c r="E188" s="186" t="s">
        <v>308</v>
      </c>
      <c r="F188" s="186" t="s">
        <v>2937</v>
      </c>
      <c r="G188" s="186" t="s">
        <v>77</v>
      </c>
      <c r="H188" s="187">
        <v>100</v>
      </c>
      <c r="I188" s="201">
        <v>0.2</v>
      </c>
      <c r="J188" s="197">
        <f t="shared" ref="J188:J242" si="6">H188-(H188*(I188))</f>
        <v>80</v>
      </c>
    </row>
    <row r="189" spans="1:10" ht="15.75">
      <c r="A189" s="185">
        <f t="shared" si="5"/>
        <v>185</v>
      </c>
      <c r="B189" s="186" t="s">
        <v>307</v>
      </c>
      <c r="C189" s="186" t="s">
        <v>673</v>
      </c>
      <c r="D189" s="186" t="s">
        <v>674</v>
      </c>
      <c r="E189" s="186" t="s">
        <v>308</v>
      </c>
      <c r="F189" s="186" t="s">
        <v>2937</v>
      </c>
      <c r="G189" s="186" t="s">
        <v>77</v>
      </c>
      <c r="H189" s="187">
        <v>160</v>
      </c>
      <c r="I189" s="201">
        <v>0.2</v>
      </c>
      <c r="J189" s="197">
        <f t="shared" si="6"/>
        <v>128</v>
      </c>
    </row>
    <row r="190" spans="1:10" ht="15.75">
      <c r="A190" s="185">
        <f t="shared" si="5"/>
        <v>186</v>
      </c>
      <c r="B190" s="186" t="s">
        <v>307</v>
      </c>
      <c r="C190" s="186" t="s">
        <v>675</v>
      </c>
      <c r="D190" s="186" t="s">
        <v>676</v>
      </c>
      <c r="E190" s="186" t="s">
        <v>308</v>
      </c>
      <c r="F190" s="186" t="s">
        <v>2937</v>
      </c>
      <c r="G190" s="186" t="s">
        <v>77</v>
      </c>
      <c r="H190" s="187">
        <v>1500</v>
      </c>
      <c r="I190" s="201">
        <v>0.2</v>
      </c>
      <c r="J190" s="197">
        <f t="shared" si="6"/>
        <v>1200</v>
      </c>
    </row>
    <row r="191" spans="1:10" ht="15.75">
      <c r="A191" s="185">
        <f t="shared" si="5"/>
        <v>187</v>
      </c>
      <c r="B191" s="186" t="s">
        <v>307</v>
      </c>
      <c r="C191" s="186" t="s">
        <v>677</v>
      </c>
      <c r="D191" s="186" t="s">
        <v>678</v>
      </c>
      <c r="E191" s="186" t="s">
        <v>308</v>
      </c>
      <c r="F191" s="186" t="s">
        <v>2937</v>
      </c>
      <c r="G191" s="186" t="s">
        <v>77</v>
      </c>
      <c r="H191" s="187">
        <v>120</v>
      </c>
      <c r="I191" s="201">
        <v>0.2</v>
      </c>
      <c r="J191" s="197">
        <f t="shared" si="6"/>
        <v>96</v>
      </c>
    </row>
    <row r="192" spans="1:10" ht="15.75">
      <c r="A192" s="185">
        <f t="shared" si="5"/>
        <v>188</v>
      </c>
      <c r="B192" s="186" t="s">
        <v>307</v>
      </c>
      <c r="C192" s="186" t="s">
        <v>679</v>
      </c>
      <c r="D192" s="186" t="s">
        <v>680</v>
      </c>
      <c r="E192" s="186" t="s">
        <v>308</v>
      </c>
      <c r="F192" s="186" t="s">
        <v>2937</v>
      </c>
      <c r="G192" s="186" t="s">
        <v>77</v>
      </c>
      <c r="H192" s="187">
        <v>225</v>
      </c>
      <c r="I192" s="201">
        <v>0.2</v>
      </c>
      <c r="J192" s="197">
        <f t="shared" si="6"/>
        <v>180</v>
      </c>
    </row>
    <row r="193" spans="1:10" ht="15.75">
      <c r="A193" s="185">
        <f t="shared" si="5"/>
        <v>189</v>
      </c>
      <c r="B193" s="186" t="s">
        <v>307</v>
      </c>
      <c r="C193" s="186" t="s">
        <v>681</v>
      </c>
      <c r="D193" s="186" t="s">
        <v>682</v>
      </c>
      <c r="E193" s="186" t="s">
        <v>308</v>
      </c>
      <c r="F193" s="186" t="s">
        <v>2937</v>
      </c>
      <c r="G193" s="186" t="s">
        <v>77</v>
      </c>
      <c r="H193" s="187">
        <v>3500</v>
      </c>
      <c r="I193" s="201">
        <v>0.2</v>
      </c>
      <c r="J193" s="197">
        <f t="shared" si="6"/>
        <v>2800</v>
      </c>
    </row>
    <row r="194" spans="1:10" ht="15.75">
      <c r="A194" s="185">
        <f t="shared" si="5"/>
        <v>190</v>
      </c>
      <c r="B194" s="186" t="s">
        <v>307</v>
      </c>
      <c r="C194" s="186" t="s">
        <v>683</v>
      </c>
      <c r="D194" s="186" t="s">
        <v>684</v>
      </c>
      <c r="E194" s="186" t="s">
        <v>308</v>
      </c>
      <c r="F194" s="186" t="s">
        <v>2937</v>
      </c>
      <c r="G194" s="186" t="s">
        <v>77</v>
      </c>
      <c r="H194" s="187">
        <v>1000</v>
      </c>
      <c r="I194" s="201">
        <v>0.2</v>
      </c>
      <c r="J194" s="197">
        <f t="shared" si="6"/>
        <v>800</v>
      </c>
    </row>
    <row r="195" spans="1:10" ht="15.75">
      <c r="A195" s="185">
        <f t="shared" si="5"/>
        <v>191</v>
      </c>
      <c r="B195" s="186" t="s">
        <v>307</v>
      </c>
      <c r="C195" s="186" t="s">
        <v>685</v>
      </c>
      <c r="D195" s="186" t="s">
        <v>680</v>
      </c>
      <c r="E195" s="186" t="s">
        <v>308</v>
      </c>
      <c r="F195" s="186" t="s">
        <v>2937</v>
      </c>
      <c r="G195" s="186" t="s">
        <v>77</v>
      </c>
      <c r="H195" s="187">
        <v>175</v>
      </c>
      <c r="I195" s="201">
        <v>0.2</v>
      </c>
      <c r="J195" s="197">
        <f t="shared" si="6"/>
        <v>140</v>
      </c>
    </row>
    <row r="196" spans="1:10" ht="15.75">
      <c r="A196" s="185">
        <f t="shared" si="5"/>
        <v>192</v>
      </c>
      <c r="B196" s="186" t="s">
        <v>307</v>
      </c>
      <c r="C196" s="186" t="s">
        <v>686</v>
      </c>
      <c r="D196" s="186" t="s">
        <v>687</v>
      </c>
      <c r="E196" s="186" t="s">
        <v>308</v>
      </c>
      <c r="F196" s="186" t="s">
        <v>2937</v>
      </c>
      <c r="G196" s="186" t="s">
        <v>77</v>
      </c>
      <c r="H196" s="187">
        <v>1450</v>
      </c>
      <c r="I196" s="201">
        <v>0.2</v>
      </c>
      <c r="J196" s="197">
        <f t="shared" si="6"/>
        <v>1160</v>
      </c>
    </row>
    <row r="197" spans="1:10" ht="15.75">
      <c r="A197" s="185">
        <f t="shared" si="5"/>
        <v>193</v>
      </c>
      <c r="B197" s="186" t="s">
        <v>307</v>
      </c>
      <c r="C197" s="186" t="s">
        <v>688</v>
      </c>
      <c r="D197" s="186" t="s">
        <v>689</v>
      </c>
      <c r="E197" s="186" t="s">
        <v>308</v>
      </c>
      <c r="F197" s="186" t="s">
        <v>2937</v>
      </c>
      <c r="G197" s="186" t="s">
        <v>77</v>
      </c>
      <c r="H197" s="187">
        <v>250</v>
      </c>
      <c r="I197" s="201">
        <v>0.2</v>
      </c>
      <c r="J197" s="197">
        <f t="shared" si="6"/>
        <v>200</v>
      </c>
    </row>
    <row r="198" spans="1:10" ht="15.75">
      <c r="A198" s="185">
        <f t="shared" ref="A198:A261" si="7">SUM(A197+1)</f>
        <v>194</v>
      </c>
      <c r="B198" s="186" t="s">
        <v>307</v>
      </c>
      <c r="C198" s="186" t="s">
        <v>690</v>
      </c>
      <c r="D198" s="186" t="s">
        <v>691</v>
      </c>
      <c r="E198" s="186" t="s">
        <v>308</v>
      </c>
      <c r="F198" s="186" t="s">
        <v>2937</v>
      </c>
      <c r="G198" s="186" t="s">
        <v>77</v>
      </c>
      <c r="H198" s="187">
        <v>23</v>
      </c>
      <c r="I198" s="201">
        <v>0.2</v>
      </c>
      <c r="J198" s="197">
        <f t="shared" si="6"/>
        <v>18.399999999999999</v>
      </c>
    </row>
    <row r="199" spans="1:10" ht="15.75">
      <c r="A199" s="185">
        <f t="shared" si="7"/>
        <v>195</v>
      </c>
      <c r="B199" s="186" t="s">
        <v>307</v>
      </c>
      <c r="C199" s="186" t="s">
        <v>692</v>
      </c>
      <c r="D199" s="186" t="s">
        <v>693</v>
      </c>
      <c r="E199" s="186" t="s">
        <v>308</v>
      </c>
      <c r="F199" s="186" t="s">
        <v>2937</v>
      </c>
      <c r="G199" s="186" t="s">
        <v>77</v>
      </c>
      <c r="H199" s="187">
        <v>230</v>
      </c>
      <c r="I199" s="201">
        <v>0.2</v>
      </c>
      <c r="J199" s="197">
        <f t="shared" si="6"/>
        <v>184</v>
      </c>
    </row>
    <row r="200" spans="1:10" ht="15.75">
      <c r="A200" s="185">
        <f t="shared" si="7"/>
        <v>196</v>
      </c>
      <c r="B200" s="186" t="s">
        <v>307</v>
      </c>
      <c r="C200" s="186" t="s">
        <v>694</v>
      </c>
      <c r="D200" s="186" t="s">
        <v>695</v>
      </c>
      <c r="E200" s="186" t="s">
        <v>308</v>
      </c>
      <c r="F200" s="186" t="s">
        <v>2937</v>
      </c>
      <c r="G200" s="186" t="s">
        <v>77</v>
      </c>
      <c r="H200" s="187">
        <v>460</v>
      </c>
      <c r="I200" s="201">
        <v>0.2</v>
      </c>
      <c r="J200" s="197">
        <f t="shared" si="6"/>
        <v>368</v>
      </c>
    </row>
    <row r="201" spans="1:10" ht="15.75">
      <c r="A201" s="185">
        <f t="shared" si="7"/>
        <v>197</v>
      </c>
      <c r="B201" s="186" t="s">
        <v>307</v>
      </c>
      <c r="C201" s="186" t="s">
        <v>696</v>
      </c>
      <c r="D201" s="186" t="s">
        <v>697</v>
      </c>
      <c r="E201" s="186" t="s">
        <v>308</v>
      </c>
      <c r="F201" s="186" t="s">
        <v>2937</v>
      </c>
      <c r="G201" s="186" t="s">
        <v>77</v>
      </c>
      <c r="H201" s="187">
        <v>230</v>
      </c>
      <c r="I201" s="201">
        <v>0.2</v>
      </c>
      <c r="J201" s="197">
        <f t="shared" si="6"/>
        <v>184</v>
      </c>
    </row>
    <row r="202" spans="1:10" ht="15.75">
      <c r="A202" s="185">
        <f t="shared" si="7"/>
        <v>198</v>
      </c>
      <c r="B202" s="186" t="s">
        <v>307</v>
      </c>
      <c r="C202" s="186" t="s">
        <v>698</v>
      </c>
      <c r="D202" s="186" t="s">
        <v>697</v>
      </c>
      <c r="E202" s="186" t="s">
        <v>308</v>
      </c>
      <c r="F202" s="186" t="s">
        <v>2937</v>
      </c>
      <c r="G202" s="186" t="s">
        <v>77</v>
      </c>
      <c r="H202" s="187">
        <v>150</v>
      </c>
      <c r="I202" s="201">
        <v>0.2</v>
      </c>
      <c r="J202" s="197">
        <f t="shared" si="6"/>
        <v>120</v>
      </c>
    </row>
    <row r="203" spans="1:10" ht="15.75">
      <c r="A203" s="185">
        <f t="shared" si="7"/>
        <v>199</v>
      </c>
      <c r="B203" s="186" t="s">
        <v>307</v>
      </c>
      <c r="C203" s="186" t="s">
        <v>699</v>
      </c>
      <c r="D203" s="186" t="s">
        <v>700</v>
      </c>
      <c r="E203" s="186" t="s">
        <v>308</v>
      </c>
      <c r="F203" s="186" t="s">
        <v>2937</v>
      </c>
      <c r="G203" s="186" t="s">
        <v>77</v>
      </c>
      <c r="H203" s="187">
        <v>230</v>
      </c>
      <c r="I203" s="201">
        <v>0.2</v>
      </c>
      <c r="J203" s="197">
        <f t="shared" si="6"/>
        <v>184</v>
      </c>
    </row>
    <row r="204" spans="1:10" ht="15.75">
      <c r="A204" s="185">
        <f t="shared" si="7"/>
        <v>200</v>
      </c>
      <c r="B204" s="186" t="s">
        <v>307</v>
      </c>
      <c r="C204" s="186" t="s">
        <v>701</v>
      </c>
      <c r="D204" s="186" t="s">
        <v>702</v>
      </c>
      <c r="E204" s="186" t="s">
        <v>308</v>
      </c>
      <c r="F204" s="186" t="s">
        <v>2937</v>
      </c>
      <c r="G204" s="186" t="s">
        <v>77</v>
      </c>
      <c r="H204" s="187">
        <v>590</v>
      </c>
      <c r="I204" s="201">
        <v>0.2</v>
      </c>
      <c r="J204" s="197">
        <f t="shared" si="6"/>
        <v>472</v>
      </c>
    </row>
    <row r="205" spans="1:10" ht="15.75">
      <c r="A205" s="185">
        <f t="shared" si="7"/>
        <v>201</v>
      </c>
      <c r="B205" s="186" t="s">
        <v>307</v>
      </c>
      <c r="C205" s="186" t="s">
        <v>703</v>
      </c>
      <c r="D205" s="186" t="s">
        <v>704</v>
      </c>
      <c r="E205" s="186" t="s">
        <v>308</v>
      </c>
      <c r="F205" s="186" t="s">
        <v>2937</v>
      </c>
      <c r="G205" s="186" t="s">
        <v>77</v>
      </c>
      <c r="H205" s="187">
        <v>460</v>
      </c>
      <c r="I205" s="201">
        <v>0.2</v>
      </c>
      <c r="J205" s="197">
        <f t="shared" si="6"/>
        <v>368</v>
      </c>
    </row>
    <row r="206" spans="1:10" ht="15.75">
      <c r="A206" s="185">
        <f t="shared" si="7"/>
        <v>202</v>
      </c>
      <c r="B206" s="186" t="s">
        <v>307</v>
      </c>
      <c r="C206" s="186" t="s">
        <v>705</v>
      </c>
      <c r="D206" s="186" t="s">
        <v>706</v>
      </c>
      <c r="E206" s="186" t="s">
        <v>308</v>
      </c>
      <c r="F206" s="186" t="s">
        <v>2937</v>
      </c>
      <c r="G206" s="186" t="s">
        <v>77</v>
      </c>
      <c r="H206" s="187">
        <v>25</v>
      </c>
      <c r="I206" s="201">
        <v>0.2</v>
      </c>
      <c r="J206" s="197">
        <f t="shared" si="6"/>
        <v>20</v>
      </c>
    </row>
    <row r="207" spans="1:10" ht="15.75">
      <c r="A207" s="185">
        <f t="shared" si="7"/>
        <v>203</v>
      </c>
      <c r="B207" s="186" t="s">
        <v>307</v>
      </c>
      <c r="C207" s="186" t="s">
        <v>707</v>
      </c>
      <c r="D207" s="186" t="s">
        <v>708</v>
      </c>
      <c r="E207" s="186" t="s">
        <v>308</v>
      </c>
      <c r="F207" s="186" t="s">
        <v>2937</v>
      </c>
      <c r="G207" s="186" t="s">
        <v>77</v>
      </c>
      <c r="H207" s="187">
        <v>99</v>
      </c>
      <c r="I207" s="201">
        <v>0.2</v>
      </c>
      <c r="J207" s="197">
        <f t="shared" si="6"/>
        <v>79.2</v>
      </c>
    </row>
    <row r="208" spans="1:10" ht="15.75">
      <c r="A208" s="185">
        <f t="shared" si="7"/>
        <v>204</v>
      </c>
      <c r="B208" s="186" t="s">
        <v>307</v>
      </c>
      <c r="C208" s="186" t="s">
        <v>709</v>
      </c>
      <c r="D208" s="186" t="s">
        <v>710</v>
      </c>
      <c r="E208" s="186" t="s">
        <v>308</v>
      </c>
      <c r="F208" s="186" t="s">
        <v>2937</v>
      </c>
      <c r="G208" s="186" t="s">
        <v>77</v>
      </c>
      <c r="H208" s="187">
        <v>400</v>
      </c>
      <c r="I208" s="201">
        <v>0.2</v>
      </c>
      <c r="J208" s="197">
        <f t="shared" si="6"/>
        <v>320</v>
      </c>
    </row>
    <row r="209" spans="1:10" ht="15.75">
      <c r="A209" s="185">
        <f t="shared" si="7"/>
        <v>205</v>
      </c>
      <c r="B209" s="186" t="s">
        <v>307</v>
      </c>
      <c r="C209" s="186" t="s">
        <v>711</v>
      </c>
      <c r="D209" s="186" t="s">
        <v>712</v>
      </c>
      <c r="E209" s="186" t="s">
        <v>308</v>
      </c>
      <c r="F209" s="186" t="s">
        <v>2937</v>
      </c>
      <c r="G209" s="186" t="s">
        <v>77</v>
      </c>
      <c r="H209" s="187">
        <v>4.5</v>
      </c>
      <c r="I209" s="201">
        <v>0.2</v>
      </c>
      <c r="J209" s="197">
        <f t="shared" si="6"/>
        <v>3.6</v>
      </c>
    </row>
    <row r="210" spans="1:10" ht="15.75">
      <c r="A210" s="185">
        <f t="shared" si="7"/>
        <v>206</v>
      </c>
      <c r="B210" s="186" t="s">
        <v>307</v>
      </c>
      <c r="C210" s="186" t="s">
        <v>713</v>
      </c>
      <c r="D210" s="186" t="s">
        <v>714</v>
      </c>
      <c r="E210" s="186" t="s">
        <v>308</v>
      </c>
      <c r="F210" s="186" t="s">
        <v>2937</v>
      </c>
      <c r="G210" s="186" t="s">
        <v>77</v>
      </c>
      <c r="H210" s="187">
        <v>50</v>
      </c>
      <c r="I210" s="201">
        <v>0.2</v>
      </c>
      <c r="J210" s="197">
        <f t="shared" si="6"/>
        <v>40</v>
      </c>
    </row>
    <row r="211" spans="1:10" ht="15.75">
      <c r="A211" s="185">
        <f t="shared" si="7"/>
        <v>207</v>
      </c>
      <c r="B211" s="186" t="s">
        <v>307</v>
      </c>
      <c r="C211" s="186" t="s">
        <v>715</v>
      </c>
      <c r="D211" s="186" t="s">
        <v>716</v>
      </c>
      <c r="E211" s="186" t="s">
        <v>308</v>
      </c>
      <c r="F211" s="186" t="s">
        <v>2937</v>
      </c>
      <c r="G211" s="186" t="s">
        <v>77</v>
      </c>
      <c r="H211" s="187">
        <v>0.2</v>
      </c>
      <c r="I211" s="201">
        <v>0.2</v>
      </c>
      <c r="J211" s="197">
        <f t="shared" si="6"/>
        <v>0.16</v>
      </c>
    </row>
    <row r="212" spans="1:10" ht="15.75">
      <c r="A212" s="185">
        <f t="shared" si="7"/>
        <v>208</v>
      </c>
      <c r="B212" s="186" t="s">
        <v>307</v>
      </c>
      <c r="C212" s="186" t="s">
        <v>717</v>
      </c>
      <c r="D212" s="186" t="s">
        <v>718</v>
      </c>
      <c r="E212" s="186" t="s">
        <v>308</v>
      </c>
      <c r="F212" s="186" t="s">
        <v>2937</v>
      </c>
      <c r="G212" s="186" t="s">
        <v>77</v>
      </c>
      <c r="H212" s="187">
        <v>4.3</v>
      </c>
      <c r="I212" s="201">
        <v>0.2</v>
      </c>
      <c r="J212" s="197">
        <f t="shared" si="6"/>
        <v>3.44</v>
      </c>
    </row>
    <row r="213" spans="1:10" ht="15.75">
      <c r="A213" s="185">
        <f t="shared" si="7"/>
        <v>209</v>
      </c>
      <c r="B213" s="186" t="s">
        <v>307</v>
      </c>
      <c r="C213" s="186" t="s">
        <v>719</v>
      </c>
      <c r="D213" s="186" t="s">
        <v>720</v>
      </c>
      <c r="E213" s="186" t="s">
        <v>308</v>
      </c>
      <c r="F213" s="186" t="s">
        <v>2937</v>
      </c>
      <c r="G213" s="186" t="s">
        <v>77</v>
      </c>
      <c r="H213" s="187">
        <v>45.5</v>
      </c>
      <c r="I213" s="201">
        <v>0.2</v>
      </c>
      <c r="J213" s="197">
        <f t="shared" si="6"/>
        <v>36.4</v>
      </c>
    </row>
    <row r="214" spans="1:10" ht="15.75">
      <c r="A214" s="185">
        <f t="shared" si="7"/>
        <v>210</v>
      </c>
      <c r="B214" s="186" t="s">
        <v>307</v>
      </c>
      <c r="C214" s="186" t="s">
        <v>721</v>
      </c>
      <c r="D214" s="186" t="s">
        <v>722</v>
      </c>
      <c r="E214" s="186" t="s">
        <v>308</v>
      </c>
      <c r="F214" s="186" t="s">
        <v>2937</v>
      </c>
      <c r="G214" s="186" t="s">
        <v>77</v>
      </c>
      <c r="H214" s="187">
        <v>93.6</v>
      </c>
      <c r="I214" s="201">
        <v>0.2</v>
      </c>
      <c r="J214" s="197">
        <f t="shared" si="6"/>
        <v>74.88</v>
      </c>
    </row>
    <row r="215" spans="1:10" ht="15.75">
      <c r="A215" s="185">
        <f t="shared" si="7"/>
        <v>211</v>
      </c>
      <c r="B215" s="186" t="s">
        <v>307</v>
      </c>
      <c r="C215" s="186" t="s">
        <v>723</v>
      </c>
      <c r="D215" s="186" t="s">
        <v>724</v>
      </c>
      <c r="E215" s="186" t="s">
        <v>308</v>
      </c>
      <c r="F215" s="186" t="s">
        <v>2937</v>
      </c>
      <c r="G215" s="186" t="s">
        <v>77</v>
      </c>
      <c r="H215" s="187">
        <v>166</v>
      </c>
      <c r="I215" s="201">
        <v>0.2</v>
      </c>
      <c r="J215" s="197">
        <f t="shared" si="6"/>
        <v>132.80000000000001</v>
      </c>
    </row>
    <row r="216" spans="1:10" ht="15.75">
      <c r="A216" s="185">
        <f t="shared" si="7"/>
        <v>212</v>
      </c>
      <c r="B216" s="186" t="s">
        <v>307</v>
      </c>
      <c r="C216" s="186" t="s">
        <v>725</v>
      </c>
      <c r="D216" s="186" t="s">
        <v>726</v>
      </c>
      <c r="E216" s="186" t="s">
        <v>308</v>
      </c>
      <c r="F216" s="186" t="s">
        <v>2937</v>
      </c>
      <c r="G216" s="186" t="s">
        <v>77</v>
      </c>
      <c r="H216" s="187">
        <v>0.05</v>
      </c>
      <c r="I216" s="201">
        <v>0.2</v>
      </c>
      <c r="J216" s="197">
        <f t="shared" si="6"/>
        <v>0.04</v>
      </c>
    </row>
    <row r="217" spans="1:10" ht="15.75">
      <c r="A217" s="185">
        <f t="shared" si="7"/>
        <v>213</v>
      </c>
      <c r="B217" s="186" t="s">
        <v>307</v>
      </c>
      <c r="C217" s="186" t="s">
        <v>727</v>
      </c>
      <c r="D217" s="186" t="s">
        <v>728</v>
      </c>
      <c r="E217" s="186" t="s">
        <v>308</v>
      </c>
      <c r="F217" s="186" t="s">
        <v>2937</v>
      </c>
      <c r="G217" s="186" t="s">
        <v>77</v>
      </c>
      <c r="H217" s="187">
        <v>18</v>
      </c>
      <c r="I217" s="201">
        <v>0.2</v>
      </c>
      <c r="J217" s="197">
        <f t="shared" si="6"/>
        <v>14.4</v>
      </c>
    </row>
    <row r="218" spans="1:10" ht="15.75">
      <c r="A218" s="185">
        <f t="shared" si="7"/>
        <v>214</v>
      </c>
      <c r="B218" s="186" t="s">
        <v>307</v>
      </c>
      <c r="C218" s="186" t="s">
        <v>729</v>
      </c>
      <c r="D218" s="186" t="s">
        <v>730</v>
      </c>
      <c r="E218" s="186" t="s">
        <v>308</v>
      </c>
      <c r="F218" s="186" t="s">
        <v>2937</v>
      </c>
      <c r="G218" s="186" t="s">
        <v>77</v>
      </c>
      <c r="H218" s="187">
        <v>18</v>
      </c>
      <c r="I218" s="201">
        <v>0.2</v>
      </c>
      <c r="J218" s="197">
        <f t="shared" si="6"/>
        <v>14.4</v>
      </c>
    </row>
    <row r="219" spans="1:10" ht="15.75">
      <c r="A219" s="185">
        <f t="shared" si="7"/>
        <v>215</v>
      </c>
      <c r="B219" s="186" t="s">
        <v>307</v>
      </c>
      <c r="C219" s="186" t="s">
        <v>731</v>
      </c>
      <c r="D219" s="186" t="s">
        <v>732</v>
      </c>
      <c r="E219" s="186" t="s">
        <v>308</v>
      </c>
      <c r="F219" s="186" t="s">
        <v>2937</v>
      </c>
      <c r="G219" s="186" t="s">
        <v>77</v>
      </c>
      <c r="H219" s="187">
        <v>1125</v>
      </c>
      <c r="I219" s="201">
        <v>0.2</v>
      </c>
      <c r="J219" s="197">
        <f t="shared" si="6"/>
        <v>900</v>
      </c>
    </row>
    <row r="220" spans="1:10" ht="15.75">
      <c r="A220" s="185">
        <f t="shared" si="7"/>
        <v>216</v>
      </c>
      <c r="B220" s="186" t="s">
        <v>307</v>
      </c>
      <c r="C220" s="186" t="s">
        <v>733</v>
      </c>
      <c r="D220" s="186" t="s">
        <v>734</v>
      </c>
      <c r="E220" s="186" t="s">
        <v>308</v>
      </c>
      <c r="F220" s="186" t="s">
        <v>2937</v>
      </c>
      <c r="G220" s="186" t="s">
        <v>77</v>
      </c>
      <c r="H220" s="187">
        <v>29.9</v>
      </c>
      <c r="I220" s="201">
        <v>0.2</v>
      </c>
      <c r="J220" s="197">
        <f t="shared" si="6"/>
        <v>23.919999999999998</v>
      </c>
    </row>
    <row r="221" spans="1:10" ht="15.75">
      <c r="A221" s="185">
        <f t="shared" si="7"/>
        <v>217</v>
      </c>
      <c r="B221" s="186" t="s">
        <v>307</v>
      </c>
      <c r="C221" s="186" t="s">
        <v>735</v>
      </c>
      <c r="D221" s="186" t="s">
        <v>736</v>
      </c>
      <c r="E221" s="186" t="s">
        <v>308</v>
      </c>
      <c r="F221" s="186" t="s">
        <v>2937</v>
      </c>
      <c r="G221" s="186" t="s">
        <v>77</v>
      </c>
      <c r="H221" s="187">
        <v>108</v>
      </c>
      <c r="I221" s="201">
        <v>0.2</v>
      </c>
      <c r="J221" s="197">
        <f t="shared" si="6"/>
        <v>86.4</v>
      </c>
    </row>
    <row r="222" spans="1:10" ht="15.75">
      <c r="A222" s="185">
        <f t="shared" si="7"/>
        <v>218</v>
      </c>
      <c r="B222" s="186" t="s">
        <v>307</v>
      </c>
      <c r="C222" s="186" t="s">
        <v>737</v>
      </c>
      <c r="D222" s="186" t="s">
        <v>738</v>
      </c>
      <c r="E222" s="186" t="s">
        <v>308</v>
      </c>
      <c r="F222" s="186" t="s">
        <v>2937</v>
      </c>
      <c r="G222" s="186" t="s">
        <v>77</v>
      </c>
      <c r="H222" s="187">
        <v>200</v>
      </c>
      <c r="I222" s="201">
        <v>0.2</v>
      </c>
      <c r="J222" s="197">
        <f t="shared" si="6"/>
        <v>160</v>
      </c>
    </row>
    <row r="223" spans="1:10" ht="15.75">
      <c r="A223" s="185">
        <f t="shared" si="7"/>
        <v>219</v>
      </c>
      <c r="B223" s="186" t="s">
        <v>307</v>
      </c>
      <c r="C223" s="186" t="s">
        <v>739</v>
      </c>
      <c r="D223" s="186" t="s">
        <v>740</v>
      </c>
      <c r="E223" s="186" t="s">
        <v>308</v>
      </c>
      <c r="F223" s="186" t="s">
        <v>2937</v>
      </c>
      <c r="G223" s="186" t="s">
        <v>77</v>
      </c>
      <c r="H223" s="187">
        <v>1360</v>
      </c>
      <c r="I223" s="201">
        <v>0.2</v>
      </c>
      <c r="J223" s="197">
        <f t="shared" si="6"/>
        <v>1088</v>
      </c>
    </row>
    <row r="224" spans="1:10" ht="15.75">
      <c r="A224" s="185">
        <f t="shared" si="7"/>
        <v>220</v>
      </c>
      <c r="B224" s="186" t="s">
        <v>307</v>
      </c>
      <c r="C224" s="186" t="s">
        <v>741</v>
      </c>
      <c r="D224" s="186" t="s">
        <v>742</v>
      </c>
      <c r="E224" s="186" t="s">
        <v>308</v>
      </c>
      <c r="F224" s="186" t="s">
        <v>2937</v>
      </c>
      <c r="G224" s="186" t="s">
        <v>77</v>
      </c>
      <c r="H224" s="187">
        <v>7870</v>
      </c>
      <c r="I224" s="201">
        <v>0.2</v>
      </c>
      <c r="J224" s="197">
        <f t="shared" si="6"/>
        <v>6296</v>
      </c>
    </row>
    <row r="225" spans="1:10" ht="15.75">
      <c r="A225" s="185">
        <f t="shared" si="7"/>
        <v>221</v>
      </c>
      <c r="B225" s="186" t="s">
        <v>307</v>
      </c>
      <c r="C225" s="186" t="s">
        <v>743</v>
      </c>
      <c r="D225" s="186" t="s">
        <v>744</v>
      </c>
      <c r="E225" s="186" t="s">
        <v>308</v>
      </c>
      <c r="F225" s="186" t="s">
        <v>2937</v>
      </c>
      <c r="G225" s="186" t="s">
        <v>77</v>
      </c>
      <c r="H225" s="187">
        <v>16195</v>
      </c>
      <c r="I225" s="201">
        <v>0.2</v>
      </c>
      <c r="J225" s="197">
        <f t="shared" si="6"/>
        <v>12956</v>
      </c>
    </row>
    <row r="226" spans="1:10" ht="15.75">
      <c r="A226" s="185">
        <f t="shared" si="7"/>
        <v>222</v>
      </c>
      <c r="B226" s="186" t="s">
        <v>307</v>
      </c>
      <c r="C226" s="186" t="s">
        <v>745</v>
      </c>
      <c r="D226" s="186" t="s">
        <v>746</v>
      </c>
      <c r="E226" s="186" t="s">
        <v>308</v>
      </c>
      <c r="F226" s="186" t="s">
        <v>2937</v>
      </c>
      <c r="G226" s="186" t="s">
        <v>77</v>
      </c>
      <c r="H226" s="187">
        <v>36753</v>
      </c>
      <c r="I226" s="201">
        <v>0.2</v>
      </c>
      <c r="J226" s="197">
        <f t="shared" si="6"/>
        <v>29402.400000000001</v>
      </c>
    </row>
    <row r="227" spans="1:10" ht="15.75">
      <c r="A227" s="185">
        <f t="shared" si="7"/>
        <v>223</v>
      </c>
      <c r="B227" s="186" t="s">
        <v>307</v>
      </c>
      <c r="C227" s="186" t="s">
        <v>747</v>
      </c>
      <c r="D227" s="186" t="s">
        <v>748</v>
      </c>
      <c r="E227" s="186" t="s">
        <v>308</v>
      </c>
      <c r="F227" s="186" t="s">
        <v>2937</v>
      </c>
      <c r="G227" s="186" t="s">
        <v>77</v>
      </c>
      <c r="H227" s="187">
        <v>26350</v>
      </c>
      <c r="I227" s="201">
        <v>0.2</v>
      </c>
      <c r="J227" s="197">
        <f t="shared" si="6"/>
        <v>21080</v>
      </c>
    </row>
    <row r="228" spans="1:10" ht="15.75">
      <c r="A228" s="185">
        <f t="shared" si="7"/>
        <v>224</v>
      </c>
      <c r="B228" s="186" t="s">
        <v>307</v>
      </c>
      <c r="C228" s="186" t="s">
        <v>749</v>
      </c>
      <c r="D228" s="186" t="s">
        <v>750</v>
      </c>
      <c r="E228" s="186" t="s">
        <v>308</v>
      </c>
      <c r="F228" s="186" t="s">
        <v>2937</v>
      </c>
      <c r="G228" s="186" t="s">
        <v>77</v>
      </c>
      <c r="H228" s="187">
        <v>28512</v>
      </c>
      <c r="I228" s="201">
        <v>0.2</v>
      </c>
      <c r="J228" s="197">
        <f t="shared" si="6"/>
        <v>22809.599999999999</v>
      </c>
    </row>
    <row r="229" spans="1:10" ht="15.75">
      <c r="A229" s="185">
        <f t="shared" si="7"/>
        <v>225</v>
      </c>
      <c r="B229" s="186" t="s">
        <v>307</v>
      </c>
      <c r="C229" s="186" t="s">
        <v>751</v>
      </c>
      <c r="D229" s="186" t="s">
        <v>752</v>
      </c>
      <c r="E229" s="186" t="s">
        <v>308</v>
      </c>
      <c r="F229" s="186" t="s">
        <v>2937</v>
      </c>
      <c r="G229" s="186" t="s">
        <v>77</v>
      </c>
      <c r="H229" s="187">
        <v>20945</v>
      </c>
      <c r="I229" s="201">
        <v>0.2</v>
      </c>
      <c r="J229" s="197">
        <f t="shared" si="6"/>
        <v>16756</v>
      </c>
    </row>
    <row r="230" spans="1:10" ht="15.75">
      <c r="A230" s="185">
        <f t="shared" si="7"/>
        <v>226</v>
      </c>
      <c r="B230" s="186" t="s">
        <v>307</v>
      </c>
      <c r="C230" s="186" t="s">
        <v>753</v>
      </c>
      <c r="D230" s="186" t="s">
        <v>754</v>
      </c>
      <c r="E230" s="186" t="s">
        <v>308</v>
      </c>
      <c r="F230" s="186" t="s">
        <v>2937</v>
      </c>
      <c r="G230" s="186" t="s">
        <v>77</v>
      </c>
      <c r="H230" s="187">
        <v>1081</v>
      </c>
      <c r="I230" s="201">
        <v>0.2</v>
      </c>
      <c r="J230" s="197">
        <f t="shared" si="6"/>
        <v>864.8</v>
      </c>
    </row>
    <row r="231" spans="1:10" ht="15.75">
      <c r="A231" s="185">
        <f t="shared" si="7"/>
        <v>227</v>
      </c>
      <c r="B231" s="186" t="s">
        <v>307</v>
      </c>
      <c r="C231" s="186" t="s">
        <v>755</v>
      </c>
      <c r="D231" s="186" t="s">
        <v>756</v>
      </c>
      <c r="E231" s="186" t="s">
        <v>308</v>
      </c>
      <c r="F231" s="186" t="s">
        <v>2937</v>
      </c>
      <c r="G231" s="186" t="s">
        <v>77</v>
      </c>
      <c r="H231" s="187">
        <v>5749</v>
      </c>
      <c r="I231" s="201">
        <v>0.2</v>
      </c>
      <c r="J231" s="197">
        <f t="shared" si="6"/>
        <v>4599.2</v>
      </c>
    </row>
    <row r="232" spans="1:10" ht="15.75">
      <c r="A232" s="185">
        <f t="shared" si="7"/>
        <v>228</v>
      </c>
      <c r="B232" s="186" t="s">
        <v>307</v>
      </c>
      <c r="C232" s="186" t="s">
        <v>757</v>
      </c>
      <c r="D232" s="186" t="s">
        <v>758</v>
      </c>
      <c r="E232" s="186" t="s">
        <v>308</v>
      </c>
      <c r="F232" s="186" t="s">
        <v>2937</v>
      </c>
      <c r="G232" s="186" t="s">
        <v>77</v>
      </c>
      <c r="H232" s="187">
        <v>1200</v>
      </c>
      <c r="I232" s="201">
        <v>0.2</v>
      </c>
      <c r="J232" s="197">
        <f t="shared" si="6"/>
        <v>960</v>
      </c>
    </row>
    <row r="233" spans="1:10" ht="15.75">
      <c r="A233" s="185">
        <f t="shared" si="7"/>
        <v>229</v>
      </c>
      <c r="B233" s="186" t="s">
        <v>307</v>
      </c>
      <c r="C233" s="186" t="s">
        <v>759</v>
      </c>
      <c r="D233" s="186" t="s">
        <v>760</v>
      </c>
      <c r="E233" s="186" t="s">
        <v>308</v>
      </c>
      <c r="F233" s="186" t="s">
        <v>2937</v>
      </c>
      <c r="G233" s="186" t="s">
        <v>77</v>
      </c>
      <c r="H233" s="187">
        <v>680</v>
      </c>
      <c r="I233" s="201">
        <v>0.2</v>
      </c>
      <c r="J233" s="197">
        <f t="shared" si="6"/>
        <v>544</v>
      </c>
    </row>
    <row r="234" spans="1:10" ht="15.75">
      <c r="A234" s="185">
        <f t="shared" si="7"/>
        <v>230</v>
      </c>
      <c r="B234" s="186" t="s">
        <v>307</v>
      </c>
      <c r="C234" s="186" t="s">
        <v>761</v>
      </c>
      <c r="D234" s="186" t="s">
        <v>762</v>
      </c>
      <c r="E234" s="186" t="s">
        <v>308</v>
      </c>
      <c r="F234" s="186" t="s">
        <v>2937</v>
      </c>
      <c r="G234" s="186" t="s">
        <v>77</v>
      </c>
      <c r="H234" s="187">
        <v>320</v>
      </c>
      <c r="I234" s="201">
        <v>0.2</v>
      </c>
      <c r="J234" s="197">
        <f t="shared" si="6"/>
        <v>256</v>
      </c>
    </row>
    <row r="235" spans="1:10" ht="15.75">
      <c r="A235" s="185">
        <f t="shared" si="7"/>
        <v>231</v>
      </c>
      <c r="B235" s="186" t="s">
        <v>307</v>
      </c>
      <c r="C235" s="186" t="s">
        <v>763</v>
      </c>
      <c r="D235" s="186" t="s">
        <v>764</v>
      </c>
      <c r="E235" s="186" t="s">
        <v>308</v>
      </c>
      <c r="F235" s="186" t="s">
        <v>2937</v>
      </c>
      <c r="G235" s="186" t="s">
        <v>77</v>
      </c>
      <c r="H235" s="187">
        <v>483</v>
      </c>
      <c r="I235" s="201">
        <v>0.2</v>
      </c>
      <c r="J235" s="197">
        <f t="shared" si="6"/>
        <v>386.4</v>
      </c>
    </row>
    <row r="236" spans="1:10" ht="15.75">
      <c r="A236" s="185">
        <f t="shared" si="7"/>
        <v>232</v>
      </c>
      <c r="B236" s="186" t="s">
        <v>307</v>
      </c>
      <c r="C236" s="186" t="s">
        <v>765</v>
      </c>
      <c r="D236" s="186" t="s">
        <v>766</v>
      </c>
      <c r="E236" s="186" t="s">
        <v>308</v>
      </c>
      <c r="F236" s="186" t="s">
        <v>2937</v>
      </c>
      <c r="G236" s="186" t="s">
        <v>77</v>
      </c>
      <c r="H236" s="187">
        <v>529</v>
      </c>
      <c r="I236" s="201">
        <v>0.2</v>
      </c>
      <c r="J236" s="197">
        <f t="shared" si="6"/>
        <v>423.2</v>
      </c>
    </row>
    <row r="237" spans="1:10" ht="15.75">
      <c r="A237" s="185">
        <f t="shared" si="7"/>
        <v>233</v>
      </c>
      <c r="B237" s="186" t="s">
        <v>307</v>
      </c>
      <c r="C237" s="186" t="s">
        <v>767</v>
      </c>
      <c r="D237" s="186" t="s">
        <v>768</v>
      </c>
      <c r="E237" s="186" t="s">
        <v>308</v>
      </c>
      <c r="F237" s="186" t="s">
        <v>2937</v>
      </c>
      <c r="G237" s="186" t="s">
        <v>77</v>
      </c>
      <c r="H237" s="187">
        <v>999</v>
      </c>
      <c r="I237" s="201">
        <v>0.2</v>
      </c>
      <c r="J237" s="197">
        <f t="shared" si="6"/>
        <v>799.2</v>
      </c>
    </row>
    <row r="238" spans="1:10" ht="15.75">
      <c r="A238" s="185">
        <f t="shared" si="7"/>
        <v>234</v>
      </c>
      <c r="B238" s="186" t="s">
        <v>307</v>
      </c>
      <c r="C238" s="186" t="s">
        <v>769</v>
      </c>
      <c r="D238" s="186" t="s">
        <v>770</v>
      </c>
      <c r="E238" s="186" t="s">
        <v>308</v>
      </c>
      <c r="F238" s="186" t="s">
        <v>2937</v>
      </c>
      <c r="G238" s="186" t="s">
        <v>77</v>
      </c>
      <c r="H238" s="187">
        <v>990</v>
      </c>
      <c r="I238" s="201">
        <v>0.2</v>
      </c>
      <c r="J238" s="197">
        <f t="shared" si="6"/>
        <v>792</v>
      </c>
    </row>
    <row r="239" spans="1:10" ht="15.75">
      <c r="A239" s="185">
        <f t="shared" si="7"/>
        <v>235</v>
      </c>
      <c r="B239" s="186" t="s">
        <v>307</v>
      </c>
      <c r="C239" s="186" t="s">
        <v>771</v>
      </c>
      <c r="D239" s="186" t="s">
        <v>772</v>
      </c>
      <c r="E239" s="186" t="s">
        <v>308</v>
      </c>
      <c r="F239" s="186" t="s">
        <v>2937</v>
      </c>
      <c r="G239" s="186" t="s">
        <v>77</v>
      </c>
      <c r="H239" s="187">
        <v>22</v>
      </c>
      <c r="I239" s="201">
        <v>0.2</v>
      </c>
      <c r="J239" s="197">
        <f t="shared" si="6"/>
        <v>17.600000000000001</v>
      </c>
    </row>
    <row r="240" spans="1:10" ht="15.75">
      <c r="A240" s="185">
        <f t="shared" si="7"/>
        <v>236</v>
      </c>
      <c r="B240" s="186" t="s">
        <v>307</v>
      </c>
      <c r="C240" s="186" t="s">
        <v>773</v>
      </c>
      <c r="D240" s="186" t="s">
        <v>774</v>
      </c>
      <c r="E240" s="186" t="s">
        <v>308</v>
      </c>
      <c r="F240" s="186" t="s">
        <v>2937</v>
      </c>
      <c r="G240" s="186" t="s">
        <v>77</v>
      </c>
      <c r="H240" s="187">
        <v>13.25</v>
      </c>
      <c r="I240" s="201">
        <v>0.2</v>
      </c>
      <c r="J240" s="197">
        <f t="shared" si="6"/>
        <v>10.6</v>
      </c>
    </row>
    <row r="241" spans="1:10" ht="15.75">
      <c r="A241" s="185">
        <f t="shared" si="7"/>
        <v>237</v>
      </c>
      <c r="B241" s="186" t="s">
        <v>307</v>
      </c>
      <c r="C241" s="186" t="s">
        <v>775</v>
      </c>
      <c r="D241" s="186" t="s">
        <v>776</v>
      </c>
      <c r="E241" s="186" t="s">
        <v>308</v>
      </c>
      <c r="F241" s="186" t="s">
        <v>2937</v>
      </c>
      <c r="G241" s="186" t="s">
        <v>77</v>
      </c>
      <c r="H241" s="187">
        <v>475</v>
      </c>
      <c r="I241" s="201">
        <v>0.2</v>
      </c>
      <c r="J241" s="197">
        <f t="shared" si="6"/>
        <v>380</v>
      </c>
    </row>
    <row r="242" spans="1:10" ht="15.75">
      <c r="A242" s="185">
        <f t="shared" si="7"/>
        <v>238</v>
      </c>
      <c r="B242" s="186" t="s">
        <v>307</v>
      </c>
      <c r="C242" s="186" t="s">
        <v>777</v>
      </c>
      <c r="D242" s="186" t="s">
        <v>778</v>
      </c>
      <c r="E242" s="186" t="s">
        <v>308</v>
      </c>
      <c r="F242" s="186" t="s">
        <v>2937</v>
      </c>
      <c r="G242" s="186" t="s">
        <v>77</v>
      </c>
      <c r="H242" s="187">
        <v>169</v>
      </c>
      <c r="I242" s="201">
        <v>0.2</v>
      </c>
      <c r="J242" s="197">
        <f t="shared" si="6"/>
        <v>135.19999999999999</v>
      </c>
    </row>
    <row r="243" spans="1:10" ht="15.75">
      <c r="A243" s="185">
        <f t="shared" si="7"/>
        <v>239</v>
      </c>
      <c r="B243" s="186" t="s">
        <v>307</v>
      </c>
      <c r="C243" s="186" t="s">
        <v>779</v>
      </c>
      <c r="D243" s="186" t="s">
        <v>780</v>
      </c>
      <c r="E243" s="186" t="s">
        <v>308</v>
      </c>
      <c r="F243" s="186" t="s">
        <v>2937</v>
      </c>
      <c r="G243" s="186" t="s">
        <v>77</v>
      </c>
      <c r="H243" s="187">
        <v>1150</v>
      </c>
      <c r="I243" s="201">
        <v>0.2</v>
      </c>
      <c r="J243" s="197">
        <f t="shared" ref="J243:J301" si="8">H243-(H243*(I243))</f>
        <v>920</v>
      </c>
    </row>
    <row r="244" spans="1:10" ht="15.75">
      <c r="A244" s="185">
        <f t="shared" si="7"/>
        <v>240</v>
      </c>
      <c r="B244" s="186" t="s">
        <v>307</v>
      </c>
      <c r="C244" s="186" t="s">
        <v>781</v>
      </c>
      <c r="D244" s="186" t="s">
        <v>782</v>
      </c>
      <c r="E244" s="186" t="s">
        <v>308</v>
      </c>
      <c r="F244" s="186" t="s">
        <v>2937</v>
      </c>
      <c r="G244" s="186" t="s">
        <v>77</v>
      </c>
      <c r="H244" s="187">
        <v>670</v>
      </c>
      <c r="I244" s="201">
        <v>0.2</v>
      </c>
      <c r="J244" s="197">
        <f t="shared" si="8"/>
        <v>536</v>
      </c>
    </row>
    <row r="245" spans="1:10" ht="15.75">
      <c r="A245" s="185">
        <f t="shared" si="7"/>
        <v>241</v>
      </c>
      <c r="B245" s="186" t="s">
        <v>307</v>
      </c>
      <c r="C245" s="186" t="s">
        <v>783</v>
      </c>
      <c r="D245" s="186" t="s">
        <v>784</v>
      </c>
      <c r="E245" s="186" t="s">
        <v>308</v>
      </c>
      <c r="F245" s="186" t="s">
        <v>2937</v>
      </c>
      <c r="G245" s="186" t="s">
        <v>77</v>
      </c>
      <c r="H245" s="187">
        <v>1470</v>
      </c>
      <c r="I245" s="201">
        <v>0.2</v>
      </c>
      <c r="J245" s="197">
        <f t="shared" si="8"/>
        <v>1176</v>
      </c>
    </row>
    <row r="246" spans="1:10" ht="15.75">
      <c r="A246" s="185">
        <f t="shared" si="7"/>
        <v>242</v>
      </c>
      <c r="B246" s="186" t="s">
        <v>307</v>
      </c>
      <c r="C246" s="186" t="s">
        <v>785</v>
      </c>
      <c r="D246" s="186" t="s">
        <v>786</v>
      </c>
      <c r="E246" s="186" t="s">
        <v>308</v>
      </c>
      <c r="F246" s="186" t="s">
        <v>2937</v>
      </c>
      <c r="G246" s="186" t="s">
        <v>77</v>
      </c>
      <c r="H246" s="187">
        <v>750</v>
      </c>
      <c r="I246" s="201">
        <v>0.2</v>
      </c>
      <c r="J246" s="197">
        <f t="shared" si="8"/>
        <v>600</v>
      </c>
    </row>
    <row r="247" spans="1:10" ht="15.75">
      <c r="A247" s="185">
        <f t="shared" si="7"/>
        <v>243</v>
      </c>
      <c r="B247" s="186" t="s">
        <v>307</v>
      </c>
      <c r="C247" s="186" t="s">
        <v>787</v>
      </c>
      <c r="D247" s="186" t="s">
        <v>788</v>
      </c>
      <c r="E247" s="186" t="s">
        <v>308</v>
      </c>
      <c r="F247" s="186" t="s">
        <v>2937</v>
      </c>
      <c r="G247" s="186" t="s">
        <v>77</v>
      </c>
      <c r="H247" s="187">
        <v>750</v>
      </c>
      <c r="I247" s="201">
        <v>0.2</v>
      </c>
      <c r="J247" s="197">
        <f t="shared" si="8"/>
        <v>600</v>
      </c>
    </row>
    <row r="248" spans="1:10" ht="15.75">
      <c r="A248" s="185">
        <f t="shared" si="7"/>
        <v>244</v>
      </c>
      <c r="B248" s="186" t="s">
        <v>307</v>
      </c>
      <c r="C248" s="186" t="s">
        <v>789</v>
      </c>
      <c r="D248" s="186" t="s">
        <v>790</v>
      </c>
      <c r="E248" s="186" t="s">
        <v>308</v>
      </c>
      <c r="F248" s="186" t="s">
        <v>2937</v>
      </c>
      <c r="G248" s="186" t="s">
        <v>77</v>
      </c>
      <c r="H248" s="187">
        <v>750</v>
      </c>
      <c r="I248" s="201">
        <v>0.2</v>
      </c>
      <c r="J248" s="197">
        <f t="shared" si="8"/>
        <v>600</v>
      </c>
    </row>
    <row r="249" spans="1:10" ht="15.75">
      <c r="A249" s="185">
        <f t="shared" si="7"/>
        <v>245</v>
      </c>
      <c r="B249" s="186" t="s">
        <v>307</v>
      </c>
      <c r="C249" s="186" t="s">
        <v>791</v>
      </c>
      <c r="D249" s="186" t="s">
        <v>792</v>
      </c>
      <c r="E249" s="186" t="s">
        <v>308</v>
      </c>
      <c r="F249" s="186" t="s">
        <v>2937</v>
      </c>
      <c r="G249" s="186" t="s">
        <v>77</v>
      </c>
      <c r="H249" s="187">
        <v>350</v>
      </c>
      <c r="I249" s="201">
        <v>0.2</v>
      </c>
      <c r="J249" s="197">
        <f t="shared" si="8"/>
        <v>280</v>
      </c>
    </row>
    <row r="250" spans="1:10" ht="15.75">
      <c r="A250" s="185">
        <f t="shared" si="7"/>
        <v>246</v>
      </c>
      <c r="B250" s="186" t="s">
        <v>307</v>
      </c>
      <c r="C250" s="186" t="s">
        <v>793</v>
      </c>
      <c r="D250" s="186" t="s">
        <v>794</v>
      </c>
      <c r="E250" s="186" t="s">
        <v>308</v>
      </c>
      <c r="F250" s="186" t="s">
        <v>2937</v>
      </c>
      <c r="G250" s="186" t="s">
        <v>77</v>
      </c>
      <c r="H250" s="187">
        <v>630</v>
      </c>
      <c r="I250" s="201">
        <v>0.2</v>
      </c>
      <c r="J250" s="197">
        <f t="shared" si="8"/>
        <v>504</v>
      </c>
    </row>
    <row r="251" spans="1:10" ht="15.75">
      <c r="A251" s="185">
        <f t="shared" si="7"/>
        <v>247</v>
      </c>
      <c r="B251" s="186" t="s">
        <v>307</v>
      </c>
      <c r="C251" s="186" t="s">
        <v>795</v>
      </c>
      <c r="D251" s="186" t="s">
        <v>796</v>
      </c>
      <c r="E251" s="186" t="s">
        <v>308</v>
      </c>
      <c r="F251" s="186" t="s">
        <v>2937</v>
      </c>
      <c r="G251" s="186" t="s">
        <v>77</v>
      </c>
      <c r="H251" s="187">
        <v>630</v>
      </c>
      <c r="I251" s="201">
        <v>0.2</v>
      </c>
      <c r="J251" s="197">
        <f t="shared" si="8"/>
        <v>504</v>
      </c>
    </row>
    <row r="252" spans="1:10" ht="15.75">
      <c r="A252" s="185">
        <f t="shared" si="7"/>
        <v>248</v>
      </c>
      <c r="B252" s="186" t="s">
        <v>307</v>
      </c>
      <c r="C252" s="186" t="s">
        <v>797</v>
      </c>
      <c r="D252" s="186" t="s">
        <v>798</v>
      </c>
      <c r="E252" s="186" t="s">
        <v>308</v>
      </c>
      <c r="F252" s="186" t="s">
        <v>2937</v>
      </c>
      <c r="G252" s="186" t="s">
        <v>77</v>
      </c>
      <c r="H252" s="187">
        <v>3500</v>
      </c>
      <c r="I252" s="201">
        <v>0.2</v>
      </c>
      <c r="J252" s="197">
        <f t="shared" si="8"/>
        <v>2800</v>
      </c>
    </row>
    <row r="253" spans="1:10" ht="15.75">
      <c r="A253" s="185">
        <f t="shared" si="7"/>
        <v>249</v>
      </c>
      <c r="B253" s="186" t="s">
        <v>799</v>
      </c>
      <c r="C253" s="186">
        <v>110003</v>
      </c>
      <c r="D253" s="186" t="s">
        <v>800</v>
      </c>
      <c r="E253" s="186" t="s">
        <v>308</v>
      </c>
      <c r="F253" s="186" t="s">
        <v>74</v>
      </c>
      <c r="G253" s="186" t="s">
        <v>77</v>
      </c>
      <c r="H253" s="187">
        <v>209</v>
      </c>
      <c r="I253" s="201">
        <v>0.25</v>
      </c>
      <c r="J253" s="197">
        <f t="shared" si="8"/>
        <v>156.75</v>
      </c>
    </row>
    <row r="254" spans="1:10" ht="15.75">
      <c r="A254" s="185">
        <f t="shared" si="7"/>
        <v>250</v>
      </c>
      <c r="B254" s="186" t="s">
        <v>799</v>
      </c>
      <c r="C254" s="186" t="s">
        <v>801</v>
      </c>
      <c r="D254" s="186" t="s">
        <v>802</v>
      </c>
      <c r="E254" s="186" t="s">
        <v>308</v>
      </c>
      <c r="F254" s="186" t="s">
        <v>74</v>
      </c>
      <c r="G254" s="186" t="s">
        <v>77</v>
      </c>
      <c r="H254" s="187">
        <v>45.6</v>
      </c>
      <c r="I254" s="201">
        <v>0.25</v>
      </c>
      <c r="J254" s="197">
        <f t="shared" si="8"/>
        <v>34.200000000000003</v>
      </c>
    </row>
    <row r="255" spans="1:10" ht="15.75">
      <c r="A255" s="185">
        <f t="shared" si="7"/>
        <v>251</v>
      </c>
      <c r="B255" s="186" t="s">
        <v>799</v>
      </c>
      <c r="C255" s="186">
        <v>110020</v>
      </c>
      <c r="D255" s="186" t="s">
        <v>803</v>
      </c>
      <c r="E255" s="186" t="s">
        <v>308</v>
      </c>
      <c r="F255" s="186" t="s">
        <v>74</v>
      </c>
      <c r="G255" s="186" t="s">
        <v>77</v>
      </c>
      <c r="H255" s="187">
        <v>280</v>
      </c>
      <c r="I255" s="201">
        <v>0.25</v>
      </c>
      <c r="J255" s="197">
        <f t="shared" si="8"/>
        <v>210</v>
      </c>
    </row>
    <row r="256" spans="1:10" ht="15.75">
      <c r="A256" s="185">
        <f t="shared" si="7"/>
        <v>252</v>
      </c>
      <c r="B256" s="186" t="s">
        <v>799</v>
      </c>
      <c r="C256" s="186">
        <v>110021</v>
      </c>
      <c r="D256" s="186" t="s">
        <v>804</v>
      </c>
      <c r="E256" s="186" t="s">
        <v>308</v>
      </c>
      <c r="F256" s="186" t="s">
        <v>74</v>
      </c>
      <c r="G256" s="186" t="s">
        <v>77</v>
      </c>
      <c r="H256" s="187">
        <v>280</v>
      </c>
      <c r="I256" s="201">
        <v>0.25</v>
      </c>
      <c r="J256" s="197">
        <f t="shared" si="8"/>
        <v>210</v>
      </c>
    </row>
    <row r="257" spans="1:10" ht="15.75">
      <c r="A257" s="185">
        <f t="shared" si="7"/>
        <v>253</v>
      </c>
      <c r="B257" s="186" t="s">
        <v>799</v>
      </c>
      <c r="C257" s="186">
        <v>110024</v>
      </c>
      <c r="D257" s="186" t="s">
        <v>805</v>
      </c>
      <c r="E257" s="186" t="s">
        <v>308</v>
      </c>
      <c r="F257" s="186" t="s">
        <v>74</v>
      </c>
      <c r="G257" s="186" t="s">
        <v>77</v>
      </c>
      <c r="H257" s="187">
        <v>305</v>
      </c>
      <c r="I257" s="201">
        <v>0.25</v>
      </c>
      <c r="J257" s="197">
        <f t="shared" si="8"/>
        <v>228.75</v>
      </c>
    </row>
    <row r="258" spans="1:10" ht="15.75">
      <c r="A258" s="185">
        <f t="shared" si="7"/>
        <v>254</v>
      </c>
      <c r="B258" s="186" t="s">
        <v>799</v>
      </c>
      <c r="C258" s="186">
        <v>110026</v>
      </c>
      <c r="D258" s="186" t="s">
        <v>806</v>
      </c>
      <c r="E258" s="186" t="s">
        <v>308</v>
      </c>
      <c r="F258" s="186" t="s">
        <v>74</v>
      </c>
      <c r="G258" s="186" t="s">
        <v>77</v>
      </c>
      <c r="H258" s="187">
        <v>50</v>
      </c>
      <c r="I258" s="201">
        <v>0.25</v>
      </c>
      <c r="J258" s="197">
        <f t="shared" si="8"/>
        <v>37.5</v>
      </c>
    </row>
    <row r="259" spans="1:10" ht="15.75">
      <c r="A259" s="185">
        <f t="shared" si="7"/>
        <v>255</v>
      </c>
      <c r="B259" s="186" t="s">
        <v>799</v>
      </c>
      <c r="C259" s="186">
        <v>110027</v>
      </c>
      <c r="D259" s="186" t="s">
        <v>807</v>
      </c>
      <c r="E259" s="186" t="s">
        <v>308</v>
      </c>
      <c r="F259" s="186" t="s">
        <v>74</v>
      </c>
      <c r="G259" s="186" t="s">
        <v>77</v>
      </c>
      <c r="H259" s="187">
        <v>200</v>
      </c>
      <c r="I259" s="201">
        <v>0.25</v>
      </c>
      <c r="J259" s="197">
        <f t="shared" si="8"/>
        <v>150</v>
      </c>
    </row>
    <row r="260" spans="1:10" ht="15.75">
      <c r="A260" s="185">
        <f t="shared" si="7"/>
        <v>256</v>
      </c>
      <c r="B260" s="186" t="s">
        <v>799</v>
      </c>
      <c r="C260" s="186">
        <v>110028</v>
      </c>
      <c r="D260" s="186" t="s">
        <v>808</v>
      </c>
      <c r="E260" s="186" t="s">
        <v>308</v>
      </c>
      <c r="F260" s="186" t="s">
        <v>74</v>
      </c>
      <c r="G260" s="186" t="s">
        <v>77</v>
      </c>
      <c r="H260" s="187">
        <v>200</v>
      </c>
      <c r="I260" s="201">
        <v>0.25</v>
      </c>
      <c r="J260" s="197">
        <f t="shared" si="8"/>
        <v>150</v>
      </c>
    </row>
    <row r="261" spans="1:10" ht="15.75">
      <c r="A261" s="185">
        <f t="shared" si="7"/>
        <v>257</v>
      </c>
      <c r="B261" s="186" t="s">
        <v>799</v>
      </c>
      <c r="C261" s="186">
        <v>110034</v>
      </c>
      <c r="D261" s="186" t="s">
        <v>809</v>
      </c>
      <c r="E261" s="186" t="s">
        <v>308</v>
      </c>
      <c r="F261" s="186" t="s">
        <v>74</v>
      </c>
      <c r="G261" s="186" t="s">
        <v>77</v>
      </c>
      <c r="H261" s="187">
        <v>50</v>
      </c>
      <c r="I261" s="201">
        <v>0.25</v>
      </c>
      <c r="J261" s="197">
        <f t="shared" si="8"/>
        <v>37.5</v>
      </c>
    </row>
    <row r="262" spans="1:10" ht="15.75">
      <c r="A262" s="185">
        <f t="shared" ref="A262:A325" si="9">SUM(A261+1)</f>
        <v>258</v>
      </c>
      <c r="B262" s="186" t="s">
        <v>799</v>
      </c>
      <c r="C262" s="186">
        <v>110060</v>
      </c>
      <c r="D262" s="186" t="s">
        <v>810</v>
      </c>
      <c r="E262" s="186" t="s">
        <v>308</v>
      </c>
      <c r="F262" s="186" t="s">
        <v>74</v>
      </c>
      <c r="G262" s="186" t="s">
        <v>77</v>
      </c>
      <c r="H262" s="187">
        <v>75</v>
      </c>
      <c r="I262" s="201">
        <v>0.25</v>
      </c>
      <c r="J262" s="197">
        <f t="shared" si="8"/>
        <v>56.25</v>
      </c>
    </row>
    <row r="263" spans="1:10" ht="15.75">
      <c r="A263" s="185">
        <f t="shared" si="9"/>
        <v>259</v>
      </c>
      <c r="B263" s="186" t="s">
        <v>799</v>
      </c>
      <c r="C263" s="186" t="s">
        <v>811</v>
      </c>
      <c r="D263" s="186" t="s">
        <v>812</v>
      </c>
      <c r="E263" s="186" t="s">
        <v>308</v>
      </c>
      <c r="F263" s="186" t="s">
        <v>74</v>
      </c>
      <c r="G263" s="186" t="s">
        <v>77</v>
      </c>
      <c r="H263" s="187">
        <v>75</v>
      </c>
      <c r="I263" s="201">
        <v>0.25</v>
      </c>
      <c r="J263" s="197">
        <f t="shared" si="8"/>
        <v>56.25</v>
      </c>
    </row>
    <row r="264" spans="1:10" ht="15.75">
      <c r="A264" s="185">
        <f t="shared" si="9"/>
        <v>260</v>
      </c>
      <c r="B264" s="186" t="s">
        <v>799</v>
      </c>
      <c r="C264" s="186">
        <v>110062</v>
      </c>
      <c r="D264" s="186" t="s">
        <v>813</v>
      </c>
      <c r="E264" s="186" t="s">
        <v>308</v>
      </c>
      <c r="F264" s="186" t="s">
        <v>74</v>
      </c>
      <c r="G264" s="186" t="s">
        <v>77</v>
      </c>
      <c r="H264" s="187">
        <v>40</v>
      </c>
      <c r="I264" s="201">
        <v>0.25</v>
      </c>
      <c r="J264" s="197">
        <f t="shared" si="8"/>
        <v>30</v>
      </c>
    </row>
    <row r="265" spans="1:10" ht="15.75">
      <c r="A265" s="185">
        <f t="shared" si="9"/>
        <v>261</v>
      </c>
      <c r="B265" s="186" t="s">
        <v>799</v>
      </c>
      <c r="C265" s="186">
        <v>110065</v>
      </c>
      <c r="D265" s="186" t="s">
        <v>814</v>
      </c>
      <c r="E265" s="186" t="s">
        <v>308</v>
      </c>
      <c r="F265" s="186" t="s">
        <v>74</v>
      </c>
      <c r="G265" s="186" t="s">
        <v>77</v>
      </c>
      <c r="H265" s="187">
        <v>93</v>
      </c>
      <c r="I265" s="201">
        <v>0.25</v>
      </c>
      <c r="J265" s="197">
        <f t="shared" si="8"/>
        <v>69.75</v>
      </c>
    </row>
    <row r="266" spans="1:10" ht="15.75">
      <c r="A266" s="185">
        <f t="shared" si="9"/>
        <v>262</v>
      </c>
      <c r="B266" s="186" t="s">
        <v>799</v>
      </c>
      <c r="C266" s="186">
        <v>110066</v>
      </c>
      <c r="D266" s="186" t="s">
        <v>815</v>
      </c>
      <c r="E266" s="186" t="s">
        <v>308</v>
      </c>
      <c r="F266" s="186" t="s">
        <v>74</v>
      </c>
      <c r="G266" s="186" t="s">
        <v>77</v>
      </c>
      <c r="H266" s="187">
        <v>1230</v>
      </c>
      <c r="I266" s="201">
        <v>0.25</v>
      </c>
      <c r="J266" s="197">
        <f t="shared" si="8"/>
        <v>922.5</v>
      </c>
    </row>
    <row r="267" spans="1:10" ht="15.75">
      <c r="A267" s="185">
        <f t="shared" si="9"/>
        <v>263</v>
      </c>
      <c r="B267" s="186" t="s">
        <v>799</v>
      </c>
      <c r="C267" s="186">
        <v>110069</v>
      </c>
      <c r="D267" s="186" t="s">
        <v>816</v>
      </c>
      <c r="E267" s="186" t="s">
        <v>308</v>
      </c>
      <c r="F267" s="186" t="s">
        <v>74</v>
      </c>
      <c r="G267" s="186" t="s">
        <v>77</v>
      </c>
      <c r="H267" s="187">
        <v>120</v>
      </c>
      <c r="I267" s="201">
        <v>0.25</v>
      </c>
      <c r="J267" s="197">
        <f t="shared" si="8"/>
        <v>90</v>
      </c>
    </row>
    <row r="268" spans="1:10" ht="15.75">
      <c r="A268" s="185">
        <f t="shared" si="9"/>
        <v>264</v>
      </c>
      <c r="B268" s="186" t="s">
        <v>799</v>
      </c>
      <c r="C268" s="186">
        <v>110078</v>
      </c>
      <c r="D268" s="186" t="s">
        <v>817</v>
      </c>
      <c r="E268" s="186" t="s">
        <v>308</v>
      </c>
      <c r="F268" s="186" t="s">
        <v>74</v>
      </c>
      <c r="G268" s="186" t="s">
        <v>77</v>
      </c>
      <c r="H268" s="187">
        <v>870</v>
      </c>
      <c r="I268" s="201">
        <v>0.25</v>
      </c>
      <c r="J268" s="197">
        <f t="shared" si="8"/>
        <v>652.5</v>
      </c>
    </row>
    <row r="269" spans="1:10" ht="15.75">
      <c r="A269" s="185">
        <f t="shared" si="9"/>
        <v>265</v>
      </c>
      <c r="B269" s="186" t="s">
        <v>799</v>
      </c>
      <c r="C269" s="186">
        <v>110082</v>
      </c>
      <c r="D269" s="186" t="s">
        <v>818</v>
      </c>
      <c r="E269" s="186" t="s">
        <v>308</v>
      </c>
      <c r="F269" s="186" t="s">
        <v>74</v>
      </c>
      <c r="G269" s="186" t="s">
        <v>77</v>
      </c>
      <c r="H269" s="187">
        <v>75</v>
      </c>
      <c r="I269" s="201">
        <v>0.25</v>
      </c>
      <c r="J269" s="197">
        <f t="shared" si="8"/>
        <v>56.25</v>
      </c>
    </row>
    <row r="270" spans="1:10" ht="15.75">
      <c r="A270" s="185">
        <f t="shared" si="9"/>
        <v>266</v>
      </c>
      <c r="B270" s="186" t="s">
        <v>799</v>
      </c>
      <c r="C270" s="186">
        <v>110084</v>
      </c>
      <c r="D270" s="186" t="s">
        <v>819</v>
      </c>
      <c r="E270" s="186" t="s">
        <v>308</v>
      </c>
      <c r="F270" s="186" t="s">
        <v>74</v>
      </c>
      <c r="G270" s="186" t="s">
        <v>77</v>
      </c>
      <c r="H270" s="187">
        <v>150</v>
      </c>
      <c r="I270" s="201">
        <v>0.25</v>
      </c>
      <c r="J270" s="197">
        <f t="shared" si="8"/>
        <v>112.5</v>
      </c>
    </row>
    <row r="271" spans="1:10" ht="15.75">
      <c r="A271" s="185">
        <f t="shared" si="9"/>
        <v>267</v>
      </c>
      <c r="B271" s="186" t="s">
        <v>799</v>
      </c>
      <c r="C271" s="186">
        <v>110085</v>
      </c>
      <c r="D271" s="186" t="s">
        <v>820</v>
      </c>
      <c r="E271" s="186" t="s">
        <v>308</v>
      </c>
      <c r="F271" s="186" t="s">
        <v>74</v>
      </c>
      <c r="G271" s="186" t="s">
        <v>77</v>
      </c>
      <c r="H271" s="187">
        <v>240</v>
      </c>
      <c r="I271" s="201">
        <v>0.25</v>
      </c>
      <c r="J271" s="197">
        <f t="shared" si="8"/>
        <v>180</v>
      </c>
    </row>
    <row r="272" spans="1:10" ht="15.75">
      <c r="A272" s="185">
        <f t="shared" si="9"/>
        <v>268</v>
      </c>
      <c r="B272" s="186" t="s">
        <v>799</v>
      </c>
      <c r="C272" s="186">
        <v>110086</v>
      </c>
      <c r="D272" s="186" t="s">
        <v>821</v>
      </c>
      <c r="E272" s="186" t="s">
        <v>308</v>
      </c>
      <c r="F272" s="186" t="s">
        <v>74</v>
      </c>
      <c r="G272" s="186" t="s">
        <v>77</v>
      </c>
      <c r="H272" s="187">
        <v>150</v>
      </c>
      <c r="I272" s="201">
        <v>0.25</v>
      </c>
      <c r="J272" s="197">
        <f t="shared" si="8"/>
        <v>112.5</v>
      </c>
    </row>
    <row r="273" spans="1:10" ht="15.75">
      <c r="A273" s="185">
        <f t="shared" si="9"/>
        <v>269</v>
      </c>
      <c r="B273" s="186" t="s">
        <v>799</v>
      </c>
      <c r="C273" s="186">
        <v>110087</v>
      </c>
      <c r="D273" s="186" t="s">
        <v>822</v>
      </c>
      <c r="E273" s="186" t="s">
        <v>308</v>
      </c>
      <c r="F273" s="186" t="s">
        <v>74</v>
      </c>
      <c r="G273" s="186" t="s">
        <v>77</v>
      </c>
      <c r="H273" s="187">
        <v>105</v>
      </c>
      <c r="I273" s="201">
        <v>0.25</v>
      </c>
      <c r="J273" s="197">
        <f t="shared" si="8"/>
        <v>78.75</v>
      </c>
    </row>
    <row r="274" spans="1:10" ht="15.75">
      <c r="A274" s="185">
        <f t="shared" si="9"/>
        <v>270</v>
      </c>
      <c r="B274" s="186" t="s">
        <v>799</v>
      </c>
      <c r="C274" s="186">
        <v>110088</v>
      </c>
      <c r="D274" s="186" t="s">
        <v>823</v>
      </c>
      <c r="E274" s="186" t="s">
        <v>308</v>
      </c>
      <c r="F274" s="186" t="s">
        <v>74</v>
      </c>
      <c r="G274" s="186" t="s">
        <v>77</v>
      </c>
      <c r="H274" s="187">
        <v>105</v>
      </c>
      <c r="I274" s="201">
        <v>0.25</v>
      </c>
      <c r="J274" s="197">
        <f t="shared" si="8"/>
        <v>78.75</v>
      </c>
    </row>
    <row r="275" spans="1:10" ht="15.75">
      <c r="A275" s="185">
        <f t="shared" si="9"/>
        <v>271</v>
      </c>
      <c r="B275" s="186" t="s">
        <v>799</v>
      </c>
      <c r="C275" s="186">
        <v>110096</v>
      </c>
      <c r="D275" s="186" t="s">
        <v>824</v>
      </c>
      <c r="E275" s="186" t="s">
        <v>308</v>
      </c>
      <c r="F275" s="186" t="s">
        <v>74</v>
      </c>
      <c r="G275" s="186" t="s">
        <v>77</v>
      </c>
      <c r="H275" s="187">
        <v>87</v>
      </c>
      <c r="I275" s="201">
        <v>0.25</v>
      </c>
      <c r="J275" s="197">
        <f t="shared" si="8"/>
        <v>65.25</v>
      </c>
    </row>
    <row r="276" spans="1:10" ht="15.75">
      <c r="A276" s="185">
        <f t="shared" si="9"/>
        <v>272</v>
      </c>
      <c r="B276" s="186" t="s">
        <v>799</v>
      </c>
      <c r="C276" s="186">
        <v>110099</v>
      </c>
      <c r="D276" s="186" t="s">
        <v>825</v>
      </c>
      <c r="E276" s="186" t="s">
        <v>308</v>
      </c>
      <c r="F276" s="186" t="s">
        <v>74</v>
      </c>
      <c r="G276" s="186" t="s">
        <v>77</v>
      </c>
      <c r="H276" s="187">
        <v>126</v>
      </c>
      <c r="I276" s="201">
        <v>0.25</v>
      </c>
      <c r="J276" s="197">
        <f t="shared" si="8"/>
        <v>94.5</v>
      </c>
    </row>
    <row r="277" spans="1:10" ht="15.75">
      <c r="A277" s="185">
        <f t="shared" si="9"/>
        <v>273</v>
      </c>
      <c r="B277" s="186" t="s">
        <v>799</v>
      </c>
      <c r="C277" s="186">
        <v>110146</v>
      </c>
      <c r="D277" s="186" t="s">
        <v>826</v>
      </c>
      <c r="E277" s="186" t="s">
        <v>308</v>
      </c>
      <c r="F277" s="186" t="s">
        <v>74</v>
      </c>
      <c r="G277" s="186" t="s">
        <v>77</v>
      </c>
      <c r="H277" s="187">
        <v>57</v>
      </c>
      <c r="I277" s="201">
        <v>0.25</v>
      </c>
      <c r="J277" s="197">
        <f t="shared" si="8"/>
        <v>42.75</v>
      </c>
    </row>
    <row r="278" spans="1:10" ht="15.75">
      <c r="A278" s="185">
        <f t="shared" si="9"/>
        <v>274</v>
      </c>
      <c r="B278" s="186" t="s">
        <v>799</v>
      </c>
      <c r="C278" s="186">
        <v>110160</v>
      </c>
      <c r="D278" s="186" t="s">
        <v>827</v>
      </c>
      <c r="E278" s="186" t="s">
        <v>308</v>
      </c>
      <c r="F278" s="186" t="s">
        <v>74</v>
      </c>
      <c r="G278" s="186" t="s">
        <v>77</v>
      </c>
      <c r="H278" s="187">
        <v>40</v>
      </c>
      <c r="I278" s="201">
        <v>0.25</v>
      </c>
      <c r="J278" s="197">
        <f t="shared" si="8"/>
        <v>30</v>
      </c>
    </row>
    <row r="279" spans="1:10" ht="15.75">
      <c r="A279" s="185">
        <f t="shared" si="9"/>
        <v>275</v>
      </c>
      <c r="B279" s="186" t="s">
        <v>799</v>
      </c>
      <c r="C279" s="186">
        <v>110169</v>
      </c>
      <c r="D279" s="186" t="s">
        <v>828</v>
      </c>
      <c r="E279" s="186" t="s">
        <v>308</v>
      </c>
      <c r="F279" s="186" t="s">
        <v>74</v>
      </c>
      <c r="G279" s="186" t="s">
        <v>77</v>
      </c>
      <c r="H279" s="187">
        <v>120</v>
      </c>
      <c r="I279" s="201">
        <v>0.25</v>
      </c>
      <c r="J279" s="197">
        <f t="shared" si="8"/>
        <v>90</v>
      </c>
    </row>
    <row r="280" spans="1:10" ht="15.75">
      <c r="A280" s="185">
        <f t="shared" si="9"/>
        <v>276</v>
      </c>
      <c r="B280" s="186" t="s">
        <v>799</v>
      </c>
      <c r="C280" s="186">
        <v>110173</v>
      </c>
      <c r="D280" s="186" t="s">
        <v>829</v>
      </c>
      <c r="E280" s="186" t="s">
        <v>308</v>
      </c>
      <c r="F280" s="186" t="s">
        <v>74</v>
      </c>
      <c r="G280" s="186" t="s">
        <v>77</v>
      </c>
      <c r="H280" s="187">
        <v>135</v>
      </c>
      <c r="I280" s="201">
        <v>0.25</v>
      </c>
      <c r="J280" s="197">
        <f t="shared" si="8"/>
        <v>101.25</v>
      </c>
    </row>
    <row r="281" spans="1:10" ht="15.75">
      <c r="A281" s="185">
        <f t="shared" si="9"/>
        <v>277</v>
      </c>
      <c r="B281" s="186" t="s">
        <v>799</v>
      </c>
      <c r="C281" s="186">
        <v>110265</v>
      </c>
      <c r="D281" s="186" t="s">
        <v>830</v>
      </c>
      <c r="E281" s="186" t="s">
        <v>308</v>
      </c>
      <c r="F281" s="186" t="s">
        <v>74</v>
      </c>
      <c r="G281" s="186" t="s">
        <v>77</v>
      </c>
      <c r="H281" s="187">
        <v>132</v>
      </c>
      <c r="I281" s="201">
        <v>0.25</v>
      </c>
      <c r="J281" s="197">
        <f t="shared" si="8"/>
        <v>99</v>
      </c>
    </row>
    <row r="282" spans="1:10" ht="15.75">
      <c r="A282" s="185">
        <f t="shared" si="9"/>
        <v>278</v>
      </c>
      <c r="B282" s="186" t="s">
        <v>799</v>
      </c>
      <c r="C282" s="186">
        <v>130072</v>
      </c>
      <c r="D282" s="186" t="s">
        <v>831</v>
      </c>
      <c r="E282" s="186" t="s">
        <v>308</v>
      </c>
      <c r="F282" s="186" t="s">
        <v>74</v>
      </c>
      <c r="G282" s="186" t="s">
        <v>77</v>
      </c>
      <c r="H282" s="187">
        <v>50</v>
      </c>
      <c r="I282" s="201">
        <v>0.25</v>
      </c>
      <c r="J282" s="197">
        <f t="shared" si="8"/>
        <v>37.5</v>
      </c>
    </row>
    <row r="283" spans="1:10" ht="15.75">
      <c r="A283" s="185">
        <f t="shared" si="9"/>
        <v>279</v>
      </c>
      <c r="B283" s="186" t="s">
        <v>799</v>
      </c>
      <c r="C283" s="186">
        <v>130074</v>
      </c>
      <c r="D283" s="186" t="s">
        <v>832</v>
      </c>
      <c r="E283" s="186" t="s">
        <v>308</v>
      </c>
      <c r="F283" s="186" t="s">
        <v>74</v>
      </c>
      <c r="G283" s="186" t="s">
        <v>77</v>
      </c>
      <c r="H283" s="187">
        <v>50</v>
      </c>
      <c r="I283" s="201">
        <v>0.25</v>
      </c>
      <c r="J283" s="197">
        <f t="shared" si="8"/>
        <v>37.5</v>
      </c>
    </row>
    <row r="284" spans="1:10" ht="15.75">
      <c r="A284" s="185">
        <f t="shared" si="9"/>
        <v>280</v>
      </c>
      <c r="B284" s="186" t="s">
        <v>799</v>
      </c>
      <c r="C284" s="186">
        <v>130171</v>
      </c>
      <c r="D284" s="186" t="s">
        <v>833</v>
      </c>
      <c r="E284" s="186" t="s">
        <v>308</v>
      </c>
      <c r="F284" s="186" t="s">
        <v>74</v>
      </c>
      <c r="G284" s="186" t="s">
        <v>77</v>
      </c>
      <c r="H284" s="187">
        <v>35</v>
      </c>
      <c r="I284" s="201">
        <v>0.25</v>
      </c>
      <c r="J284" s="197">
        <f t="shared" si="8"/>
        <v>26.25</v>
      </c>
    </row>
    <row r="285" spans="1:10" ht="15.75">
      <c r="A285" s="185">
        <f t="shared" si="9"/>
        <v>281</v>
      </c>
      <c r="B285" s="186" t="s">
        <v>799</v>
      </c>
      <c r="C285" s="186">
        <v>130184</v>
      </c>
      <c r="D285" s="186" t="s">
        <v>834</v>
      </c>
      <c r="E285" s="186" t="s">
        <v>308</v>
      </c>
      <c r="F285" s="186" t="s">
        <v>74</v>
      </c>
      <c r="G285" s="186" t="s">
        <v>77</v>
      </c>
      <c r="H285" s="187">
        <v>35</v>
      </c>
      <c r="I285" s="201">
        <v>0.25</v>
      </c>
      <c r="J285" s="197">
        <f t="shared" si="8"/>
        <v>26.25</v>
      </c>
    </row>
    <row r="286" spans="1:10" ht="15.75">
      <c r="A286" s="185">
        <f t="shared" si="9"/>
        <v>282</v>
      </c>
      <c r="B286" s="186" t="s">
        <v>799</v>
      </c>
      <c r="C286" s="186">
        <v>130185</v>
      </c>
      <c r="D286" s="186" t="s">
        <v>835</v>
      </c>
      <c r="E286" s="186" t="s">
        <v>308</v>
      </c>
      <c r="F286" s="186" t="s">
        <v>74</v>
      </c>
      <c r="G286" s="186" t="s">
        <v>77</v>
      </c>
      <c r="H286" s="187">
        <v>35</v>
      </c>
      <c r="I286" s="201">
        <v>0.25</v>
      </c>
      <c r="J286" s="197">
        <f t="shared" si="8"/>
        <v>26.25</v>
      </c>
    </row>
    <row r="287" spans="1:10" ht="15.75">
      <c r="A287" s="185">
        <f t="shared" si="9"/>
        <v>283</v>
      </c>
      <c r="B287" s="186" t="s">
        <v>799</v>
      </c>
      <c r="C287" s="186">
        <v>311100</v>
      </c>
      <c r="D287" s="186" t="s">
        <v>836</v>
      </c>
      <c r="E287" s="186" t="s">
        <v>308</v>
      </c>
      <c r="F287" s="186" t="s">
        <v>74</v>
      </c>
      <c r="G287" s="186" t="s">
        <v>77</v>
      </c>
      <c r="H287" s="187">
        <v>800</v>
      </c>
      <c r="I287" s="201">
        <v>0.25</v>
      </c>
      <c r="J287" s="197">
        <f t="shared" si="8"/>
        <v>600</v>
      </c>
    </row>
    <row r="288" spans="1:10" ht="15.75">
      <c r="A288" s="185">
        <f t="shared" si="9"/>
        <v>284</v>
      </c>
      <c r="B288" s="186" t="s">
        <v>799</v>
      </c>
      <c r="C288" s="186">
        <v>311109</v>
      </c>
      <c r="D288" s="186" t="s">
        <v>837</v>
      </c>
      <c r="E288" s="186" t="s">
        <v>308</v>
      </c>
      <c r="F288" s="186" t="s">
        <v>74</v>
      </c>
      <c r="G288" s="186" t="s">
        <v>77</v>
      </c>
      <c r="H288" s="187">
        <v>60</v>
      </c>
      <c r="I288" s="201">
        <v>0.25</v>
      </c>
      <c r="J288" s="197">
        <f t="shared" si="8"/>
        <v>45</v>
      </c>
    </row>
    <row r="289" spans="1:10" ht="15.75">
      <c r="A289" s="185">
        <f t="shared" si="9"/>
        <v>285</v>
      </c>
      <c r="B289" s="186" t="s">
        <v>799</v>
      </c>
      <c r="C289" s="186">
        <v>311110</v>
      </c>
      <c r="D289" s="186" t="s">
        <v>838</v>
      </c>
      <c r="E289" s="186" t="s">
        <v>308</v>
      </c>
      <c r="F289" s="186" t="s">
        <v>74</v>
      </c>
      <c r="G289" s="186" t="s">
        <v>77</v>
      </c>
      <c r="H289" s="187">
        <v>2000</v>
      </c>
      <c r="I289" s="201">
        <v>0.25</v>
      </c>
      <c r="J289" s="197">
        <f t="shared" si="8"/>
        <v>1500</v>
      </c>
    </row>
    <row r="290" spans="1:10" ht="15.75">
      <c r="A290" s="185">
        <f t="shared" si="9"/>
        <v>286</v>
      </c>
      <c r="B290" s="186" t="s">
        <v>799</v>
      </c>
      <c r="C290" s="186">
        <v>311111</v>
      </c>
      <c r="D290" s="186" t="s">
        <v>839</v>
      </c>
      <c r="E290" s="186" t="s">
        <v>308</v>
      </c>
      <c r="F290" s="186" t="s">
        <v>74</v>
      </c>
      <c r="G290" s="186" t="s">
        <v>77</v>
      </c>
      <c r="H290" s="187">
        <v>30</v>
      </c>
      <c r="I290" s="201">
        <v>0.25</v>
      </c>
      <c r="J290" s="197">
        <f t="shared" si="8"/>
        <v>22.5</v>
      </c>
    </row>
    <row r="291" spans="1:10" ht="15.75">
      <c r="A291" s="185">
        <f t="shared" si="9"/>
        <v>287</v>
      </c>
      <c r="B291" s="186" t="s">
        <v>799</v>
      </c>
      <c r="C291" s="186">
        <v>312001</v>
      </c>
      <c r="D291" s="186" t="s">
        <v>840</v>
      </c>
      <c r="E291" s="186" t="s">
        <v>308</v>
      </c>
      <c r="F291" s="186" t="s">
        <v>74</v>
      </c>
      <c r="G291" s="186" t="s">
        <v>77</v>
      </c>
      <c r="H291" s="187">
        <v>400</v>
      </c>
      <c r="I291" s="201">
        <v>0.25</v>
      </c>
      <c r="J291" s="197">
        <f t="shared" si="8"/>
        <v>300</v>
      </c>
    </row>
    <row r="292" spans="1:10" ht="15.75">
      <c r="A292" s="185">
        <f t="shared" si="9"/>
        <v>288</v>
      </c>
      <c r="B292" s="186" t="s">
        <v>799</v>
      </c>
      <c r="C292" s="186">
        <v>312551</v>
      </c>
      <c r="D292" s="186" t="s">
        <v>841</v>
      </c>
      <c r="E292" s="186" t="s">
        <v>308</v>
      </c>
      <c r="F292" s="186" t="s">
        <v>74</v>
      </c>
      <c r="G292" s="186" t="s">
        <v>77</v>
      </c>
      <c r="H292" s="187">
        <v>400</v>
      </c>
      <c r="I292" s="201">
        <v>0.25</v>
      </c>
      <c r="J292" s="197">
        <f t="shared" si="8"/>
        <v>300</v>
      </c>
    </row>
    <row r="293" spans="1:10" ht="15.75">
      <c r="A293" s="185">
        <f t="shared" si="9"/>
        <v>289</v>
      </c>
      <c r="B293" s="186" t="s">
        <v>799</v>
      </c>
      <c r="C293" s="186">
        <v>314001</v>
      </c>
      <c r="D293" s="186" t="s">
        <v>842</v>
      </c>
      <c r="E293" s="186" t="s">
        <v>308</v>
      </c>
      <c r="F293" s="186" t="s">
        <v>74</v>
      </c>
      <c r="G293" s="186" t="s">
        <v>77</v>
      </c>
      <c r="H293" s="187">
        <v>330</v>
      </c>
      <c r="I293" s="201">
        <v>0.25</v>
      </c>
      <c r="J293" s="197">
        <f t="shared" si="8"/>
        <v>247.5</v>
      </c>
    </row>
    <row r="294" spans="1:10" ht="15.75">
      <c r="A294" s="185">
        <f t="shared" si="9"/>
        <v>290</v>
      </c>
      <c r="B294" s="186" t="s">
        <v>799</v>
      </c>
      <c r="C294" s="186">
        <v>317301</v>
      </c>
      <c r="D294" s="186" t="s">
        <v>843</v>
      </c>
      <c r="E294" s="186" t="s">
        <v>308</v>
      </c>
      <c r="F294" s="186" t="s">
        <v>74</v>
      </c>
      <c r="G294" s="186" t="s">
        <v>77</v>
      </c>
      <c r="H294" s="187">
        <v>1500</v>
      </c>
      <c r="I294" s="201">
        <v>0.25</v>
      </c>
      <c r="J294" s="197">
        <f t="shared" si="8"/>
        <v>1125</v>
      </c>
    </row>
    <row r="295" spans="1:10" ht="15.75">
      <c r="A295" s="185">
        <f t="shared" si="9"/>
        <v>291</v>
      </c>
      <c r="B295" s="186" t="s">
        <v>799</v>
      </c>
      <c r="C295" s="186">
        <v>317440</v>
      </c>
      <c r="D295" s="186" t="s">
        <v>844</v>
      </c>
      <c r="E295" s="186" t="s">
        <v>308</v>
      </c>
      <c r="F295" s="186" t="s">
        <v>74</v>
      </c>
      <c r="G295" s="186" t="s">
        <v>77</v>
      </c>
      <c r="H295" s="187">
        <v>19500</v>
      </c>
      <c r="I295" s="201">
        <v>0.25</v>
      </c>
      <c r="J295" s="197">
        <f t="shared" si="8"/>
        <v>14625</v>
      </c>
    </row>
    <row r="296" spans="1:10" ht="15.75">
      <c r="A296" s="185">
        <f t="shared" si="9"/>
        <v>292</v>
      </c>
      <c r="B296" s="186" t="s">
        <v>799</v>
      </c>
      <c r="C296" s="186">
        <v>317441</v>
      </c>
      <c r="D296" s="186" t="s">
        <v>845</v>
      </c>
      <c r="E296" s="186" t="s">
        <v>308</v>
      </c>
      <c r="F296" s="186" t="s">
        <v>74</v>
      </c>
      <c r="G296" s="186" t="s">
        <v>77</v>
      </c>
      <c r="H296" s="187">
        <v>1800</v>
      </c>
      <c r="I296" s="201">
        <v>0.25</v>
      </c>
      <c r="J296" s="197">
        <f t="shared" si="8"/>
        <v>1350</v>
      </c>
    </row>
    <row r="297" spans="1:10" ht="15.75">
      <c r="A297" s="185">
        <f t="shared" si="9"/>
        <v>293</v>
      </c>
      <c r="B297" s="186" t="s">
        <v>799</v>
      </c>
      <c r="C297" s="186">
        <v>317447</v>
      </c>
      <c r="D297" s="186" t="s">
        <v>846</v>
      </c>
      <c r="E297" s="186" t="s">
        <v>308</v>
      </c>
      <c r="F297" s="186" t="s">
        <v>74</v>
      </c>
      <c r="G297" s="186" t="s">
        <v>77</v>
      </c>
      <c r="H297" s="187">
        <v>1800</v>
      </c>
      <c r="I297" s="201">
        <v>0.25</v>
      </c>
      <c r="J297" s="197">
        <f t="shared" si="8"/>
        <v>1350</v>
      </c>
    </row>
    <row r="298" spans="1:10" ht="15.75">
      <c r="A298" s="185">
        <f t="shared" si="9"/>
        <v>294</v>
      </c>
      <c r="B298" s="186" t="s">
        <v>799</v>
      </c>
      <c r="C298" s="186">
        <v>317448</v>
      </c>
      <c r="D298" s="186" t="s">
        <v>847</v>
      </c>
      <c r="E298" s="186" t="s">
        <v>308</v>
      </c>
      <c r="F298" s="186" t="s">
        <v>74</v>
      </c>
      <c r="G298" s="186" t="s">
        <v>77</v>
      </c>
      <c r="H298" s="187">
        <v>8000</v>
      </c>
      <c r="I298" s="201">
        <v>0.25</v>
      </c>
      <c r="J298" s="197">
        <f t="shared" si="8"/>
        <v>6000</v>
      </c>
    </row>
    <row r="299" spans="1:10" ht="15.75">
      <c r="A299" s="185">
        <f t="shared" si="9"/>
        <v>295</v>
      </c>
      <c r="B299" s="186" t="s">
        <v>799</v>
      </c>
      <c r="C299" s="186">
        <v>317700</v>
      </c>
      <c r="D299" s="186" t="s">
        <v>848</v>
      </c>
      <c r="E299" s="186" t="s">
        <v>308</v>
      </c>
      <c r="F299" s="186" t="s">
        <v>74</v>
      </c>
      <c r="G299" s="186" t="s">
        <v>77</v>
      </c>
      <c r="H299" s="187">
        <v>500</v>
      </c>
      <c r="I299" s="201">
        <v>0.25</v>
      </c>
      <c r="J299" s="197">
        <f t="shared" si="8"/>
        <v>375</v>
      </c>
    </row>
    <row r="300" spans="1:10" ht="15.75">
      <c r="A300" s="185">
        <f t="shared" si="9"/>
        <v>296</v>
      </c>
      <c r="B300" s="186" t="s">
        <v>799</v>
      </c>
      <c r="C300" s="186">
        <v>317900</v>
      </c>
      <c r="D300" s="186" t="s">
        <v>849</v>
      </c>
      <c r="E300" s="186" t="s">
        <v>308</v>
      </c>
      <c r="F300" s="186" t="s">
        <v>74</v>
      </c>
      <c r="G300" s="186" t="s">
        <v>77</v>
      </c>
      <c r="H300" s="187">
        <v>5160</v>
      </c>
      <c r="I300" s="201">
        <v>0.25</v>
      </c>
      <c r="J300" s="197">
        <f t="shared" si="8"/>
        <v>3870</v>
      </c>
    </row>
    <row r="301" spans="1:10" ht="15.75">
      <c r="A301" s="185">
        <f t="shared" si="9"/>
        <v>297</v>
      </c>
      <c r="B301" s="186" t="s">
        <v>799</v>
      </c>
      <c r="C301" s="186">
        <v>317910</v>
      </c>
      <c r="D301" s="186" t="s">
        <v>850</v>
      </c>
      <c r="E301" s="186" t="s">
        <v>308</v>
      </c>
      <c r="F301" s="186" t="s">
        <v>74</v>
      </c>
      <c r="G301" s="186" t="s">
        <v>77</v>
      </c>
      <c r="H301" s="187">
        <v>4300</v>
      </c>
      <c r="I301" s="201">
        <v>0.25</v>
      </c>
      <c r="J301" s="197">
        <f t="shared" si="8"/>
        <v>3225</v>
      </c>
    </row>
    <row r="302" spans="1:10" ht="15.75">
      <c r="A302" s="185">
        <f t="shared" si="9"/>
        <v>298</v>
      </c>
      <c r="B302" s="186" t="s">
        <v>799</v>
      </c>
      <c r="C302" s="186" t="s">
        <v>851</v>
      </c>
      <c r="D302" s="186" t="s">
        <v>852</v>
      </c>
      <c r="E302" s="186" t="s">
        <v>308</v>
      </c>
      <c r="F302" s="186" t="s">
        <v>74</v>
      </c>
      <c r="G302" s="186" t="s">
        <v>77</v>
      </c>
      <c r="H302" s="187">
        <v>330</v>
      </c>
      <c r="I302" s="201">
        <v>0.25</v>
      </c>
      <c r="J302" s="197">
        <f t="shared" ref="J302:J363" si="10">H302-(H302*(I302))</f>
        <v>247.5</v>
      </c>
    </row>
    <row r="303" spans="1:10" ht="15.75">
      <c r="A303" s="185">
        <f t="shared" si="9"/>
        <v>299</v>
      </c>
      <c r="B303" s="186" t="s">
        <v>799</v>
      </c>
      <c r="C303" s="186" t="s">
        <v>853</v>
      </c>
      <c r="D303" s="186" t="s">
        <v>854</v>
      </c>
      <c r="E303" s="186" t="s">
        <v>308</v>
      </c>
      <c r="F303" s="186" t="s">
        <v>74</v>
      </c>
      <c r="G303" s="186" t="s">
        <v>77</v>
      </c>
      <c r="H303" s="187">
        <v>330</v>
      </c>
      <c r="I303" s="201">
        <v>0.25</v>
      </c>
      <c r="J303" s="197">
        <f t="shared" si="10"/>
        <v>247.5</v>
      </c>
    </row>
    <row r="304" spans="1:10" ht="15.75">
      <c r="A304" s="185">
        <f t="shared" si="9"/>
        <v>300</v>
      </c>
      <c r="B304" s="186" t="s">
        <v>799</v>
      </c>
      <c r="C304" s="186" t="s">
        <v>855</v>
      </c>
      <c r="D304" s="186" t="s">
        <v>856</v>
      </c>
      <c r="E304" s="186" t="s">
        <v>308</v>
      </c>
      <c r="F304" s="186" t="s">
        <v>74</v>
      </c>
      <c r="G304" s="186" t="s">
        <v>77</v>
      </c>
      <c r="H304" s="187">
        <v>45</v>
      </c>
      <c r="I304" s="201">
        <v>0.25</v>
      </c>
      <c r="J304" s="197">
        <f t="shared" si="10"/>
        <v>33.75</v>
      </c>
    </row>
    <row r="305" spans="1:10" ht="15.75">
      <c r="A305" s="185">
        <f t="shared" si="9"/>
        <v>301</v>
      </c>
      <c r="B305" s="186" t="s">
        <v>799</v>
      </c>
      <c r="C305" s="186">
        <v>417816</v>
      </c>
      <c r="D305" s="186" t="s">
        <v>857</v>
      </c>
      <c r="E305" s="186" t="s">
        <v>308</v>
      </c>
      <c r="F305" s="186" t="s">
        <v>74</v>
      </c>
      <c r="G305" s="186" t="s">
        <v>77</v>
      </c>
      <c r="H305" s="187">
        <v>60</v>
      </c>
      <c r="I305" s="201">
        <v>0.25</v>
      </c>
      <c r="J305" s="197">
        <f t="shared" si="10"/>
        <v>45</v>
      </c>
    </row>
    <row r="306" spans="1:10" ht="15.75">
      <c r="A306" s="185">
        <f t="shared" si="9"/>
        <v>302</v>
      </c>
      <c r="B306" s="186" t="s">
        <v>799</v>
      </c>
      <c r="C306" s="186">
        <v>417821</v>
      </c>
      <c r="D306" s="186" t="s">
        <v>858</v>
      </c>
      <c r="E306" s="186" t="s">
        <v>308</v>
      </c>
      <c r="F306" s="186" t="s">
        <v>74</v>
      </c>
      <c r="G306" s="186" t="s">
        <v>77</v>
      </c>
      <c r="H306" s="187">
        <v>60</v>
      </c>
      <c r="I306" s="201">
        <v>0.25</v>
      </c>
      <c r="J306" s="197">
        <f t="shared" si="10"/>
        <v>45</v>
      </c>
    </row>
    <row r="307" spans="1:10" ht="15.75">
      <c r="A307" s="185">
        <f t="shared" si="9"/>
        <v>303</v>
      </c>
      <c r="B307" s="186" t="s">
        <v>799</v>
      </c>
      <c r="C307" s="186">
        <v>417831</v>
      </c>
      <c r="D307" s="186" t="s">
        <v>859</v>
      </c>
      <c r="E307" s="186" t="s">
        <v>308</v>
      </c>
      <c r="F307" s="186" t="s">
        <v>74</v>
      </c>
      <c r="G307" s="186" t="s">
        <v>77</v>
      </c>
      <c r="H307" s="187">
        <v>60</v>
      </c>
      <c r="I307" s="201">
        <v>0.25</v>
      </c>
      <c r="J307" s="197">
        <f t="shared" si="10"/>
        <v>45</v>
      </c>
    </row>
    <row r="308" spans="1:10" ht="15.75">
      <c r="A308" s="185">
        <f t="shared" si="9"/>
        <v>304</v>
      </c>
      <c r="B308" s="186" t="s">
        <v>799</v>
      </c>
      <c r="C308" s="186" t="s">
        <v>860</v>
      </c>
      <c r="D308" s="186" t="s">
        <v>861</v>
      </c>
      <c r="E308" s="186" t="s">
        <v>308</v>
      </c>
      <c r="F308" s="186" t="s">
        <v>74</v>
      </c>
      <c r="G308" s="186" t="s">
        <v>77</v>
      </c>
      <c r="H308" s="187">
        <v>45</v>
      </c>
      <c r="I308" s="201">
        <v>0.25</v>
      </c>
      <c r="J308" s="197">
        <f t="shared" si="10"/>
        <v>33.75</v>
      </c>
    </row>
    <row r="309" spans="1:10" ht="15.75">
      <c r="A309" s="185">
        <f t="shared" si="9"/>
        <v>305</v>
      </c>
      <c r="B309" s="186" t="s">
        <v>799</v>
      </c>
      <c r="C309" s="186">
        <v>417841</v>
      </c>
      <c r="D309" s="186" t="s">
        <v>862</v>
      </c>
      <c r="E309" s="186" t="s">
        <v>308</v>
      </c>
      <c r="F309" s="186" t="s">
        <v>74</v>
      </c>
      <c r="G309" s="186" t="s">
        <v>77</v>
      </c>
      <c r="H309" s="187">
        <v>225</v>
      </c>
      <c r="I309" s="201">
        <v>0.25</v>
      </c>
      <c r="J309" s="197">
        <f t="shared" si="10"/>
        <v>168.75</v>
      </c>
    </row>
    <row r="310" spans="1:10" ht="15.75">
      <c r="A310" s="185">
        <f t="shared" si="9"/>
        <v>306</v>
      </c>
      <c r="B310" s="186" t="s">
        <v>799</v>
      </c>
      <c r="C310" s="186">
        <v>417871</v>
      </c>
      <c r="D310" s="186" t="s">
        <v>863</v>
      </c>
      <c r="E310" s="186" t="s">
        <v>308</v>
      </c>
      <c r="F310" s="186" t="s">
        <v>74</v>
      </c>
      <c r="G310" s="186" t="s">
        <v>77</v>
      </c>
      <c r="H310" s="187">
        <v>60</v>
      </c>
      <c r="I310" s="201">
        <v>0.25</v>
      </c>
      <c r="J310" s="197">
        <f t="shared" si="10"/>
        <v>45</v>
      </c>
    </row>
    <row r="311" spans="1:10" ht="15.75">
      <c r="A311" s="185">
        <f t="shared" si="9"/>
        <v>307</v>
      </c>
      <c r="B311" s="186" t="s">
        <v>799</v>
      </c>
      <c r="C311" s="186" t="s">
        <v>864</v>
      </c>
      <c r="D311" s="186" t="s">
        <v>865</v>
      </c>
      <c r="E311" s="186" t="s">
        <v>308</v>
      </c>
      <c r="F311" s="186" t="s">
        <v>74</v>
      </c>
      <c r="G311" s="186" t="s">
        <v>77</v>
      </c>
      <c r="H311" s="187">
        <v>60</v>
      </c>
      <c r="I311" s="201">
        <v>0.25</v>
      </c>
      <c r="J311" s="197">
        <f t="shared" si="10"/>
        <v>45</v>
      </c>
    </row>
    <row r="312" spans="1:10" ht="15.75">
      <c r="A312" s="185">
        <f t="shared" si="9"/>
        <v>308</v>
      </c>
      <c r="B312" s="186" t="s">
        <v>799</v>
      </c>
      <c r="C312" s="186">
        <v>510440</v>
      </c>
      <c r="D312" s="186" t="s">
        <v>866</v>
      </c>
      <c r="E312" s="186" t="s">
        <v>308</v>
      </c>
      <c r="F312" s="186" t="s">
        <v>74</v>
      </c>
      <c r="G312" s="186" t="s">
        <v>77</v>
      </c>
      <c r="H312" s="187">
        <v>340</v>
      </c>
      <c r="I312" s="201">
        <v>0.25</v>
      </c>
      <c r="J312" s="197">
        <f t="shared" si="10"/>
        <v>255</v>
      </c>
    </row>
    <row r="313" spans="1:10" ht="15.75">
      <c r="A313" s="185">
        <f t="shared" si="9"/>
        <v>309</v>
      </c>
      <c r="B313" s="186" t="s">
        <v>799</v>
      </c>
      <c r="C313" s="186">
        <v>511250</v>
      </c>
      <c r="D313" s="186" t="s">
        <v>867</v>
      </c>
      <c r="E313" s="186" t="s">
        <v>308</v>
      </c>
      <c r="F313" s="186" t="s">
        <v>74</v>
      </c>
      <c r="G313" s="186" t="s">
        <v>77</v>
      </c>
      <c r="H313" s="187">
        <v>300</v>
      </c>
      <c r="I313" s="201">
        <v>0.25</v>
      </c>
      <c r="J313" s="197">
        <f t="shared" si="10"/>
        <v>225</v>
      </c>
    </row>
    <row r="314" spans="1:10" ht="15.75">
      <c r="A314" s="185">
        <f t="shared" si="9"/>
        <v>310</v>
      </c>
      <c r="B314" s="186" t="s">
        <v>799</v>
      </c>
      <c r="C314" s="186">
        <v>511446</v>
      </c>
      <c r="D314" s="186" t="s">
        <v>868</v>
      </c>
      <c r="E314" s="186" t="s">
        <v>308</v>
      </c>
      <c r="F314" s="186" t="s">
        <v>74</v>
      </c>
      <c r="G314" s="186" t="s">
        <v>77</v>
      </c>
      <c r="H314" s="187">
        <v>600</v>
      </c>
      <c r="I314" s="201">
        <v>0.25</v>
      </c>
      <c r="J314" s="197">
        <f t="shared" si="10"/>
        <v>450</v>
      </c>
    </row>
    <row r="315" spans="1:10" ht="15.75">
      <c r="A315" s="185">
        <f t="shared" si="9"/>
        <v>311</v>
      </c>
      <c r="B315" s="186" t="s">
        <v>799</v>
      </c>
      <c r="C315" s="186">
        <v>511706</v>
      </c>
      <c r="D315" s="186" t="s">
        <v>869</v>
      </c>
      <c r="E315" s="186" t="s">
        <v>308</v>
      </c>
      <c r="F315" s="186" t="s">
        <v>74</v>
      </c>
      <c r="G315" s="186" t="s">
        <v>77</v>
      </c>
      <c r="H315" s="187">
        <v>900</v>
      </c>
      <c r="I315" s="201">
        <v>0.25</v>
      </c>
      <c r="J315" s="197">
        <f t="shared" si="10"/>
        <v>675</v>
      </c>
    </row>
    <row r="316" spans="1:10" ht="15.75">
      <c r="A316" s="185">
        <f t="shared" si="9"/>
        <v>312</v>
      </c>
      <c r="B316" s="186" t="s">
        <v>799</v>
      </c>
      <c r="C316" s="186">
        <v>511708</v>
      </c>
      <c r="D316" s="186" t="s">
        <v>870</v>
      </c>
      <c r="E316" s="186" t="s">
        <v>308</v>
      </c>
      <c r="F316" s="186" t="s">
        <v>74</v>
      </c>
      <c r="G316" s="186" t="s">
        <v>77</v>
      </c>
      <c r="H316" s="187">
        <v>205</v>
      </c>
      <c r="I316" s="201">
        <v>0.25</v>
      </c>
      <c r="J316" s="197">
        <f t="shared" si="10"/>
        <v>153.75</v>
      </c>
    </row>
    <row r="317" spans="1:10" ht="15.75">
      <c r="A317" s="185">
        <f t="shared" si="9"/>
        <v>313</v>
      </c>
      <c r="B317" s="186" t="s">
        <v>799</v>
      </c>
      <c r="C317" s="186">
        <v>511718</v>
      </c>
      <c r="D317" s="186" t="s">
        <v>871</v>
      </c>
      <c r="E317" s="186" t="s">
        <v>308</v>
      </c>
      <c r="F317" s="186" t="s">
        <v>74</v>
      </c>
      <c r="G317" s="186" t="s">
        <v>77</v>
      </c>
      <c r="H317" s="187">
        <v>900</v>
      </c>
      <c r="I317" s="201">
        <v>0.25</v>
      </c>
      <c r="J317" s="197">
        <f t="shared" si="10"/>
        <v>675</v>
      </c>
    </row>
    <row r="318" spans="1:10" ht="15.75">
      <c r="A318" s="185">
        <f t="shared" si="9"/>
        <v>314</v>
      </c>
      <c r="B318" s="186" t="s">
        <v>799</v>
      </c>
      <c r="C318" s="186">
        <v>511738</v>
      </c>
      <c r="D318" s="186" t="s">
        <v>872</v>
      </c>
      <c r="E318" s="186" t="s">
        <v>308</v>
      </c>
      <c r="F318" s="186" t="s">
        <v>74</v>
      </c>
      <c r="G318" s="186" t="s">
        <v>77</v>
      </c>
      <c r="H318" s="187">
        <v>1083</v>
      </c>
      <c r="I318" s="201">
        <v>0.25</v>
      </c>
      <c r="J318" s="197">
        <f t="shared" si="10"/>
        <v>812.25</v>
      </c>
    </row>
    <row r="319" spans="1:10" ht="15.75">
      <c r="A319" s="185">
        <f t="shared" si="9"/>
        <v>315</v>
      </c>
      <c r="B319" s="186" t="s">
        <v>799</v>
      </c>
      <c r="C319" s="186">
        <v>511796</v>
      </c>
      <c r="D319" s="186" t="s">
        <v>873</v>
      </c>
      <c r="E319" s="186" t="s">
        <v>308</v>
      </c>
      <c r="F319" s="186" t="s">
        <v>74</v>
      </c>
      <c r="G319" s="186" t="s">
        <v>77</v>
      </c>
      <c r="H319" s="187">
        <v>3500</v>
      </c>
      <c r="I319" s="201">
        <v>0.25</v>
      </c>
      <c r="J319" s="197">
        <f t="shared" si="10"/>
        <v>2625</v>
      </c>
    </row>
    <row r="320" spans="1:10" ht="15.75">
      <c r="A320" s="185">
        <f t="shared" si="9"/>
        <v>316</v>
      </c>
      <c r="B320" s="186" t="s">
        <v>799</v>
      </c>
      <c r="C320" s="186">
        <v>512142</v>
      </c>
      <c r="D320" s="186" t="s">
        <v>874</v>
      </c>
      <c r="E320" s="186" t="s">
        <v>308</v>
      </c>
      <c r="F320" s="186" t="s">
        <v>74</v>
      </c>
      <c r="G320" s="186" t="s">
        <v>77</v>
      </c>
      <c r="H320" s="187">
        <v>3300</v>
      </c>
      <c r="I320" s="201">
        <v>0.25</v>
      </c>
      <c r="J320" s="197">
        <f t="shared" si="10"/>
        <v>2475</v>
      </c>
    </row>
    <row r="321" spans="1:10" ht="15.75">
      <c r="A321" s="185">
        <f t="shared" si="9"/>
        <v>317</v>
      </c>
      <c r="B321" s="186" t="s">
        <v>799</v>
      </c>
      <c r="C321" s="186">
        <v>512416</v>
      </c>
      <c r="D321" s="186" t="s">
        <v>875</v>
      </c>
      <c r="E321" s="186" t="s">
        <v>308</v>
      </c>
      <c r="F321" s="186" t="s">
        <v>74</v>
      </c>
      <c r="G321" s="186" t="s">
        <v>77</v>
      </c>
      <c r="H321" s="187">
        <v>1325</v>
      </c>
      <c r="I321" s="201">
        <v>0.25</v>
      </c>
      <c r="J321" s="197">
        <f t="shared" si="10"/>
        <v>993.75</v>
      </c>
    </row>
    <row r="322" spans="1:10" ht="15.75">
      <c r="A322" s="185">
        <f t="shared" si="9"/>
        <v>318</v>
      </c>
      <c r="B322" s="186" t="s">
        <v>799</v>
      </c>
      <c r="C322" s="186">
        <v>512426</v>
      </c>
      <c r="D322" s="186" t="s">
        <v>876</v>
      </c>
      <c r="E322" s="186" t="s">
        <v>308</v>
      </c>
      <c r="F322" s="186" t="s">
        <v>74</v>
      </c>
      <c r="G322" s="186" t="s">
        <v>77</v>
      </c>
      <c r="H322" s="187">
        <v>1325</v>
      </c>
      <c r="I322" s="201">
        <v>0.25</v>
      </c>
      <c r="J322" s="197">
        <f t="shared" si="10"/>
        <v>993.75</v>
      </c>
    </row>
    <row r="323" spans="1:10" ht="15.75">
      <c r="A323" s="185">
        <f t="shared" si="9"/>
        <v>319</v>
      </c>
      <c r="B323" s="186" t="s">
        <v>799</v>
      </c>
      <c r="C323" s="186">
        <v>512446</v>
      </c>
      <c r="D323" s="186" t="s">
        <v>877</v>
      </c>
      <c r="E323" s="186" t="s">
        <v>308</v>
      </c>
      <c r="F323" s="186" t="s">
        <v>74</v>
      </c>
      <c r="G323" s="186" t="s">
        <v>77</v>
      </c>
      <c r="H323" s="187">
        <v>1470</v>
      </c>
      <c r="I323" s="201">
        <v>0.25</v>
      </c>
      <c r="J323" s="197">
        <f t="shared" si="10"/>
        <v>1102.5</v>
      </c>
    </row>
    <row r="324" spans="1:10" ht="15.75">
      <c r="A324" s="185">
        <f t="shared" si="9"/>
        <v>320</v>
      </c>
      <c r="B324" s="186" t="s">
        <v>799</v>
      </c>
      <c r="C324" s="186">
        <v>541147</v>
      </c>
      <c r="D324" s="186" t="s">
        <v>878</v>
      </c>
      <c r="E324" s="186" t="s">
        <v>308</v>
      </c>
      <c r="F324" s="186" t="s">
        <v>74</v>
      </c>
      <c r="G324" s="186" t="s">
        <v>77</v>
      </c>
      <c r="H324" s="187">
        <v>5837</v>
      </c>
      <c r="I324" s="201">
        <v>0.25</v>
      </c>
      <c r="J324" s="197">
        <f t="shared" si="10"/>
        <v>4377.75</v>
      </c>
    </row>
    <row r="325" spans="1:10" ht="15.75">
      <c r="A325" s="185">
        <f t="shared" si="9"/>
        <v>321</v>
      </c>
      <c r="B325" s="186" t="s">
        <v>799</v>
      </c>
      <c r="C325" s="186">
        <v>541426</v>
      </c>
      <c r="D325" s="186" t="s">
        <v>879</v>
      </c>
      <c r="E325" s="186" t="s">
        <v>308</v>
      </c>
      <c r="F325" s="186" t="s">
        <v>74</v>
      </c>
      <c r="G325" s="186" t="s">
        <v>77</v>
      </c>
      <c r="H325" s="187">
        <v>1865</v>
      </c>
      <c r="I325" s="201">
        <v>0.25</v>
      </c>
      <c r="J325" s="197">
        <f t="shared" si="10"/>
        <v>1398.75</v>
      </c>
    </row>
    <row r="326" spans="1:10" ht="15.75">
      <c r="A326" s="185">
        <f t="shared" ref="A326:A389" si="11">SUM(A325+1)</f>
        <v>322</v>
      </c>
      <c r="B326" s="186" t="s">
        <v>799</v>
      </c>
      <c r="C326" s="186">
        <v>541436</v>
      </c>
      <c r="D326" s="186" t="s">
        <v>880</v>
      </c>
      <c r="E326" s="186" t="s">
        <v>308</v>
      </c>
      <c r="F326" s="186" t="s">
        <v>74</v>
      </c>
      <c r="G326" s="186" t="s">
        <v>77</v>
      </c>
      <c r="H326" s="187">
        <v>1940</v>
      </c>
      <c r="I326" s="201">
        <v>0.25</v>
      </c>
      <c r="J326" s="197">
        <f t="shared" si="10"/>
        <v>1455</v>
      </c>
    </row>
    <row r="327" spans="1:10" ht="15.75">
      <c r="A327" s="185">
        <f t="shared" si="11"/>
        <v>323</v>
      </c>
      <c r="B327" s="186" t="s">
        <v>799</v>
      </c>
      <c r="C327" s="186">
        <v>541446</v>
      </c>
      <c r="D327" s="186" t="s">
        <v>881</v>
      </c>
      <c r="E327" s="186" t="s">
        <v>308</v>
      </c>
      <c r="F327" s="186" t="s">
        <v>74</v>
      </c>
      <c r="G327" s="186" t="s">
        <v>77</v>
      </c>
      <c r="H327" s="187">
        <v>2210</v>
      </c>
      <c r="I327" s="201">
        <v>0.25</v>
      </c>
      <c r="J327" s="197">
        <f t="shared" si="10"/>
        <v>1657.5</v>
      </c>
    </row>
    <row r="328" spans="1:10" ht="15.75">
      <c r="A328" s="185">
        <f t="shared" si="11"/>
        <v>324</v>
      </c>
      <c r="B328" s="186" t="s">
        <v>799</v>
      </c>
      <c r="C328" s="186">
        <v>541448</v>
      </c>
      <c r="D328" s="186" t="s">
        <v>882</v>
      </c>
      <c r="E328" s="186" t="s">
        <v>308</v>
      </c>
      <c r="F328" s="186" t="s">
        <v>74</v>
      </c>
      <c r="G328" s="186" t="s">
        <v>77</v>
      </c>
      <c r="H328" s="187">
        <v>2310</v>
      </c>
      <c r="I328" s="201">
        <v>0.25</v>
      </c>
      <c r="J328" s="197">
        <f t="shared" si="10"/>
        <v>1732.5</v>
      </c>
    </row>
    <row r="329" spans="1:10" ht="15.75">
      <c r="A329" s="185">
        <f t="shared" si="11"/>
        <v>325</v>
      </c>
      <c r="B329" s="186" t="s">
        <v>799</v>
      </c>
      <c r="C329" s="186">
        <v>560440</v>
      </c>
      <c r="D329" s="186" t="s">
        <v>866</v>
      </c>
      <c r="E329" s="186" t="s">
        <v>308</v>
      </c>
      <c r="F329" s="186" t="s">
        <v>74</v>
      </c>
      <c r="G329" s="186" t="s">
        <v>77</v>
      </c>
      <c r="H329" s="187">
        <v>390</v>
      </c>
      <c r="I329" s="201">
        <v>0.25</v>
      </c>
      <c r="J329" s="197">
        <f t="shared" si="10"/>
        <v>292.5</v>
      </c>
    </row>
    <row r="330" spans="1:10" ht="15.75">
      <c r="A330" s="185">
        <f t="shared" si="11"/>
        <v>326</v>
      </c>
      <c r="B330" s="186" t="s">
        <v>799</v>
      </c>
      <c r="C330" s="186">
        <v>561142</v>
      </c>
      <c r="D330" s="186" t="s">
        <v>883</v>
      </c>
      <c r="E330" s="186" t="s">
        <v>308</v>
      </c>
      <c r="F330" s="186" t="s">
        <v>74</v>
      </c>
      <c r="G330" s="186" t="s">
        <v>77</v>
      </c>
      <c r="H330" s="187">
        <v>4400</v>
      </c>
      <c r="I330" s="201">
        <v>0.25</v>
      </c>
      <c r="J330" s="197">
        <f t="shared" si="10"/>
        <v>3300</v>
      </c>
    </row>
    <row r="331" spans="1:10" ht="15.75">
      <c r="A331" s="185">
        <f t="shared" si="11"/>
        <v>327</v>
      </c>
      <c r="B331" s="186" t="s">
        <v>799</v>
      </c>
      <c r="C331" s="186">
        <v>561147</v>
      </c>
      <c r="D331" s="186" t="s">
        <v>884</v>
      </c>
      <c r="E331" s="186" t="s">
        <v>308</v>
      </c>
      <c r="F331" s="186" t="s">
        <v>74</v>
      </c>
      <c r="G331" s="186" t="s">
        <v>77</v>
      </c>
      <c r="H331" s="187">
        <v>4800</v>
      </c>
      <c r="I331" s="201">
        <v>0.25</v>
      </c>
      <c r="J331" s="197">
        <f t="shared" si="10"/>
        <v>3600</v>
      </c>
    </row>
    <row r="332" spans="1:10" ht="15.75">
      <c r="A332" s="185">
        <f t="shared" si="11"/>
        <v>328</v>
      </c>
      <c r="B332" s="186" t="s">
        <v>799</v>
      </c>
      <c r="C332" s="186">
        <v>561250</v>
      </c>
      <c r="D332" s="186" t="s">
        <v>867</v>
      </c>
      <c r="E332" s="186" t="s">
        <v>308</v>
      </c>
      <c r="F332" s="186" t="s">
        <v>74</v>
      </c>
      <c r="G332" s="186" t="s">
        <v>77</v>
      </c>
      <c r="H332" s="187">
        <v>300</v>
      </c>
      <c r="I332" s="201">
        <v>0.25</v>
      </c>
      <c r="J332" s="197">
        <f t="shared" si="10"/>
        <v>225</v>
      </c>
    </row>
    <row r="333" spans="1:10" ht="15.75">
      <c r="A333" s="185">
        <f t="shared" si="11"/>
        <v>329</v>
      </c>
      <c r="B333" s="186" t="s">
        <v>799</v>
      </c>
      <c r="C333" s="186">
        <v>561290</v>
      </c>
      <c r="D333" s="186" t="s">
        <v>885</v>
      </c>
      <c r="E333" s="186" t="s">
        <v>308</v>
      </c>
      <c r="F333" s="186" t="s">
        <v>74</v>
      </c>
      <c r="G333" s="186" t="s">
        <v>77</v>
      </c>
      <c r="H333" s="187">
        <v>1430</v>
      </c>
      <c r="I333" s="201">
        <v>0.25</v>
      </c>
      <c r="J333" s="197">
        <f t="shared" si="10"/>
        <v>1072.5</v>
      </c>
    </row>
    <row r="334" spans="1:10" ht="15.75">
      <c r="A334" s="185">
        <f t="shared" si="11"/>
        <v>330</v>
      </c>
      <c r="B334" s="186" t="s">
        <v>799</v>
      </c>
      <c r="C334" s="186">
        <v>561416</v>
      </c>
      <c r="D334" s="186" t="s">
        <v>886</v>
      </c>
      <c r="E334" s="186" t="s">
        <v>308</v>
      </c>
      <c r="F334" s="186" t="s">
        <v>74</v>
      </c>
      <c r="G334" s="186" t="s">
        <v>77</v>
      </c>
      <c r="H334" s="187">
        <v>1865</v>
      </c>
      <c r="I334" s="201">
        <v>0.25</v>
      </c>
      <c r="J334" s="197">
        <f t="shared" si="10"/>
        <v>1398.75</v>
      </c>
    </row>
    <row r="335" spans="1:10" ht="15.75">
      <c r="A335" s="185">
        <f t="shared" si="11"/>
        <v>331</v>
      </c>
      <c r="B335" s="186" t="s">
        <v>799</v>
      </c>
      <c r="C335" s="186">
        <v>561426</v>
      </c>
      <c r="D335" s="186" t="s">
        <v>887</v>
      </c>
      <c r="E335" s="186" t="s">
        <v>308</v>
      </c>
      <c r="F335" s="186" t="s">
        <v>74</v>
      </c>
      <c r="G335" s="186" t="s">
        <v>77</v>
      </c>
      <c r="H335" s="187">
        <v>624</v>
      </c>
      <c r="I335" s="201">
        <v>0.25</v>
      </c>
      <c r="J335" s="197">
        <f t="shared" si="10"/>
        <v>468</v>
      </c>
    </row>
    <row r="336" spans="1:10" ht="15.75">
      <c r="A336" s="185">
        <f t="shared" si="11"/>
        <v>332</v>
      </c>
      <c r="B336" s="186" t="s">
        <v>799</v>
      </c>
      <c r="C336" s="186">
        <v>561436</v>
      </c>
      <c r="D336" s="186" t="s">
        <v>888</v>
      </c>
      <c r="E336" s="186" t="s">
        <v>308</v>
      </c>
      <c r="F336" s="186" t="s">
        <v>74</v>
      </c>
      <c r="G336" s="186" t="s">
        <v>77</v>
      </c>
      <c r="H336" s="187">
        <v>1530</v>
      </c>
      <c r="I336" s="201">
        <v>0.25</v>
      </c>
      <c r="J336" s="197">
        <f t="shared" si="10"/>
        <v>1147.5</v>
      </c>
    </row>
    <row r="337" spans="1:10" ht="15.75">
      <c r="A337" s="185">
        <f t="shared" si="11"/>
        <v>333</v>
      </c>
      <c r="B337" s="186" t="s">
        <v>799</v>
      </c>
      <c r="C337" s="186">
        <v>561446</v>
      </c>
      <c r="D337" s="186" t="s">
        <v>889</v>
      </c>
      <c r="E337" s="186" t="s">
        <v>308</v>
      </c>
      <c r="F337" s="186" t="s">
        <v>74</v>
      </c>
      <c r="G337" s="186" t="s">
        <v>77</v>
      </c>
      <c r="H337" s="187">
        <v>1730</v>
      </c>
      <c r="I337" s="201">
        <v>0.25</v>
      </c>
      <c r="J337" s="197">
        <f t="shared" si="10"/>
        <v>1297.5</v>
      </c>
    </row>
    <row r="338" spans="1:10" ht="15.75">
      <c r="A338" s="185">
        <f t="shared" si="11"/>
        <v>334</v>
      </c>
      <c r="B338" s="186" t="s">
        <v>799</v>
      </c>
      <c r="C338" s="186">
        <v>561448</v>
      </c>
      <c r="D338" s="186" t="s">
        <v>890</v>
      </c>
      <c r="E338" s="186" t="s">
        <v>308</v>
      </c>
      <c r="F338" s="186" t="s">
        <v>74</v>
      </c>
      <c r="G338" s="186" t="s">
        <v>77</v>
      </c>
      <c r="H338" s="187">
        <v>2240</v>
      </c>
      <c r="I338" s="201">
        <v>0.25</v>
      </c>
      <c r="J338" s="197">
        <f t="shared" si="10"/>
        <v>1680</v>
      </c>
    </row>
    <row r="339" spans="1:10" ht="15.75">
      <c r="A339" s="185">
        <f t="shared" si="11"/>
        <v>335</v>
      </c>
      <c r="B339" s="186" t="s">
        <v>799</v>
      </c>
      <c r="C339" s="186">
        <v>561706</v>
      </c>
      <c r="D339" s="186" t="s">
        <v>891</v>
      </c>
      <c r="E339" s="186" t="s">
        <v>308</v>
      </c>
      <c r="F339" s="186" t="s">
        <v>74</v>
      </c>
      <c r="G339" s="186" t="s">
        <v>77</v>
      </c>
      <c r="H339" s="187">
        <v>710</v>
      </c>
      <c r="I339" s="201">
        <v>0.25</v>
      </c>
      <c r="J339" s="197">
        <f t="shared" si="10"/>
        <v>532.5</v>
      </c>
    </row>
    <row r="340" spans="1:10" ht="15.75">
      <c r="A340" s="185">
        <f t="shared" si="11"/>
        <v>336</v>
      </c>
      <c r="B340" s="186" t="s">
        <v>799</v>
      </c>
      <c r="C340" s="186">
        <v>561708</v>
      </c>
      <c r="D340" s="186" t="s">
        <v>892</v>
      </c>
      <c r="E340" s="186" t="s">
        <v>308</v>
      </c>
      <c r="F340" s="186" t="s">
        <v>74</v>
      </c>
      <c r="G340" s="186" t="s">
        <v>77</v>
      </c>
      <c r="H340" s="187">
        <v>530</v>
      </c>
      <c r="I340" s="201">
        <v>0.25</v>
      </c>
      <c r="J340" s="197">
        <f t="shared" si="10"/>
        <v>397.5</v>
      </c>
    </row>
    <row r="341" spans="1:10" ht="15.75">
      <c r="A341" s="185">
        <f t="shared" si="11"/>
        <v>337</v>
      </c>
      <c r="B341" s="186" t="s">
        <v>799</v>
      </c>
      <c r="C341" s="186">
        <v>561734</v>
      </c>
      <c r="D341" s="186" t="s">
        <v>893</v>
      </c>
      <c r="E341" s="186" t="s">
        <v>308</v>
      </c>
      <c r="F341" s="186" t="s">
        <v>74</v>
      </c>
      <c r="G341" s="186" t="s">
        <v>77</v>
      </c>
      <c r="H341" s="187">
        <v>1110</v>
      </c>
      <c r="I341" s="201">
        <v>0.25</v>
      </c>
      <c r="J341" s="197">
        <f t="shared" si="10"/>
        <v>832.5</v>
      </c>
    </row>
    <row r="342" spans="1:10" ht="15.75">
      <c r="A342" s="185">
        <f t="shared" si="11"/>
        <v>338</v>
      </c>
      <c r="B342" s="186" t="s">
        <v>799</v>
      </c>
      <c r="C342" s="186">
        <v>561738</v>
      </c>
      <c r="D342" s="186" t="s">
        <v>894</v>
      </c>
      <c r="E342" s="186" t="s">
        <v>308</v>
      </c>
      <c r="F342" s="186" t="s">
        <v>74</v>
      </c>
      <c r="G342" s="186" t="s">
        <v>77</v>
      </c>
      <c r="H342" s="187">
        <v>1060</v>
      </c>
      <c r="I342" s="201">
        <v>0.25</v>
      </c>
      <c r="J342" s="197">
        <f t="shared" si="10"/>
        <v>795</v>
      </c>
    </row>
    <row r="343" spans="1:10" ht="15.75">
      <c r="A343" s="185">
        <f t="shared" si="11"/>
        <v>339</v>
      </c>
      <c r="B343" s="186" t="s">
        <v>799</v>
      </c>
      <c r="C343" s="186">
        <v>561766</v>
      </c>
      <c r="D343" s="186" t="s">
        <v>895</v>
      </c>
      <c r="E343" s="186" t="s">
        <v>308</v>
      </c>
      <c r="F343" s="186" t="s">
        <v>74</v>
      </c>
      <c r="G343" s="186" t="s">
        <v>77</v>
      </c>
      <c r="H343" s="187">
        <v>1180</v>
      </c>
      <c r="I343" s="201">
        <v>0.25</v>
      </c>
      <c r="J343" s="197">
        <f t="shared" si="10"/>
        <v>885</v>
      </c>
    </row>
    <row r="344" spans="1:10" ht="15.75">
      <c r="A344" s="185">
        <f t="shared" si="11"/>
        <v>340</v>
      </c>
      <c r="B344" s="186" t="s">
        <v>799</v>
      </c>
      <c r="C344" s="186">
        <v>561806</v>
      </c>
      <c r="D344" s="186" t="s">
        <v>896</v>
      </c>
      <c r="E344" s="186" t="s">
        <v>308</v>
      </c>
      <c r="F344" s="186" t="s">
        <v>74</v>
      </c>
      <c r="G344" s="186" t="s">
        <v>77</v>
      </c>
      <c r="H344" s="187">
        <v>810</v>
      </c>
      <c r="I344" s="201">
        <v>0.25</v>
      </c>
      <c r="J344" s="197">
        <f t="shared" si="10"/>
        <v>607.5</v>
      </c>
    </row>
    <row r="345" spans="1:10" ht="15.75">
      <c r="A345" s="185">
        <f t="shared" si="11"/>
        <v>341</v>
      </c>
      <c r="B345" s="186" t="s">
        <v>799</v>
      </c>
      <c r="C345" s="186">
        <v>561846</v>
      </c>
      <c r="D345" s="186" t="s">
        <v>897</v>
      </c>
      <c r="E345" s="186" t="s">
        <v>308</v>
      </c>
      <c r="F345" s="186" t="s">
        <v>74</v>
      </c>
      <c r="G345" s="186" t="s">
        <v>77</v>
      </c>
      <c r="H345" s="187">
        <v>990</v>
      </c>
      <c r="I345" s="201">
        <v>0.25</v>
      </c>
      <c r="J345" s="197">
        <f t="shared" si="10"/>
        <v>742.5</v>
      </c>
    </row>
    <row r="346" spans="1:10" ht="15.75">
      <c r="A346" s="185">
        <f t="shared" si="11"/>
        <v>342</v>
      </c>
      <c r="B346" s="186" t="s">
        <v>799</v>
      </c>
      <c r="C346" s="186">
        <v>562142</v>
      </c>
      <c r="D346" s="186" t="s">
        <v>874</v>
      </c>
      <c r="E346" s="186" t="s">
        <v>308</v>
      </c>
      <c r="F346" s="186" t="s">
        <v>74</v>
      </c>
      <c r="G346" s="186" t="s">
        <v>77</v>
      </c>
      <c r="H346" s="187">
        <v>3630</v>
      </c>
      <c r="I346" s="201">
        <v>0.25</v>
      </c>
      <c r="J346" s="197">
        <f t="shared" si="10"/>
        <v>2722.5</v>
      </c>
    </row>
    <row r="347" spans="1:10" ht="15.75">
      <c r="A347" s="185">
        <f t="shared" si="11"/>
        <v>343</v>
      </c>
      <c r="B347" s="186" t="s">
        <v>799</v>
      </c>
      <c r="C347" s="186">
        <v>562146</v>
      </c>
      <c r="D347" s="186" t="s">
        <v>898</v>
      </c>
      <c r="E347" s="186" t="s">
        <v>308</v>
      </c>
      <c r="F347" s="186" t="s">
        <v>74</v>
      </c>
      <c r="G347" s="186" t="s">
        <v>77</v>
      </c>
      <c r="H347" s="187">
        <v>3830</v>
      </c>
      <c r="I347" s="201">
        <v>0.25</v>
      </c>
      <c r="J347" s="197">
        <f t="shared" si="10"/>
        <v>2872.5</v>
      </c>
    </row>
    <row r="348" spans="1:10" ht="15.75">
      <c r="A348" s="185">
        <f t="shared" si="11"/>
        <v>344</v>
      </c>
      <c r="B348" s="186" t="s">
        <v>799</v>
      </c>
      <c r="C348" s="186">
        <v>562147</v>
      </c>
      <c r="D348" s="186" t="s">
        <v>899</v>
      </c>
      <c r="E348" s="186" t="s">
        <v>308</v>
      </c>
      <c r="F348" s="186" t="s">
        <v>74</v>
      </c>
      <c r="G348" s="186" t="s">
        <v>77</v>
      </c>
      <c r="H348" s="187">
        <v>3670</v>
      </c>
      <c r="I348" s="201">
        <v>0.25</v>
      </c>
      <c r="J348" s="197">
        <f t="shared" si="10"/>
        <v>2752.5</v>
      </c>
    </row>
    <row r="349" spans="1:10" ht="15.75">
      <c r="A349" s="185">
        <f t="shared" si="11"/>
        <v>345</v>
      </c>
      <c r="B349" s="186" t="s">
        <v>799</v>
      </c>
      <c r="C349" s="186">
        <v>562416</v>
      </c>
      <c r="D349" s="186" t="s">
        <v>875</v>
      </c>
      <c r="E349" s="186" t="s">
        <v>308</v>
      </c>
      <c r="F349" s="186" t="s">
        <v>74</v>
      </c>
      <c r="G349" s="186" t="s">
        <v>77</v>
      </c>
      <c r="H349" s="187">
        <v>1325</v>
      </c>
      <c r="I349" s="201">
        <v>0.25</v>
      </c>
      <c r="J349" s="197">
        <f t="shared" si="10"/>
        <v>993.75</v>
      </c>
    </row>
    <row r="350" spans="1:10" ht="15.75">
      <c r="A350" s="185">
        <f t="shared" si="11"/>
        <v>346</v>
      </c>
      <c r="B350" s="186" t="s">
        <v>799</v>
      </c>
      <c r="C350" s="186">
        <v>562418</v>
      </c>
      <c r="D350" s="186" t="s">
        <v>900</v>
      </c>
      <c r="E350" s="186" t="s">
        <v>308</v>
      </c>
      <c r="F350" s="186" t="s">
        <v>74</v>
      </c>
      <c r="G350" s="186" t="s">
        <v>77</v>
      </c>
      <c r="H350" s="187">
        <v>1995</v>
      </c>
      <c r="I350" s="201">
        <v>0.25</v>
      </c>
      <c r="J350" s="197">
        <f t="shared" si="10"/>
        <v>1496.25</v>
      </c>
    </row>
    <row r="351" spans="1:10" ht="15.75">
      <c r="A351" s="185">
        <f t="shared" si="11"/>
        <v>347</v>
      </c>
      <c r="B351" s="186" t="s">
        <v>799</v>
      </c>
      <c r="C351" s="186">
        <v>562426</v>
      </c>
      <c r="D351" s="186" t="s">
        <v>876</v>
      </c>
      <c r="E351" s="186" t="s">
        <v>308</v>
      </c>
      <c r="F351" s="186" t="s">
        <v>74</v>
      </c>
      <c r="G351" s="186" t="s">
        <v>77</v>
      </c>
      <c r="H351" s="187">
        <v>1630</v>
      </c>
      <c r="I351" s="201">
        <v>0.25</v>
      </c>
      <c r="J351" s="197">
        <f t="shared" si="10"/>
        <v>1222.5</v>
      </c>
    </row>
    <row r="352" spans="1:10" ht="15.75">
      <c r="A352" s="185">
        <f t="shared" si="11"/>
        <v>348</v>
      </c>
      <c r="B352" s="186" t="s">
        <v>799</v>
      </c>
      <c r="C352" s="186">
        <v>562446</v>
      </c>
      <c r="D352" s="186" t="s">
        <v>901</v>
      </c>
      <c r="E352" s="186" t="s">
        <v>308</v>
      </c>
      <c r="F352" s="186" t="s">
        <v>74</v>
      </c>
      <c r="G352" s="186" t="s">
        <v>77</v>
      </c>
      <c r="H352" s="187">
        <v>1470</v>
      </c>
      <c r="I352" s="201">
        <v>0.25</v>
      </c>
      <c r="J352" s="197">
        <f t="shared" si="10"/>
        <v>1102.5</v>
      </c>
    </row>
    <row r="353" spans="1:10" ht="15.75">
      <c r="A353" s="185">
        <f t="shared" si="11"/>
        <v>349</v>
      </c>
      <c r="B353" s="186" t="s">
        <v>799</v>
      </c>
      <c r="C353" s="186">
        <v>562448</v>
      </c>
      <c r="D353" s="186" t="s">
        <v>902</v>
      </c>
      <c r="E353" s="186" t="s">
        <v>308</v>
      </c>
      <c r="F353" s="186" t="s">
        <v>74</v>
      </c>
      <c r="G353" s="186" t="s">
        <v>77</v>
      </c>
      <c r="H353" s="187">
        <v>1930</v>
      </c>
      <c r="I353" s="201">
        <v>0.25</v>
      </c>
      <c r="J353" s="197">
        <f t="shared" si="10"/>
        <v>1447.5</v>
      </c>
    </row>
    <row r="354" spans="1:10" ht="15.75">
      <c r="A354" s="185">
        <f t="shared" si="11"/>
        <v>350</v>
      </c>
      <c r="B354" s="186" t="s">
        <v>799</v>
      </c>
      <c r="C354" s="186">
        <v>610440</v>
      </c>
      <c r="D354" s="186" t="s">
        <v>903</v>
      </c>
      <c r="E354" s="186" t="s">
        <v>308</v>
      </c>
      <c r="F354" s="186" t="s">
        <v>74</v>
      </c>
      <c r="G354" s="186" t="s">
        <v>77</v>
      </c>
      <c r="H354" s="187">
        <v>450</v>
      </c>
      <c r="I354" s="201">
        <v>0.25</v>
      </c>
      <c r="J354" s="197">
        <f t="shared" si="10"/>
        <v>337.5</v>
      </c>
    </row>
    <row r="355" spans="1:10" ht="15.75">
      <c r="A355" s="185">
        <f t="shared" si="11"/>
        <v>351</v>
      </c>
      <c r="B355" s="186" t="s">
        <v>799</v>
      </c>
      <c r="C355" s="186">
        <v>610460</v>
      </c>
      <c r="D355" s="186" t="s">
        <v>904</v>
      </c>
      <c r="E355" s="186" t="s">
        <v>308</v>
      </c>
      <c r="F355" s="186" t="s">
        <v>74</v>
      </c>
      <c r="G355" s="186" t="s">
        <v>77</v>
      </c>
      <c r="H355" s="187">
        <v>490</v>
      </c>
      <c r="I355" s="201">
        <v>0.25</v>
      </c>
      <c r="J355" s="197">
        <f t="shared" si="10"/>
        <v>367.5</v>
      </c>
    </row>
    <row r="356" spans="1:10" ht="15.75">
      <c r="A356" s="185">
        <f t="shared" si="11"/>
        <v>352</v>
      </c>
      <c r="B356" s="186" t="s">
        <v>799</v>
      </c>
      <c r="C356" s="186">
        <v>611440</v>
      </c>
      <c r="D356" s="186" t="s">
        <v>905</v>
      </c>
      <c r="E356" s="186" t="s">
        <v>308</v>
      </c>
      <c r="F356" s="186" t="s">
        <v>74</v>
      </c>
      <c r="G356" s="186" t="s">
        <v>77</v>
      </c>
      <c r="H356" s="187">
        <v>665</v>
      </c>
      <c r="I356" s="201">
        <v>0.25</v>
      </c>
      <c r="J356" s="197">
        <f t="shared" si="10"/>
        <v>498.75</v>
      </c>
    </row>
    <row r="357" spans="1:10" ht="15.75">
      <c r="A357" s="185">
        <f t="shared" si="11"/>
        <v>353</v>
      </c>
      <c r="B357" s="186" t="s">
        <v>799</v>
      </c>
      <c r="C357" s="186">
        <v>611460</v>
      </c>
      <c r="D357" s="186" t="s">
        <v>906</v>
      </c>
      <c r="E357" s="186" t="s">
        <v>308</v>
      </c>
      <c r="F357" s="186" t="s">
        <v>74</v>
      </c>
      <c r="G357" s="186" t="s">
        <v>77</v>
      </c>
      <c r="H357" s="187">
        <v>715</v>
      </c>
      <c r="I357" s="201">
        <v>0.25</v>
      </c>
      <c r="J357" s="197">
        <f t="shared" si="10"/>
        <v>536.25</v>
      </c>
    </row>
    <row r="358" spans="1:10" ht="15.75">
      <c r="A358" s="185">
        <f t="shared" si="11"/>
        <v>354</v>
      </c>
      <c r="B358" s="186" t="s">
        <v>799</v>
      </c>
      <c r="C358" s="186">
        <v>611500</v>
      </c>
      <c r="D358" s="186" t="s">
        <v>907</v>
      </c>
      <c r="E358" s="186" t="s">
        <v>308</v>
      </c>
      <c r="F358" s="186" t="s">
        <v>74</v>
      </c>
      <c r="G358" s="186" t="s">
        <v>77</v>
      </c>
      <c r="H358" s="187">
        <v>1200</v>
      </c>
      <c r="I358" s="201">
        <v>0.25</v>
      </c>
      <c r="J358" s="197">
        <f t="shared" si="10"/>
        <v>900</v>
      </c>
    </row>
    <row r="359" spans="1:10" ht="15.75">
      <c r="A359" s="185">
        <f t="shared" si="11"/>
        <v>355</v>
      </c>
      <c r="B359" s="186" t="s">
        <v>799</v>
      </c>
      <c r="C359" s="186">
        <v>611560</v>
      </c>
      <c r="D359" s="186" t="s">
        <v>908</v>
      </c>
      <c r="E359" s="186" t="s">
        <v>308</v>
      </c>
      <c r="F359" s="186" t="s">
        <v>74</v>
      </c>
      <c r="G359" s="186" t="s">
        <v>77</v>
      </c>
      <c r="H359" s="187">
        <v>1685</v>
      </c>
      <c r="I359" s="201">
        <v>0.25</v>
      </c>
      <c r="J359" s="197">
        <f t="shared" si="10"/>
        <v>1263.75</v>
      </c>
    </row>
    <row r="360" spans="1:10" ht="15.75">
      <c r="A360" s="185">
        <f t="shared" si="11"/>
        <v>356</v>
      </c>
      <c r="B360" s="186" t="s">
        <v>799</v>
      </c>
      <c r="C360" s="186">
        <v>613740</v>
      </c>
      <c r="D360" s="186" t="s">
        <v>909</v>
      </c>
      <c r="E360" s="186" t="s">
        <v>308</v>
      </c>
      <c r="F360" s="186" t="s">
        <v>74</v>
      </c>
      <c r="G360" s="186" t="s">
        <v>77</v>
      </c>
      <c r="H360" s="187">
        <v>1950</v>
      </c>
      <c r="I360" s="201">
        <v>0.25</v>
      </c>
      <c r="J360" s="197">
        <f t="shared" si="10"/>
        <v>1462.5</v>
      </c>
    </row>
    <row r="361" spans="1:10" ht="15.75">
      <c r="A361" s="185">
        <f t="shared" si="11"/>
        <v>357</v>
      </c>
      <c r="B361" s="186" t="s">
        <v>799</v>
      </c>
      <c r="C361" s="186">
        <v>661460</v>
      </c>
      <c r="D361" s="186" t="s">
        <v>910</v>
      </c>
      <c r="E361" s="186" t="s">
        <v>308</v>
      </c>
      <c r="F361" s="186" t="s">
        <v>74</v>
      </c>
      <c r="G361" s="186" t="s">
        <v>77</v>
      </c>
      <c r="H361" s="187">
        <v>1345</v>
      </c>
      <c r="I361" s="201">
        <v>0.25</v>
      </c>
      <c r="J361" s="197">
        <f t="shared" si="10"/>
        <v>1008.75</v>
      </c>
    </row>
    <row r="362" spans="1:10" ht="15.75">
      <c r="A362" s="185">
        <f t="shared" si="11"/>
        <v>358</v>
      </c>
      <c r="B362" s="186" t="s">
        <v>799</v>
      </c>
      <c r="C362" s="186">
        <v>662740</v>
      </c>
      <c r="D362" s="186" t="s">
        <v>911</v>
      </c>
      <c r="E362" s="186" t="s">
        <v>308</v>
      </c>
      <c r="F362" s="186" t="s">
        <v>74</v>
      </c>
      <c r="G362" s="186" t="s">
        <v>77</v>
      </c>
      <c r="H362" s="187">
        <v>1180</v>
      </c>
      <c r="I362" s="201">
        <v>0.25</v>
      </c>
      <c r="J362" s="197">
        <f t="shared" si="10"/>
        <v>885</v>
      </c>
    </row>
    <row r="363" spans="1:10" ht="15.75">
      <c r="A363" s="185">
        <f t="shared" si="11"/>
        <v>359</v>
      </c>
      <c r="B363" s="186" t="s">
        <v>799</v>
      </c>
      <c r="C363" s="186">
        <v>710460</v>
      </c>
      <c r="D363" s="186" t="s">
        <v>912</v>
      </c>
      <c r="E363" s="186" t="s">
        <v>308</v>
      </c>
      <c r="F363" s="186" t="s">
        <v>74</v>
      </c>
      <c r="G363" s="186" t="s">
        <v>77</v>
      </c>
      <c r="H363" s="187">
        <v>1400</v>
      </c>
      <c r="I363" s="201">
        <v>0.25</v>
      </c>
      <c r="J363" s="197">
        <f t="shared" si="10"/>
        <v>1050</v>
      </c>
    </row>
    <row r="364" spans="1:10" ht="15.75">
      <c r="A364" s="185">
        <f t="shared" si="11"/>
        <v>360</v>
      </c>
      <c r="B364" s="186" t="s">
        <v>799</v>
      </c>
      <c r="C364" s="186">
        <v>719106</v>
      </c>
      <c r="D364" s="186" t="s">
        <v>913</v>
      </c>
      <c r="E364" s="186" t="s">
        <v>308</v>
      </c>
      <c r="F364" s="186" t="s">
        <v>74</v>
      </c>
      <c r="G364" s="186" t="s">
        <v>77</v>
      </c>
      <c r="H364" s="187">
        <v>500</v>
      </c>
      <c r="I364" s="201">
        <v>0.25</v>
      </c>
      <c r="J364" s="197">
        <f t="shared" ref="J364:J416" si="12">H364-(H364*(I364))</f>
        <v>375</v>
      </c>
    </row>
    <row r="365" spans="1:10" ht="15.75">
      <c r="A365" s="185">
        <f t="shared" si="11"/>
        <v>361</v>
      </c>
      <c r="B365" s="186" t="s">
        <v>799</v>
      </c>
      <c r="C365" s="186">
        <v>719120</v>
      </c>
      <c r="D365" s="186" t="s">
        <v>914</v>
      </c>
      <c r="E365" s="186" t="s">
        <v>308</v>
      </c>
      <c r="F365" s="186" t="s">
        <v>74</v>
      </c>
      <c r="G365" s="186" t="s">
        <v>77</v>
      </c>
      <c r="H365" s="187">
        <v>450</v>
      </c>
      <c r="I365" s="201">
        <v>0.25</v>
      </c>
      <c r="J365" s="197">
        <f t="shared" si="12"/>
        <v>337.5</v>
      </c>
    </row>
    <row r="366" spans="1:10" ht="15.75">
      <c r="A366" s="185">
        <f t="shared" si="11"/>
        <v>362</v>
      </c>
      <c r="B366" s="186" t="s">
        <v>799</v>
      </c>
      <c r="C366" s="186">
        <v>729103</v>
      </c>
      <c r="D366" s="186" t="s">
        <v>915</v>
      </c>
      <c r="E366" s="186" t="s">
        <v>308</v>
      </c>
      <c r="F366" s="186" t="s">
        <v>74</v>
      </c>
      <c r="G366" s="186" t="s">
        <v>77</v>
      </c>
      <c r="H366" s="187">
        <v>1036</v>
      </c>
      <c r="I366" s="201">
        <v>0.25</v>
      </c>
      <c r="J366" s="197">
        <f t="shared" si="12"/>
        <v>777</v>
      </c>
    </row>
    <row r="367" spans="1:10" ht="15.75">
      <c r="A367" s="185">
        <f t="shared" si="11"/>
        <v>363</v>
      </c>
      <c r="B367" s="186" t="s">
        <v>799</v>
      </c>
      <c r="C367" s="186">
        <v>729947</v>
      </c>
      <c r="D367" s="186" t="s">
        <v>916</v>
      </c>
      <c r="E367" s="186" t="s">
        <v>308</v>
      </c>
      <c r="F367" s="186" t="s">
        <v>74</v>
      </c>
      <c r="G367" s="186" t="s">
        <v>77</v>
      </c>
      <c r="H367" s="187">
        <v>3180</v>
      </c>
      <c r="I367" s="201">
        <v>0.25</v>
      </c>
      <c r="J367" s="197">
        <f t="shared" si="12"/>
        <v>2385</v>
      </c>
    </row>
    <row r="368" spans="1:10" ht="15.75">
      <c r="A368" s="185">
        <f t="shared" si="11"/>
        <v>364</v>
      </c>
      <c r="B368" s="186" t="s">
        <v>799</v>
      </c>
      <c r="C368" s="186" t="s">
        <v>917</v>
      </c>
      <c r="D368" s="186" t="s">
        <v>918</v>
      </c>
      <c r="E368" s="186" t="s">
        <v>308</v>
      </c>
      <c r="F368" s="186" t="s">
        <v>74</v>
      </c>
      <c r="G368" s="186" t="s">
        <v>77</v>
      </c>
      <c r="H368" s="187">
        <v>849</v>
      </c>
      <c r="I368" s="201">
        <v>0.25</v>
      </c>
      <c r="J368" s="197">
        <f t="shared" si="12"/>
        <v>636.75</v>
      </c>
    </row>
    <row r="369" spans="1:10" ht="15.75">
      <c r="A369" s="185">
        <f t="shared" si="11"/>
        <v>365</v>
      </c>
      <c r="B369" s="186" t="s">
        <v>799</v>
      </c>
      <c r="C369" s="186">
        <v>749116</v>
      </c>
      <c r="D369" s="186" t="s">
        <v>919</v>
      </c>
      <c r="E369" s="186" t="s">
        <v>308</v>
      </c>
      <c r="F369" s="186" t="s">
        <v>74</v>
      </c>
      <c r="G369" s="186" t="s">
        <v>77</v>
      </c>
      <c r="H369" s="187">
        <v>1065</v>
      </c>
      <c r="I369" s="201">
        <v>0.25</v>
      </c>
      <c r="J369" s="197">
        <f t="shared" si="12"/>
        <v>798.75</v>
      </c>
    </row>
    <row r="370" spans="1:10" ht="15.75">
      <c r="A370" s="185">
        <f t="shared" si="11"/>
        <v>366</v>
      </c>
      <c r="B370" s="186" t="s">
        <v>799</v>
      </c>
      <c r="C370" s="186">
        <v>749130</v>
      </c>
      <c r="D370" s="186" t="s">
        <v>920</v>
      </c>
      <c r="E370" s="186" t="s">
        <v>308</v>
      </c>
      <c r="F370" s="186" t="s">
        <v>74</v>
      </c>
      <c r="G370" s="186" t="s">
        <v>77</v>
      </c>
      <c r="H370" s="187">
        <v>1246</v>
      </c>
      <c r="I370" s="201">
        <v>0.25</v>
      </c>
      <c r="J370" s="197">
        <f t="shared" si="12"/>
        <v>934.5</v>
      </c>
    </row>
    <row r="371" spans="1:10" ht="15.75">
      <c r="A371" s="185">
        <f t="shared" si="11"/>
        <v>367</v>
      </c>
      <c r="B371" s="186" t="s">
        <v>799</v>
      </c>
      <c r="C371" s="186">
        <v>749352</v>
      </c>
      <c r="D371" s="186" t="s">
        <v>921</v>
      </c>
      <c r="E371" s="186" t="s">
        <v>308</v>
      </c>
      <c r="F371" s="186" t="s">
        <v>74</v>
      </c>
      <c r="G371" s="186" t="s">
        <v>77</v>
      </c>
      <c r="H371" s="187">
        <v>3833</v>
      </c>
      <c r="I371" s="201">
        <v>0.25</v>
      </c>
      <c r="J371" s="197">
        <f t="shared" si="12"/>
        <v>2874.75</v>
      </c>
    </row>
    <row r="372" spans="1:10" ht="15.75">
      <c r="A372" s="185">
        <f t="shared" si="11"/>
        <v>368</v>
      </c>
      <c r="B372" s="186" t="s">
        <v>799</v>
      </c>
      <c r="C372" s="186">
        <v>749410</v>
      </c>
      <c r="D372" s="186" t="s">
        <v>922</v>
      </c>
      <c r="E372" s="186" t="s">
        <v>308</v>
      </c>
      <c r="F372" s="186" t="s">
        <v>74</v>
      </c>
      <c r="G372" s="186" t="s">
        <v>77</v>
      </c>
      <c r="H372" s="187">
        <v>1496</v>
      </c>
      <c r="I372" s="201">
        <v>0.25</v>
      </c>
      <c r="J372" s="197">
        <f t="shared" si="12"/>
        <v>1122</v>
      </c>
    </row>
    <row r="373" spans="1:10" ht="15.75">
      <c r="A373" s="185">
        <f t="shared" si="11"/>
        <v>369</v>
      </c>
      <c r="B373" s="186" t="s">
        <v>799</v>
      </c>
      <c r="C373" s="186">
        <v>749416</v>
      </c>
      <c r="D373" s="186" t="s">
        <v>923</v>
      </c>
      <c r="E373" s="186" t="s">
        <v>308</v>
      </c>
      <c r="F373" s="186" t="s">
        <v>74</v>
      </c>
      <c r="G373" s="186" t="s">
        <v>77</v>
      </c>
      <c r="H373" s="187">
        <v>1496</v>
      </c>
      <c r="I373" s="201">
        <v>0.25</v>
      </c>
      <c r="J373" s="197">
        <f t="shared" si="12"/>
        <v>1122</v>
      </c>
    </row>
    <row r="374" spans="1:10" ht="15.75">
      <c r="A374" s="185">
        <f t="shared" si="11"/>
        <v>370</v>
      </c>
      <c r="B374" s="186" t="s">
        <v>799</v>
      </c>
      <c r="C374" s="186">
        <v>749430</v>
      </c>
      <c r="D374" s="186" t="s">
        <v>924</v>
      </c>
      <c r="E374" s="186" t="s">
        <v>308</v>
      </c>
      <c r="F374" s="186" t="s">
        <v>74</v>
      </c>
      <c r="G374" s="186" t="s">
        <v>77</v>
      </c>
      <c r="H374" s="187">
        <v>1785</v>
      </c>
      <c r="I374" s="201">
        <v>0.25</v>
      </c>
      <c r="J374" s="197">
        <f t="shared" si="12"/>
        <v>1338.75</v>
      </c>
    </row>
    <row r="375" spans="1:10" ht="15.75">
      <c r="A375" s="185">
        <f t="shared" si="11"/>
        <v>371</v>
      </c>
      <c r="B375" s="186" t="s">
        <v>799</v>
      </c>
      <c r="C375" s="186">
        <v>749436</v>
      </c>
      <c r="D375" s="186" t="s">
        <v>925</v>
      </c>
      <c r="E375" s="186" t="s">
        <v>308</v>
      </c>
      <c r="F375" s="186" t="s">
        <v>74</v>
      </c>
      <c r="G375" s="186" t="s">
        <v>77</v>
      </c>
      <c r="H375" s="187">
        <v>1785</v>
      </c>
      <c r="I375" s="201">
        <v>0.25</v>
      </c>
      <c r="J375" s="197">
        <f t="shared" si="12"/>
        <v>1338.75</v>
      </c>
    </row>
    <row r="376" spans="1:10" ht="15.75">
      <c r="A376" s="185">
        <f t="shared" si="11"/>
        <v>372</v>
      </c>
      <c r="B376" s="186" t="s">
        <v>799</v>
      </c>
      <c r="C376" s="186">
        <v>749440</v>
      </c>
      <c r="D376" s="186" t="s">
        <v>926</v>
      </c>
      <c r="E376" s="186" t="s">
        <v>308</v>
      </c>
      <c r="F376" s="186" t="s">
        <v>74</v>
      </c>
      <c r="G376" s="186" t="s">
        <v>77</v>
      </c>
      <c r="H376" s="187">
        <v>1908</v>
      </c>
      <c r="I376" s="201">
        <v>0.25</v>
      </c>
      <c r="J376" s="197">
        <f t="shared" si="12"/>
        <v>1431</v>
      </c>
    </row>
    <row r="377" spans="1:10" ht="15.75">
      <c r="A377" s="185">
        <f t="shared" si="11"/>
        <v>373</v>
      </c>
      <c r="B377" s="186" t="s">
        <v>799</v>
      </c>
      <c r="C377" s="186">
        <v>749446</v>
      </c>
      <c r="D377" s="186" t="s">
        <v>927</v>
      </c>
      <c r="E377" s="186" t="s">
        <v>308</v>
      </c>
      <c r="F377" s="186" t="s">
        <v>74</v>
      </c>
      <c r="G377" s="186" t="s">
        <v>77</v>
      </c>
      <c r="H377" s="187">
        <v>1908</v>
      </c>
      <c r="I377" s="201">
        <v>0.25</v>
      </c>
      <c r="J377" s="197">
        <f t="shared" si="12"/>
        <v>1431</v>
      </c>
    </row>
    <row r="378" spans="1:10" ht="15.75">
      <c r="A378" s="185">
        <f t="shared" si="11"/>
        <v>374</v>
      </c>
      <c r="B378" s="186" t="s">
        <v>799</v>
      </c>
      <c r="C378" s="186">
        <v>749448</v>
      </c>
      <c r="D378" s="186" t="s">
        <v>928</v>
      </c>
      <c r="E378" s="186" t="s">
        <v>308</v>
      </c>
      <c r="F378" s="186" t="s">
        <v>74</v>
      </c>
      <c r="G378" s="186" t="s">
        <v>77</v>
      </c>
      <c r="H378" s="187">
        <v>1962</v>
      </c>
      <c r="I378" s="201">
        <v>0.25</v>
      </c>
      <c r="J378" s="197">
        <f t="shared" si="12"/>
        <v>1471.5</v>
      </c>
    </row>
    <row r="379" spans="1:10" ht="15.75">
      <c r="A379" s="185">
        <f t="shared" si="11"/>
        <v>375</v>
      </c>
      <c r="B379" s="186" t="s">
        <v>799</v>
      </c>
      <c r="C379" s="186">
        <v>749547</v>
      </c>
      <c r="D379" s="186" t="s">
        <v>929</v>
      </c>
      <c r="E379" s="186" t="s">
        <v>308</v>
      </c>
      <c r="F379" s="186" t="s">
        <v>74</v>
      </c>
      <c r="G379" s="186" t="s">
        <v>77</v>
      </c>
      <c r="H379" s="187">
        <v>4700</v>
      </c>
      <c r="I379" s="201">
        <v>0.25</v>
      </c>
      <c r="J379" s="197">
        <f t="shared" si="12"/>
        <v>3525</v>
      </c>
    </row>
    <row r="380" spans="1:10" ht="15.75">
      <c r="A380" s="185">
        <f t="shared" si="11"/>
        <v>376</v>
      </c>
      <c r="B380" s="186" t="s">
        <v>799</v>
      </c>
      <c r="C380" s="186">
        <v>749916</v>
      </c>
      <c r="D380" s="186" t="s">
        <v>930</v>
      </c>
      <c r="E380" s="186" t="s">
        <v>308</v>
      </c>
      <c r="F380" s="186" t="s">
        <v>74</v>
      </c>
      <c r="G380" s="186" t="s">
        <v>77</v>
      </c>
      <c r="H380" s="187">
        <v>10400</v>
      </c>
      <c r="I380" s="201">
        <v>0.25</v>
      </c>
      <c r="J380" s="197">
        <f t="shared" si="12"/>
        <v>7800</v>
      </c>
    </row>
    <row r="381" spans="1:10" ht="15.75">
      <c r="A381" s="185">
        <f t="shared" si="11"/>
        <v>377</v>
      </c>
      <c r="B381" s="186" t="s">
        <v>799</v>
      </c>
      <c r="C381" s="186">
        <v>769102</v>
      </c>
      <c r="D381" s="186" t="s">
        <v>931</v>
      </c>
      <c r="E381" s="186" t="s">
        <v>308</v>
      </c>
      <c r="F381" s="186" t="s">
        <v>74</v>
      </c>
      <c r="G381" s="186" t="s">
        <v>77</v>
      </c>
      <c r="H381" s="187">
        <v>580</v>
      </c>
      <c r="I381" s="201">
        <v>0.25</v>
      </c>
      <c r="J381" s="197">
        <f t="shared" si="12"/>
        <v>435</v>
      </c>
    </row>
    <row r="382" spans="1:10" ht="15.75">
      <c r="A382" s="185">
        <f t="shared" si="11"/>
        <v>378</v>
      </c>
      <c r="B382" s="186" t="s">
        <v>799</v>
      </c>
      <c r="C382" s="186">
        <v>769106</v>
      </c>
      <c r="D382" s="186" t="s">
        <v>913</v>
      </c>
      <c r="E382" s="186" t="s">
        <v>308</v>
      </c>
      <c r="F382" s="186" t="s">
        <v>74</v>
      </c>
      <c r="G382" s="186" t="s">
        <v>77</v>
      </c>
      <c r="H382" s="187">
        <v>830</v>
      </c>
      <c r="I382" s="201">
        <v>0.25</v>
      </c>
      <c r="J382" s="197">
        <f t="shared" si="12"/>
        <v>622.5</v>
      </c>
    </row>
    <row r="383" spans="1:10" ht="15.75">
      <c r="A383" s="185">
        <f t="shared" si="11"/>
        <v>379</v>
      </c>
      <c r="B383" s="186" t="s">
        <v>799</v>
      </c>
      <c r="C383" s="186">
        <v>769116</v>
      </c>
      <c r="D383" s="186" t="s">
        <v>932</v>
      </c>
      <c r="E383" s="186" t="s">
        <v>308</v>
      </c>
      <c r="F383" s="186" t="s">
        <v>74</v>
      </c>
      <c r="G383" s="186" t="s">
        <v>77</v>
      </c>
      <c r="H383" s="187">
        <v>800</v>
      </c>
      <c r="I383" s="201">
        <v>0.25</v>
      </c>
      <c r="J383" s="197">
        <f t="shared" si="12"/>
        <v>600</v>
      </c>
    </row>
    <row r="384" spans="1:10" ht="15.75">
      <c r="A384" s="185">
        <f t="shared" si="11"/>
        <v>380</v>
      </c>
      <c r="B384" s="186" t="s">
        <v>799</v>
      </c>
      <c r="C384" s="186">
        <v>769122</v>
      </c>
      <c r="D384" s="186" t="s">
        <v>933</v>
      </c>
      <c r="E384" s="186" t="s">
        <v>308</v>
      </c>
      <c r="F384" s="186" t="s">
        <v>74</v>
      </c>
      <c r="G384" s="186" t="s">
        <v>77</v>
      </c>
      <c r="H384" s="187">
        <v>880</v>
      </c>
      <c r="I384" s="201">
        <v>0.25</v>
      </c>
      <c r="J384" s="197">
        <f t="shared" si="12"/>
        <v>660</v>
      </c>
    </row>
    <row r="385" spans="1:10" ht="15.75">
      <c r="A385" s="185">
        <f t="shared" si="11"/>
        <v>381</v>
      </c>
      <c r="B385" s="186" t="s">
        <v>799</v>
      </c>
      <c r="C385" s="186">
        <v>769128</v>
      </c>
      <c r="D385" s="186" t="s">
        <v>934</v>
      </c>
      <c r="E385" s="186" t="s">
        <v>308</v>
      </c>
      <c r="F385" s="186" t="s">
        <v>74</v>
      </c>
      <c r="G385" s="186" t="s">
        <v>77</v>
      </c>
      <c r="H385" s="187">
        <v>1503</v>
      </c>
      <c r="I385" s="201">
        <v>0.25</v>
      </c>
      <c r="J385" s="197">
        <f t="shared" si="12"/>
        <v>1127.25</v>
      </c>
    </row>
    <row r="386" spans="1:10" ht="15.75">
      <c r="A386" s="185">
        <f t="shared" si="11"/>
        <v>382</v>
      </c>
      <c r="B386" s="186" t="s">
        <v>799</v>
      </c>
      <c r="C386" s="186">
        <v>769130</v>
      </c>
      <c r="D386" s="186" t="s">
        <v>935</v>
      </c>
      <c r="E386" s="186" t="s">
        <v>308</v>
      </c>
      <c r="F386" s="186" t="s">
        <v>74</v>
      </c>
      <c r="G386" s="186" t="s">
        <v>77</v>
      </c>
      <c r="H386" s="187">
        <v>1000</v>
      </c>
      <c r="I386" s="201">
        <v>0.25</v>
      </c>
      <c r="J386" s="197">
        <f t="shared" si="12"/>
        <v>750</v>
      </c>
    </row>
    <row r="387" spans="1:10" ht="15.75">
      <c r="A387" s="185">
        <f t="shared" si="11"/>
        <v>383</v>
      </c>
      <c r="B387" s="186" t="s">
        <v>799</v>
      </c>
      <c r="C387" s="186">
        <v>769347</v>
      </c>
      <c r="D387" s="186" t="s">
        <v>936</v>
      </c>
      <c r="E387" s="186" t="s">
        <v>308</v>
      </c>
      <c r="F387" s="186" t="s">
        <v>74</v>
      </c>
      <c r="G387" s="186" t="s">
        <v>77</v>
      </c>
      <c r="H387" s="187">
        <v>6000</v>
      </c>
      <c r="I387" s="201">
        <v>0.25</v>
      </c>
      <c r="J387" s="197">
        <f t="shared" si="12"/>
        <v>4500</v>
      </c>
    </row>
    <row r="388" spans="1:10" ht="15.75">
      <c r="A388" s="185">
        <f t="shared" si="11"/>
        <v>384</v>
      </c>
      <c r="B388" s="186" t="s">
        <v>799</v>
      </c>
      <c r="C388" s="186">
        <v>769410</v>
      </c>
      <c r="D388" s="186" t="s">
        <v>937</v>
      </c>
      <c r="E388" s="186" t="s">
        <v>308</v>
      </c>
      <c r="F388" s="186" t="s">
        <v>74</v>
      </c>
      <c r="G388" s="186" t="s">
        <v>77</v>
      </c>
      <c r="H388" s="187">
        <v>1496</v>
      </c>
      <c r="I388" s="201">
        <v>0.25</v>
      </c>
      <c r="J388" s="197">
        <f t="shared" si="12"/>
        <v>1122</v>
      </c>
    </row>
    <row r="389" spans="1:10" ht="15.75">
      <c r="A389" s="185">
        <f t="shared" si="11"/>
        <v>385</v>
      </c>
      <c r="B389" s="186" t="s">
        <v>799</v>
      </c>
      <c r="C389" s="186">
        <v>769430</v>
      </c>
      <c r="D389" s="186" t="s">
        <v>938</v>
      </c>
      <c r="E389" s="186" t="s">
        <v>308</v>
      </c>
      <c r="F389" s="186" t="s">
        <v>74</v>
      </c>
      <c r="G389" s="186" t="s">
        <v>77</v>
      </c>
      <c r="H389" s="187">
        <v>2085</v>
      </c>
      <c r="I389" s="201">
        <v>0.25</v>
      </c>
      <c r="J389" s="197">
        <f t="shared" si="12"/>
        <v>1563.75</v>
      </c>
    </row>
    <row r="390" spans="1:10" ht="15.75">
      <c r="A390" s="185">
        <f t="shared" ref="A390:A453" si="13">SUM(A389+1)</f>
        <v>386</v>
      </c>
      <c r="B390" s="186" t="s">
        <v>799</v>
      </c>
      <c r="C390" s="186">
        <v>769440</v>
      </c>
      <c r="D390" s="186" t="s">
        <v>926</v>
      </c>
      <c r="E390" s="186" t="s">
        <v>308</v>
      </c>
      <c r="F390" s="186" t="s">
        <v>74</v>
      </c>
      <c r="G390" s="186" t="s">
        <v>77</v>
      </c>
      <c r="H390" s="187">
        <v>930</v>
      </c>
      <c r="I390" s="201">
        <v>0.25</v>
      </c>
      <c r="J390" s="197">
        <f t="shared" si="12"/>
        <v>697.5</v>
      </c>
    </row>
    <row r="391" spans="1:10" ht="15.75">
      <c r="A391" s="185">
        <f t="shared" si="13"/>
        <v>387</v>
      </c>
      <c r="B391" s="186" t="s">
        <v>799</v>
      </c>
      <c r="C391" s="186">
        <v>769915</v>
      </c>
      <c r="D391" s="186" t="s">
        <v>939</v>
      </c>
      <c r="E391" s="186" t="s">
        <v>308</v>
      </c>
      <c r="F391" s="186" t="s">
        <v>74</v>
      </c>
      <c r="G391" s="186" t="s">
        <v>77</v>
      </c>
      <c r="H391" s="187">
        <v>3180</v>
      </c>
      <c r="I391" s="201">
        <v>0.25</v>
      </c>
      <c r="J391" s="197">
        <f t="shared" si="12"/>
        <v>2385</v>
      </c>
    </row>
    <row r="392" spans="1:10" ht="15.75">
      <c r="A392" s="185">
        <f t="shared" si="13"/>
        <v>388</v>
      </c>
      <c r="B392" s="186" t="s">
        <v>799</v>
      </c>
      <c r="C392" s="186">
        <v>769916</v>
      </c>
      <c r="D392" s="186" t="s">
        <v>940</v>
      </c>
      <c r="E392" s="186" t="s">
        <v>308</v>
      </c>
      <c r="F392" s="186" t="s">
        <v>74</v>
      </c>
      <c r="G392" s="186" t="s">
        <v>77</v>
      </c>
      <c r="H392" s="187">
        <v>9150</v>
      </c>
      <c r="I392" s="201">
        <v>0.25</v>
      </c>
      <c r="J392" s="197">
        <f t="shared" si="12"/>
        <v>6862.5</v>
      </c>
    </row>
    <row r="393" spans="1:10" ht="15.75">
      <c r="A393" s="185">
        <f t="shared" si="13"/>
        <v>389</v>
      </c>
      <c r="B393" s="186" t="s">
        <v>799</v>
      </c>
      <c r="C393" s="186">
        <v>970118</v>
      </c>
      <c r="D393" s="186" t="s">
        <v>941</v>
      </c>
      <c r="E393" s="186" t="s">
        <v>308</v>
      </c>
      <c r="F393" s="186" t="s">
        <v>74</v>
      </c>
      <c r="G393" s="186" t="s">
        <v>77</v>
      </c>
      <c r="H393" s="187">
        <v>849</v>
      </c>
      <c r="I393" s="201">
        <v>0.25</v>
      </c>
      <c r="J393" s="197">
        <f t="shared" si="12"/>
        <v>636.75</v>
      </c>
    </row>
    <row r="394" spans="1:10" ht="15.75">
      <c r="A394" s="185">
        <f t="shared" si="13"/>
        <v>390</v>
      </c>
      <c r="B394" s="186" t="s">
        <v>799</v>
      </c>
      <c r="C394" s="186">
        <v>980088</v>
      </c>
      <c r="D394" s="186" t="s">
        <v>942</v>
      </c>
      <c r="E394" s="186" t="s">
        <v>308</v>
      </c>
      <c r="F394" s="186" t="s">
        <v>74</v>
      </c>
      <c r="G394" s="186" t="s">
        <v>77</v>
      </c>
      <c r="H394" s="187">
        <v>2500</v>
      </c>
      <c r="I394" s="201">
        <v>0.25</v>
      </c>
      <c r="J394" s="197">
        <f t="shared" si="12"/>
        <v>1875</v>
      </c>
    </row>
    <row r="395" spans="1:10" ht="15.75">
      <c r="A395" s="185">
        <f t="shared" si="13"/>
        <v>391</v>
      </c>
      <c r="B395" s="186" t="s">
        <v>799</v>
      </c>
      <c r="C395" s="186">
        <v>980096</v>
      </c>
      <c r="D395" s="186" t="s">
        <v>943</v>
      </c>
      <c r="E395" s="186" t="s">
        <v>308</v>
      </c>
      <c r="F395" s="186" t="s">
        <v>74</v>
      </c>
      <c r="G395" s="186" t="s">
        <v>77</v>
      </c>
      <c r="H395" s="187">
        <v>2160</v>
      </c>
      <c r="I395" s="201">
        <v>0.25</v>
      </c>
      <c r="J395" s="197">
        <f t="shared" si="12"/>
        <v>1620</v>
      </c>
    </row>
    <row r="396" spans="1:10" ht="15.75">
      <c r="A396" s="185">
        <f t="shared" si="13"/>
        <v>392</v>
      </c>
      <c r="B396" s="186" t="s">
        <v>799</v>
      </c>
      <c r="C396" s="186">
        <v>980106</v>
      </c>
      <c r="D396" s="186" t="s">
        <v>944</v>
      </c>
      <c r="E396" s="186" t="s">
        <v>308</v>
      </c>
      <c r="F396" s="186" t="s">
        <v>74</v>
      </c>
      <c r="G396" s="186" t="s">
        <v>77</v>
      </c>
      <c r="H396" s="187">
        <v>2225</v>
      </c>
      <c r="I396" s="201">
        <v>0.25</v>
      </c>
      <c r="J396" s="197">
        <f t="shared" si="12"/>
        <v>1668.75</v>
      </c>
    </row>
    <row r="397" spans="1:10" ht="15.75">
      <c r="A397" s="185">
        <f t="shared" si="13"/>
        <v>393</v>
      </c>
      <c r="B397" s="186" t="s">
        <v>799</v>
      </c>
      <c r="C397" s="186" t="s">
        <v>945</v>
      </c>
      <c r="D397" s="186" t="s">
        <v>946</v>
      </c>
      <c r="E397" s="186" t="s">
        <v>308</v>
      </c>
      <c r="F397" s="186" t="s">
        <v>74</v>
      </c>
      <c r="G397" s="186" t="s">
        <v>77</v>
      </c>
      <c r="H397" s="187">
        <v>2400</v>
      </c>
      <c r="I397" s="201">
        <v>0.25</v>
      </c>
      <c r="J397" s="197">
        <f t="shared" si="12"/>
        <v>1800</v>
      </c>
    </row>
    <row r="398" spans="1:10" ht="15.75">
      <c r="A398" s="185">
        <f t="shared" si="13"/>
        <v>394</v>
      </c>
      <c r="B398" s="186" t="s">
        <v>799</v>
      </c>
      <c r="C398" s="186">
        <v>980108</v>
      </c>
      <c r="D398" s="186" t="s">
        <v>947</v>
      </c>
      <c r="E398" s="186" t="s">
        <v>308</v>
      </c>
      <c r="F398" s="186" t="s">
        <v>74</v>
      </c>
      <c r="G398" s="186" t="s">
        <v>77</v>
      </c>
      <c r="H398" s="187">
        <v>2800</v>
      </c>
      <c r="I398" s="201">
        <v>0.25</v>
      </c>
      <c r="J398" s="197">
        <f t="shared" si="12"/>
        <v>2100</v>
      </c>
    </row>
    <row r="399" spans="1:10" ht="15.75">
      <c r="A399" s="185">
        <f t="shared" si="13"/>
        <v>395</v>
      </c>
      <c r="B399" s="186" t="s">
        <v>799</v>
      </c>
      <c r="C399" s="186">
        <v>980109</v>
      </c>
      <c r="D399" s="186" t="s">
        <v>948</v>
      </c>
      <c r="E399" s="186" t="s">
        <v>308</v>
      </c>
      <c r="F399" s="186" t="s">
        <v>74</v>
      </c>
      <c r="G399" s="186" t="s">
        <v>77</v>
      </c>
      <c r="H399" s="187">
        <v>3100</v>
      </c>
      <c r="I399" s="201">
        <v>0.25</v>
      </c>
      <c r="J399" s="197">
        <f t="shared" si="12"/>
        <v>2325</v>
      </c>
    </row>
    <row r="400" spans="1:10" ht="15.75">
      <c r="A400" s="185">
        <f t="shared" si="13"/>
        <v>396</v>
      </c>
      <c r="B400" s="186" t="s">
        <v>799</v>
      </c>
      <c r="C400" s="186">
        <v>980145</v>
      </c>
      <c r="D400" s="186" t="s">
        <v>949</v>
      </c>
      <c r="E400" s="186" t="s">
        <v>308</v>
      </c>
      <c r="F400" s="186" t="s">
        <v>74</v>
      </c>
      <c r="G400" s="186" t="s">
        <v>77</v>
      </c>
      <c r="H400" s="187">
        <v>1710</v>
      </c>
      <c r="I400" s="201">
        <v>0.25</v>
      </c>
      <c r="J400" s="197">
        <f t="shared" si="12"/>
        <v>1282.5</v>
      </c>
    </row>
    <row r="401" spans="1:10" ht="15.75">
      <c r="A401" s="185">
        <f t="shared" si="13"/>
        <v>397</v>
      </c>
      <c r="B401" s="186" t="s">
        <v>799</v>
      </c>
      <c r="C401" s="186">
        <v>980398</v>
      </c>
      <c r="D401" s="186" t="s">
        <v>950</v>
      </c>
      <c r="E401" s="186" t="s">
        <v>308</v>
      </c>
      <c r="F401" s="186" t="s">
        <v>74</v>
      </c>
      <c r="G401" s="186" t="s">
        <v>77</v>
      </c>
      <c r="H401" s="187">
        <v>5700</v>
      </c>
      <c r="I401" s="201">
        <v>0.25</v>
      </c>
      <c r="J401" s="197">
        <f t="shared" si="12"/>
        <v>4275</v>
      </c>
    </row>
    <row r="402" spans="1:10" ht="15.75">
      <c r="A402" s="185">
        <f t="shared" si="13"/>
        <v>398</v>
      </c>
      <c r="B402" s="186" t="s">
        <v>799</v>
      </c>
      <c r="C402" s="186">
        <v>980411</v>
      </c>
      <c r="D402" s="186" t="s">
        <v>951</v>
      </c>
      <c r="E402" s="186" t="s">
        <v>308</v>
      </c>
      <c r="F402" s="186" t="s">
        <v>74</v>
      </c>
      <c r="G402" s="186" t="s">
        <v>77</v>
      </c>
      <c r="H402" s="187">
        <v>1480</v>
      </c>
      <c r="I402" s="201">
        <v>0.25</v>
      </c>
      <c r="J402" s="197">
        <f t="shared" si="12"/>
        <v>1110</v>
      </c>
    </row>
    <row r="403" spans="1:10" ht="15.75">
      <c r="A403" s="185">
        <f t="shared" si="13"/>
        <v>399</v>
      </c>
      <c r="B403" s="186" t="s">
        <v>799</v>
      </c>
      <c r="C403" s="186">
        <v>980424</v>
      </c>
      <c r="D403" s="186" t="s">
        <v>952</v>
      </c>
      <c r="E403" s="186" t="s">
        <v>308</v>
      </c>
      <c r="F403" s="186" t="s">
        <v>74</v>
      </c>
      <c r="G403" s="186" t="s">
        <v>77</v>
      </c>
      <c r="H403" s="187">
        <v>2040</v>
      </c>
      <c r="I403" s="201">
        <v>0.25</v>
      </c>
      <c r="J403" s="197">
        <f t="shared" si="12"/>
        <v>1530</v>
      </c>
    </row>
    <row r="404" spans="1:10" ht="15.75">
      <c r="A404" s="185">
        <f t="shared" si="13"/>
        <v>400</v>
      </c>
      <c r="B404" s="186" t="s">
        <v>799</v>
      </c>
      <c r="C404" s="186">
        <v>980455</v>
      </c>
      <c r="D404" s="186" t="s">
        <v>953</v>
      </c>
      <c r="E404" s="186" t="s">
        <v>308</v>
      </c>
      <c r="F404" s="186" t="s">
        <v>74</v>
      </c>
      <c r="G404" s="186" t="s">
        <v>77</v>
      </c>
      <c r="H404" s="187">
        <v>7110</v>
      </c>
      <c r="I404" s="201">
        <v>0.25</v>
      </c>
      <c r="J404" s="197">
        <f t="shared" si="12"/>
        <v>5332.5</v>
      </c>
    </row>
    <row r="405" spans="1:10" ht="15.75">
      <c r="A405" s="185">
        <f t="shared" si="13"/>
        <v>401</v>
      </c>
      <c r="B405" s="186" t="s">
        <v>799</v>
      </c>
      <c r="C405" s="186">
        <v>980471</v>
      </c>
      <c r="D405" s="186" t="s">
        <v>954</v>
      </c>
      <c r="E405" s="186" t="s">
        <v>308</v>
      </c>
      <c r="F405" s="186" t="s">
        <v>74</v>
      </c>
      <c r="G405" s="186" t="s">
        <v>77</v>
      </c>
      <c r="H405" s="187">
        <v>22950</v>
      </c>
      <c r="I405" s="201">
        <v>0.25</v>
      </c>
      <c r="J405" s="197">
        <f t="shared" si="12"/>
        <v>17212.5</v>
      </c>
    </row>
    <row r="406" spans="1:10" ht="15.75">
      <c r="A406" s="185">
        <f t="shared" si="13"/>
        <v>402</v>
      </c>
      <c r="B406" s="186" t="s">
        <v>799</v>
      </c>
      <c r="C406" s="186">
        <v>980553</v>
      </c>
      <c r="D406" s="186" t="s">
        <v>955</v>
      </c>
      <c r="E406" s="186" t="s">
        <v>308</v>
      </c>
      <c r="F406" s="186" t="s">
        <v>74</v>
      </c>
      <c r="G406" s="186" t="s">
        <v>77</v>
      </c>
      <c r="H406" s="187">
        <v>35000</v>
      </c>
      <c r="I406" s="201">
        <v>0.25</v>
      </c>
      <c r="J406" s="197">
        <f t="shared" si="12"/>
        <v>26250</v>
      </c>
    </row>
    <row r="407" spans="1:10" ht="15.75">
      <c r="A407" s="185">
        <f t="shared" si="13"/>
        <v>403</v>
      </c>
      <c r="B407" s="186" t="s">
        <v>799</v>
      </c>
      <c r="C407" s="186">
        <v>980555</v>
      </c>
      <c r="D407" s="186" t="s">
        <v>956</v>
      </c>
      <c r="E407" s="186" t="s">
        <v>308</v>
      </c>
      <c r="F407" s="186" t="s">
        <v>74</v>
      </c>
      <c r="G407" s="186" t="s">
        <v>77</v>
      </c>
      <c r="H407" s="187">
        <v>6120</v>
      </c>
      <c r="I407" s="201">
        <v>0.25</v>
      </c>
      <c r="J407" s="197">
        <f t="shared" si="12"/>
        <v>4590</v>
      </c>
    </row>
    <row r="408" spans="1:10" ht="15.75">
      <c r="A408" s="185">
        <f t="shared" si="13"/>
        <v>404</v>
      </c>
      <c r="B408" s="186" t="s">
        <v>799</v>
      </c>
      <c r="C408" s="186">
        <v>980556</v>
      </c>
      <c r="D408" s="186" t="s">
        <v>957</v>
      </c>
      <c r="E408" s="186" t="s">
        <v>308</v>
      </c>
      <c r="F408" s="186" t="s">
        <v>74</v>
      </c>
      <c r="G408" s="186" t="s">
        <v>77</v>
      </c>
      <c r="H408" s="187">
        <v>9700</v>
      </c>
      <c r="I408" s="201">
        <v>0.25</v>
      </c>
      <c r="J408" s="197">
        <f t="shared" si="12"/>
        <v>7275</v>
      </c>
    </row>
    <row r="409" spans="1:10" ht="15.75">
      <c r="A409" s="185">
        <f t="shared" si="13"/>
        <v>405</v>
      </c>
      <c r="B409" s="186" t="s">
        <v>799</v>
      </c>
      <c r="C409" s="186">
        <v>980578</v>
      </c>
      <c r="D409" s="186" t="s">
        <v>958</v>
      </c>
      <c r="E409" s="186" t="s">
        <v>308</v>
      </c>
      <c r="F409" s="186" t="s">
        <v>74</v>
      </c>
      <c r="G409" s="186" t="s">
        <v>77</v>
      </c>
      <c r="H409" s="187">
        <v>22500</v>
      </c>
      <c r="I409" s="201">
        <v>0.25</v>
      </c>
      <c r="J409" s="197">
        <f t="shared" si="12"/>
        <v>16875</v>
      </c>
    </row>
    <row r="410" spans="1:10" ht="15.75">
      <c r="A410" s="185">
        <f t="shared" si="13"/>
        <v>406</v>
      </c>
      <c r="B410" s="186" t="s">
        <v>799</v>
      </c>
      <c r="C410" s="186">
        <v>980580</v>
      </c>
      <c r="D410" s="186" t="s">
        <v>959</v>
      </c>
      <c r="E410" s="186" t="s">
        <v>308</v>
      </c>
      <c r="F410" s="186" t="s">
        <v>74</v>
      </c>
      <c r="G410" s="186" t="s">
        <v>77</v>
      </c>
      <c r="H410" s="187">
        <v>22000</v>
      </c>
      <c r="I410" s="201">
        <v>0.25</v>
      </c>
      <c r="J410" s="197">
        <f t="shared" si="12"/>
        <v>16500</v>
      </c>
    </row>
    <row r="411" spans="1:10" ht="15.75">
      <c r="A411" s="185">
        <f t="shared" si="13"/>
        <v>407</v>
      </c>
      <c r="B411" s="186" t="s">
        <v>799</v>
      </c>
      <c r="C411" s="186" t="s">
        <v>960</v>
      </c>
      <c r="D411" s="186" t="s">
        <v>961</v>
      </c>
      <c r="E411" s="186" t="s">
        <v>308</v>
      </c>
      <c r="F411" s="186" t="s">
        <v>74</v>
      </c>
      <c r="G411" s="186" t="s">
        <v>77</v>
      </c>
      <c r="H411" s="187">
        <v>10461.43</v>
      </c>
      <c r="I411" s="201">
        <v>0.25</v>
      </c>
      <c r="J411" s="197">
        <f t="shared" si="12"/>
        <v>7846.0725000000002</v>
      </c>
    </row>
    <row r="412" spans="1:10" ht="15.75">
      <c r="A412" s="185">
        <f t="shared" si="13"/>
        <v>408</v>
      </c>
      <c r="B412" s="186" t="s">
        <v>799</v>
      </c>
      <c r="C412" s="186" t="s">
        <v>962</v>
      </c>
      <c r="D412" s="186" t="s">
        <v>963</v>
      </c>
      <c r="E412" s="186" t="s">
        <v>308</v>
      </c>
      <c r="F412" s="186" t="s">
        <v>74</v>
      </c>
      <c r="G412" s="186" t="s">
        <v>77</v>
      </c>
      <c r="H412" s="187">
        <v>17178</v>
      </c>
      <c r="I412" s="201">
        <v>0.25</v>
      </c>
      <c r="J412" s="197">
        <f t="shared" si="12"/>
        <v>12883.5</v>
      </c>
    </row>
    <row r="413" spans="1:10" ht="15.75">
      <c r="A413" s="185">
        <f t="shared" si="13"/>
        <v>409</v>
      </c>
      <c r="B413" s="186" t="s">
        <v>799</v>
      </c>
      <c r="C413" s="186" t="s">
        <v>964</v>
      </c>
      <c r="D413" s="186" t="s">
        <v>965</v>
      </c>
      <c r="E413" s="186" t="s">
        <v>308</v>
      </c>
      <c r="F413" s="186" t="s">
        <v>74</v>
      </c>
      <c r="G413" s="186" t="s">
        <v>77</v>
      </c>
      <c r="H413" s="187">
        <v>19421.48</v>
      </c>
      <c r="I413" s="201">
        <v>0.25</v>
      </c>
      <c r="J413" s="197">
        <f t="shared" si="12"/>
        <v>14566.11</v>
      </c>
    </row>
    <row r="414" spans="1:10" ht="15.75">
      <c r="A414" s="185">
        <f t="shared" si="13"/>
        <v>410</v>
      </c>
      <c r="B414" s="186" t="s">
        <v>8</v>
      </c>
      <c r="C414" s="186" t="s">
        <v>966</v>
      </c>
      <c r="D414" s="186" t="s">
        <v>967</v>
      </c>
      <c r="E414" s="186" t="s">
        <v>308</v>
      </c>
      <c r="F414" s="186" t="s">
        <v>74</v>
      </c>
      <c r="G414" s="186" t="s">
        <v>77</v>
      </c>
      <c r="H414" s="187">
        <v>2750</v>
      </c>
      <c r="I414" s="201">
        <v>0.25</v>
      </c>
      <c r="J414" s="197">
        <f t="shared" si="12"/>
        <v>2062.5</v>
      </c>
    </row>
    <row r="415" spans="1:10" ht="15.75">
      <c r="A415" s="185">
        <f t="shared" si="13"/>
        <v>411</v>
      </c>
      <c r="B415" s="186" t="s">
        <v>8</v>
      </c>
      <c r="C415" s="186" t="s">
        <v>968</v>
      </c>
      <c r="D415" s="186" t="s">
        <v>969</v>
      </c>
      <c r="E415" s="186" t="s">
        <v>308</v>
      </c>
      <c r="F415" s="186" t="s">
        <v>74</v>
      </c>
      <c r="G415" s="186" t="s">
        <v>77</v>
      </c>
      <c r="H415" s="187">
        <v>3190</v>
      </c>
      <c r="I415" s="201">
        <v>0.25</v>
      </c>
      <c r="J415" s="197">
        <f t="shared" si="12"/>
        <v>2392.5</v>
      </c>
    </row>
    <row r="416" spans="1:10" ht="15.75">
      <c r="A416" s="185">
        <f t="shared" si="13"/>
        <v>412</v>
      </c>
      <c r="B416" s="186" t="s">
        <v>8</v>
      </c>
      <c r="C416" s="186" t="s">
        <v>970</v>
      </c>
      <c r="D416" s="186" t="s">
        <v>969</v>
      </c>
      <c r="E416" s="186" t="s">
        <v>308</v>
      </c>
      <c r="F416" s="186" t="s">
        <v>74</v>
      </c>
      <c r="G416" s="186" t="s">
        <v>77</v>
      </c>
      <c r="H416" s="187">
        <v>2658</v>
      </c>
      <c r="I416" s="201">
        <v>0.25</v>
      </c>
      <c r="J416" s="197">
        <f t="shared" si="12"/>
        <v>1993.5</v>
      </c>
    </row>
    <row r="417" spans="1:10" ht="15.75">
      <c r="A417" s="185">
        <f t="shared" si="13"/>
        <v>413</v>
      </c>
      <c r="B417" s="186" t="s">
        <v>8</v>
      </c>
      <c r="C417" s="186" t="s">
        <v>971</v>
      </c>
      <c r="D417" s="186" t="s">
        <v>972</v>
      </c>
      <c r="E417" s="186" t="s">
        <v>308</v>
      </c>
      <c r="F417" s="186" t="s">
        <v>74</v>
      </c>
      <c r="G417" s="186" t="s">
        <v>77</v>
      </c>
      <c r="H417" s="187">
        <v>220</v>
      </c>
      <c r="I417" s="201">
        <v>0.2</v>
      </c>
      <c r="J417" s="197">
        <f t="shared" ref="J417:J463" si="14">H417-(H417*(I417))</f>
        <v>176</v>
      </c>
    </row>
    <row r="418" spans="1:10" ht="15.75">
      <c r="A418" s="185">
        <f t="shared" si="13"/>
        <v>414</v>
      </c>
      <c r="B418" s="186" t="s">
        <v>8</v>
      </c>
      <c r="C418" s="186" t="s">
        <v>973</v>
      </c>
      <c r="D418" s="186" t="s">
        <v>974</v>
      </c>
      <c r="E418" s="186" t="s">
        <v>308</v>
      </c>
      <c r="F418" s="186" t="s">
        <v>74</v>
      </c>
      <c r="G418" s="186" t="s">
        <v>77</v>
      </c>
      <c r="H418" s="187">
        <v>500</v>
      </c>
      <c r="I418" s="201">
        <v>0.2</v>
      </c>
      <c r="J418" s="197">
        <f t="shared" si="14"/>
        <v>400</v>
      </c>
    </row>
    <row r="419" spans="1:10" ht="15.75">
      <c r="A419" s="185">
        <f t="shared" si="13"/>
        <v>415</v>
      </c>
      <c r="B419" s="186" t="s">
        <v>8</v>
      </c>
      <c r="C419" s="186" t="s">
        <v>975</v>
      </c>
      <c r="D419" s="186" t="s">
        <v>976</v>
      </c>
      <c r="E419" s="186" t="s">
        <v>308</v>
      </c>
      <c r="F419" s="186" t="s">
        <v>74</v>
      </c>
      <c r="G419" s="186" t="s">
        <v>77</v>
      </c>
      <c r="H419" s="187">
        <v>1388</v>
      </c>
      <c r="I419" s="201">
        <v>0.2</v>
      </c>
      <c r="J419" s="197">
        <f t="shared" si="14"/>
        <v>1110.4000000000001</v>
      </c>
    </row>
    <row r="420" spans="1:10" ht="15.75">
      <c r="A420" s="185">
        <f t="shared" si="13"/>
        <v>416</v>
      </c>
      <c r="B420" s="186" t="s">
        <v>8</v>
      </c>
      <c r="C420" s="186" t="s">
        <v>977</v>
      </c>
      <c r="D420" s="186" t="s">
        <v>978</v>
      </c>
      <c r="E420" s="186" t="s">
        <v>308</v>
      </c>
      <c r="F420" s="186" t="s">
        <v>74</v>
      </c>
      <c r="G420" s="186" t="s">
        <v>77</v>
      </c>
      <c r="H420" s="187">
        <v>4200</v>
      </c>
      <c r="I420" s="201">
        <v>0.25</v>
      </c>
      <c r="J420" s="197">
        <f t="shared" si="14"/>
        <v>3150</v>
      </c>
    </row>
    <row r="421" spans="1:10" ht="15.75">
      <c r="A421" s="185">
        <f t="shared" si="13"/>
        <v>417</v>
      </c>
      <c r="B421" s="186" t="s">
        <v>8</v>
      </c>
      <c r="C421" s="186" t="s">
        <v>979</v>
      </c>
      <c r="D421" s="186" t="s">
        <v>980</v>
      </c>
      <c r="E421" s="186" t="s">
        <v>308</v>
      </c>
      <c r="F421" s="186" t="s">
        <v>74</v>
      </c>
      <c r="G421" s="186" t="s">
        <v>77</v>
      </c>
      <c r="H421" s="187">
        <v>1700</v>
      </c>
      <c r="I421" s="201">
        <v>0.25</v>
      </c>
      <c r="J421" s="197">
        <f t="shared" si="14"/>
        <v>1275</v>
      </c>
    </row>
    <row r="422" spans="1:10" ht="15.75">
      <c r="A422" s="185">
        <f t="shared" si="13"/>
        <v>418</v>
      </c>
      <c r="B422" s="186" t="s">
        <v>8</v>
      </c>
      <c r="C422" s="186" t="s">
        <v>981</v>
      </c>
      <c r="D422" s="186" t="s">
        <v>982</v>
      </c>
      <c r="E422" s="186" t="s">
        <v>308</v>
      </c>
      <c r="F422" s="186" t="s">
        <v>74</v>
      </c>
      <c r="G422" s="186" t="s">
        <v>77</v>
      </c>
      <c r="H422" s="187">
        <v>430</v>
      </c>
      <c r="I422" s="201">
        <v>0.25</v>
      </c>
      <c r="J422" s="197">
        <f t="shared" si="14"/>
        <v>322.5</v>
      </c>
    </row>
    <row r="423" spans="1:10" ht="15.75">
      <c r="A423" s="185">
        <f t="shared" si="13"/>
        <v>419</v>
      </c>
      <c r="B423" s="186" t="s">
        <v>8</v>
      </c>
      <c r="C423" s="186" t="s">
        <v>983</v>
      </c>
      <c r="D423" s="186" t="s">
        <v>984</v>
      </c>
      <c r="E423" s="186" t="s">
        <v>308</v>
      </c>
      <c r="F423" s="186" t="s">
        <v>74</v>
      </c>
      <c r="G423" s="186" t="s">
        <v>77</v>
      </c>
      <c r="H423" s="187">
        <v>2899</v>
      </c>
      <c r="I423" s="201">
        <v>0.2</v>
      </c>
      <c r="J423" s="197">
        <f t="shared" si="14"/>
        <v>2319.1999999999998</v>
      </c>
    </row>
    <row r="424" spans="1:10" ht="15.75">
      <c r="A424" s="185">
        <f t="shared" si="13"/>
        <v>420</v>
      </c>
      <c r="B424" s="186" t="s">
        <v>8</v>
      </c>
      <c r="C424" s="186" t="s">
        <v>985</v>
      </c>
      <c r="D424" s="186" t="s">
        <v>986</v>
      </c>
      <c r="E424" s="186" t="s">
        <v>308</v>
      </c>
      <c r="F424" s="186" t="s">
        <v>74</v>
      </c>
      <c r="G424" s="186" t="s">
        <v>77</v>
      </c>
      <c r="H424" s="187">
        <v>5780</v>
      </c>
      <c r="I424" s="201">
        <v>0.25</v>
      </c>
      <c r="J424" s="197">
        <f t="shared" si="14"/>
        <v>4335</v>
      </c>
    </row>
    <row r="425" spans="1:10" ht="15.75">
      <c r="A425" s="185">
        <f t="shared" si="13"/>
        <v>421</v>
      </c>
      <c r="B425" s="186" t="s">
        <v>8</v>
      </c>
      <c r="C425" s="186" t="s">
        <v>987</v>
      </c>
      <c r="D425" s="186" t="s">
        <v>988</v>
      </c>
      <c r="E425" s="186" t="s">
        <v>308</v>
      </c>
      <c r="F425" s="186" t="s">
        <v>74</v>
      </c>
      <c r="G425" s="186" t="s">
        <v>77</v>
      </c>
      <c r="H425" s="187">
        <v>420</v>
      </c>
      <c r="I425" s="201">
        <v>0.25</v>
      </c>
      <c r="J425" s="197">
        <f t="shared" si="14"/>
        <v>315</v>
      </c>
    </row>
    <row r="426" spans="1:10" ht="15.75">
      <c r="A426" s="185">
        <f t="shared" si="13"/>
        <v>422</v>
      </c>
      <c r="B426" s="186" t="s">
        <v>8</v>
      </c>
      <c r="C426" s="186" t="s">
        <v>989</v>
      </c>
      <c r="D426" s="186" t="s">
        <v>990</v>
      </c>
      <c r="E426" s="186" t="s">
        <v>308</v>
      </c>
      <c r="F426" s="186" t="s">
        <v>74</v>
      </c>
      <c r="G426" s="186" t="s">
        <v>77</v>
      </c>
      <c r="H426" s="187">
        <v>60</v>
      </c>
      <c r="I426" s="201">
        <v>0.2</v>
      </c>
      <c r="J426" s="197">
        <f t="shared" si="14"/>
        <v>48</v>
      </c>
    </row>
    <row r="427" spans="1:10" ht="15.75">
      <c r="A427" s="185">
        <f t="shared" si="13"/>
        <v>423</v>
      </c>
      <c r="B427" s="186" t="s">
        <v>8</v>
      </c>
      <c r="C427" s="186" t="s">
        <v>991</v>
      </c>
      <c r="D427" s="186" t="s">
        <v>992</v>
      </c>
      <c r="E427" s="186" t="s">
        <v>308</v>
      </c>
      <c r="F427" s="186" t="s">
        <v>74</v>
      </c>
      <c r="G427" s="186" t="s">
        <v>77</v>
      </c>
      <c r="H427" s="187">
        <v>85</v>
      </c>
      <c r="I427" s="201">
        <v>0.2</v>
      </c>
      <c r="J427" s="197">
        <f t="shared" si="14"/>
        <v>68</v>
      </c>
    </row>
    <row r="428" spans="1:10" ht="15.75">
      <c r="A428" s="185">
        <f t="shared" si="13"/>
        <v>424</v>
      </c>
      <c r="B428" s="186" t="s">
        <v>8</v>
      </c>
      <c r="C428" s="186" t="s">
        <v>993</v>
      </c>
      <c r="D428" s="186" t="s">
        <v>994</v>
      </c>
      <c r="E428" s="186" t="s">
        <v>308</v>
      </c>
      <c r="F428" s="186" t="s">
        <v>74</v>
      </c>
      <c r="G428" s="186" t="s">
        <v>77</v>
      </c>
      <c r="H428" s="187">
        <v>2899</v>
      </c>
      <c r="I428" s="201">
        <v>0.2</v>
      </c>
      <c r="J428" s="197">
        <f t="shared" si="14"/>
        <v>2319.1999999999998</v>
      </c>
    </row>
    <row r="429" spans="1:10" ht="15.75">
      <c r="A429" s="185">
        <f t="shared" si="13"/>
        <v>425</v>
      </c>
      <c r="B429" s="186" t="s">
        <v>8</v>
      </c>
      <c r="C429" s="186" t="s">
        <v>995</v>
      </c>
      <c r="D429" s="186" t="s">
        <v>996</v>
      </c>
      <c r="E429" s="186" t="s">
        <v>308</v>
      </c>
      <c r="F429" s="186" t="s">
        <v>74</v>
      </c>
      <c r="G429" s="186" t="s">
        <v>77</v>
      </c>
      <c r="H429" s="187">
        <v>7</v>
      </c>
      <c r="I429" s="201">
        <v>0.2</v>
      </c>
      <c r="J429" s="197">
        <f t="shared" si="14"/>
        <v>5.6</v>
      </c>
    </row>
    <row r="430" spans="1:10" ht="15.75">
      <c r="A430" s="185">
        <f t="shared" si="13"/>
        <v>426</v>
      </c>
      <c r="B430" s="186" t="s">
        <v>8</v>
      </c>
      <c r="C430" s="186" t="s">
        <v>997</v>
      </c>
      <c r="D430" s="186" t="s">
        <v>998</v>
      </c>
      <c r="E430" s="186" t="s">
        <v>308</v>
      </c>
      <c r="F430" s="186" t="s">
        <v>74</v>
      </c>
      <c r="G430" s="186" t="s">
        <v>77</v>
      </c>
      <c r="H430" s="187">
        <v>58</v>
      </c>
      <c r="I430" s="201">
        <v>0.2</v>
      </c>
      <c r="J430" s="197">
        <f t="shared" si="14"/>
        <v>46.4</v>
      </c>
    </row>
    <row r="431" spans="1:10" ht="15.75">
      <c r="A431" s="185">
        <f t="shared" si="13"/>
        <v>427</v>
      </c>
      <c r="B431" s="186" t="s">
        <v>8</v>
      </c>
      <c r="C431" s="186" t="s">
        <v>999</v>
      </c>
      <c r="D431" s="186" t="s">
        <v>1000</v>
      </c>
      <c r="E431" s="186" t="s">
        <v>308</v>
      </c>
      <c r="F431" s="186" t="s">
        <v>74</v>
      </c>
      <c r="G431" s="186" t="s">
        <v>77</v>
      </c>
      <c r="H431" s="187">
        <v>708</v>
      </c>
      <c r="I431" s="201">
        <v>0.2</v>
      </c>
      <c r="J431" s="197">
        <f t="shared" si="14"/>
        <v>566.4</v>
      </c>
    </row>
    <row r="432" spans="1:10" ht="15.75">
      <c r="A432" s="185">
        <f t="shared" si="13"/>
        <v>428</v>
      </c>
      <c r="B432" s="186" t="s">
        <v>8</v>
      </c>
      <c r="C432" s="186" t="s">
        <v>1001</v>
      </c>
      <c r="D432" s="186" t="s">
        <v>1002</v>
      </c>
      <c r="E432" s="186" t="s">
        <v>308</v>
      </c>
      <c r="F432" s="186" t="s">
        <v>74</v>
      </c>
      <c r="G432" s="186" t="s">
        <v>77</v>
      </c>
      <c r="H432" s="187">
        <v>808</v>
      </c>
      <c r="I432" s="201">
        <v>0.2</v>
      </c>
      <c r="J432" s="197">
        <f t="shared" si="14"/>
        <v>646.4</v>
      </c>
    </row>
    <row r="433" spans="1:10" ht="15.75">
      <c r="A433" s="185">
        <f t="shared" si="13"/>
        <v>429</v>
      </c>
      <c r="B433" s="186" t="s">
        <v>8</v>
      </c>
      <c r="C433" s="186" t="s">
        <v>1003</v>
      </c>
      <c r="D433" s="186" t="s">
        <v>1004</v>
      </c>
      <c r="E433" s="186" t="s">
        <v>308</v>
      </c>
      <c r="F433" s="186" t="s">
        <v>74</v>
      </c>
      <c r="G433" s="186" t="s">
        <v>77</v>
      </c>
      <c r="H433" s="187">
        <v>848</v>
      </c>
      <c r="I433" s="201">
        <v>0.2</v>
      </c>
      <c r="J433" s="197">
        <f t="shared" si="14"/>
        <v>678.4</v>
      </c>
    </row>
    <row r="434" spans="1:10" ht="15.75">
      <c r="A434" s="185">
        <f t="shared" si="13"/>
        <v>430</v>
      </c>
      <c r="B434" s="186" t="s">
        <v>8</v>
      </c>
      <c r="C434" s="186" t="s">
        <v>1005</v>
      </c>
      <c r="D434" s="186" t="s">
        <v>1006</v>
      </c>
      <c r="E434" s="186" t="s">
        <v>308</v>
      </c>
      <c r="F434" s="186" t="s">
        <v>74</v>
      </c>
      <c r="G434" s="186" t="s">
        <v>77</v>
      </c>
      <c r="H434" s="187">
        <v>808</v>
      </c>
      <c r="I434" s="201">
        <v>0.2</v>
      </c>
      <c r="J434" s="197">
        <f t="shared" si="14"/>
        <v>646.4</v>
      </c>
    </row>
    <row r="435" spans="1:10" ht="15.75">
      <c r="A435" s="185">
        <f t="shared" si="13"/>
        <v>431</v>
      </c>
      <c r="B435" s="186" t="s">
        <v>8</v>
      </c>
      <c r="C435" s="186" t="s">
        <v>1007</v>
      </c>
      <c r="D435" s="186" t="s">
        <v>1008</v>
      </c>
      <c r="E435" s="186" t="s">
        <v>308</v>
      </c>
      <c r="F435" s="186" t="s">
        <v>74</v>
      </c>
      <c r="G435" s="186" t="s">
        <v>77</v>
      </c>
      <c r="H435" s="187">
        <v>315</v>
      </c>
      <c r="I435" s="201">
        <v>0.2</v>
      </c>
      <c r="J435" s="197">
        <f t="shared" si="14"/>
        <v>252</v>
      </c>
    </row>
    <row r="436" spans="1:10" ht="15.75">
      <c r="A436" s="185">
        <f t="shared" si="13"/>
        <v>432</v>
      </c>
      <c r="B436" s="186" t="s">
        <v>8</v>
      </c>
      <c r="C436" s="186" t="s">
        <v>1009</v>
      </c>
      <c r="D436" s="186" t="s">
        <v>1010</v>
      </c>
      <c r="E436" s="186" t="s">
        <v>308</v>
      </c>
      <c r="F436" s="186" t="s">
        <v>74</v>
      </c>
      <c r="G436" s="186" t="s">
        <v>77</v>
      </c>
      <c r="H436" s="187">
        <v>349</v>
      </c>
      <c r="I436" s="201">
        <v>0.2</v>
      </c>
      <c r="J436" s="197">
        <f t="shared" si="14"/>
        <v>279.2</v>
      </c>
    </row>
    <row r="437" spans="1:10" ht="15.75">
      <c r="A437" s="185">
        <f t="shared" si="13"/>
        <v>433</v>
      </c>
      <c r="B437" s="186" t="s">
        <v>8</v>
      </c>
      <c r="C437" s="186" t="s">
        <v>1011</v>
      </c>
      <c r="D437" s="186" t="s">
        <v>1012</v>
      </c>
      <c r="E437" s="186" t="s">
        <v>308</v>
      </c>
      <c r="F437" s="186" t="s">
        <v>74</v>
      </c>
      <c r="G437" s="186" t="s">
        <v>77</v>
      </c>
      <c r="H437" s="187">
        <v>715</v>
      </c>
      <c r="I437" s="201">
        <v>0.2</v>
      </c>
      <c r="J437" s="197">
        <f t="shared" si="14"/>
        <v>572</v>
      </c>
    </row>
    <row r="438" spans="1:10" ht="15.75">
      <c r="A438" s="185">
        <f t="shared" si="13"/>
        <v>434</v>
      </c>
      <c r="B438" s="186" t="s">
        <v>8</v>
      </c>
      <c r="C438" s="186" t="s">
        <v>1013</v>
      </c>
      <c r="D438" s="186" t="s">
        <v>1014</v>
      </c>
      <c r="E438" s="186" t="s">
        <v>308</v>
      </c>
      <c r="F438" s="186" t="s">
        <v>74</v>
      </c>
      <c r="G438" s="186" t="s">
        <v>77</v>
      </c>
      <c r="H438" s="187">
        <v>630</v>
      </c>
      <c r="I438" s="201">
        <v>0.2</v>
      </c>
      <c r="J438" s="197">
        <f t="shared" si="14"/>
        <v>504</v>
      </c>
    </row>
    <row r="439" spans="1:10" ht="15.75">
      <c r="A439" s="185">
        <f t="shared" si="13"/>
        <v>435</v>
      </c>
      <c r="B439" s="186" t="s">
        <v>8</v>
      </c>
      <c r="C439" s="186" t="s">
        <v>1015</v>
      </c>
      <c r="D439" s="186" t="s">
        <v>1016</v>
      </c>
      <c r="E439" s="186" t="s">
        <v>308</v>
      </c>
      <c r="F439" s="186" t="s">
        <v>74</v>
      </c>
      <c r="G439" s="186" t="s">
        <v>77</v>
      </c>
      <c r="H439" s="187">
        <v>705</v>
      </c>
      <c r="I439" s="201">
        <v>0.2</v>
      </c>
      <c r="J439" s="197">
        <f t="shared" si="14"/>
        <v>564</v>
      </c>
    </row>
    <row r="440" spans="1:10" ht="15.75">
      <c r="A440" s="185">
        <f t="shared" si="13"/>
        <v>436</v>
      </c>
      <c r="B440" s="186" t="s">
        <v>8</v>
      </c>
      <c r="C440" s="186" t="s">
        <v>1017</v>
      </c>
      <c r="D440" s="186" t="s">
        <v>1018</v>
      </c>
      <c r="E440" s="186" t="s">
        <v>308</v>
      </c>
      <c r="F440" s="186" t="s">
        <v>74</v>
      </c>
      <c r="G440" s="186" t="s">
        <v>77</v>
      </c>
      <c r="H440" s="187">
        <v>241</v>
      </c>
      <c r="I440" s="201">
        <v>0.2</v>
      </c>
      <c r="J440" s="197">
        <f t="shared" si="14"/>
        <v>192.8</v>
      </c>
    </row>
    <row r="441" spans="1:10" ht="15.75">
      <c r="A441" s="185">
        <f t="shared" si="13"/>
        <v>437</v>
      </c>
      <c r="B441" s="186" t="s">
        <v>8</v>
      </c>
      <c r="C441" s="186" t="s">
        <v>1019</v>
      </c>
      <c r="D441" s="186" t="s">
        <v>1020</v>
      </c>
      <c r="E441" s="186" t="s">
        <v>308</v>
      </c>
      <c r="F441" s="186" t="s">
        <v>74</v>
      </c>
      <c r="G441" s="186" t="s">
        <v>77</v>
      </c>
      <c r="H441" s="187">
        <v>877</v>
      </c>
      <c r="I441" s="201">
        <v>0.2</v>
      </c>
      <c r="J441" s="197">
        <f t="shared" si="14"/>
        <v>701.6</v>
      </c>
    </row>
    <row r="442" spans="1:10" ht="15.75">
      <c r="A442" s="185">
        <f t="shared" si="13"/>
        <v>438</v>
      </c>
      <c r="B442" s="186" t="s">
        <v>8</v>
      </c>
      <c r="C442" s="186" t="s">
        <v>1021</v>
      </c>
      <c r="D442" s="186" t="s">
        <v>1022</v>
      </c>
      <c r="E442" s="186" t="s">
        <v>308</v>
      </c>
      <c r="F442" s="186" t="s">
        <v>74</v>
      </c>
      <c r="G442" s="186" t="s">
        <v>77</v>
      </c>
      <c r="H442" s="187">
        <v>1882</v>
      </c>
      <c r="I442" s="201">
        <v>0.2</v>
      </c>
      <c r="J442" s="197">
        <f t="shared" si="14"/>
        <v>1505.6</v>
      </c>
    </row>
    <row r="443" spans="1:10" ht="15.75">
      <c r="A443" s="185">
        <f t="shared" si="13"/>
        <v>439</v>
      </c>
      <c r="B443" s="186" t="s">
        <v>8</v>
      </c>
      <c r="C443" s="186" t="s">
        <v>1023</v>
      </c>
      <c r="D443" s="186" t="s">
        <v>1024</v>
      </c>
      <c r="E443" s="186" t="s">
        <v>308</v>
      </c>
      <c r="F443" s="186" t="s">
        <v>74</v>
      </c>
      <c r="G443" s="186" t="s">
        <v>77</v>
      </c>
      <c r="H443" s="187">
        <v>2053</v>
      </c>
      <c r="I443" s="201">
        <v>0.2</v>
      </c>
      <c r="J443" s="197">
        <f t="shared" si="14"/>
        <v>1642.4</v>
      </c>
    </row>
    <row r="444" spans="1:10" ht="15.75">
      <c r="A444" s="185">
        <f t="shared" si="13"/>
        <v>440</v>
      </c>
      <c r="B444" s="186" t="s">
        <v>8</v>
      </c>
      <c r="C444" s="186" t="s">
        <v>1025</v>
      </c>
      <c r="D444" s="186" t="s">
        <v>1026</v>
      </c>
      <c r="E444" s="186" t="s">
        <v>308</v>
      </c>
      <c r="F444" s="186" t="s">
        <v>74</v>
      </c>
      <c r="G444" s="186" t="s">
        <v>77</v>
      </c>
      <c r="H444" s="187">
        <v>2433</v>
      </c>
      <c r="I444" s="201">
        <v>0.2</v>
      </c>
      <c r="J444" s="197">
        <f t="shared" si="14"/>
        <v>1946.4</v>
      </c>
    </row>
    <row r="445" spans="1:10" ht="15.75">
      <c r="A445" s="185">
        <f t="shared" si="13"/>
        <v>441</v>
      </c>
      <c r="B445" s="186" t="s">
        <v>8</v>
      </c>
      <c r="C445" s="186" t="s">
        <v>1027</v>
      </c>
      <c r="D445" s="186" t="s">
        <v>1028</v>
      </c>
      <c r="E445" s="186" t="s">
        <v>308</v>
      </c>
      <c r="F445" s="186" t="s">
        <v>74</v>
      </c>
      <c r="G445" s="186" t="s">
        <v>77</v>
      </c>
      <c r="H445" s="187">
        <v>778</v>
      </c>
      <c r="I445" s="201">
        <v>0.2</v>
      </c>
      <c r="J445" s="197">
        <f t="shared" si="14"/>
        <v>622.4</v>
      </c>
    </row>
    <row r="446" spans="1:10" ht="15.75">
      <c r="A446" s="185">
        <f t="shared" si="13"/>
        <v>442</v>
      </c>
      <c r="B446" s="186" t="s">
        <v>8</v>
      </c>
      <c r="C446" s="186" t="s">
        <v>1029</v>
      </c>
      <c r="D446" s="186" t="s">
        <v>1030</v>
      </c>
      <c r="E446" s="186" t="s">
        <v>308</v>
      </c>
      <c r="F446" s="186" t="s">
        <v>74</v>
      </c>
      <c r="G446" s="186" t="s">
        <v>77</v>
      </c>
      <c r="H446" s="187">
        <v>484</v>
      </c>
      <c r="I446" s="201">
        <v>0.2</v>
      </c>
      <c r="J446" s="197">
        <f t="shared" si="14"/>
        <v>387.2</v>
      </c>
    </row>
    <row r="447" spans="1:10" ht="15.75">
      <c r="A447" s="185">
        <f t="shared" si="13"/>
        <v>443</v>
      </c>
      <c r="B447" s="186" t="s">
        <v>8</v>
      </c>
      <c r="C447" s="186" t="s">
        <v>1031</v>
      </c>
      <c r="D447" s="186" t="s">
        <v>1032</v>
      </c>
      <c r="E447" s="186" t="s">
        <v>308</v>
      </c>
      <c r="F447" s="186" t="s">
        <v>74</v>
      </c>
      <c r="G447" s="186" t="s">
        <v>77</v>
      </c>
      <c r="H447" s="187">
        <v>808</v>
      </c>
      <c r="I447" s="201">
        <v>0.2</v>
      </c>
      <c r="J447" s="197">
        <f t="shared" si="14"/>
        <v>646.4</v>
      </c>
    </row>
    <row r="448" spans="1:10" ht="15.75">
      <c r="A448" s="185">
        <f t="shared" si="13"/>
        <v>444</v>
      </c>
      <c r="B448" s="186" t="s">
        <v>8</v>
      </c>
      <c r="C448" s="186" t="s">
        <v>1033</v>
      </c>
      <c r="D448" s="186" t="s">
        <v>1034</v>
      </c>
      <c r="E448" s="186" t="s">
        <v>308</v>
      </c>
      <c r="F448" s="186" t="s">
        <v>74</v>
      </c>
      <c r="G448" s="186" t="s">
        <v>77</v>
      </c>
      <c r="H448" s="187">
        <v>8.33</v>
      </c>
      <c r="I448" s="201">
        <v>0.2</v>
      </c>
      <c r="J448" s="197">
        <f t="shared" si="14"/>
        <v>6.6639999999999997</v>
      </c>
    </row>
    <row r="449" spans="1:10" ht="15.75">
      <c r="A449" s="185">
        <f t="shared" si="13"/>
        <v>445</v>
      </c>
      <c r="B449" s="186" t="s">
        <v>8</v>
      </c>
      <c r="C449" s="186" t="s">
        <v>1035</v>
      </c>
      <c r="D449" s="186" t="s">
        <v>1036</v>
      </c>
      <c r="E449" s="186" t="s">
        <v>308</v>
      </c>
      <c r="F449" s="186" t="s">
        <v>74</v>
      </c>
      <c r="G449" s="186" t="s">
        <v>77</v>
      </c>
      <c r="H449" s="187">
        <v>410</v>
      </c>
      <c r="I449" s="201">
        <v>0.2</v>
      </c>
      <c r="J449" s="197">
        <f t="shared" si="14"/>
        <v>328</v>
      </c>
    </row>
    <row r="450" spans="1:10" ht="15.75">
      <c r="A450" s="185">
        <f t="shared" si="13"/>
        <v>446</v>
      </c>
      <c r="B450" s="186" t="s">
        <v>8</v>
      </c>
      <c r="C450" s="186" t="s">
        <v>1037</v>
      </c>
      <c r="D450" s="186" t="s">
        <v>1038</v>
      </c>
      <c r="E450" s="186" t="s">
        <v>308</v>
      </c>
      <c r="F450" s="186" t="s">
        <v>74</v>
      </c>
      <c r="G450" s="186" t="s">
        <v>77</v>
      </c>
      <c r="H450" s="187">
        <v>126</v>
      </c>
      <c r="I450" s="201">
        <v>0.2</v>
      </c>
      <c r="J450" s="197">
        <f t="shared" si="14"/>
        <v>100.8</v>
      </c>
    </row>
    <row r="451" spans="1:10" ht="15.75">
      <c r="A451" s="185">
        <f t="shared" si="13"/>
        <v>447</v>
      </c>
      <c r="B451" s="186" t="s">
        <v>8</v>
      </c>
      <c r="C451" s="186" t="s">
        <v>1039</v>
      </c>
      <c r="D451" s="186" t="s">
        <v>1040</v>
      </c>
      <c r="E451" s="186" t="s">
        <v>308</v>
      </c>
      <c r="F451" s="186" t="s">
        <v>74</v>
      </c>
      <c r="G451" s="186" t="s">
        <v>77</v>
      </c>
      <c r="H451" s="187">
        <v>234</v>
      </c>
      <c r="I451" s="201">
        <v>0.2</v>
      </c>
      <c r="J451" s="197">
        <f t="shared" si="14"/>
        <v>187.2</v>
      </c>
    </row>
    <row r="452" spans="1:10" ht="15.75">
      <c r="A452" s="185">
        <f t="shared" si="13"/>
        <v>448</v>
      </c>
      <c r="B452" s="186" t="s">
        <v>8</v>
      </c>
      <c r="C452" s="186" t="s">
        <v>1041</v>
      </c>
      <c r="D452" s="186" t="s">
        <v>1042</v>
      </c>
      <c r="E452" s="186" t="s">
        <v>308</v>
      </c>
      <c r="F452" s="186" t="s">
        <v>74</v>
      </c>
      <c r="G452" s="186" t="s">
        <v>77</v>
      </c>
      <c r="H452" s="187">
        <v>358</v>
      </c>
      <c r="I452" s="201">
        <v>0.2</v>
      </c>
      <c r="J452" s="197">
        <f t="shared" si="14"/>
        <v>286.39999999999998</v>
      </c>
    </row>
    <row r="453" spans="1:10" ht="15.75">
      <c r="A453" s="185">
        <f t="shared" si="13"/>
        <v>449</v>
      </c>
      <c r="B453" s="186" t="s">
        <v>8</v>
      </c>
      <c r="C453" s="186" t="s">
        <v>1043</v>
      </c>
      <c r="D453" s="186" t="s">
        <v>1044</v>
      </c>
      <c r="E453" s="186" t="s">
        <v>308</v>
      </c>
      <c r="F453" s="186" t="s">
        <v>74</v>
      </c>
      <c r="G453" s="186" t="s">
        <v>77</v>
      </c>
      <c r="H453" s="187">
        <v>228</v>
      </c>
      <c r="I453" s="201">
        <v>0.2</v>
      </c>
      <c r="J453" s="197">
        <f t="shared" si="14"/>
        <v>182.4</v>
      </c>
    </row>
    <row r="454" spans="1:10" ht="15.75">
      <c r="A454" s="185">
        <f t="shared" ref="A454:A517" si="15">SUM(A453+1)</f>
        <v>450</v>
      </c>
      <c r="B454" s="186" t="s">
        <v>8</v>
      </c>
      <c r="C454" s="186" t="s">
        <v>1045</v>
      </c>
      <c r="D454" s="186" t="s">
        <v>1046</v>
      </c>
      <c r="E454" s="186" t="s">
        <v>308</v>
      </c>
      <c r="F454" s="186" t="s">
        <v>74</v>
      </c>
      <c r="G454" s="186" t="s">
        <v>77</v>
      </c>
      <c r="H454" s="187">
        <v>405</v>
      </c>
      <c r="I454" s="201">
        <v>0.2</v>
      </c>
      <c r="J454" s="197">
        <f t="shared" si="14"/>
        <v>324</v>
      </c>
    </row>
    <row r="455" spans="1:10" ht="15.75">
      <c r="A455" s="185">
        <f t="shared" si="15"/>
        <v>451</v>
      </c>
      <c r="B455" s="186" t="s">
        <v>8</v>
      </c>
      <c r="C455" s="186" t="s">
        <v>1047</v>
      </c>
      <c r="D455" s="186" t="s">
        <v>1048</v>
      </c>
      <c r="E455" s="186" t="s">
        <v>308</v>
      </c>
      <c r="F455" s="186" t="s">
        <v>74</v>
      </c>
      <c r="G455" s="186" t="s">
        <v>77</v>
      </c>
      <c r="H455" s="187">
        <v>135</v>
      </c>
      <c r="I455" s="201">
        <v>0.2</v>
      </c>
      <c r="J455" s="197">
        <f t="shared" si="14"/>
        <v>108</v>
      </c>
    </row>
    <row r="456" spans="1:10" ht="15.75">
      <c r="A456" s="185">
        <f t="shared" si="15"/>
        <v>452</v>
      </c>
      <c r="B456" s="186" t="s">
        <v>8</v>
      </c>
      <c r="C456" s="186" t="s">
        <v>1049</v>
      </c>
      <c r="D456" s="186" t="s">
        <v>1050</v>
      </c>
      <c r="E456" s="186" t="s">
        <v>308</v>
      </c>
      <c r="F456" s="186" t="s">
        <v>74</v>
      </c>
      <c r="G456" s="186" t="s">
        <v>77</v>
      </c>
      <c r="H456" s="187">
        <v>11</v>
      </c>
      <c r="I456" s="201">
        <v>0.2</v>
      </c>
      <c r="J456" s="197">
        <f t="shared" si="14"/>
        <v>8.8000000000000007</v>
      </c>
    </row>
    <row r="457" spans="1:10" ht="15.75">
      <c r="A457" s="185">
        <f t="shared" si="15"/>
        <v>453</v>
      </c>
      <c r="B457" s="186" t="s">
        <v>8</v>
      </c>
      <c r="C457" s="186" t="s">
        <v>1051</v>
      </c>
      <c r="D457" s="186" t="s">
        <v>1052</v>
      </c>
      <c r="E457" s="186" t="s">
        <v>308</v>
      </c>
      <c r="F457" s="186" t="s">
        <v>74</v>
      </c>
      <c r="G457" s="186" t="s">
        <v>77</v>
      </c>
      <c r="H457" s="187">
        <v>2017</v>
      </c>
      <c r="I457" s="201">
        <v>0.2</v>
      </c>
      <c r="J457" s="197">
        <f t="shared" si="14"/>
        <v>1613.6</v>
      </c>
    </row>
    <row r="458" spans="1:10" ht="15.75">
      <c r="A458" s="185">
        <f t="shared" si="15"/>
        <v>454</v>
      </c>
      <c r="B458" s="186" t="s">
        <v>8</v>
      </c>
      <c r="C458" s="186" t="s">
        <v>1053</v>
      </c>
      <c r="D458" s="186" t="s">
        <v>1054</v>
      </c>
      <c r="E458" s="186" t="s">
        <v>308</v>
      </c>
      <c r="F458" s="186" t="s">
        <v>74</v>
      </c>
      <c r="G458" s="186" t="s">
        <v>77</v>
      </c>
      <c r="H458" s="187">
        <v>2125</v>
      </c>
      <c r="I458" s="201">
        <v>0.2</v>
      </c>
      <c r="J458" s="197">
        <f t="shared" si="14"/>
        <v>1700</v>
      </c>
    </row>
    <row r="459" spans="1:10" ht="15.75">
      <c r="A459" s="185">
        <f t="shared" si="15"/>
        <v>455</v>
      </c>
      <c r="B459" s="186" t="s">
        <v>8</v>
      </c>
      <c r="C459" s="186" t="s">
        <v>1055</v>
      </c>
      <c r="D459" s="186" t="s">
        <v>1056</v>
      </c>
      <c r="E459" s="186" t="s">
        <v>308</v>
      </c>
      <c r="F459" s="186" t="s">
        <v>74</v>
      </c>
      <c r="G459" s="186" t="s">
        <v>77</v>
      </c>
      <c r="H459" s="187">
        <v>250</v>
      </c>
      <c r="I459" s="201">
        <v>0.2</v>
      </c>
      <c r="J459" s="197">
        <f t="shared" si="14"/>
        <v>200</v>
      </c>
    </row>
    <row r="460" spans="1:10" ht="15.75">
      <c r="A460" s="185">
        <f t="shared" si="15"/>
        <v>456</v>
      </c>
      <c r="B460" s="186" t="s">
        <v>8</v>
      </c>
      <c r="C460" s="186" t="s">
        <v>1057</v>
      </c>
      <c r="D460" s="186" t="s">
        <v>1058</v>
      </c>
      <c r="E460" s="186" t="s">
        <v>308</v>
      </c>
      <c r="F460" s="186" t="s">
        <v>74</v>
      </c>
      <c r="G460" s="186" t="s">
        <v>77</v>
      </c>
      <c r="H460" s="187">
        <v>3310</v>
      </c>
      <c r="I460" s="201">
        <v>0.25</v>
      </c>
      <c r="J460" s="197">
        <f t="shared" si="14"/>
        <v>2482.5</v>
      </c>
    </row>
    <row r="461" spans="1:10" ht="15.75">
      <c r="A461" s="185">
        <f t="shared" si="15"/>
        <v>457</v>
      </c>
      <c r="B461" s="186" t="s">
        <v>8</v>
      </c>
      <c r="C461" s="186" t="s">
        <v>1059</v>
      </c>
      <c r="D461" s="186" t="s">
        <v>1060</v>
      </c>
      <c r="E461" s="186" t="s">
        <v>308</v>
      </c>
      <c r="F461" s="186" t="s">
        <v>74</v>
      </c>
      <c r="G461" s="186" t="s">
        <v>77</v>
      </c>
      <c r="H461" s="187">
        <v>1016</v>
      </c>
      <c r="I461" s="201">
        <v>0.2</v>
      </c>
      <c r="J461" s="197">
        <f t="shared" si="14"/>
        <v>812.8</v>
      </c>
    </row>
    <row r="462" spans="1:10" ht="15.75">
      <c r="A462" s="185">
        <f t="shared" si="15"/>
        <v>458</v>
      </c>
      <c r="B462" s="186" t="s">
        <v>8</v>
      </c>
      <c r="C462" s="186" t="s">
        <v>1061</v>
      </c>
      <c r="D462" s="186" t="s">
        <v>1062</v>
      </c>
      <c r="E462" s="186" t="s">
        <v>308</v>
      </c>
      <c r="F462" s="186" t="s">
        <v>74</v>
      </c>
      <c r="G462" s="186" t="s">
        <v>77</v>
      </c>
      <c r="H462" s="187">
        <v>520</v>
      </c>
      <c r="I462" s="201">
        <v>0.25</v>
      </c>
      <c r="J462" s="197">
        <f t="shared" si="14"/>
        <v>390</v>
      </c>
    </row>
    <row r="463" spans="1:10" ht="15.75">
      <c r="A463" s="185">
        <f t="shared" si="15"/>
        <v>459</v>
      </c>
      <c r="B463" s="186" t="s">
        <v>8</v>
      </c>
      <c r="C463" s="186" t="s">
        <v>1063</v>
      </c>
      <c r="D463" s="186" t="s">
        <v>1064</v>
      </c>
      <c r="E463" s="186" t="s">
        <v>308</v>
      </c>
      <c r="F463" s="186" t="s">
        <v>74</v>
      </c>
      <c r="G463" s="186" t="s">
        <v>77</v>
      </c>
      <c r="H463" s="187">
        <v>5180</v>
      </c>
      <c r="I463" s="201">
        <v>0.25</v>
      </c>
      <c r="J463" s="197">
        <f t="shared" si="14"/>
        <v>3885</v>
      </c>
    </row>
    <row r="464" spans="1:10" ht="26.25">
      <c r="A464" s="185">
        <f t="shared" si="15"/>
        <v>460</v>
      </c>
      <c r="B464" s="186" t="s">
        <v>8</v>
      </c>
      <c r="C464" s="189" t="s">
        <v>1065</v>
      </c>
      <c r="D464" s="190" t="s">
        <v>2815</v>
      </c>
      <c r="E464" s="189" t="s">
        <v>308</v>
      </c>
      <c r="F464" s="189" t="s">
        <v>74</v>
      </c>
      <c r="G464" s="189" t="s">
        <v>77</v>
      </c>
      <c r="H464" s="191">
        <v>2820</v>
      </c>
      <c r="I464" s="202">
        <v>0.2</v>
      </c>
      <c r="J464" s="197">
        <f t="shared" ref="J464:J525" si="16">H464-(H464*(I464))</f>
        <v>2256</v>
      </c>
    </row>
    <row r="465" spans="1:10" ht="15.75">
      <c r="A465" s="185">
        <f t="shared" si="15"/>
        <v>461</v>
      </c>
      <c r="B465" s="186" t="s">
        <v>8</v>
      </c>
      <c r="C465" s="189" t="s">
        <v>1066</v>
      </c>
      <c r="D465" s="189" t="s">
        <v>1067</v>
      </c>
      <c r="E465" s="189" t="s">
        <v>308</v>
      </c>
      <c r="F465" s="189" t="s">
        <v>74</v>
      </c>
      <c r="G465" s="189" t="s">
        <v>77</v>
      </c>
      <c r="H465" s="191">
        <v>2350</v>
      </c>
      <c r="I465" s="202">
        <v>0.2</v>
      </c>
      <c r="J465" s="197">
        <f t="shared" si="16"/>
        <v>1880</v>
      </c>
    </row>
    <row r="466" spans="1:10" ht="15.75">
      <c r="A466" s="185">
        <f t="shared" si="15"/>
        <v>462</v>
      </c>
      <c r="B466" s="186" t="s">
        <v>8</v>
      </c>
      <c r="C466" s="189" t="s">
        <v>1068</v>
      </c>
      <c r="D466" s="189" t="s">
        <v>1069</v>
      </c>
      <c r="E466" s="189" t="s">
        <v>308</v>
      </c>
      <c r="F466" s="189" t="s">
        <v>74</v>
      </c>
      <c r="G466" s="189" t="s">
        <v>77</v>
      </c>
      <c r="H466" s="191">
        <v>2874</v>
      </c>
      <c r="I466" s="202">
        <v>0.2</v>
      </c>
      <c r="J466" s="197">
        <f t="shared" si="16"/>
        <v>2299.1999999999998</v>
      </c>
    </row>
    <row r="467" spans="1:10" ht="15.75">
      <c r="A467" s="185">
        <f t="shared" si="15"/>
        <v>463</v>
      </c>
      <c r="B467" s="186" t="s">
        <v>8</v>
      </c>
      <c r="C467" s="189" t="s">
        <v>1070</v>
      </c>
      <c r="D467" s="189" t="s">
        <v>1071</v>
      </c>
      <c r="E467" s="189" t="s">
        <v>308</v>
      </c>
      <c r="F467" s="189" t="s">
        <v>74</v>
      </c>
      <c r="G467" s="189" t="s">
        <v>77</v>
      </c>
      <c r="H467" s="191">
        <v>5380</v>
      </c>
      <c r="I467" s="202">
        <v>0.2</v>
      </c>
      <c r="J467" s="197">
        <f t="shared" si="16"/>
        <v>4304</v>
      </c>
    </row>
    <row r="468" spans="1:10" ht="15.75">
      <c r="A468" s="185">
        <f t="shared" si="15"/>
        <v>464</v>
      </c>
      <c r="B468" s="186" t="s">
        <v>8</v>
      </c>
      <c r="C468" s="189" t="s">
        <v>1072</v>
      </c>
      <c r="D468" s="189" t="s">
        <v>1073</v>
      </c>
      <c r="E468" s="189" t="s">
        <v>308</v>
      </c>
      <c r="F468" s="189" t="s">
        <v>74</v>
      </c>
      <c r="G468" s="189" t="s">
        <v>77</v>
      </c>
      <c r="H468" s="191">
        <v>2890</v>
      </c>
      <c r="I468" s="202">
        <v>0.2</v>
      </c>
      <c r="J468" s="197">
        <f t="shared" si="16"/>
        <v>2312</v>
      </c>
    </row>
    <row r="469" spans="1:10" ht="15.75">
      <c r="A469" s="185">
        <f t="shared" si="15"/>
        <v>465</v>
      </c>
      <c r="B469" s="186" t="s">
        <v>8</v>
      </c>
      <c r="C469" s="189" t="s">
        <v>1074</v>
      </c>
      <c r="D469" s="189" t="s">
        <v>1075</v>
      </c>
      <c r="E469" s="189" t="s">
        <v>308</v>
      </c>
      <c r="F469" s="189" t="s">
        <v>74</v>
      </c>
      <c r="G469" s="189" t="s">
        <v>77</v>
      </c>
      <c r="H469" s="191">
        <v>4713</v>
      </c>
      <c r="I469" s="202">
        <v>0.2</v>
      </c>
      <c r="J469" s="197">
        <f t="shared" si="16"/>
        <v>3770.4</v>
      </c>
    </row>
    <row r="470" spans="1:10" ht="15.75">
      <c r="A470" s="185">
        <f t="shared" si="15"/>
        <v>466</v>
      </c>
      <c r="B470" s="186" t="s">
        <v>8</v>
      </c>
      <c r="C470" s="189" t="s">
        <v>1076</v>
      </c>
      <c r="D470" s="189" t="s">
        <v>1077</v>
      </c>
      <c r="E470" s="189" t="s">
        <v>308</v>
      </c>
      <c r="F470" s="189" t="s">
        <v>74</v>
      </c>
      <c r="G470" s="189" t="s">
        <v>77</v>
      </c>
      <c r="H470" s="191">
        <v>4260</v>
      </c>
      <c r="I470" s="202">
        <v>0.2</v>
      </c>
      <c r="J470" s="197">
        <f t="shared" si="16"/>
        <v>3408</v>
      </c>
    </row>
    <row r="471" spans="1:10" ht="15.75">
      <c r="A471" s="185">
        <f t="shared" si="15"/>
        <v>467</v>
      </c>
      <c r="B471" s="186" t="s">
        <v>8</v>
      </c>
      <c r="C471" s="189" t="s">
        <v>1078</v>
      </c>
      <c r="D471" s="189" t="s">
        <v>1079</v>
      </c>
      <c r="E471" s="189" t="s">
        <v>308</v>
      </c>
      <c r="F471" s="189" t="s">
        <v>74</v>
      </c>
      <c r="G471" s="189" t="s">
        <v>77</v>
      </c>
      <c r="H471" s="191">
        <v>1975</v>
      </c>
      <c r="I471" s="202">
        <v>0.2</v>
      </c>
      <c r="J471" s="197">
        <f t="shared" si="16"/>
        <v>1580</v>
      </c>
    </row>
    <row r="472" spans="1:10" ht="15.75">
      <c r="A472" s="185">
        <f t="shared" si="15"/>
        <v>468</v>
      </c>
      <c r="B472" s="186" t="s">
        <v>8</v>
      </c>
      <c r="C472" s="186" t="s">
        <v>1080</v>
      </c>
      <c r="D472" s="186" t="s">
        <v>1081</v>
      </c>
      <c r="E472" s="186" t="s">
        <v>308</v>
      </c>
      <c r="F472" s="186" t="s">
        <v>74</v>
      </c>
      <c r="G472" s="186" t="s">
        <v>77</v>
      </c>
      <c r="H472" s="187">
        <v>300</v>
      </c>
      <c r="I472" s="201">
        <v>0.25</v>
      </c>
      <c r="J472" s="197">
        <f t="shared" si="16"/>
        <v>225</v>
      </c>
    </row>
    <row r="473" spans="1:10" ht="15.75">
      <c r="A473" s="185">
        <f t="shared" si="15"/>
        <v>469</v>
      </c>
      <c r="B473" s="186" t="s">
        <v>8</v>
      </c>
      <c r="C473" s="186" t="s">
        <v>1082</v>
      </c>
      <c r="D473" s="186" t="s">
        <v>1083</v>
      </c>
      <c r="E473" s="186" t="s">
        <v>308</v>
      </c>
      <c r="F473" s="186" t="s">
        <v>74</v>
      </c>
      <c r="G473" s="186" t="s">
        <v>77</v>
      </c>
      <c r="H473" s="187">
        <v>2728</v>
      </c>
      <c r="I473" s="201">
        <v>0.25</v>
      </c>
      <c r="J473" s="197">
        <f t="shared" si="16"/>
        <v>2046</v>
      </c>
    </row>
    <row r="474" spans="1:10" ht="15.75">
      <c r="A474" s="185">
        <f t="shared" si="15"/>
        <v>470</v>
      </c>
      <c r="B474" s="186" t="s">
        <v>8</v>
      </c>
      <c r="C474" s="186" t="s">
        <v>1084</v>
      </c>
      <c r="D474" s="186" t="s">
        <v>1085</v>
      </c>
      <c r="E474" s="186" t="s">
        <v>308</v>
      </c>
      <c r="F474" s="186" t="s">
        <v>74</v>
      </c>
      <c r="G474" s="186" t="s">
        <v>77</v>
      </c>
      <c r="H474" s="187">
        <v>3000</v>
      </c>
      <c r="I474" s="201">
        <v>0.25</v>
      </c>
      <c r="J474" s="197">
        <f t="shared" si="16"/>
        <v>2250</v>
      </c>
    </row>
    <row r="475" spans="1:10" ht="15.75">
      <c r="A475" s="185">
        <f t="shared" si="15"/>
        <v>471</v>
      </c>
      <c r="B475" s="186" t="s">
        <v>8</v>
      </c>
      <c r="C475" s="186" t="s">
        <v>1086</v>
      </c>
      <c r="D475" s="186" t="s">
        <v>1087</v>
      </c>
      <c r="E475" s="186" t="s">
        <v>308</v>
      </c>
      <c r="F475" s="186" t="s">
        <v>74</v>
      </c>
      <c r="G475" s="186" t="s">
        <v>77</v>
      </c>
      <c r="H475" s="187">
        <v>1000</v>
      </c>
      <c r="I475" s="201">
        <v>0.25</v>
      </c>
      <c r="J475" s="197">
        <f t="shared" si="16"/>
        <v>750</v>
      </c>
    </row>
    <row r="476" spans="1:10" ht="15.75">
      <c r="A476" s="185">
        <f t="shared" si="15"/>
        <v>472</v>
      </c>
      <c r="B476" s="186" t="s">
        <v>8</v>
      </c>
      <c r="C476" s="186" t="s">
        <v>1088</v>
      </c>
      <c r="D476" s="186" t="s">
        <v>1089</v>
      </c>
      <c r="E476" s="186" t="s">
        <v>308</v>
      </c>
      <c r="F476" s="186" t="s">
        <v>74</v>
      </c>
      <c r="G476" s="186" t="s">
        <v>77</v>
      </c>
      <c r="H476" s="187">
        <v>300</v>
      </c>
      <c r="I476" s="201">
        <v>0.25</v>
      </c>
      <c r="J476" s="197">
        <f t="shared" si="16"/>
        <v>225</v>
      </c>
    </row>
    <row r="477" spans="1:10" ht="15.75">
      <c r="A477" s="185">
        <f t="shared" si="15"/>
        <v>473</v>
      </c>
      <c r="B477" s="186" t="s">
        <v>8</v>
      </c>
      <c r="C477" s="186" t="s">
        <v>1090</v>
      </c>
      <c r="D477" s="186" t="s">
        <v>1091</v>
      </c>
      <c r="E477" s="186" t="s">
        <v>308</v>
      </c>
      <c r="F477" s="186" t="s">
        <v>74</v>
      </c>
      <c r="G477" s="186" t="s">
        <v>77</v>
      </c>
      <c r="H477" s="187">
        <v>117.72</v>
      </c>
      <c r="I477" s="201">
        <v>0.2</v>
      </c>
      <c r="J477" s="197">
        <f t="shared" si="16"/>
        <v>94.176000000000002</v>
      </c>
    </row>
    <row r="478" spans="1:10" ht="15.75">
      <c r="A478" s="185">
        <f t="shared" si="15"/>
        <v>474</v>
      </c>
      <c r="B478" s="186" t="s">
        <v>8</v>
      </c>
      <c r="C478" s="186" t="s">
        <v>1092</v>
      </c>
      <c r="D478" s="186" t="s">
        <v>1093</v>
      </c>
      <c r="E478" s="186" t="s">
        <v>308</v>
      </c>
      <c r="F478" s="186" t="s">
        <v>74</v>
      </c>
      <c r="G478" s="186" t="s">
        <v>77</v>
      </c>
      <c r="H478" s="187">
        <v>1955</v>
      </c>
      <c r="I478" s="201">
        <v>0.2</v>
      </c>
      <c r="J478" s="197">
        <f t="shared" si="16"/>
        <v>1564</v>
      </c>
    </row>
    <row r="479" spans="1:10" ht="15.75">
      <c r="A479" s="185">
        <f t="shared" si="15"/>
        <v>475</v>
      </c>
      <c r="B479" s="186" t="s">
        <v>8</v>
      </c>
      <c r="C479" s="186" t="s">
        <v>1094</v>
      </c>
      <c r="D479" s="186" t="s">
        <v>1095</v>
      </c>
      <c r="E479" s="186" t="s">
        <v>308</v>
      </c>
      <c r="F479" s="186" t="s">
        <v>74</v>
      </c>
      <c r="G479" s="186" t="s">
        <v>77</v>
      </c>
      <c r="H479" s="187">
        <v>1820</v>
      </c>
      <c r="I479" s="201">
        <v>0.2</v>
      </c>
      <c r="J479" s="197">
        <f t="shared" si="16"/>
        <v>1456</v>
      </c>
    </row>
    <row r="480" spans="1:10" ht="15.75">
      <c r="A480" s="185">
        <f t="shared" si="15"/>
        <v>476</v>
      </c>
      <c r="B480" s="186" t="s">
        <v>8</v>
      </c>
      <c r="C480" s="186" t="s">
        <v>1096</v>
      </c>
      <c r="D480" s="186" t="s">
        <v>1097</v>
      </c>
      <c r="E480" s="186" t="s">
        <v>308</v>
      </c>
      <c r="F480" s="186" t="s">
        <v>74</v>
      </c>
      <c r="G480" s="186" t="s">
        <v>77</v>
      </c>
      <c r="H480" s="187">
        <v>65</v>
      </c>
      <c r="I480" s="201">
        <v>0.2</v>
      </c>
      <c r="J480" s="197">
        <f t="shared" si="16"/>
        <v>52</v>
      </c>
    </row>
    <row r="481" spans="1:10" ht="15.75">
      <c r="A481" s="185">
        <f t="shared" si="15"/>
        <v>477</v>
      </c>
      <c r="B481" s="186" t="s">
        <v>8</v>
      </c>
      <c r="C481" s="186" t="s">
        <v>1098</v>
      </c>
      <c r="D481" s="186" t="s">
        <v>1099</v>
      </c>
      <c r="E481" s="186" t="s">
        <v>308</v>
      </c>
      <c r="F481" s="186" t="s">
        <v>74</v>
      </c>
      <c r="G481" s="186" t="s">
        <v>77</v>
      </c>
      <c r="H481" s="187">
        <v>2240</v>
      </c>
      <c r="I481" s="201">
        <v>0.25</v>
      </c>
      <c r="J481" s="197">
        <f t="shared" si="16"/>
        <v>1680</v>
      </c>
    </row>
    <row r="482" spans="1:10" ht="15.75">
      <c r="A482" s="185">
        <f t="shared" si="15"/>
        <v>478</v>
      </c>
      <c r="B482" s="186" t="s">
        <v>8</v>
      </c>
      <c r="C482" s="186" t="s">
        <v>1100</v>
      </c>
      <c r="D482" s="186" t="s">
        <v>1101</v>
      </c>
      <c r="E482" s="186" t="s">
        <v>308</v>
      </c>
      <c r="F482" s="186" t="s">
        <v>74</v>
      </c>
      <c r="G482" s="186" t="s">
        <v>77</v>
      </c>
      <c r="H482" s="187">
        <v>2845</v>
      </c>
      <c r="I482" s="201">
        <v>0.25</v>
      </c>
      <c r="J482" s="197">
        <f t="shared" si="16"/>
        <v>2133.75</v>
      </c>
    </row>
    <row r="483" spans="1:10" ht="15.75">
      <c r="A483" s="185">
        <f t="shared" si="15"/>
        <v>479</v>
      </c>
      <c r="B483" s="186" t="s">
        <v>8</v>
      </c>
      <c r="C483" s="186" t="s">
        <v>1102</v>
      </c>
      <c r="D483" s="186" t="s">
        <v>1103</v>
      </c>
      <c r="E483" s="186" t="s">
        <v>308</v>
      </c>
      <c r="F483" s="186" t="s">
        <v>74</v>
      </c>
      <c r="G483" s="186" t="s">
        <v>77</v>
      </c>
      <c r="H483" s="187">
        <v>17</v>
      </c>
      <c r="I483" s="201">
        <v>0.25</v>
      </c>
      <c r="J483" s="197">
        <f t="shared" si="16"/>
        <v>12.75</v>
      </c>
    </row>
    <row r="484" spans="1:10" ht="15.75">
      <c r="A484" s="185">
        <f t="shared" si="15"/>
        <v>480</v>
      </c>
      <c r="B484" s="186" t="s">
        <v>8</v>
      </c>
      <c r="C484" s="186" t="s">
        <v>1104</v>
      </c>
      <c r="D484" s="186" t="s">
        <v>1105</v>
      </c>
      <c r="E484" s="186" t="s">
        <v>308</v>
      </c>
      <c r="F484" s="186" t="s">
        <v>74</v>
      </c>
      <c r="G484" s="186" t="s">
        <v>77</v>
      </c>
      <c r="H484" s="187">
        <v>20000</v>
      </c>
      <c r="I484" s="201">
        <v>0.25</v>
      </c>
      <c r="J484" s="197">
        <f t="shared" si="16"/>
        <v>15000</v>
      </c>
    </row>
    <row r="485" spans="1:10" ht="15.75">
      <c r="A485" s="185">
        <f t="shared" si="15"/>
        <v>481</v>
      </c>
      <c r="B485" s="186" t="s">
        <v>8</v>
      </c>
      <c r="C485" s="186" t="s">
        <v>1106</v>
      </c>
      <c r="D485" s="186" t="s">
        <v>1107</v>
      </c>
      <c r="E485" s="186" t="s">
        <v>308</v>
      </c>
      <c r="F485" s="186" t="s">
        <v>74</v>
      </c>
      <c r="G485" s="186" t="s">
        <v>77</v>
      </c>
      <c r="H485" s="187">
        <v>4480</v>
      </c>
      <c r="I485" s="201">
        <v>0.25</v>
      </c>
      <c r="J485" s="197">
        <f t="shared" si="16"/>
        <v>3360</v>
      </c>
    </row>
    <row r="486" spans="1:10" ht="15.75">
      <c r="A486" s="185">
        <f t="shared" si="15"/>
        <v>482</v>
      </c>
      <c r="B486" s="186" t="s">
        <v>8</v>
      </c>
      <c r="C486" s="186" t="s">
        <v>1108</v>
      </c>
      <c r="D486" s="186" t="s">
        <v>1109</v>
      </c>
      <c r="E486" s="186" t="s">
        <v>308</v>
      </c>
      <c r="F486" s="186" t="s">
        <v>74</v>
      </c>
      <c r="G486" s="186" t="s">
        <v>77</v>
      </c>
      <c r="H486" s="187">
        <v>6900</v>
      </c>
      <c r="I486" s="201">
        <v>0.25</v>
      </c>
      <c r="J486" s="197">
        <f t="shared" si="16"/>
        <v>5175</v>
      </c>
    </row>
    <row r="487" spans="1:10" ht="15.75">
      <c r="A487" s="185">
        <f t="shared" si="15"/>
        <v>483</v>
      </c>
      <c r="B487" s="186" t="s">
        <v>8</v>
      </c>
      <c r="C487" s="186" t="s">
        <v>1110</v>
      </c>
      <c r="D487" s="186" t="s">
        <v>1111</v>
      </c>
      <c r="E487" s="186" t="s">
        <v>308</v>
      </c>
      <c r="F487" s="186" t="s">
        <v>74</v>
      </c>
      <c r="G487" s="186" t="s">
        <v>77</v>
      </c>
      <c r="H487" s="187">
        <v>9310</v>
      </c>
      <c r="I487" s="201">
        <v>0.25</v>
      </c>
      <c r="J487" s="197">
        <f t="shared" si="16"/>
        <v>6982.5</v>
      </c>
    </row>
    <row r="488" spans="1:10" ht="15.75">
      <c r="A488" s="185">
        <f t="shared" si="15"/>
        <v>484</v>
      </c>
      <c r="B488" s="186" t="s">
        <v>8</v>
      </c>
      <c r="C488" s="186" t="s">
        <v>1112</v>
      </c>
      <c r="D488" s="186" t="s">
        <v>1113</v>
      </c>
      <c r="E488" s="186" t="s">
        <v>308</v>
      </c>
      <c r="F488" s="186" t="s">
        <v>74</v>
      </c>
      <c r="G488" s="186" t="s">
        <v>77</v>
      </c>
      <c r="H488" s="187">
        <v>14140</v>
      </c>
      <c r="I488" s="201">
        <v>0.25</v>
      </c>
      <c r="J488" s="197">
        <f t="shared" si="16"/>
        <v>10605</v>
      </c>
    </row>
    <row r="489" spans="1:10" ht="15.75">
      <c r="A489" s="185">
        <f t="shared" si="15"/>
        <v>485</v>
      </c>
      <c r="B489" s="186" t="s">
        <v>8</v>
      </c>
      <c r="C489" s="186" t="s">
        <v>1114</v>
      </c>
      <c r="D489" s="186" t="s">
        <v>1115</v>
      </c>
      <c r="E489" s="186" t="s">
        <v>308</v>
      </c>
      <c r="F489" s="186" t="s">
        <v>74</v>
      </c>
      <c r="G489" s="186" t="s">
        <v>77</v>
      </c>
      <c r="H489" s="187">
        <v>1833</v>
      </c>
      <c r="I489" s="201">
        <v>0.25</v>
      </c>
      <c r="J489" s="197">
        <f t="shared" si="16"/>
        <v>1374.75</v>
      </c>
    </row>
    <row r="490" spans="1:10" ht="15.75">
      <c r="A490" s="185">
        <f t="shared" si="15"/>
        <v>486</v>
      </c>
      <c r="B490" s="186" t="s">
        <v>8</v>
      </c>
      <c r="C490" s="186" t="s">
        <v>1116</v>
      </c>
      <c r="D490" s="186" t="s">
        <v>1117</v>
      </c>
      <c r="E490" s="186" t="s">
        <v>308</v>
      </c>
      <c r="F490" s="186" t="s">
        <v>74</v>
      </c>
      <c r="G490" s="186" t="s">
        <v>77</v>
      </c>
      <c r="H490" s="187">
        <v>167</v>
      </c>
      <c r="I490" s="201">
        <v>0.25</v>
      </c>
      <c r="J490" s="197">
        <f t="shared" si="16"/>
        <v>125.25</v>
      </c>
    </row>
    <row r="491" spans="1:10" ht="15.75">
      <c r="A491" s="185">
        <f t="shared" si="15"/>
        <v>487</v>
      </c>
      <c r="B491" s="186" t="s">
        <v>8</v>
      </c>
      <c r="C491" s="186" t="s">
        <v>1118</v>
      </c>
      <c r="D491" s="186" t="s">
        <v>1119</v>
      </c>
      <c r="E491" s="186" t="s">
        <v>308</v>
      </c>
      <c r="F491" s="186" t="s">
        <v>74</v>
      </c>
      <c r="G491" s="186" t="s">
        <v>77</v>
      </c>
      <c r="H491" s="187">
        <v>5520</v>
      </c>
      <c r="I491" s="201">
        <v>0.25</v>
      </c>
      <c r="J491" s="197">
        <f t="shared" si="16"/>
        <v>4140</v>
      </c>
    </row>
    <row r="492" spans="1:10" ht="15.75">
      <c r="A492" s="185">
        <f t="shared" si="15"/>
        <v>488</v>
      </c>
      <c r="B492" s="186" t="s">
        <v>8</v>
      </c>
      <c r="C492" s="186" t="s">
        <v>1120</v>
      </c>
      <c r="D492" s="186" t="s">
        <v>1121</v>
      </c>
      <c r="E492" s="186" t="s">
        <v>308</v>
      </c>
      <c r="F492" s="186" t="s">
        <v>74</v>
      </c>
      <c r="G492" s="186" t="s">
        <v>77</v>
      </c>
      <c r="H492" s="187">
        <v>2760</v>
      </c>
      <c r="I492" s="201">
        <v>0.25</v>
      </c>
      <c r="J492" s="197">
        <f t="shared" si="16"/>
        <v>2070</v>
      </c>
    </row>
    <row r="493" spans="1:10" ht="15.75">
      <c r="A493" s="185">
        <f t="shared" si="15"/>
        <v>489</v>
      </c>
      <c r="B493" s="186" t="s">
        <v>8</v>
      </c>
      <c r="C493" s="186" t="s">
        <v>1122</v>
      </c>
      <c r="D493" s="186" t="s">
        <v>1123</v>
      </c>
      <c r="E493" s="186" t="s">
        <v>308</v>
      </c>
      <c r="F493" s="186" t="s">
        <v>74</v>
      </c>
      <c r="G493" s="186" t="s">
        <v>77</v>
      </c>
      <c r="H493" s="187">
        <v>20</v>
      </c>
      <c r="I493" s="201">
        <v>0.25</v>
      </c>
      <c r="J493" s="197">
        <f t="shared" si="16"/>
        <v>15</v>
      </c>
    </row>
    <row r="494" spans="1:10" ht="15.75">
      <c r="A494" s="185">
        <f t="shared" si="15"/>
        <v>490</v>
      </c>
      <c r="B494" s="186" t="s">
        <v>8</v>
      </c>
      <c r="C494" s="186" t="s">
        <v>1124</v>
      </c>
      <c r="D494" s="186" t="s">
        <v>1125</v>
      </c>
      <c r="E494" s="186" t="s">
        <v>308</v>
      </c>
      <c r="F494" s="186" t="s">
        <v>74</v>
      </c>
      <c r="G494" s="186" t="s">
        <v>77</v>
      </c>
      <c r="H494" s="187">
        <v>250</v>
      </c>
      <c r="I494" s="201">
        <v>0.25</v>
      </c>
      <c r="J494" s="197">
        <f t="shared" si="16"/>
        <v>187.5</v>
      </c>
    </row>
    <row r="495" spans="1:10" ht="15.75">
      <c r="A495" s="185">
        <f t="shared" si="15"/>
        <v>491</v>
      </c>
      <c r="B495" s="186" t="s">
        <v>8</v>
      </c>
      <c r="C495" s="186" t="s">
        <v>1126</v>
      </c>
      <c r="D495" s="186" t="s">
        <v>1127</v>
      </c>
      <c r="E495" s="186" t="s">
        <v>308</v>
      </c>
      <c r="F495" s="186" t="s">
        <v>74</v>
      </c>
      <c r="G495" s="186" t="s">
        <v>77</v>
      </c>
      <c r="H495" s="187">
        <v>265</v>
      </c>
      <c r="I495" s="201">
        <v>0.25</v>
      </c>
      <c r="J495" s="197">
        <f t="shared" si="16"/>
        <v>198.75</v>
      </c>
    </row>
    <row r="496" spans="1:10" ht="15.75">
      <c r="A496" s="185">
        <f t="shared" si="15"/>
        <v>492</v>
      </c>
      <c r="B496" s="186" t="s">
        <v>8</v>
      </c>
      <c r="C496" s="186" t="s">
        <v>1128</v>
      </c>
      <c r="D496" s="186" t="s">
        <v>1129</v>
      </c>
      <c r="E496" s="186" t="s">
        <v>308</v>
      </c>
      <c r="F496" s="186" t="s">
        <v>74</v>
      </c>
      <c r="G496" s="186" t="s">
        <v>77</v>
      </c>
      <c r="H496" s="187">
        <v>2900</v>
      </c>
      <c r="I496" s="201">
        <v>0.25</v>
      </c>
      <c r="J496" s="197">
        <f t="shared" si="16"/>
        <v>2175</v>
      </c>
    </row>
    <row r="497" spans="1:10" ht="15.75">
      <c r="A497" s="185">
        <f t="shared" si="15"/>
        <v>493</v>
      </c>
      <c r="B497" s="186" t="s">
        <v>8</v>
      </c>
      <c r="C497" s="186" t="s">
        <v>1130</v>
      </c>
      <c r="D497" s="186" t="s">
        <v>1131</v>
      </c>
      <c r="E497" s="186" t="s">
        <v>308</v>
      </c>
      <c r="F497" s="186" t="s">
        <v>74</v>
      </c>
      <c r="G497" s="186" t="s">
        <v>77</v>
      </c>
      <c r="H497" s="187">
        <v>1150</v>
      </c>
      <c r="I497" s="201">
        <v>0.25</v>
      </c>
      <c r="J497" s="197">
        <f t="shared" si="16"/>
        <v>862.5</v>
      </c>
    </row>
    <row r="498" spans="1:10" ht="15.75">
      <c r="A498" s="185">
        <f t="shared" si="15"/>
        <v>494</v>
      </c>
      <c r="B498" s="186" t="s">
        <v>8</v>
      </c>
      <c r="C498" s="186" t="s">
        <v>1132</v>
      </c>
      <c r="D498" s="186" t="s">
        <v>1133</v>
      </c>
      <c r="E498" s="186" t="s">
        <v>308</v>
      </c>
      <c r="F498" s="186" t="s">
        <v>74</v>
      </c>
      <c r="G498" s="186" t="s">
        <v>77</v>
      </c>
      <c r="H498" s="187">
        <v>3615</v>
      </c>
      <c r="I498" s="201">
        <v>0.25</v>
      </c>
      <c r="J498" s="197">
        <f t="shared" si="16"/>
        <v>2711.25</v>
      </c>
    </row>
    <row r="499" spans="1:10" ht="15.75">
      <c r="A499" s="185">
        <f t="shared" si="15"/>
        <v>495</v>
      </c>
      <c r="B499" s="186" t="s">
        <v>8</v>
      </c>
      <c r="C499" s="186" t="s">
        <v>1134</v>
      </c>
      <c r="D499" s="186" t="s">
        <v>1135</v>
      </c>
      <c r="E499" s="186" t="s">
        <v>308</v>
      </c>
      <c r="F499" s="186" t="s">
        <v>74</v>
      </c>
      <c r="G499" s="186" t="s">
        <v>77</v>
      </c>
      <c r="H499" s="187">
        <v>520</v>
      </c>
      <c r="I499" s="201">
        <v>0.25</v>
      </c>
      <c r="J499" s="197">
        <f t="shared" si="16"/>
        <v>390</v>
      </c>
    </row>
    <row r="500" spans="1:10" ht="15.75">
      <c r="A500" s="185">
        <f t="shared" si="15"/>
        <v>496</v>
      </c>
      <c r="B500" s="186" t="s">
        <v>8</v>
      </c>
      <c r="C500" s="186" t="s">
        <v>1136</v>
      </c>
      <c r="D500" s="186" t="s">
        <v>1137</v>
      </c>
      <c r="E500" s="186" t="s">
        <v>308</v>
      </c>
      <c r="F500" s="186" t="s">
        <v>74</v>
      </c>
      <c r="G500" s="186" t="s">
        <v>77</v>
      </c>
      <c r="H500" s="187">
        <v>3492</v>
      </c>
      <c r="I500" s="201">
        <v>0.25</v>
      </c>
      <c r="J500" s="197">
        <f t="shared" si="16"/>
        <v>2619</v>
      </c>
    </row>
    <row r="501" spans="1:10" ht="15.75">
      <c r="A501" s="185">
        <f t="shared" si="15"/>
        <v>497</v>
      </c>
      <c r="B501" s="186" t="s">
        <v>8</v>
      </c>
      <c r="C501" s="186" t="s">
        <v>1138</v>
      </c>
      <c r="D501" s="186" t="s">
        <v>1139</v>
      </c>
      <c r="E501" s="186" t="s">
        <v>308</v>
      </c>
      <c r="F501" s="186" t="s">
        <v>74</v>
      </c>
      <c r="G501" s="186" t="s">
        <v>77</v>
      </c>
      <c r="H501" s="187">
        <v>2800</v>
      </c>
      <c r="I501" s="201">
        <v>0.25</v>
      </c>
      <c r="J501" s="197">
        <f t="shared" si="16"/>
        <v>2100</v>
      </c>
    </row>
    <row r="502" spans="1:10" ht="15.75">
      <c r="A502" s="185">
        <f t="shared" si="15"/>
        <v>498</v>
      </c>
      <c r="B502" s="186" t="s">
        <v>8</v>
      </c>
      <c r="C502" s="186" t="s">
        <v>1140</v>
      </c>
      <c r="D502" s="186" t="s">
        <v>1141</v>
      </c>
      <c r="E502" s="186" t="s">
        <v>308</v>
      </c>
      <c r="F502" s="186" t="s">
        <v>74</v>
      </c>
      <c r="G502" s="186" t="s">
        <v>77</v>
      </c>
      <c r="H502" s="187">
        <v>4315</v>
      </c>
      <c r="I502" s="201">
        <v>0.25</v>
      </c>
      <c r="J502" s="197">
        <f t="shared" si="16"/>
        <v>3236.25</v>
      </c>
    </row>
    <row r="503" spans="1:10" ht="15.75">
      <c r="A503" s="185">
        <f t="shared" si="15"/>
        <v>499</v>
      </c>
      <c r="B503" s="186" t="s">
        <v>8</v>
      </c>
      <c r="C503" s="186" t="s">
        <v>1142</v>
      </c>
      <c r="D503" s="186" t="s">
        <v>1143</v>
      </c>
      <c r="E503" s="186" t="s">
        <v>308</v>
      </c>
      <c r="F503" s="186" t="s">
        <v>74</v>
      </c>
      <c r="G503" s="186" t="s">
        <v>77</v>
      </c>
      <c r="H503" s="187">
        <v>1715</v>
      </c>
      <c r="I503" s="201">
        <v>0.25</v>
      </c>
      <c r="J503" s="197">
        <f t="shared" si="16"/>
        <v>1286.25</v>
      </c>
    </row>
    <row r="504" spans="1:10" ht="15.75">
      <c r="A504" s="185">
        <f t="shared" si="15"/>
        <v>500</v>
      </c>
      <c r="B504" s="186" t="s">
        <v>8</v>
      </c>
      <c r="C504" s="186" t="s">
        <v>1144</v>
      </c>
      <c r="D504" s="186" t="s">
        <v>1145</v>
      </c>
      <c r="E504" s="186" t="s">
        <v>308</v>
      </c>
      <c r="F504" s="186" t="s">
        <v>74</v>
      </c>
      <c r="G504" s="186" t="s">
        <v>77</v>
      </c>
      <c r="H504" s="187">
        <v>4315</v>
      </c>
      <c r="I504" s="201">
        <v>0.25</v>
      </c>
      <c r="J504" s="197">
        <f t="shared" si="16"/>
        <v>3236.25</v>
      </c>
    </row>
    <row r="505" spans="1:10" ht="15.75">
      <c r="A505" s="185">
        <f t="shared" si="15"/>
        <v>501</v>
      </c>
      <c r="B505" s="186" t="s">
        <v>8</v>
      </c>
      <c r="C505" s="186" t="s">
        <v>1146</v>
      </c>
      <c r="D505" s="186" t="s">
        <v>1147</v>
      </c>
      <c r="E505" s="186" t="s">
        <v>308</v>
      </c>
      <c r="F505" s="186" t="s">
        <v>74</v>
      </c>
      <c r="G505" s="186" t="s">
        <v>77</v>
      </c>
      <c r="H505" s="187">
        <v>2580</v>
      </c>
      <c r="I505" s="201">
        <v>0.25</v>
      </c>
      <c r="J505" s="197">
        <f t="shared" si="16"/>
        <v>1935</v>
      </c>
    </row>
    <row r="506" spans="1:10" ht="15.75">
      <c r="A506" s="185">
        <f t="shared" si="15"/>
        <v>502</v>
      </c>
      <c r="B506" s="186" t="s">
        <v>8</v>
      </c>
      <c r="C506" s="186" t="s">
        <v>1148</v>
      </c>
      <c r="D506" s="186" t="s">
        <v>1149</v>
      </c>
      <c r="E506" s="186" t="s">
        <v>308</v>
      </c>
      <c r="F506" s="186" t="s">
        <v>74</v>
      </c>
      <c r="G506" s="186" t="s">
        <v>77</v>
      </c>
      <c r="H506" s="187">
        <v>6250</v>
      </c>
      <c r="I506" s="201">
        <v>0.25</v>
      </c>
      <c r="J506" s="197">
        <f t="shared" si="16"/>
        <v>4687.5</v>
      </c>
    </row>
    <row r="507" spans="1:10" ht="15.75">
      <c r="A507" s="185">
        <f t="shared" si="15"/>
        <v>503</v>
      </c>
      <c r="B507" s="186" t="s">
        <v>8</v>
      </c>
      <c r="C507" s="186" t="s">
        <v>1150</v>
      </c>
      <c r="D507" s="186" t="s">
        <v>1151</v>
      </c>
      <c r="E507" s="186" t="s">
        <v>308</v>
      </c>
      <c r="F507" s="186" t="s">
        <v>74</v>
      </c>
      <c r="G507" s="186" t="s">
        <v>77</v>
      </c>
      <c r="H507" s="187">
        <v>6470</v>
      </c>
      <c r="I507" s="201">
        <v>0.25</v>
      </c>
      <c r="J507" s="197">
        <f t="shared" si="16"/>
        <v>4852.5</v>
      </c>
    </row>
    <row r="508" spans="1:10" ht="15.75">
      <c r="A508" s="185">
        <f t="shared" si="15"/>
        <v>504</v>
      </c>
      <c r="B508" s="186" t="s">
        <v>8</v>
      </c>
      <c r="C508" s="186" t="s">
        <v>1152</v>
      </c>
      <c r="D508" s="186" t="s">
        <v>1153</v>
      </c>
      <c r="E508" s="186" t="s">
        <v>308</v>
      </c>
      <c r="F508" s="186" t="s">
        <v>74</v>
      </c>
      <c r="G508" s="186" t="s">
        <v>77</v>
      </c>
      <c r="H508" s="187">
        <v>5170</v>
      </c>
      <c r="I508" s="201">
        <v>0.25</v>
      </c>
      <c r="J508" s="197">
        <f t="shared" si="16"/>
        <v>3877.5</v>
      </c>
    </row>
    <row r="509" spans="1:10" ht="15.75">
      <c r="A509" s="185">
        <f t="shared" si="15"/>
        <v>505</v>
      </c>
      <c r="B509" s="186" t="s">
        <v>8</v>
      </c>
      <c r="C509" s="186" t="s">
        <v>1154</v>
      </c>
      <c r="D509" s="186" t="s">
        <v>1155</v>
      </c>
      <c r="E509" s="186" t="s">
        <v>308</v>
      </c>
      <c r="F509" s="186" t="s">
        <v>74</v>
      </c>
      <c r="G509" s="186" t="s">
        <v>77</v>
      </c>
      <c r="H509" s="187">
        <v>1715</v>
      </c>
      <c r="I509" s="201">
        <v>0.25</v>
      </c>
      <c r="J509" s="197">
        <f t="shared" si="16"/>
        <v>1286.25</v>
      </c>
    </row>
    <row r="510" spans="1:10" ht="15.75">
      <c r="A510" s="185">
        <f t="shared" si="15"/>
        <v>506</v>
      </c>
      <c r="B510" s="186" t="s">
        <v>8</v>
      </c>
      <c r="C510" s="186" t="s">
        <v>1156</v>
      </c>
      <c r="D510" s="186" t="s">
        <v>1157</v>
      </c>
      <c r="E510" s="186" t="s">
        <v>308</v>
      </c>
      <c r="F510" s="186" t="s">
        <v>74</v>
      </c>
      <c r="G510" s="186" t="s">
        <v>77</v>
      </c>
      <c r="H510" s="187">
        <v>3440</v>
      </c>
      <c r="I510" s="201">
        <v>0.25</v>
      </c>
      <c r="J510" s="197">
        <f t="shared" si="16"/>
        <v>2580</v>
      </c>
    </row>
    <row r="511" spans="1:10" ht="15.75">
      <c r="A511" s="185">
        <f t="shared" si="15"/>
        <v>507</v>
      </c>
      <c r="B511" s="186" t="s">
        <v>8</v>
      </c>
      <c r="C511" s="186" t="s">
        <v>1158</v>
      </c>
      <c r="D511" s="186" t="s">
        <v>1159</v>
      </c>
      <c r="E511" s="186" t="s">
        <v>308</v>
      </c>
      <c r="F511" s="186" t="s">
        <v>74</v>
      </c>
      <c r="G511" s="186" t="s">
        <v>77</v>
      </c>
      <c r="H511" s="187">
        <v>4305</v>
      </c>
      <c r="I511" s="201">
        <v>0.25</v>
      </c>
      <c r="J511" s="197">
        <f t="shared" si="16"/>
        <v>3228.75</v>
      </c>
    </row>
    <row r="512" spans="1:10" ht="15.75">
      <c r="A512" s="185">
        <f t="shared" si="15"/>
        <v>508</v>
      </c>
      <c r="B512" s="186" t="s">
        <v>8</v>
      </c>
      <c r="C512" s="186" t="s">
        <v>1160</v>
      </c>
      <c r="D512" s="186" t="s">
        <v>1161</v>
      </c>
      <c r="E512" s="186" t="s">
        <v>308</v>
      </c>
      <c r="F512" s="186" t="s">
        <v>74</v>
      </c>
      <c r="G512" s="186" t="s">
        <v>77</v>
      </c>
      <c r="H512" s="187">
        <v>4305</v>
      </c>
      <c r="I512" s="201">
        <v>0.25</v>
      </c>
      <c r="J512" s="197">
        <f t="shared" si="16"/>
        <v>3228.75</v>
      </c>
    </row>
    <row r="513" spans="1:10" ht="15.75">
      <c r="A513" s="185">
        <f t="shared" si="15"/>
        <v>509</v>
      </c>
      <c r="B513" s="186" t="s">
        <v>8</v>
      </c>
      <c r="C513" s="186" t="s">
        <v>1162</v>
      </c>
      <c r="D513" s="186" t="s">
        <v>1163</v>
      </c>
      <c r="E513" s="186" t="s">
        <v>308</v>
      </c>
      <c r="F513" s="186" t="s">
        <v>74</v>
      </c>
      <c r="G513" s="186" t="s">
        <v>77</v>
      </c>
      <c r="H513" s="187">
        <v>215</v>
      </c>
      <c r="I513" s="201">
        <v>0.25</v>
      </c>
      <c r="J513" s="197">
        <f t="shared" si="16"/>
        <v>161.25</v>
      </c>
    </row>
    <row r="514" spans="1:10" ht="15.75">
      <c r="A514" s="185">
        <f t="shared" si="15"/>
        <v>510</v>
      </c>
      <c r="B514" s="186" t="s">
        <v>8</v>
      </c>
      <c r="C514" s="186" t="s">
        <v>1164</v>
      </c>
      <c r="D514" s="186" t="s">
        <v>1165</v>
      </c>
      <c r="E514" s="186" t="s">
        <v>308</v>
      </c>
      <c r="F514" s="186" t="s">
        <v>74</v>
      </c>
      <c r="G514" s="186" t="s">
        <v>77</v>
      </c>
      <c r="H514" s="187">
        <v>0.43</v>
      </c>
      <c r="I514" s="201">
        <v>0.25</v>
      </c>
      <c r="J514" s="197">
        <f t="shared" si="16"/>
        <v>0.32250000000000001</v>
      </c>
    </row>
    <row r="515" spans="1:10" ht="15.75">
      <c r="A515" s="185">
        <f t="shared" si="15"/>
        <v>511</v>
      </c>
      <c r="B515" s="186" t="s">
        <v>8</v>
      </c>
      <c r="C515" s="186" t="s">
        <v>1166</v>
      </c>
      <c r="D515" s="186" t="s">
        <v>1167</v>
      </c>
      <c r="E515" s="186" t="s">
        <v>308</v>
      </c>
      <c r="F515" s="186" t="s">
        <v>74</v>
      </c>
      <c r="G515" s="186" t="s">
        <v>77</v>
      </c>
      <c r="H515" s="187">
        <v>130</v>
      </c>
      <c r="I515" s="201">
        <v>0.25</v>
      </c>
      <c r="J515" s="197">
        <f t="shared" si="16"/>
        <v>97.5</v>
      </c>
    </row>
    <row r="516" spans="1:10" ht="15.75">
      <c r="A516" s="185">
        <f t="shared" si="15"/>
        <v>512</v>
      </c>
      <c r="B516" s="186" t="s">
        <v>8</v>
      </c>
      <c r="C516" s="186" t="s">
        <v>1168</v>
      </c>
      <c r="D516" s="186" t="s">
        <v>1169</v>
      </c>
      <c r="E516" s="186" t="s">
        <v>308</v>
      </c>
      <c r="F516" s="186" t="s">
        <v>74</v>
      </c>
      <c r="G516" s="186" t="s">
        <v>77</v>
      </c>
      <c r="H516" s="187">
        <v>667</v>
      </c>
      <c r="I516" s="201">
        <v>0.25</v>
      </c>
      <c r="J516" s="197">
        <f t="shared" si="16"/>
        <v>500.25</v>
      </c>
    </row>
    <row r="517" spans="1:10" ht="15.75">
      <c r="A517" s="185">
        <f t="shared" si="15"/>
        <v>513</v>
      </c>
      <c r="B517" s="186" t="s">
        <v>8</v>
      </c>
      <c r="C517" s="186" t="s">
        <v>1170</v>
      </c>
      <c r="D517" s="186" t="s">
        <v>1171</v>
      </c>
      <c r="E517" s="186" t="s">
        <v>308</v>
      </c>
      <c r="F517" s="186" t="s">
        <v>74</v>
      </c>
      <c r="G517" s="186" t="s">
        <v>77</v>
      </c>
      <c r="H517" s="187">
        <v>4158.33</v>
      </c>
      <c r="I517" s="201">
        <v>0.25</v>
      </c>
      <c r="J517" s="197">
        <f t="shared" si="16"/>
        <v>3118.7474999999999</v>
      </c>
    </row>
    <row r="518" spans="1:10" ht="15.75">
      <c r="A518" s="185">
        <f t="shared" ref="A518:A581" si="17">SUM(A517+1)</f>
        <v>514</v>
      </c>
      <c r="B518" s="186" t="s">
        <v>8</v>
      </c>
      <c r="C518" s="186" t="s">
        <v>1172</v>
      </c>
      <c r="D518" s="186" t="s">
        <v>1173</v>
      </c>
      <c r="E518" s="186" t="s">
        <v>308</v>
      </c>
      <c r="F518" s="186" t="s">
        <v>74</v>
      </c>
      <c r="G518" s="186" t="s">
        <v>77</v>
      </c>
      <c r="H518" s="187">
        <v>865</v>
      </c>
      <c r="I518" s="201">
        <v>0.25</v>
      </c>
      <c r="J518" s="197">
        <f t="shared" si="16"/>
        <v>648.75</v>
      </c>
    </row>
    <row r="519" spans="1:10" ht="15.75">
      <c r="A519" s="185">
        <f t="shared" si="17"/>
        <v>515</v>
      </c>
      <c r="B519" s="186" t="s">
        <v>8</v>
      </c>
      <c r="C519" s="186" t="s">
        <v>1174</v>
      </c>
      <c r="D519" s="186" t="s">
        <v>1175</v>
      </c>
      <c r="E519" s="186" t="s">
        <v>308</v>
      </c>
      <c r="F519" s="186" t="s">
        <v>74</v>
      </c>
      <c r="G519" s="186" t="s">
        <v>77</v>
      </c>
      <c r="H519" s="187">
        <v>3880</v>
      </c>
      <c r="I519" s="201">
        <v>0.25</v>
      </c>
      <c r="J519" s="197">
        <f t="shared" si="16"/>
        <v>2910</v>
      </c>
    </row>
    <row r="520" spans="1:10" ht="15.75">
      <c r="A520" s="185">
        <f t="shared" si="17"/>
        <v>516</v>
      </c>
      <c r="B520" s="186" t="s">
        <v>8</v>
      </c>
      <c r="C520" s="186" t="s">
        <v>1176</v>
      </c>
      <c r="D520" s="186" t="s">
        <v>1177</v>
      </c>
      <c r="E520" s="186" t="s">
        <v>308</v>
      </c>
      <c r="F520" s="186" t="s">
        <v>74</v>
      </c>
      <c r="G520" s="186" t="s">
        <v>77</v>
      </c>
      <c r="H520" s="187">
        <v>2800</v>
      </c>
      <c r="I520" s="201">
        <v>0.25</v>
      </c>
      <c r="J520" s="197">
        <f t="shared" si="16"/>
        <v>2100</v>
      </c>
    </row>
    <row r="521" spans="1:10" ht="15.75">
      <c r="A521" s="185">
        <f t="shared" si="17"/>
        <v>517</v>
      </c>
      <c r="B521" s="186" t="s">
        <v>8</v>
      </c>
      <c r="C521" s="186" t="s">
        <v>1178</v>
      </c>
      <c r="D521" s="186" t="s">
        <v>1179</v>
      </c>
      <c r="E521" s="186" t="s">
        <v>308</v>
      </c>
      <c r="F521" s="186" t="s">
        <v>74</v>
      </c>
      <c r="G521" s="186" t="s">
        <v>77</v>
      </c>
      <c r="H521" s="187">
        <v>855</v>
      </c>
      <c r="I521" s="201">
        <v>0.25</v>
      </c>
      <c r="J521" s="197">
        <f t="shared" si="16"/>
        <v>641.25</v>
      </c>
    </row>
    <row r="522" spans="1:10" ht="15.75">
      <c r="A522" s="185">
        <f t="shared" si="17"/>
        <v>518</v>
      </c>
      <c r="B522" s="186" t="s">
        <v>8</v>
      </c>
      <c r="C522" s="186" t="s">
        <v>1180</v>
      </c>
      <c r="D522" s="186" t="s">
        <v>1181</v>
      </c>
      <c r="E522" s="186" t="s">
        <v>308</v>
      </c>
      <c r="F522" s="186" t="s">
        <v>74</v>
      </c>
      <c r="G522" s="186" t="s">
        <v>77</v>
      </c>
      <c r="H522" s="187">
        <v>2190</v>
      </c>
      <c r="I522" s="201">
        <v>0.25</v>
      </c>
      <c r="J522" s="197">
        <f t="shared" si="16"/>
        <v>1642.5</v>
      </c>
    </row>
    <row r="523" spans="1:10" ht="15.75">
      <c r="A523" s="185">
        <f t="shared" si="17"/>
        <v>519</v>
      </c>
      <c r="B523" s="186" t="s">
        <v>8</v>
      </c>
      <c r="C523" s="186" t="s">
        <v>1182</v>
      </c>
      <c r="D523" s="186" t="s">
        <v>1183</v>
      </c>
      <c r="E523" s="186" t="s">
        <v>308</v>
      </c>
      <c r="F523" s="186" t="s">
        <v>74</v>
      </c>
      <c r="G523" s="186" t="s">
        <v>77</v>
      </c>
      <c r="H523" s="187">
        <v>666.67</v>
      </c>
      <c r="I523" s="201">
        <v>0.25</v>
      </c>
      <c r="J523" s="197">
        <f t="shared" si="16"/>
        <v>500.00249999999994</v>
      </c>
    </row>
    <row r="524" spans="1:10" ht="15.75">
      <c r="A524" s="185">
        <f t="shared" si="17"/>
        <v>520</v>
      </c>
      <c r="B524" s="186" t="s">
        <v>8</v>
      </c>
      <c r="C524" s="186" t="s">
        <v>1184</v>
      </c>
      <c r="D524" s="186" t="s">
        <v>1185</v>
      </c>
      <c r="E524" s="186" t="s">
        <v>308</v>
      </c>
      <c r="F524" s="186" t="s">
        <v>74</v>
      </c>
      <c r="G524" s="186" t="s">
        <v>77</v>
      </c>
      <c r="H524" s="187">
        <v>51740</v>
      </c>
      <c r="I524" s="201">
        <v>0.25</v>
      </c>
      <c r="J524" s="197">
        <f t="shared" si="16"/>
        <v>38805</v>
      </c>
    </row>
    <row r="525" spans="1:10" ht="15.75">
      <c r="A525" s="185">
        <f t="shared" si="17"/>
        <v>521</v>
      </c>
      <c r="B525" s="186" t="s">
        <v>8</v>
      </c>
      <c r="C525" s="186" t="s">
        <v>1186</v>
      </c>
      <c r="D525" s="186" t="s">
        <v>1187</v>
      </c>
      <c r="E525" s="186" t="s">
        <v>308</v>
      </c>
      <c r="F525" s="186" t="s">
        <v>74</v>
      </c>
      <c r="G525" s="186" t="s">
        <v>77</v>
      </c>
      <c r="H525" s="187">
        <v>27590</v>
      </c>
      <c r="I525" s="201">
        <v>0.25</v>
      </c>
      <c r="J525" s="197">
        <f t="shared" si="16"/>
        <v>20692.5</v>
      </c>
    </row>
    <row r="526" spans="1:10" ht="15.75">
      <c r="A526" s="185">
        <f t="shared" si="17"/>
        <v>522</v>
      </c>
      <c r="B526" s="186" t="s">
        <v>8</v>
      </c>
      <c r="C526" s="186" t="s">
        <v>1188</v>
      </c>
      <c r="D526" s="186" t="s">
        <v>1189</v>
      </c>
      <c r="E526" s="186" t="s">
        <v>308</v>
      </c>
      <c r="F526" s="186" t="s">
        <v>74</v>
      </c>
      <c r="G526" s="186" t="s">
        <v>77</v>
      </c>
      <c r="H526" s="187">
        <v>1390</v>
      </c>
      <c r="I526" s="201">
        <v>0.25</v>
      </c>
      <c r="J526" s="197">
        <f t="shared" ref="J526:J539" si="18">H526-(H526*(I526))</f>
        <v>1042.5</v>
      </c>
    </row>
    <row r="527" spans="1:10" ht="15.75">
      <c r="A527" s="185">
        <f t="shared" si="17"/>
        <v>523</v>
      </c>
      <c r="B527" s="186" t="s">
        <v>8</v>
      </c>
      <c r="C527" s="186" t="s">
        <v>1190</v>
      </c>
      <c r="D527" s="186" t="s">
        <v>1191</v>
      </c>
      <c r="E527" s="186" t="s">
        <v>308</v>
      </c>
      <c r="F527" s="186" t="s">
        <v>74</v>
      </c>
      <c r="G527" s="186" t="s">
        <v>77</v>
      </c>
      <c r="H527" s="187">
        <v>14650</v>
      </c>
      <c r="I527" s="201">
        <v>0.25</v>
      </c>
      <c r="J527" s="197">
        <f t="shared" si="18"/>
        <v>10987.5</v>
      </c>
    </row>
    <row r="528" spans="1:10" ht="15.75">
      <c r="A528" s="185">
        <f t="shared" si="17"/>
        <v>524</v>
      </c>
      <c r="B528" s="186" t="s">
        <v>8</v>
      </c>
      <c r="C528" s="186" t="s">
        <v>1192</v>
      </c>
      <c r="D528" s="186" t="s">
        <v>1193</v>
      </c>
      <c r="E528" s="186" t="s">
        <v>308</v>
      </c>
      <c r="F528" s="186" t="s">
        <v>74</v>
      </c>
      <c r="G528" s="186" t="s">
        <v>77</v>
      </c>
      <c r="H528" s="187">
        <v>2000</v>
      </c>
      <c r="I528" s="201">
        <v>0.25</v>
      </c>
      <c r="J528" s="197">
        <f t="shared" si="18"/>
        <v>1500</v>
      </c>
    </row>
    <row r="529" spans="1:10" ht="15.75">
      <c r="A529" s="185">
        <f t="shared" si="17"/>
        <v>525</v>
      </c>
      <c r="B529" s="186" t="s">
        <v>8</v>
      </c>
      <c r="C529" s="186" t="s">
        <v>1194</v>
      </c>
      <c r="D529" s="186" t="s">
        <v>1195</v>
      </c>
      <c r="E529" s="186" t="s">
        <v>308</v>
      </c>
      <c r="F529" s="186" t="s">
        <v>74</v>
      </c>
      <c r="G529" s="186" t="s">
        <v>77</v>
      </c>
      <c r="H529" s="187">
        <v>3175</v>
      </c>
      <c r="I529" s="201">
        <v>0.25</v>
      </c>
      <c r="J529" s="197">
        <f t="shared" si="18"/>
        <v>2381.25</v>
      </c>
    </row>
    <row r="530" spans="1:10" ht="15.75">
      <c r="A530" s="185">
        <f t="shared" si="17"/>
        <v>526</v>
      </c>
      <c r="B530" s="186" t="s">
        <v>8</v>
      </c>
      <c r="C530" s="186" t="s">
        <v>1196</v>
      </c>
      <c r="D530" s="186" t="s">
        <v>1197</v>
      </c>
      <c r="E530" s="186" t="s">
        <v>308</v>
      </c>
      <c r="F530" s="186" t="s">
        <v>74</v>
      </c>
      <c r="G530" s="186" t="s">
        <v>77</v>
      </c>
      <c r="H530" s="187">
        <v>12500</v>
      </c>
      <c r="I530" s="201">
        <v>0.25</v>
      </c>
      <c r="J530" s="197">
        <f t="shared" si="18"/>
        <v>9375</v>
      </c>
    </row>
    <row r="531" spans="1:10" ht="15.75">
      <c r="A531" s="185">
        <f t="shared" si="17"/>
        <v>527</v>
      </c>
      <c r="B531" s="186" t="s">
        <v>8</v>
      </c>
      <c r="C531" s="186" t="s">
        <v>1198</v>
      </c>
      <c r="D531" s="186" t="s">
        <v>1199</v>
      </c>
      <c r="E531" s="186" t="s">
        <v>308</v>
      </c>
      <c r="F531" s="186" t="s">
        <v>74</v>
      </c>
      <c r="G531" s="186" t="s">
        <v>77</v>
      </c>
      <c r="H531" s="187">
        <v>756</v>
      </c>
      <c r="I531" s="201">
        <v>0.25</v>
      </c>
      <c r="J531" s="197">
        <f t="shared" si="18"/>
        <v>567</v>
      </c>
    </row>
    <row r="532" spans="1:10" ht="15.75">
      <c r="A532" s="185">
        <f t="shared" si="17"/>
        <v>528</v>
      </c>
      <c r="B532" s="186" t="s">
        <v>8</v>
      </c>
      <c r="C532" s="186" t="s">
        <v>1200</v>
      </c>
      <c r="D532" s="186" t="s">
        <v>1201</v>
      </c>
      <c r="E532" s="186" t="s">
        <v>308</v>
      </c>
      <c r="F532" s="186" t="s">
        <v>74</v>
      </c>
      <c r="G532" s="186" t="s">
        <v>77</v>
      </c>
      <c r="H532" s="187">
        <v>136.5</v>
      </c>
      <c r="I532" s="201">
        <v>0.25</v>
      </c>
      <c r="J532" s="197">
        <f t="shared" si="18"/>
        <v>102.375</v>
      </c>
    </row>
    <row r="533" spans="1:10" ht="15.75">
      <c r="A533" s="185">
        <f t="shared" si="17"/>
        <v>529</v>
      </c>
      <c r="B533" s="186" t="s">
        <v>8</v>
      </c>
      <c r="C533" s="186" t="s">
        <v>1202</v>
      </c>
      <c r="D533" s="186" t="s">
        <v>1203</v>
      </c>
      <c r="E533" s="186" t="s">
        <v>308</v>
      </c>
      <c r="F533" s="186" t="s">
        <v>74</v>
      </c>
      <c r="G533" s="186" t="s">
        <v>77</v>
      </c>
      <c r="H533" s="187">
        <v>210</v>
      </c>
      <c r="I533" s="201">
        <v>0.25</v>
      </c>
      <c r="J533" s="197">
        <f t="shared" si="18"/>
        <v>157.5</v>
      </c>
    </row>
    <row r="534" spans="1:10" ht="15.75">
      <c r="A534" s="185">
        <f t="shared" si="17"/>
        <v>530</v>
      </c>
      <c r="B534" s="186" t="s">
        <v>8</v>
      </c>
      <c r="C534" s="186" t="s">
        <v>1204</v>
      </c>
      <c r="D534" s="186" t="s">
        <v>1205</v>
      </c>
      <c r="E534" s="186" t="s">
        <v>308</v>
      </c>
      <c r="F534" s="186" t="s">
        <v>74</v>
      </c>
      <c r="G534" s="186" t="s">
        <v>77</v>
      </c>
      <c r="H534" s="187">
        <v>420</v>
      </c>
      <c r="I534" s="201">
        <v>0.25</v>
      </c>
      <c r="J534" s="197">
        <f t="shared" si="18"/>
        <v>315</v>
      </c>
    </row>
    <row r="535" spans="1:10" ht="15.75">
      <c r="A535" s="185">
        <f t="shared" si="17"/>
        <v>531</v>
      </c>
      <c r="B535" s="186" t="s">
        <v>8</v>
      </c>
      <c r="C535" s="186" t="s">
        <v>1206</v>
      </c>
      <c r="D535" s="186" t="s">
        <v>1207</v>
      </c>
      <c r="E535" s="186" t="s">
        <v>308</v>
      </c>
      <c r="F535" s="186" t="s">
        <v>74</v>
      </c>
      <c r="G535" s="186" t="s">
        <v>77</v>
      </c>
      <c r="H535" s="187">
        <v>2204</v>
      </c>
      <c r="I535" s="201">
        <v>0.25</v>
      </c>
      <c r="J535" s="197">
        <f t="shared" si="18"/>
        <v>1653</v>
      </c>
    </row>
    <row r="536" spans="1:10" ht="15.75">
      <c r="A536" s="185">
        <f t="shared" si="17"/>
        <v>532</v>
      </c>
      <c r="B536" s="186" t="s">
        <v>8</v>
      </c>
      <c r="C536" s="186" t="s">
        <v>1208</v>
      </c>
      <c r="D536" s="186" t="s">
        <v>1209</v>
      </c>
      <c r="E536" s="186" t="s">
        <v>308</v>
      </c>
      <c r="F536" s="186" t="s">
        <v>74</v>
      </c>
      <c r="G536" s="186" t="s">
        <v>77</v>
      </c>
      <c r="H536" s="187">
        <v>262.5</v>
      </c>
      <c r="I536" s="201">
        <v>0.25</v>
      </c>
      <c r="J536" s="197">
        <f t="shared" si="18"/>
        <v>196.875</v>
      </c>
    </row>
    <row r="537" spans="1:10" ht="15.75">
      <c r="A537" s="185">
        <f t="shared" si="17"/>
        <v>533</v>
      </c>
      <c r="B537" s="186" t="s">
        <v>8</v>
      </c>
      <c r="C537" s="186" t="s">
        <v>1210</v>
      </c>
      <c r="D537" s="186" t="s">
        <v>1211</v>
      </c>
      <c r="E537" s="186" t="s">
        <v>308</v>
      </c>
      <c r="F537" s="186" t="s">
        <v>74</v>
      </c>
      <c r="G537" s="186" t="s">
        <v>77</v>
      </c>
      <c r="H537" s="187">
        <v>399</v>
      </c>
      <c r="I537" s="201">
        <v>0.25</v>
      </c>
      <c r="J537" s="197">
        <f t="shared" si="18"/>
        <v>299.25</v>
      </c>
    </row>
    <row r="538" spans="1:10" ht="15.75">
      <c r="A538" s="185">
        <f t="shared" si="17"/>
        <v>534</v>
      </c>
      <c r="B538" s="186" t="s">
        <v>8</v>
      </c>
      <c r="C538" s="186" t="s">
        <v>1212</v>
      </c>
      <c r="D538" s="186" t="s">
        <v>1213</v>
      </c>
      <c r="E538" s="186" t="s">
        <v>308</v>
      </c>
      <c r="F538" s="186" t="s">
        <v>74</v>
      </c>
      <c r="G538" s="186" t="s">
        <v>77</v>
      </c>
      <c r="H538" s="187">
        <v>210</v>
      </c>
      <c r="I538" s="201">
        <v>0.25</v>
      </c>
      <c r="J538" s="197">
        <f t="shared" si="18"/>
        <v>157.5</v>
      </c>
    </row>
    <row r="539" spans="1:10" ht="15.75">
      <c r="A539" s="185">
        <f t="shared" si="17"/>
        <v>535</v>
      </c>
      <c r="B539" s="186" t="s">
        <v>8</v>
      </c>
      <c r="C539" s="186" t="s">
        <v>1214</v>
      </c>
      <c r="D539" s="186" t="s">
        <v>1211</v>
      </c>
      <c r="E539" s="186" t="s">
        <v>308</v>
      </c>
      <c r="F539" s="186" t="s">
        <v>74</v>
      </c>
      <c r="G539" s="186" t="s">
        <v>77</v>
      </c>
      <c r="H539" s="187">
        <v>319.2</v>
      </c>
      <c r="I539" s="201">
        <v>0.25</v>
      </c>
      <c r="J539" s="197">
        <f t="shared" si="18"/>
        <v>239.39999999999998</v>
      </c>
    </row>
    <row r="540" spans="1:10" ht="26.25">
      <c r="A540" s="185">
        <f t="shared" si="17"/>
        <v>536</v>
      </c>
      <c r="B540" s="186" t="s">
        <v>1215</v>
      </c>
      <c r="C540" s="186" t="s">
        <v>1216</v>
      </c>
      <c r="D540" s="188" t="s">
        <v>2816</v>
      </c>
      <c r="E540" s="186" t="s">
        <v>308</v>
      </c>
      <c r="F540" s="186" t="s">
        <v>74</v>
      </c>
      <c r="G540" s="186" t="s">
        <v>77</v>
      </c>
      <c r="H540" s="187">
        <v>379</v>
      </c>
      <c r="I540" s="201">
        <v>0.15</v>
      </c>
      <c r="J540" s="197">
        <f t="shared" ref="J540:J596" si="19">H540-(H540*(I540))</f>
        <v>322.14999999999998</v>
      </c>
    </row>
    <row r="541" spans="1:10" ht="26.25">
      <c r="A541" s="185">
        <f t="shared" si="17"/>
        <v>537</v>
      </c>
      <c r="B541" s="186" t="s">
        <v>1215</v>
      </c>
      <c r="C541" s="186" t="s">
        <v>1217</v>
      </c>
      <c r="D541" s="188" t="s">
        <v>2817</v>
      </c>
      <c r="E541" s="186" t="s">
        <v>308</v>
      </c>
      <c r="F541" s="186" t="s">
        <v>74</v>
      </c>
      <c r="G541" s="186" t="s">
        <v>77</v>
      </c>
      <c r="H541" s="187">
        <v>379</v>
      </c>
      <c r="I541" s="201">
        <v>0.15</v>
      </c>
      <c r="J541" s="197">
        <f t="shared" si="19"/>
        <v>322.14999999999998</v>
      </c>
    </row>
    <row r="542" spans="1:10" ht="26.25">
      <c r="A542" s="185">
        <f t="shared" si="17"/>
        <v>538</v>
      </c>
      <c r="B542" s="186" t="s">
        <v>1215</v>
      </c>
      <c r="C542" s="186" t="s">
        <v>1218</v>
      </c>
      <c r="D542" s="188" t="s">
        <v>2818</v>
      </c>
      <c r="E542" s="186" t="s">
        <v>308</v>
      </c>
      <c r="F542" s="186" t="s">
        <v>74</v>
      </c>
      <c r="G542" s="186" t="s">
        <v>77</v>
      </c>
      <c r="H542" s="187">
        <v>281</v>
      </c>
      <c r="I542" s="201">
        <v>0.15</v>
      </c>
      <c r="J542" s="197">
        <f t="shared" si="19"/>
        <v>238.85</v>
      </c>
    </row>
    <row r="543" spans="1:10" ht="15.75">
      <c r="A543" s="185">
        <f t="shared" si="17"/>
        <v>539</v>
      </c>
      <c r="B543" s="186" t="s">
        <v>1215</v>
      </c>
      <c r="C543" s="186" t="s">
        <v>1219</v>
      </c>
      <c r="D543" s="186" t="s">
        <v>1220</v>
      </c>
      <c r="E543" s="186" t="s">
        <v>308</v>
      </c>
      <c r="F543" s="186" t="s">
        <v>74</v>
      </c>
      <c r="G543" s="186" t="s">
        <v>77</v>
      </c>
      <c r="H543" s="187">
        <v>21.5</v>
      </c>
      <c r="I543" s="201">
        <v>0.15</v>
      </c>
      <c r="J543" s="197">
        <f t="shared" si="19"/>
        <v>18.274999999999999</v>
      </c>
    </row>
    <row r="544" spans="1:10" ht="15.75">
      <c r="A544" s="185">
        <f t="shared" si="17"/>
        <v>540</v>
      </c>
      <c r="B544" s="186" t="s">
        <v>1215</v>
      </c>
      <c r="C544" s="186" t="s">
        <v>1221</v>
      </c>
      <c r="D544" s="186" t="s">
        <v>1222</v>
      </c>
      <c r="E544" s="186" t="s">
        <v>308</v>
      </c>
      <c r="F544" s="186" t="s">
        <v>74</v>
      </c>
      <c r="G544" s="186" t="s">
        <v>77</v>
      </c>
      <c r="H544" s="187">
        <v>92</v>
      </c>
      <c r="I544" s="201">
        <v>0.15</v>
      </c>
      <c r="J544" s="197">
        <f t="shared" si="19"/>
        <v>78.2</v>
      </c>
    </row>
    <row r="545" spans="1:10" ht="15.75">
      <c r="A545" s="185">
        <f t="shared" si="17"/>
        <v>541</v>
      </c>
      <c r="B545" s="186" t="s">
        <v>1215</v>
      </c>
      <c r="C545" s="186" t="s">
        <v>1223</v>
      </c>
      <c r="D545" s="186" t="s">
        <v>1224</v>
      </c>
      <c r="E545" s="186" t="s">
        <v>308</v>
      </c>
      <c r="F545" s="186" t="s">
        <v>74</v>
      </c>
      <c r="G545" s="186" t="s">
        <v>77</v>
      </c>
      <c r="H545" s="187">
        <v>405</v>
      </c>
      <c r="I545" s="201">
        <v>0.15</v>
      </c>
      <c r="J545" s="197">
        <f t="shared" si="19"/>
        <v>344.25</v>
      </c>
    </row>
    <row r="546" spans="1:10" ht="15.75">
      <c r="A546" s="185">
        <f t="shared" si="17"/>
        <v>542</v>
      </c>
      <c r="B546" s="186" t="s">
        <v>1215</v>
      </c>
      <c r="C546" s="186" t="s">
        <v>1225</v>
      </c>
      <c r="D546" s="186" t="s">
        <v>1226</v>
      </c>
      <c r="E546" s="186" t="s">
        <v>308</v>
      </c>
      <c r="F546" s="186" t="s">
        <v>74</v>
      </c>
      <c r="G546" s="186" t="s">
        <v>77</v>
      </c>
      <c r="H546" s="187">
        <v>100</v>
      </c>
      <c r="I546" s="201">
        <v>0.15</v>
      </c>
      <c r="J546" s="197">
        <f t="shared" si="19"/>
        <v>85</v>
      </c>
    </row>
    <row r="547" spans="1:10" ht="15.75">
      <c r="A547" s="185">
        <f t="shared" si="17"/>
        <v>543</v>
      </c>
      <c r="B547" s="186" t="s">
        <v>1215</v>
      </c>
      <c r="C547" s="186" t="s">
        <v>1227</v>
      </c>
      <c r="D547" s="186" t="s">
        <v>1228</v>
      </c>
      <c r="E547" s="186" t="s">
        <v>308</v>
      </c>
      <c r="F547" s="186" t="s">
        <v>74</v>
      </c>
      <c r="G547" s="186" t="s">
        <v>77</v>
      </c>
      <c r="H547" s="187">
        <v>4</v>
      </c>
      <c r="I547" s="201">
        <v>0.15</v>
      </c>
      <c r="J547" s="197">
        <f t="shared" si="19"/>
        <v>3.4</v>
      </c>
    </row>
    <row r="548" spans="1:10" ht="15.75">
      <c r="A548" s="185">
        <f t="shared" si="17"/>
        <v>544</v>
      </c>
      <c r="B548" s="186" t="s">
        <v>1215</v>
      </c>
      <c r="C548" s="186" t="s">
        <v>1229</v>
      </c>
      <c r="D548" s="186" t="s">
        <v>1230</v>
      </c>
      <c r="E548" s="186" t="s">
        <v>308</v>
      </c>
      <c r="F548" s="186" t="s">
        <v>74</v>
      </c>
      <c r="G548" s="186" t="s">
        <v>77</v>
      </c>
      <c r="H548" s="187">
        <v>351</v>
      </c>
      <c r="I548" s="201">
        <v>0.15</v>
      </c>
      <c r="J548" s="197">
        <f t="shared" si="19"/>
        <v>298.35000000000002</v>
      </c>
    </row>
    <row r="549" spans="1:10" ht="15.75">
      <c r="A549" s="185">
        <f t="shared" si="17"/>
        <v>545</v>
      </c>
      <c r="B549" s="186" t="s">
        <v>1215</v>
      </c>
      <c r="C549" s="186" t="s">
        <v>1231</v>
      </c>
      <c r="D549" s="186" t="s">
        <v>1232</v>
      </c>
      <c r="E549" s="186" t="s">
        <v>308</v>
      </c>
      <c r="F549" s="186" t="s">
        <v>74</v>
      </c>
      <c r="G549" s="186" t="s">
        <v>77</v>
      </c>
      <c r="H549" s="187">
        <v>535</v>
      </c>
      <c r="I549" s="201">
        <v>0.15</v>
      </c>
      <c r="J549" s="197">
        <f t="shared" si="19"/>
        <v>454.75</v>
      </c>
    </row>
    <row r="550" spans="1:10" ht="15.75">
      <c r="A550" s="185">
        <f t="shared" si="17"/>
        <v>546</v>
      </c>
      <c r="B550" s="186" t="s">
        <v>1215</v>
      </c>
      <c r="C550" s="186" t="s">
        <v>1233</v>
      </c>
      <c r="D550" s="186" t="s">
        <v>1234</v>
      </c>
      <c r="E550" s="186" t="s">
        <v>308</v>
      </c>
      <c r="F550" s="186" t="s">
        <v>74</v>
      </c>
      <c r="G550" s="186" t="s">
        <v>77</v>
      </c>
      <c r="H550" s="187">
        <v>420</v>
      </c>
      <c r="I550" s="201">
        <v>0.15</v>
      </c>
      <c r="J550" s="197">
        <f t="shared" si="19"/>
        <v>357</v>
      </c>
    </row>
    <row r="551" spans="1:10" ht="15.75">
      <c r="A551" s="185">
        <f t="shared" si="17"/>
        <v>547</v>
      </c>
      <c r="B551" s="186" t="s">
        <v>1215</v>
      </c>
      <c r="C551" s="186" t="s">
        <v>1235</v>
      </c>
      <c r="D551" s="186" t="s">
        <v>1236</v>
      </c>
      <c r="E551" s="186" t="s">
        <v>308</v>
      </c>
      <c r="F551" s="186" t="s">
        <v>74</v>
      </c>
      <c r="G551" s="186" t="s">
        <v>77</v>
      </c>
      <c r="H551" s="187">
        <v>810</v>
      </c>
      <c r="I551" s="201">
        <v>0.15</v>
      </c>
      <c r="J551" s="197">
        <f t="shared" si="19"/>
        <v>688.5</v>
      </c>
    </row>
    <row r="552" spans="1:10" ht="15.75">
      <c r="A552" s="185">
        <f t="shared" si="17"/>
        <v>548</v>
      </c>
      <c r="B552" s="186" t="s">
        <v>1215</v>
      </c>
      <c r="C552" s="186" t="s">
        <v>1237</v>
      </c>
      <c r="D552" s="186" t="s">
        <v>1238</v>
      </c>
      <c r="E552" s="186" t="s">
        <v>308</v>
      </c>
      <c r="F552" s="186" t="s">
        <v>74</v>
      </c>
      <c r="G552" s="186" t="s">
        <v>77</v>
      </c>
      <c r="H552" s="187">
        <v>1425</v>
      </c>
      <c r="I552" s="201">
        <v>0.15</v>
      </c>
      <c r="J552" s="197">
        <f t="shared" si="19"/>
        <v>1211.25</v>
      </c>
    </row>
    <row r="553" spans="1:10" ht="15.75">
      <c r="A553" s="185">
        <f t="shared" si="17"/>
        <v>549</v>
      </c>
      <c r="B553" s="186" t="s">
        <v>1215</v>
      </c>
      <c r="C553" s="186" t="s">
        <v>1239</v>
      </c>
      <c r="D553" s="186" t="s">
        <v>1240</v>
      </c>
      <c r="E553" s="186" t="s">
        <v>308</v>
      </c>
      <c r="F553" s="186" t="s">
        <v>74</v>
      </c>
      <c r="G553" s="186" t="s">
        <v>77</v>
      </c>
      <c r="H553" s="187">
        <v>2200</v>
      </c>
      <c r="I553" s="201">
        <v>0.15</v>
      </c>
      <c r="J553" s="197">
        <f t="shared" si="19"/>
        <v>1870</v>
      </c>
    </row>
    <row r="554" spans="1:10" ht="15.75">
      <c r="A554" s="185">
        <f t="shared" si="17"/>
        <v>550</v>
      </c>
      <c r="B554" s="186" t="s">
        <v>1215</v>
      </c>
      <c r="C554" s="186" t="s">
        <v>1241</v>
      </c>
      <c r="D554" s="188" t="s">
        <v>2819</v>
      </c>
      <c r="E554" s="186" t="s">
        <v>308</v>
      </c>
      <c r="F554" s="186" t="s">
        <v>74</v>
      </c>
      <c r="G554" s="186" t="s">
        <v>77</v>
      </c>
      <c r="H554" s="187">
        <v>75.5</v>
      </c>
      <c r="I554" s="201">
        <v>0.15</v>
      </c>
      <c r="J554" s="197">
        <f t="shared" si="19"/>
        <v>64.174999999999997</v>
      </c>
    </row>
    <row r="555" spans="1:10" ht="15.75">
      <c r="A555" s="185">
        <f t="shared" si="17"/>
        <v>551</v>
      </c>
      <c r="B555" s="186" t="s">
        <v>1215</v>
      </c>
      <c r="C555" s="186" t="s">
        <v>1242</v>
      </c>
      <c r="D555" s="188" t="s">
        <v>2820</v>
      </c>
      <c r="E555" s="186" t="s">
        <v>308</v>
      </c>
      <c r="F555" s="186" t="s">
        <v>74</v>
      </c>
      <c r="G555" s="186" t="s">
        <v>77</v>
      </c>
      <c r="H555" s="187">
        <v>119</v>
      </c>
      <c r="I555" s="201">
        <v>0.15</v>
      </c>
      <c r="J555" s="197">
        <f t="shared" si="19"/>
        <v>101.15</v>
      </c>
    </row>
    <row r="556" spans="1:10" ht="15.75">
      <c r="A556" s="185">
        <f t="shared" si="17"/>
        <v>552</v>
      </c>
      <c r="B556" s="186" t="s">
        <v>1215</v>
      </c>
      <c r="C556" s="186">
        <v>73695</v>
      </c>
      <c r="D556" s="186" t="s">
        <v>1243</v>
      </c>
      <c r="E556" s="186" t="s">
        <v>308</v>
      </c>
      <c r="F556" s="186" t="s">
        <v>74</v>
      </c>
      <c r="G556" s="186" t="s">
        <v>77</v>
      </c>
      <c r="H556" s="187">
        <v>607.92999999999995</v>
      </c>
      <c r="I556" s="201">
        <v>0.15</v>
      </c>
      <c r="J556" s="197">
        <f t="shared" si="19"/>
        <v>516.7405</v>
      </c>
    </row>
    <row r="557" spans="1:10" ht="15.75">
      <c r="A557" s="185">
        <f t="shared" si="17"/>
        <v>553</v>
      </c>
      <c r="B557" s="186" t="s">
        <v>1215</v>
      </c>
      <c r="C557" s="186">
        <v>73696</v>
      </c>
      <c r="D557" s="186" t="s">
        <v>1244</v>
      </c>
      <c r="E557" s="186" t="s">
        <v>308</v>
      </c>
      <c r="F557" s="186" t="s">
        <v>74</v>
      </c>
      <c r="G557" s="186" t="s">
        <v>77</v>
      </c>
      <c r="H557" s="187">
        <v>627.01</v>
      </c>
      <c r="I557" s="201">
        <v>0.15</v>
      </c>
      <c r="J557" s="197">
        <f t="shared" si="19"/>
        <v>532.95849999999996</v>
      </c>
    </row>
    <row r="558" spans="1:10" ht="15.75">
      <c r="A558" s="185">
        <f t="shared" si="17"/>
        <v>554</v>
      </c>
      <c r="B558" s="186" t="s">
        <v>1215</v>
      </c>
      <c r="C558" s="186" t="s">
        <v>1245</v>
      </c>
      <c r="D558" s="186" t="s">
        <v>1246</v>
      </c>
      <c r="E558" s="186" t="s">
        <v>308</v>
      </c>
      <c r="F558" s="186" t="s">
        <v>74</v>
      </c>
      <c r="G558" s="186" t="s">
        <v>77</v>
      </c>
      <c r="H558" s="187">
        <v>960</v>
      </c>
      <c r="I558" s="201">
        <v>0.15</v>
      </c>
      <c r="J558" s="197">
        <f t="shared" si="19"/>
        <v>816</v>
      </c>
    </row>
    <row r="559" spans="1:10" ht="15.75">
      <c r="A559" s="185">
        <f t="shared" si="17"/>
        <v>555</v>
      </c>
      <c r="B559" s="186" t="s">
        <v>1215</v>
      </c>
      <c r="C559" s="186" t="s">
        <v>1247</v>
      </c>
      <c r="D559" s="186" t="s">
        <v>1248</v>
      </c>
      <c r="E559" s="186" t="s">
        <v>308</v>
      </c>
      <c r="F559" s="186" t="s">
        <v>74</v>
      </c>
      <c r="G559" s="186" t="s">
        <v>77</v>
      </c>
      <c r="H559" s="187">
        <v>300</v>
      </c>
      <c r="I559" s="201">
        <v>0.15</v>
      </c>
      <c r="J559" s="197">
        <f t="shared" si="19"/>
        <v>255</v>
      </c>
    </row>
    <row r="560" spans="1:10" ht="15.75">
      <c r="A560" s="185">
        <f t="shared" si="17"/>
        <v>556</v>
      </c>
      <c r="B560" s="186" t="s">
        <v>1215</v>
      </c>
      <c r="C560" s="186" t="s">
        <v>1249</v>
      </c>
      <c r="D560" s="186" t="s">
        <v>1250</v>
      </c>
      <c r="E560" s="186" t="s">
        <v>308</v>
      </c>
      <c r="F560" s="186" t="s">
        <v>74</v>
      </c>
      <c r="G560" s="186" t="s">
        <v>77</v>
      </c>
      <c r="H560" s="187">
        <v>1450</v>
      </c>
      <c r="I560" s="201">
        <v>0.15</v>
      </c>
      <c r="J560" s="197">
        <f t="shared" si="19"/>
        <v>1232.5</v>
      </c>
    </row>
    <row r="561" spans="1:10" ht="15.75">
      <c r="A561" s="185">
        <f t="shared" si="17"/>
        <v>557</v>
      </c>
      <c r="B561" s="186" t="s">
        <v>1215</v>
      </c>
      <c r="C561" s="186" t="s">
        <v>1251</v>
      </c>
      <c r="D561" s="186" t="s">
        <v>1252</v>
      </c>
      <c r="E561" s="186" t="s">
        <v>308</v>
      </c>
      <c r="F561" s="186" t="s">
        <v>74</v>
      </c>
      <c r="G561" s="186" t="s">
        <v>77</v>
      </c>
      <c r="H561" s="187">
        <v>1150</v>
      </c>
      <c r="I561" s="201">
        <v>0.15</v>
      </c>
      <c r="J561" s="197">
        <f t="shared" si="19"/>
        <v>977.5</v>
      </c>
    </row>
    <row r="562" spans="1:10" ht="15.75">
      <c r="A562" s="185">
        <f t="shared" si="17"/>
        <v>558</v>
      </c>
      <c r="B562" s="186" t="s">
        <v>1215</v>
      </c>
      <c r="C562" s="186" t="s">
        <v>1253</v>
      </c>
      <c r="D562" s="186" t="s">
        <v>1254</v>
      </c>
      <c r="E562" s="186" t="s">
        <v>308</v>
      </c>
      <c r="F562" s="186" t="s">
        <v>74</v>
      </c>
      <c r="G562" s="186" t="s">
        <v>77</v>
      </c>
      <c r="H562" s="187">
        <v>1202</v>
      </c>
      <c r="I562" s="201">
        <v>0.15</v>
      </c>
      <c r="J562" s="197">
        <f t="shared" si="19"/>
        <v>1021.7</v>
      </c>
    </row>
    <row r="563" spans="1:10" ht="15.75">
      <c r="A563" s="185">
        <f t="shared" si="17"/>
        <v>559</v>
      </c>
      <c r="B563" s="186" t="s">
        <v>1215</v>
      </c>
      <c r="C563" s="186" t="s">
        <v>1255</v>
      </c>
      <c r="D563" s="186" t="s">
        <v>1256</v>
      </c>
      <c r="E563" s="186" t="s">
        <v>308</v>
      </c>
      <c r="F563" s="186" t="s">
        <v>74</v>
      </c>
      <c r="G563" s="186" t="s">
        <v>77</v>
      </c>
      <c r="H563" s="187">
        <v>1191</v>
      </c>
      <c r="I563" s="201">
        <v>0.15</v>
      </c>
      <c r="J563" s="197">
        <f t="shared" si="19"/>
        <v>1012.35</v>
      </c>
    </row>
    <row r="564" spans="1:10" ht="15.75">
      <c r="A564" s="185">
        <f t="shared" si="17"/>
        <v>560</v>
      </c>
      <c r="B564" s="186" t="s">
        <v>1215</v>
      </c>
      <c r="C564" s="186" t="s">
        <v>1257</v>
      </c>
      <c r="D564" s="186" t="s">
        <v>1258</v>
      </c>
      <c r="E564" s="186" t="s">
        <v>308</v>
      </c>
      <c r="F564" s="186" t="s">
        <v>74</v>
      </c>
      <c r="G564" s="186" t="s">
        <v>77</v>
      </c>
      <c r="H564" s="187">
        <v>1202</v>
      </c>
      <c r="I564" s="201">
        <v>0.15</v>
      </c>
      <c r="J564" s="197">
        <f t="shared" si="19"/>
        <v>1021.7</v>
      </c>
    </row>
    <row r="565" spans="1:10" ht="15.75">
      <c r="A565" s="185">
        <f t="shared" si="17"/>
        <v>561</v>
      </c>
      <c r="B565" s="186" t="s">
        <v>1215</v>
      </c>
      <c r="C565" s="186" t="s">
        <v>1259</v>
      </c>
      <c r="D565" s="186" t="s">
        <v>1260</v>
      </c>
      <c r="E565" s="186" t="s">
        <v>308</v>
      </c>
      <c r="F565" s="186" t="s">
        <v>74</v>
      </c>
      <c r="G565" s="186" t="s">
        <v>77</v>
      </c>
      <c r="H565" s="187">
        <v>1014</v>
      </c>
      <c r="I565" s="201">
        <v>0.15</v>
      </c>
      <c r="J565" s="197">
        <f t="shared" si="19"/>
        <v>861.9</v>
      </c>
    </row>
    <row r="566" spans="1:10" ht="15.75">
      <c r="A566" s="185">
        <f t="shared" si="17"/>
        <v>562</v>
      </c>
      <c r="B566" s="186" t="s">
        <v>1215</v>
      </c>
      <c r="C566" s="186" t="s">
        <v>1261</v>
      </c>
      <c r="D566" s="186" t="s">
        <v>1262</v>
      </c>
      <c r="E566" s="186" t="s">
        <v>308</v>
      </c>
      <c r="F566" s="186" t="s">
        <v>74</v>
      </c>
      <c r="G566" s="186" t="s">
        <v>77</v>
      </c>
      <c r="H566" s="187">
        <v>1166</v>
      </c>
      <c r="I566" s="201">
        <v>0.15</v>
      </c>
      <c r="J566" s="197">
        <f t="shared" si="19"/>
        <v>991.1</v>
      </c>
    </row>
    <row r="567" spans="1:10" ht="15.75">
      <c r="A567" s="185">
        <f t="shared" si="17"/>
        <v>563</v>
      </c>
      <c r="B567" s="186" t="s">
        <v>1215</v>
      </c>
      <c r="C567" s="186" t="s">
        <v>1263</v>
      </c>
      <c r="D567" s="186" t="s">
        <v>1264</v>
      </c>
      <c r="E567" s="186" t="s">
        <v>308</v>
      </c>
      <c r="F567" s="186" t="s">
        <v>74</v>
      </c>
      <c r="G567" s="186" t="s">
        <v>77</v>
      </c>
      <c r="H567" s="187">
        <v>1326.43</v>
      </c>
      <c r="I567" s="201">
        <v>0.15</v>
      </c>
      <c r="J567" s="197">
        <f t="shared" si="19"/>
        <v>1127.4655</v>
      </c>
    </row>
    <row r="568" spans="1:10" ht="15.75">
      <c r="A568" s="185">
        <f t="shared" si="17"/>
        <v>564</v>
      </c>
      <c r="B568" s="186" t="s">
        <v>1215</v>
      </c>
      <c r="C568" s="186" t="s">
        <v>1265</v>
      </c>
      <c r="D568" s="186" t="s">
        <v>1266</v>
      </c>
      <c r="E568" s="186" t="s">
        <v>308</v>
      </c>
      <c r="F568" s="186" t="s">
        <v>74</v>
      </c>
      <c r="G568" s="186" t="s">
        <v>77</v>
      </c>
      <c r="H568" s="187">
        <v>1314.29</v>
      </c>
      <c r="I568" s="201">
        <v>0.15</v>
      </c>
      <c r="J568" s="197">
        <f t="shared" si="19"/>
        <v>1117.1465000000001</v>
      </c>
    </row>
    <row r="569" spans="1:10" ht="15.75">
      <c r="A569" s="185">
        <f t="shared" si="17"/>
        <v>565</v>
      </c>
      <c r="B569" s="186" t="s">
        <v>1215</v>
      </c>
      <c r="C569" s="186" t="s">
        <v>1267</v>
      </c>
      <c r="D569" s="186" t="s">
        <v>1268</v>
      </c>
      <c r="E569" s="186" t="s">
        <v>308</v>
      </c>
      <c r="F569" s="186" t="s">
        <v>74</v>
      </c>
      <c r="G569" s="186" t="s">
        <v>77</v>
      </c>
      <c r="H569" s="187">
        <v>1326.43</v>
      </c>
      <c r="I569" s="201">
        <v>0.15</v>
      </c>
      <c r="J569" s="197">
        <f t="shared" si="19"/>
        <v>1127.4655</v>
      </c>
    </row>
    <row r="570" spans="1:10" ht="15.75">
      <c r="A570" s="185">
        <f t="shared" si="17"/>
        <v>566</v>
      </c>
      <c r="B570" s="186" t="s">
        <v>1215</v>
      </c>
      <c r="C570" s="186" t="s">
        <v>1269</v>
      </c>
      <c r="D570" s="186" t="s">
        <v>1270</v>
      </c>
      <c r="E570" s="186" t="s">
        <v>308</v>
      </c>
      <c r="F570" s="186" t="s">
        <v>74</v>
      </c>
      <c r="G570" s="186" t="s">
        <v>77</v>
      </c>
      <c r="H570" s="187">
        <v>1118</v>
      </c>
      <c r="I570" s="201">
        <v>0.15</v>
      </c>
      <c r="J570" s="197">
        <f t="shared" si="19"/>
        <v>950.3</v>
      </c>
    </row>
    <row r="571" spans="1:10" ht="15.75">
      <c r="A571" s="185">
        <f t="shared" si="17"/>
        <v>567</v>
      </c>
      <c r="B571" s="186" t="s">
        <v>1215</v>
      </c>
      <c r="C571" s="186" t="s">
        <v>1271</v>
      </c>
      <c r="D571" s="186" t="s">
        <v>1272</v>
      </c>
      <c r="E571" s="186" t="s">
        <v>308</v>
      </c>
      <c r="F571" s="186" t="s">
        <v>74</v>
      </c>
      <c r="G571" s="186" t="s">
        <v>77</v>
      </c>
      <c r="H571" s="187">
        <v>1235</v>
      </c>
      <c r="I571" s="201">
        <v>0.15</v>
      </c>
      <c r="J571" s="197">
        <f t="shared" si="19"/>
        <v>1049.75</v>
      </c>
    </row>
    <row r="572" spans="1:10" ht="15.75">
      <c r="A572" s="185">
        <f t="shared" si="17"/>
        <v>568</v>
      </c>
      <c r="B572" s="186" t="s">
        <v>1215</v>
      </c>
      <c r="C572" s="186" t="s">
        <v>1273</v>
      </c>
      <c r="D572" s="186" t="s">
        <v>1274</v>
      </c>
      <c r="E572" s="186" t="s">
        <v>308</v>
      </c>
      <c r="F572" s="186" t="s">
        <v>74</v>
      </c>
      <c r="G572" s="186" t="s">
        <v>77</v>
      </c>
      <c r="H572" s="187">
        <v>1304</v>
      </c>
      <c r="I572" s="201">
        <v>0.15</v>
      </c>
      <c r="J572" s="197">
        <f t="shared" si="19"/>
        <v>1108.4000000000001</v>
      </c>
    </row>
    <row r="573" spans="1:10" ht="15.75">
      <c r="A573" s="185">
        <f t="shared" si="17"/>
        <v>569</v>
      </c>
      <c r="B573" s="186" t="s">
        <v>1215</v>
      </c>
      <c r="C573" s="186" t="s">
        <v>1275</v>
      </c>
      <c r="D573" s="186" t="s">
        <v>1276</v>
      </c>
      <c r="E573" s="186" t="s">
        <v>308</v>
      </c>
      <c r="F573" s="186" t="s">
        <v>74</v>
      </c>
      <c r="G573" s="186" t="s">
        <v>77</v>
      </c>
      <c r="H573" s="187">
        <v>1285</v>
      </c>
      <c r="I573" s="201">
        <v>0.15</v>
      </c>
      <c r="J573" s="197">
        <f t="shared" si="19"/>
        <v>1092.25</v>
      </c>
    </row>
    <row r="574" spans="1:10" ht="15.75">
      <c r="A574" s="185">
        <f t="shared" si="17"/>
        <v>570</v>
      </c>
      <c r="B574" s="186" t="s">
        <v>1215</v>
      </c>
      <c r="C574" s="186" t="s">
        <v>1277</v>
      </c>
      <c r="D574" s="186" t="s">
        <v>1278</v>
      </c>
      <c r="E574" s="186" t="s">
        <v>308</v>
      </c>
      <c r="F574" s="186" t="s">
        <v>74</v>
      </c>
      <c r="G574" s="186" t="s">
        <v>77</v>
      </c>
      <c r="H574" s="187">
        <v>1304</v>
      </c>
      <c r="I574" s="201">
        <v>0.15</v>
      </c>
      <c r="J574" s="197">
        <f t="shared" si="19"/>
        <v>1108.4000000000001</v>
      </c>
    </row>
    <row r="575" spans="1:10" ht="15.75">
      <c r="A575" s="185">
        <f t="shared" si="17"/>
        <v>571</v>
      </c>
      <c r="B575" s="186" t="s">
        <v>1215</v>
      </c>
      <c r="C575" s="186" t="s">
        <v>1279</v>
      </c>
      <c r="D575" s="186" t="s">
        <v>1280</v>
      </c>
      <c r="E575" s="186" t="s">
        <v>308</v>
      </c>
      <c r="F575" s="186" t="s">
        <v>74</v>
      </c>
      <c r="G575" s="186" t="s">
        <v>77</v>
      </c>
      <c r="H575" s="187">
        <v>1096</v>
      </c>
      <c r="I575" s="201">
        <v>0.15</v>
      </c>
      <c r="J575" s="197">
        <f t="shared" si="19"/>
        <v>931.6</v>
      </c>
    </row>
    <row r="576" spans="1:10" ht="15.75">
      <c r="A576" s="185">
        <f t="shared" si="17"/>
        <v>572</v>
      </c>
      <c r="B576" s="186" t="s">
        <v>1215</v>
      </c>
      <c r="C576" s="186" t="s">
        <v>1281</v>
      </c>
      <c r="D576" s="186" t="s">
        <v>1282</v>
      </c>
      <c r="E576" s="186" t="s">
        <v>308</v>
      </c>
      <c r="F576" s="186" t="s">
        <v>74</v>
      </c>
      <c r="G576" s="186" t="s">
        <v>77</v>
      </c>
      <c r="H576" s="187">
        <v>1281</v>
      </c>
      <c r="I576" s="201">
        <v>0.15</v>
      </c>
      <c r="J576" s="197">
        <f t="shared" si="19"/>
        <v>1088.8499999999999</v>
      </c>
    </row>
    <row r="577" spans="1:10" ht="15.75">
      <c r="A577" s="185">
        <f t="shared" si="17"/>
        <v>573</v>
      </c>
      <c r="B577" s="186" t="s">
        <v>1215</v>
      </c>
      <c r="C577" s="186" t="s">
        <v>1283</v>
      </c>
      <c r="D577" s="186" t="s">
        <v>1274</v>
      </c>
      <c r="E577" s="186" t="s">
        <v>308</v>
      </c>
      <c r="F577" s="186" t="s">
        <v>74</v>
      </c>
      <c r="G577" s="186" t="s">
        <v>77</v>
      </c>
      <c r="H577" s="187">
        <v>1437</v>
      </c>
      <c r="I577" s="201">
        <v>0.15</v>
      </c>
      <c r="J577" s="197">
        <f t="shared" si="19"/>
        <v>1221.45</v>
      </c>
    </row>
    <row r="578" spans="1:10" ht="15.75">
      <c r="A578" s="185">
        <f t="shared" si="17"/>
        <v>574</v>
      </c>
      <c r="B578" s="186" t="s">
        <v>1215</v>
      </c>
      <c r="C578" s="186" t="s">
        <v>1284</v>
      </c>
      <c r="D578" s="186" t="s">
        <v>1276</v>
      </c>
      <c r="E578" s="186" t="s">
        <v>308</v>
      </c>
      <c r="F578" s="186" t="s">
        <v>74</v>
      </c>
      <c r="G578" s="186" t="s">
        <v>77</v>
      </c>
      <c r="H578" s="187">
        <v>1416</v>
      </c>
      <c r="I578" s="201">
        <v>0.15</v>
      </c>
      <c r="J578" s="197">
        <f t="shared" si="19"/>
        <v>1203.5999999999999</v>
      </c>
    </row>
    <row r="579" spans="1:10" ht="15.75">
      <c r="A579" s="185">
        <f t="shared" si="17"/>
        <v>575</v>
      </c>
      <c r="B579" s="186" t="s">
        <v>1215</v>
      </c>
      <c r="C579" s="186" t="s">
        <v>1285</v>
      </c>
      <c r="D579" s="186" t="s">
        <v>1278</v>
      </c>
      <c r="E579" s="186" t="s">
        <v>308</v>
      </c>
      <c r="F579" s="186" t="s">
        <v>74</v>
      </c>
      <c r="G579" s="186" t="s">
        <v>77</v>
      </c>
      <c r="H579" s="187">
        <v>1437</v>
      </c>
      <c r="I579" s="201">
        <v>0.15</v>
      </c>
      <c r="J579" s="197">
        <f t="shared" si="19"/>
        <v>1221.45</v>
      </c>
    </row>
    <row r="580" spans="1:10" ht="15.75">
      <c r="A580" s="185">
        <f t="shared" si="17"/>
        <v>576</v>
      </c>
      <c r="B580" s="186" t="s">
        <v>1215</v>
      </c>
      <c r="C580" s="186" t="s">
        <v>1286</v>
      </c>
      <c r="D580" s="186" t="s">
        <v>1287</v>
      </c>
      <c r="E580" s="186" t="s">
        <v>308</v>
      </c>
      <c r="F580" s="186" t="s">
        <v>74</v>
      </c>
      <c r="G580" s="186" t="s">
        <v>77</v>
      </c>
      <c r="H580" s="187">
        <v>1210</v>
      </c>
      <c r="I580" s="201">
        <v>0.15</v>
      </c>
      <c r="J580" s="197">
        <f t="shared" si="19"/>
        <v>1028.5</v>
      </c>
    </row>
    <row r="581" spans="1:10" ht="15.75">
      <c r="A581" s="185">
        <f t="shared" si="17"/>
        <v>577</v>
      </c>
      <c r="B581" s="186" t="s">
        <v>1215</v>
      </c>
      <c r="C581" s="186" t="s">
        <v>1288</v>
      </c>
      <c r="D581" s="186" t="s">
        <v>1289</v>
      </c>
      <c r="E581" s="186" t="s">
        <v>308</v>
      </c>
      <c r="F581" s="186" t="s">
        <v>74</v>
      </c>
      <c r="G581" s="186" t="s">
        <v>77</v>
      </c>
      <c r="H581" s="187">
        <v>1341</v>
      </c>
      <c r="I581" s="201">
        <v>0.15</v>
      </c>
      <c r="J581" s="197">
        <f t="shared" si="19"/>
        <v>1139.8499999999999</v>
      </c>
    </row>
    <row r="582" spans="1:10" ht="15.75">
      <c r="A582" s="185">
        <f t="shared" ref="A582:A645" si="20">SUM(A581+1)</f>
        <v>578</v>
      </c>
      <c r="B582" s="186" t="s">
        <v>1215</v>
      </c>
      <c r="C582" s="186" t="s">
        <v>1290</v>
      </c>
      <c r="D582" s="186" t="s">
        <v>1291</v>
      </c>
      <c r="E582" s="186" t="s">
        <v>308</v>
      </c>
      <c r="F582" s="186" t="s">
        <v>74</v>
      </c>
      <c r="G582" s="186" t="s">
        <v>77</v>
      </c>
      <c r="H582" s="187">
        <v>333</v>
      </c>
      <c r="I582" s="201">
        <v>0.15</v>
      </c>
      <c r="J582" s="197">
        <f t="shared" si="19"/>
        <v>283.05</v>
      </c>
    </row>
    <row r="583" spans="1:10" ht="15.75">
      <c r="A583" s="185">
        <f t="shared" si="20"/>
        <v>579</v>
      </c>
      <c r="B583" s="186" t="s">
        <v>1215</v>
      </c>
      <c r="C583" s="186" t="s">
        <v>1292</v>
      </c>
      <c r="D583" s="186" t="s">
        <v>1293</v>
      </c>
      <c r="E583" s="186" t="s">
        <v>308</v>
      </c>
      <c r="F583" s="186" t="s">
        <v>74</v>
      </c>
      <c r="G583" s="186" t="s">
        <v>77</v>
      </c>
      <c r="H583" s="187">
        <v>326</v>
      </c>
      <c r="I583" s="201">
        <v>0.15</v>
      </c>
      <c r="J583" s="197">
        <f t="shared" si="19"/>
        <v>277.10000000000002</v>
      </c>
    </row>
    <row r="584" spans="1:10" ht="15.75">
      <c r="A584" s="185">
        <f t="shared" si="20"/>
        <v>580</v>
      </c>
      <c r="B584" s="186" t="s">
        <v>1215</v>
      </c>
      <c r="C584" s="186" t="s">
        <v>1294</v>
      </c>
      <c r="D584" s="186" t="s">
        <v>1295</v>
      </c>
      <c r="E584" s="186" t="s">
        <v>308</v>
      </c>
      <c r="F584" s="186" t="s">
        <v>74</v>
      </c>
      <c r="G584" s="186" t="s">
        <v>77</v>
      </c>
      <c r="H584" s="187">
        <v>620</v>
      </c>
      <c r="I584" s="201">
        <v>0.15</v>
      </c>
      <c r="J584" s="197">
        <f t="shared" si="19"/>
        <v>527</v>
      </c>
    </row>
    <row r="585" spans="1:10" ht="15.75">
      <c r="A585" s="185">
        <f t="shared" si="20"/>
        <v>581</v>
      </c>
      <c r="B585" s="186" t="s">
        <v>1215</v>
      </c>
      <c r="C585" s="186" t="s">
        <v>1296</v>
      </c>
      <c r="D585" s="186" t="s">
        <v>1297</v>
      </c>
      <c r="E585" s="186" t="s">
        <v>308</v>
      </c>
      <c r="F585" s="186" t="s">
        <v>74</v>
      </c>
      <c r="G585" s="186" t="s">
        <v>77</v>
      </c>
      <c r="H585" s="187">
        <v>400</v>
      </c>
      <c r="I585" s="201">
        <v>0.15</v>
      </c>
      <c r="J585" s="197">
        <f t="shared" si="19"/>
        <v>340</v>
      </c>
    </row>
    <row r="586" spans="1:10" ht="15.75">
      <c r="A586" s="185">
        <f t="shared" si="20"/>
        <v>582</v>
      </c>
      <c r="B586" s="186" t="s">
        <v>1215</v>
      </c>
      <c r="C586" s="186" t="s">
        <v>1298</v>
      </c>
      <c r="D586" s="186" t="s">
        <v>1299</v>
      </c>
      <c r="E586" s="186" t="s">
        <v>308</v>
      </c>
      <c r="F586" s="186" t="s">
        <v>74</v>
      </c>
      <c r="G586" s="186" t="s">
        <v>77</v>
      </c>
      <c r="H586" s="187">
        <v>1050</v>
      </c>
      <c r="I586" s="201">
        <v>0.15</v>
      </c>
      <c r="J586" s="197">
        <f t="shared" si="19"/>
        <v>892.5</v>
      </c>
    </row>
    <row r="587" spans="1:10" ht="15.75">
      <c r="A587" s="185">
        <f t="shared" si="20"/>
        <v>583</v>
      </c>
      <c r="B587" s="186" t="s">
        <v>1215</v>
      </c>
      <c r="C587" s="186" t="s">
        <v>1300</v>
      </c>
      <c r="D587" s="186" t="s">
        <v>1301</v>
      </c>
      <c r="E587" s="186" t="s">
        <v>308</v>
      </c>
      <c r="F587" s="186" t="s">
        <v>74</v>
      </c>
      <c r="G587" s="186" t="s">
        <v>77</v>
      </c>
      <c r="H587" s="187">
        <v>990</v>
      </c>
      <c r="I587" s="201">
        <v>0.15</v>
      </c>
      <c r="J587" s="197">
        <f t="shared" si="19"/>
        <v>841.5</v>
      </c>
    </row>
    <row r="588" spans="1:10" ht="15.75">
      <c r="A588" s="185">
        <f t="shared" si="20"/>
        <v>584</v>
      </c>
      <c r="B588" s="186" t="s">
        <v>1215</v>
      </c>
      <c r="C588" s="186" t="s">
        <v>1302</v>
      </c>
      <c r="D588" s="186" t="s">
        <v>1303</v>
      </c>
      <c r="E588" s="186" t="s">
        <v>308</v>
      </c>
      <c r="F588" s="186" t="s">
        <v>74</v>
      </c>
      <c r="G588" s="186" t="s">
        <v>77</v>
      </c>
      <c r="H588" s="187">
        <v>476</v>
      </c>
      <c r="I588" s="201">
        <v>0.15</v>
      </c>
      <c r="J588" s="197">
        <f t="shared" si="19"/>
        <v>404.6</v>
      </c>
    </row>
    <row r="589" spans="1:10" ht="15.75">
      <c r="A589" s="185">
        <f t="shared" si="20"/>
        <v>585</v>
      </c>
      <c r="B589" s="186" t="s">
        <v>1215</v>
      </c>
      <c r="C589" s="186" t="s">
        <v>1304</v>
      </c>
      <c r="D589" s="186" t="s">
        <v>1305</v>
      </c>
      <c r="E589" s="186" t="s">
        <v>308</v>
      </c>
      <c r="F589" s="186" t="s">
        <v>74</v>
      </c>
      <c r="G589" s="186" t="s">
        <v>77</v>
      </c>
      <c r="H589" s="187">
        <v>735</v>
      </c>
      <c r="I589" s="201">
        <v>0.15</v>
      </c>
      <c r="J589" s="197">
        <f t="shared" si="19"/>
        <v>624.75</v>
      </c>
    </row>
    <row r="590" spans="1:10" ht="15.75">
      <c r="A590" s="185">
        <f t="shared" si="20"/>
        <v>586</v>
      </c>
      <c r="B590" s="186" t="s">
        <v>1215</v>
      </c>
      <c r="C590" s="186" t="s">
        <v>1306</v>
      </c>
      <c r="D590" s="186" t="s">
        <v>1307</v>
      </c>
      <c r="E590" s="186" t="s">
        <v>308</v>
      </c>
      <c r="F590" s="186" t="s">
        <v>74</v>
      </c>
      <c r="G590" s="186" t="s">
        <v>77</v>
      </c>
      <c r="H590" s="187">
        <v>660</v>
      </c>
      <c r="I590" s="201">
        <v>0.15</v>
      </c>
      <c r="J590" s="197">
        <f t="shared" si="19"/>
        <v>561</v>
      </c>
    </row>
    <row r="591" spans="1:10" ht="15.75">
      <c r="A591" s="185">
        <f t="shared" si="20"/>
        <v>587</v>
      </c>
      <c r="B591" s="186" t="s">
        <v>1215</v>
      </c>
      <c r="C591" s="186" t="s">
        <v>1308</v>
      </c>
      <c r="D591" s="186" t="s">
        <v>1309</v>
      </c>
      <c r="E591" s="186" t="s">
        <v>308</v>
      </c>
      <c r="F591" s="186" t="s">
        <v>74</v>
      </c>
      <c r="G591" s="186" t="s">
        <v>77</v>
      </c>
      <c r="H591" s="187">
        <v>400</v>
      </c>
      <c r="I591" s="201">
        <v>0.15</v>
      </c>
      <c r="J591" s="197">
        <f t="shared" si="19"/>
        <v>340</v>
      </c>
    </row>
    <row r="592" spans="1:10" ht="15.75">
      <c r="A592" s="185">
        <f t="shared" si="20"/>
        <v>588</v>
      </c>
      <c r="B592" s="186" t="s">
        <v>1215</v>
      </c>
      <c r="C592" s="186" t="s">
        <v>1310</v>
      </c>
      <c r="D592" s="186" t="s">
        <v>1311</v>
      </c>
      <c r="E592" s="186" t="s">
        <v>308</v>
      </c>
      <c r="F592" s="186" t="s">
        <v>74</v>
      </c>
      <c r="G592" s="186" t="s">
        <v>77</v>
      </c>
      <c r="H592" s="187">
        <v>195</v>
      </c>
      <c r="I592" s="201">
        <v>0.15</v>
      </c>
      <c r="J592" s="197">
        <f t="shared" si="19"/>
        <v>165.75</v>
      </c>
    </row>
    <row r="593" spans="1:10" ht="15.75">
      <c r="A593" s="185">
        <f t="shared" si="20"/>
        <v>589</v>
      </c>
      <c r="B593" s="186" t="s">
        <v>1215</v>
      </c>
      <c r="C593" s="186" t="s">
        <v>1312</v>
      </c>
      <c r="D593" s="186" t="s">
        <v>1313</v>
      </c>
      <c r="E593" s="186" t="s">
        <v>308</v>
      </c>
      <c r="F593" s="186" t="s">
        <v>74</v>
      </c>
      <c r="G593" s="186" t="s">
        <v>77</v>
      </c>
      <c r="H593" s="187">
        <v>175</v>
      </c>
      <c r="I593" s="201">
        <v>0.15</v>
      </c>
      <c r="J593" s="197">
        <f t="shared" si="19"/>
        <v>148.75</v>
      </c>
    </row>
    <row r="594" spans="1:10" ht="15.75">
      <c r="A594" s="185">
        <f t="shared" si="20"/>
        <v>590</v>
      </c>
      <c r="B594" s="186" t="s">
        <v>1215</v>
      </c>
      <c r="C594" s="186" t="s">
        <v>1314</v>
      </c>
      <c r="D594" s="186" t="s">
        <v>1315</v>
      </c>
      <c r="E594" s="186" t="s">
        <v>308</v>
      </c>
      <c r="F594" s="186" t="s">
        <v>74</v>
      </c>
      <c r="G594" s="186" t="s">
        <v>77</v>
      </c>
      <c r="H594" s="187">
        <v>403</v>
      </c>
      <c r="I594" s="201">
        <v>0.15</v>
      </c>
      <c r="J594" s="197">
        <f t="shared" si="19"/>
        <v>342.55</v>
      </c>
    </row>
    <row r="595" spans="1:10" ht="15.75">
      <c r="A595" s="185">
        <f t="shared" si="20"/>
        <v>591</v>
      </c>
      <c r="B595" s="186" t="s">
        <v>1215</v>
      </c>
      <c r="C595" s="186" t="s">
        <v>1316</v>
      </c>
      <c r="D595" s="186" t="s">
        <v>1317</v>
      </c>
      <c r="E595" s="186" t="s">
        <v>308</v>
      </c>
      <c r="F595" s="186" t="s">
        <v>74</v>
      </c>
      <c r="G595" s="186" t="s">
        <v>77</v>
      </c>
      <c r="H595" s="187">
        <v>1865</v>
      </c>
      <c r="I595" s="201">
        <v>0.15</v>
      </c>
      <c r="J595" s="197">
        <f t="shared" si="19"/>
        <v>1585.25</v>
      </c>
    </row>
    <row r="596" spans="1:10" ht="15.75">
      <c r="A596" s="185">
        <f t="shared" si="20"/>
        <v>592</v>
      </c>
      <c r="B596" s="186" t="s">
        <v>1215</v>
      </c>
      <c r="C596" s="186" t="s">
        <v>1318</v>
      </c>
      <c r="D596" s="188" t="s">
        <v>2821</v>
      </c>
      <c r="E596" s="186" t="s">
        <v>308</v>
      </c>
      <c r="F596" s="186" t="s">
        <v>74</v>
      </c>
      <c r="G596" s="186" t="s">
        <v>77</v>
      </c>
      <c r="H596" s="187">
        <v>494</v>
      </c>
      <c r="I596" s="201">
        <v>0.15</v>
      </c>
      <c r="J596" s="197">
        <f t="shared" si="19"/>
        <v>419.9</v>
      </c>
    </row>
    <row r="597" spans="1:10" ht="26.25">
      <c r="A597" s="185">
        <f t="shared" si="20"/>
        <v>593</v>
      </c>
      <c r="B597" s="186" t="s">
        <v>1215</v>
      </c>
      <c r="C597" s="186" t="s">
        <v>1319</v>
      </c>
      <c r="D597" s="188" t="s">
        <v>2822</v>
      </c>
      <c r="E597" s="186" t="s">
        <v>308</v>
      </c>
      <c r="F597" s="186" t="s">
        <v>74</v>
      </c>
      <c r="G597" s="186" t="s">
        <v>77</v>
      </c>
      <c r="H597" s="187">
        <v>2275</v>
      </c>
      <c r="I597" s="201">
        <v>0.15</v>
      </c>
      <c r="J597" s="197">
        <f t="shared" ref="J597:J660" si="21">H597-(H597*(I597))</f>
        <v>1933.75</v>
      </c>
    </row>
    <row r="598" spans="1:10" ht="15.75">
      <c r="A598" s="185">
        <f t="shared" si="20"/>
        <v>594</v>
      </c>
      <c r="B598" s="186" t="s">
        <v>1215</v>
      </c>
      <c r="C598" s="186" t="s">
        <v>1320</v>
      </c>
      <c r="D598" s="186" t="s">
        <v>1321</v>
      </c>
      <c r="E598" s="186" t="s">
        <v>308</v>
      </c>
      <c r="F598" s="186" t="s">
        <v>74</v>
      </c>
      <c r="G598" s="186" t="s">
        <v>77</v>
      </c>
      <c r="H598" s="187">
        <v>482</v>
      </c>
      <c r="I598" s="201">
        <v>0.15</v>
      </c>
      <c r="J598" s="197">
        <f t="shared" si="21"/>
        <v>409.7</v>
      </c>
    </row>
    <row r="599" spans="1:10" ht="15.75">
      <c r="A599" s="185">
        <f t="shared" si="20"/>
        <v>595</v>
      </c>
      <c r="B599" s="186" t="s">
        <v>1215</v>
      </c>
      <c r="C599" s="186" t="s">
        <v>1322</v>
      </c>
      <c r="D599" s="186" t="s">
        <v>1323</v>
      </c>
      <c r="E599" s="186" t="s">
        <v>308</v>
      </c>
      <c r="F599" s="186" t="s">
        <v>74</v>
      </c>
      <c r="G599" s="186" t="s">
        <v>77</v>
      </c>
      <c r="H599" s="187">
        <v>2215</v>
      </c>
      <c r="I599" s="201">
        <v>0.15</v>
      </c>
      <c r="J599" s="197">
        <f t="shared" si="21"/>
        <v>1882.75</v>
      </c>
    </row>
    <row r="600" spans="1:10" ht="15.75">
      <c r="A600" s="185">
        <f t="shared" si="20"/>
        <v>596</v>
      </c>
      <c r="B600" s="186" t="s">
        <v>1215</v>
      </c>
      <c r="C600" s="186" t="s">
        <v>1324</v>
      </c>
      <c r="D600" s="186" t="s">
        <v>1325</v>
      </c>
      <c r="E600" s="186" t="s">
        <v>308</v>
      </c>
      <c r="F600" s="186" t="s">
        <v>74</v>
      </c>
      <c r="G600" s="186" t="s">
        <v>77</v>
      </c>
      <c r="H600" s="187">
        <v>4100</v>
      </c>
      <c r="I600" s="201">
        <v>0.15</v>
      </c>
      <c r="J600" s="197">
        <f t="shared" si="21"/>
        <v>3485</v>
      </c>
    </row>
    <row r="601" spans="1:10" ht="15.75">
      <c r="A601" s="185">
        <f t="shared" si="20"/>
        <v>597</v>
      </c>
      <c r="B601" s="186" t="s">
        <v>1215</v>
      </c>
      <c r="C601" s="186" t="s">
        <v>1326</v>
      </c>
      <c r="D601" s="186" t="s">
        <v>1327</v>
      </c>
      <c r="E601" s="186" t="s">
        <v>308</v>
      </c>
      <c r="F601" s="186" t="s">
        <v>74</v>
      </c>
      <c r="G601" s="186" t="s">
        <v>77</v>
      </c>
      <c r="H601" s="187">
        <v>3600</v>
      </c>
      <c r="I601" s="201">
        <v>0.15</v>
      </c>
      <c r="J601" s="197">
        <f t="shared" si="21"/>
        <v>3060</v>
      </c>
    </row>
    <row r="602" spans="1:10" ht="15.75">
      <c r="A602" s="185">
        <f t="shared" si="20"/>
        <v>598</v>
      </c>
      <c r="B602" s="186" t="s">
        <v>1215</v>
      </c>
      <c r="C602" s="186" t="s">
        <v>1328</v>
      </c>
      <c r="D602" s="186" t="s">
        <v>1329</v>
      </c>
      <c r="E602" s="186" t="s">
        <v>308</v>
      </c>
      <c r="F602" s="186" t="s">
        <v>74</v>
      </c>
      <c r="G602" s="186" t="s">
        <v>77</v>
      </c>
      <c r="H602" s="187">
        <v>4000</v>
      </c>
      <c r="I602" s="201">
        <v>0.15</v>
      </c>
      <c r="J602" s="197">
        <f t="shared" si="21"/>
        <v>3400</v>
      </c>
    </row>
    <row r="603" spans="1:10" ht="15.75">
      <c r="A603" s="185">
        <f t="shared" si="20"/>
        <v>599</v>
      </c>
      <c r="B603" s="186" t="s">
        <v>1215</v>
      </c>
      <c r="C603" s="186" t="s">
        <v>1330</v>
      </c>
      <c r="D603" s="186" t="s">
        <v>1331</v>
      </c>
      <c r="E603" s="186" t="s">
        <v>308</v>
      </c>
      <c r="F603" s="186" t="s">
        <v>74</v>
      </c>
      <c r="G603" s="186" t="s">
        <v>77</v>
      </c>
      <c r="H603" s="187">
        <v>4700</v>
      </c>
      <c r="I603" s="201">
        <v>0.15</v>
      </c>
      <c r="J603" s="197">
        <f t="shared" si="21"/>
        <v>3995</v>
      </c>
    </row>
    <row r="604" spans="1:10" ht="15.75">
      <c r="A604" s="185">
        <f t="shared" si="20"/>
        <v>600</v>
      </c>
      <c r="B604" s="186" t="s">
        <v>1215</v>
      </c>
      <c r="C604" s="186" t="s">
        <v>1332</v>
      </c>
      <c r="D604" s="186" t="s">
        <v>1333</v>
      </c>
      <c r="E604" s="186" t="s">
        <v>308</v>
      </c>
      <c r="F604" s="186" t="s">
        <v>74</v>
      </c>
      <c r="G604" s="186" t="s">
        <v>77</v>
      </c>
      <c r="H604" s="187">
        <v>4250</v>
      </c>
      <c r="I604" s="201">
        <v>0.15</v>
      </c>
      <c r="J604" s="197">
        <f t="shared" si="21"/>
        <v>3612.5</v>
      </c>
    </row>
    <row r="605" spans="1:10" ht="15.75">
      <c r="A605" s="185">
        <f t="shared" si="20"/>
        <v>601</v>
      </c>
      <c r="B605" s="186" t="s">
        <v>1215</v>
      </c>
      <c r="C605" s="186" t="s">
        <v>1334</v>
      </c>
      <c r="D605" s="186" t="s">
        <v>1335</v>
      </c>
      <c r="E605" s="186" t="s">
        <v>308</v>
      </c>
      <c r="F605" s="186" t="s">
        <v>74</v>
      </c>
      <c r="G605" s="186" t="s">
        <v>77</v>
      </c>
      <c r="H605" s="187">
        <v>4550</v>
      </c>
      <c r="I605" s="201">
        <v>0.15</v>
      </c>
      <c r="J605" s="197">
        <f t="shared" si="21"/>
        <v>3867.5</v>
      </c>
    </row>
    <row r="606" spans="1:10" ht="15.75">
      <c r="A606" s="185">
        <f t="shared" si="20"/>
        <v>602</v>
      </c>
      <c r="B606" s="186" t="s">
        <v>1215</v>
      </c>
      <c r="C606" s="186" t="s">
        <v>1336</v>
      </c>
      <c r="D606" s="186" t="s">
        <v>1337</v>
      </c>
      <c r="E606" s="186" t="s">
        <v>308</v>
      </c>
      <c r="F606" s="186" t="s">
        <v>74</v>
      </c>
      <c r="G606" s="186" t="s">
        <v>77</v>
      </c>
      <c r="H606" s="187">
        <v>6200</v>
      </c>
      <c r="I606" s="201">
        <v>0.15</v>
      </c>
      <c r="J606" s="197">
        <f t="shared" si="21"/>
        <v>5270</v>
      </c>
    </row>
    <row r="607" spans="1:10" ht="15.75">
      <c r="A607" s="185">
        <f t="shared" si="20"/>
        <v>603</v>
      </c>
      <c r="B607" s="186" t="s">
        <v>1215</v>
      </c>
      <c r="C607" s="186" t="s">
        <v>1338</v>
      </c>
      <c r="D607" s="186" t="s">
        <v>1339</v>
      </c>
      <c r="E607" s="186" t="s">
        <v>308</v>
      </c>
      <c r="F607" s="186" t="s">
        <v>74</v>
      </c>
      <c r="G607" s="186" t="s">
        <v>77</v>
      </c>
      <c r="H607" s="187">
        <v>5800</v>
      </c>
      <c r="I607" s="201">
        <v>0.15</v>
      </c>
      <c r="J607" s="197">
        <f t="shared" si="21"/>
        <v>4930</v>
      </c>
    </row>
    <row r="608" spans="1:10" ht="15.75">
      <c r="A608" s="185">
        <f t="shared" si="20"/>
        <v>604</v>
      </c>
      <c r="B608" s="186" t="s">
        <v>1215</v>
      </c>
      <c r="C608" s="186" t="s">
        <v>1340</v>
      </c>
      <c r="D608" s="186" t="s">
        <v>1341</v>
      </c>
      <c r="E608" s="186" t="s">
        <v>308</v>
      </c>
      <c r="F608" s="186" t="s">
        <v>74</v>
      </c>
      <c r="G608" s="186" t="s">
        <v>77</v>
      </c>
      <c r="H608" s="187">
        <v>1700</v>
      </c>
      <c r="I608" s="201">
        <v>0.15</v>
      </c>
      <c r="J608" s="197">
        <f t="shared" si="21"/>
        <v>1445</v>
      </c>
    </row>
    <row r="609" spans="1:10" ht="15.75">
      <c r="A609" s="185">
        <f t="shared" si="20"/>
        <v>605</v>
      </c>
      <c r="B609" s="186" t="s">
        <v>1215</v>
      </c>
      <c r="C609" s="186" t="s">
        <v>1342</v>
      </c>
      <c r="D609" s="186" t="s">
        <v>1343</v>
      </c>
      <c r="E609" s="186" t="s">
        <v>308</v>
      </c>
      <c r="F609" s="186" t="s">
        <v>74</v>
      </c>
      <c r="G609" s="186" t="s">
        <v>77</v>
      </c>
      <c r="H609" s="187">
        <v>1525</v>
      </c>
      <c r="I609" s="201">
        <v>0.15</v>
      </c>
      <c r="J609" s="197">
        <f t="shared" si="21"/>
        <v>1296.25</v>
      </c>
    </row>
    <row r="610" spans="1:10" ht="15.75">
      <c r="A610" s="185">
        <f t="shared" si="20"/>
        <v>606</v>
      </c>
      <c r="B610" s="186" t="s">
        <v>1215</v>
      </c>
      <c r="C610" s="186" t="s">
        <v>1344</v>
      </c>
      <c r="D610" s="186" t="s">
        <v>1345</v>
      </c>
      <c r="E610" s="186" t="s">
        <v>308</v>
      </c>
      <c r="F610" s="186" t="s">
        <v>74</v>
      </c>
      <c r="G610" s="186" t="s">
        <v>77</v>
      </c>
      <c r="H610" s="187">
        <v>80</v>
      </c>
      <c r="I610" s="201">
        <v>0.15</v>
      </c>
      <c r="J610" s="197">
        <f t="shared" si="21"/>
        <v>68</v>
      </c>
    </row>
    <row r="611" spans="1:10" ht="15.75">
      <c r="A611" s="185">
        <f t="shared" si="20"/>
        <v>607</v>
      </c>
      <c r="B611" s="186" t="s">
        <v>1215</v>
      </c>
      <c r="C611" s="186" t="s">
        <v>1346</v>
      </c>
      <c r="D611" s="186" t="s">
        <v>1347</v>
      </c>
      <c r="E611" s="186" t="s">
        <v>308</v>
      </c>
      <c r="F611" s="186" t="s">
        <v>74</v>
      </c>
      <c r="G611" s="186" t="s">
        <v>77</v>
      </c>
      <c r="H611" s="187">
        <v>115</v>
      </c>
      <c r="I611" s="201">
        <v>0.15</v>
      </c>
      <c r="J611" s="197">
        <f t="shared" si="21"/>
        <v>97.75</v>
      </c>
    </row>
    <row r="612" spans="1:10" ht="15.75">
      <c r="A612" s="185">
        <f t="shared" si="20"/>
        <v>608</v>
      </c>
      <c r="B612" s="186" t="s">
        <v>1215</v>
      </c>
      <c r="C612" s="186" t="s">
        <v>1348</v>
      </c>
      <c r="D612" s="186" t="s">
        <v>1349</v>
      </c>
      <c r="E612" s="186" t="s">
        <v>308</v>
      </c>
      <c r="F612" s="186" t="s">
        <v>74</v>
      </c>
      <c r="G612" s="186" t="s">
        <v>77</v>
      </c>
      <c r="H612" s="187">
        <v>1625</v>
      </c>
      <c r="I612" s="201">
        <v>0.15</v>
      </c>
      <c r="J612" s="197">
        <f t="shared" si="21"/>
        <v>1381.25</v>
      </c>
    </row>
    <row r="613" spans="1:10" ht="15.75">
      <c r="A613" s="185">
        <f t="shared" si="20"/>
        <v>609</v>
      </c>
      <c r="B613" s="186" t="s">
        <v>1215</v>
      </c>
      <c r="C613" s="186" t="s">
        <v>1350</v>
      </c>
      <c r="D613" s="186" t="s">
        <v>1351</v>
      </c>
      <c r="E613" s="186" t="s">
        <v>308</v>
      </c>
      <c r="F613" s="186" t="s">
        <v>74</v>
      </c>
      <c r="G613" s="186" t="s">
        <v>77</v>
      </c>
      <c r="H613" s="187">
        <v>6050</v>
      </c>
      <c r="I613" s="201">
        <v>0.3</v>
      </c>
      <c r="J613" s="197">
        <f t="shared" si="21"/>
        <v>4235</v>
      </c>
    </row>
    <row r="614" spans="1:10" ht="26.25">
      <c r="A614" s="185">
        <f t="shared" si="20"/>
        <v>610</v>
      </c>
      <c r="B614" s="186" t="s">
        <v>1215</v>
      </c>
      <c r="C614" s="186" t="s">
        <v>1352</v>
      </c>
      <c r="D614" s="188" t="s">
        <v>2823</v>
      </c>
      <c r="E614" s="186" t="s">
        <v>308</v>
      </c>
      <c r="F614" s="186" t="s">
        <v>74</v>
      </c>
      <c r="G614" s="186" t="s">
        <v>77</v>
      </c>
      <c r="H614" s="187">
        <v>3280</v>
      </c>
      <c r="I614" s="201">
        <v>0.3</v>
      </c>
      <c r="J614" s="197">
        <f t="shared" si="21"/>
        <v>2296</v>
      </c>
    </row>
    <row r="615" spans="1:10" ht="15.75">
      <c r="A615" s="185">
        <f t="shared" si="20"/>
        <v>611</v>
      </c>
      <c r="B615" s="186" t="s">
        <v>1215</v>
      </c>
      <c r="C615" s="186" t="s">
        <v>1353</v>
      </c>
      <c r="D615" s="186" t="s">
        <v>1354</v>
      </c>
      <c r="E615" s="186" t="s">
        <v>308</v>
      </c>
      <c r="F615" s="186" t="s">
        <v>74</v>
      </c>
      <c r="G615" s="186" t="s">
        <v>77</v>
      </c>
      <c r="H615" s="187">
        <v>4200</v>
      </c>
      <c r="I615" s="201">
        <v>0.3</v>
      </c>
      <c r="J615" s="197">
        <f t="shared" si="21"/>
        <v>2940</v>
      </c>
    </row>
    <row r="616" spans="1:10" ht="15.75">
      <c r="A616" s="185">
        <f t="shared" si="20"/>
        <v>612</v>
      </c>
      <c r="B616" s="186" t="s">
        <v>1215</v>
      </c>
      <c r="C616" s="186" t="s">
        <v>1355</v>
      </c>
      <c r="D616" s="186" t="s">
        <v>1356</v>
      </c>
      <c r="E616" s="186" t="s">
        <v>308</v>
      </c>
      <c r="F616" s="186" t="s">
        <v>74</v>
      </c>
      <c r="G616" s="186" t="s">
        <v>77</v>
      </c>
      <c r="H616" s="187">
        <v>10450</v>
      </c>
      <c r="I616" s="201">
        <v>0.3</v>
      </c>
      <c r="J616" s="197">
        <f t="shared" si="21"/>
        <v>7315</v>
      </c>
    </row>
    <row r="617" spans="1:10" ht="15.75">
      <c r="A617" s="185">
        <f t="shared" si="20"/>
        <v>613</v>
      </c>
      <c r="B617" s="186" t="s">
        <v>1215</v>
      </c>
      <c r="C617" s="186" t="s">
        <v>1357</v>
      </c>
      <c r="D617" s="186" t="s">
        <v>1358</v>
      </c>
      <c r="E617" s="186" t="s">
        <v>308</v>
      </c>
      <c r="F617" s="186" t="s">
        <v>74</v>
      </c>
      <c r="G617" s="186" t="s">
        <v>77</v>
      </c>
      <c r="H617" s="187">
        <v>22550</v>
      </c>
      <c r="I617" s="201">
        <v>0.3</v>
      </c>
      <c r="J617" s="197">
        <f t="shared" si="21"/>
        <v>15785</v>
      </c>
    </row>
    <row r="618" spans="1:10" ht="15.75">
      <c r="A618" s="185">
        <f t="shared" si="20"/>
        <v>614</v>
      </c>
      <c r="B618" s="186" t="s">
        <v>1215</v>
      </c>
      <c r="C618" s="186" t="s">
        <v>1359</v>
      </c>
      <c r="D618" s="186" t="s">
        <v>1360</v>
      </c>
      <c r="E618" s="186" t="s">
        <v>308</v>
      </c>
      <c r="F618" s="186" t="s">
        <v>74</v>
      </c>
      <c r="G618" s="186" t="s">
        <v>77</v>
      </c>
      <c r="H618" s="187">
        <v>8250</v>
      </c>
      <c r="I618" s="201">
        <v>0.3</v>
      </c>
      <c r="J618" s="197">
        <f t="shared" si="21"/>
        <v>5775</v>
      </c>
    </row>
    <row r="619" spans="1:10" ht="15.75">
      <c r="A619" s="185">
        <f t="shared" si="20"/>
        <v>615</v>
      </c>
      <c r="B619" s="186" t="s">
        <v>1215</v>
      </c>
      <c r="C619" s="186" t="s">
        <v>1361</v>
      </c>
      <c r="D619" s="186" t="s">
        <v>1362</v>
      </c>
      <c r="E619" s="186" t="s">
        <v>308</v>
      </c>
      <c r="F619" s="186" t="s">
        <v>74</v>
      </c>
      <c r="G619" s="186" t="s">
        <v>77</v>
      </c>
      <c r="H619" s="187">
        <v>2750</v>
      </c>
      <c r="I619" s="201">
        <v>0.3</v>
      </c>
      <c r="J619" s="197">
        <f t="shared" si="21"/>
        <v>1925</v>
      </c>
    </row>
    <row r="620" spans="1:10" ht="15.75">
      <c r="A620" s="185">
        <f t="shared" si="20"/>
        <v>616</v>
      </c>
      <c r="B620" s="186" t="s">
        <v>1215</v>
      </c>
      <c r="C620" s="186" t="s">
        <v>1363</v>
      </c>
      <c r="D620" s="186" t="s">
        <v>1364</v>
      </c>
      <c r="E620" s="186" t="s">
        <v>308</v>
      </c>
      <c r="F620" s="186" t="s">
        <v>74</v>
      </c>
      <c r="G620" s="186" t="s">
        <v>77</v>
      </c>
      <c r="H620" s="187">
        <v>1925</v>
      </c>
      <c r="I620" s="201">
        <v>0.3</v>
      </c>
      <c r="J620" s="197">
        <f t="shared" si="21"/>
        <v>1347.5</v>
      </c>
    </row>
    <row r="621" spans="1:10" ht="15.75">
      <c r="A621" s="185">
        <f t="shared" si="20"/>
        <v>617</v>
      </c>
      <c r="B621" s="186" t="s">
        <v>1215</v>
      </c>
      <c r="C621" s="186" t="s">
        <v>1365</v>
      </c>
      <c r="D621" s="188" t="s">
        <v>2824</v>
      </c>
      <c r="E621" s="186" t="s">
        <v>308</v>
      </c>
      <c r="F621" s="186" t="s">
        <v>74</v>
      </c>
      <c r="G621" s="186" t="s">
        <v>77</v>
      </c>
      <c r="H621" s="187">
        <v>1000</v>
      </c>
      <c r="I621" s="201">
        <v>0.3</v>
      </c>
      <c r="J621" s="197">
        <f t="shared" si="21"/>
        <v>700</v>
      </c>
    </row>
    <row r="622" spans="1:10" ht="15.75">
      <c r="A622" s="185">
        <f t="shared" si="20"/>
        <v>618</v>
      </c>
      <c r="B622" s="186" t="s">
        <v>1215</v>
      </c>
      <c r="C622" s="186" t="s">
        <v>1366</v>
      </c>
      <c r="D622" s="186" t="s">
        <v>1367</v>
      </c>
      <c r="E622" s="186" t="s">
        <v>308</v>
      </c>
      <c r="F622" s="186" t="s">
        <v>74</v>
      </c>
      <c r="G622" s="186" t="s">
        <v>77</v>
      </c>
      <c r="H622" s="187">
        <v>7325</v>
      </c>
      <c r="I622" s="201">
        <v>0.3</v>
      </c>
      <c r="J622" s="197">
        <f t="shared" si="21"/>
        <v>5127.5</v>
      </c>
    </row>
    <row r="623" spans="1:10" ht="15.75">
      <c r="A623" s="185">
        <f t="shared" si="20"/>
        <v>619</v>
      </c>
      <c r="B623" s="186" t="s">
        <v>1215</v>
      </c>
      <c r="C623" s="186" t="s">
        <v>1368</v>
      </c>
      <c r="D623" s="186" t="s">
        <v>1369</v>
      </c>
      <c r="E623" s="186" t="s">
        <v>308</v>
      </c>
      <c r="F623" s="186" t="s">
        <v>74</v>
      </c>
      <c r="G623" s="186" t="s">
        <v>77</v>
      </c>
      <c r="H623" s="187">
        <v>18700</v>
      </c>
      <c r="I623" s="201">
        <v>0.3</v>
      </c>
      <c r="J623" s="197">
        <f t="shared" si="21"/>
        <v>13090</v>
      </c>
    </row>
    <row r="624" spans="1:10" ht="15.75">
      <c r="A624" s="185">
        <f t="shared" si="20"/>
        <v>620</v>
      </c>
      <c r="B624" s="186" t="s">
        <v>1215</v>
      </c>
      <c r="C624" s="186" t="s">
        <v>1370</v>
      </c>
      <c r="D624" s="186" t="s">
        <v>1371</v>
      </c>
      <c r="E624" s="186" t="s">
        <v>308</v>
      </c>
      <c r="F624" s="186" t="s">
        <v>74</v>
      </c>
      <c r="G624" s="186" t="s">
        <v>77</v>
      </c>
      <c r="H624" s="187">
        <v>12100</v>
      </c>
      <c r="I624" s="201">
        <v>0.3</v>
      </c>
      <c r="J624" s="197">
        <f t="shared" si="21"/>
        <v>8470</v>
      </c>
    </row>
    <row r="625" spans="1:10" ht="15.75">
      <c r="A625" s="185">
        <f t="shared" si="20"/>
        <v>621</v>
      </c>
      <c r="B625" s="186" t="s">
        <v>1215</v>
      </c>
      <c r="C625" s="186" t="s">
        <v>1372</v>
      </c>
      <c r="D625" s="186" t="s">
        <v>1373</v>
      </c>
      <c r="E625" s="186" t="s">
        <v>308</v>
      </c>
      <c r="F625" s="186" t="s">
        <v>74</v>
      </c>
      <c r="G625" s="186" t="s">
        <v>77</v>
      </c>
      <c r="H625" s="187">
        <v>16435</v>
      </c>
      <c r="I625" s="201">
        <v>0.3</v>
      </c>
      <c r="J625" s="197">
        <f t="shared" si="21"/>
        <v>11504.5</v>
      </c>
    </row>
    <row r="626" spans="1:10" ht="15.75">
      <c r="A626" s="185">
        <f t="shared" si="20"/>
        <v>622</v>
      </c>
      <c r="B626" s="186" t="s">
        <v>1215</v>
      </c>
      <c r="C626" s="186" t="s">
        <v>1374</v>
      </c>
      <c r="D626" s="186" t="s">
        <v>1375</v>
      </c>
      <c r="E626" s="186" t="s">
        <v>308</v>
      </c>
      <c r="F626" s="186" t="s">
        <v>74</v>
      </c>
      <c r="G626" s="186" t="s">
        <v>77</v>
      </c>
      <c r="H626" s="187">
        <v>18150</v>
      </c>
      <c r="I626" s="201">
        <v>0.3</v>
      </c>
      <c r="J626" s="197">
        <f t="shared" si="21"/>
        <v>12705</v>
      </c>
    </row>
    <row r="627" spans="1:10" ht="15.75">
      <c r="A627" s="185">
        <f t="shared" si="20"/>
        <v>623</v>
      </c>
      <c r="B627" s="186" t="s">
        <v>1215</v>
      </c>
      <c r="C627" s="186" t="s">
        <v>1376</v>
      </c>
      <c r="D627" s="186" t="s">
        <v>1377</v>
      </c>
      <c r="E627" s="186" t="s">
        <v>308</v>
      </c>
      <c r="F627" s="186" t="s">
        <v>74</v>
      </c>
      <c r="G627" s="186" t="s">
        <v>77</v>
      </c>
      <c r="H627" s="187">
        <v>6290</v>
      </c>
      <c r="I627" s="201">
        <v>0.3</v>
      </c>
      <c r="J627" s="197">
        <f t="shared" si="21"/>
        <v>4403</v>
      </c>
    </row>
    <row r="628" spans="1:10" ht="15.75">
      <c r="A628" s="185">
        <f t="shared" si="20"/>
        <v>624</v>
      </c>
      <c r="B628" s="186" t="s">
        <v>1215</v>
      </c>
      <c r="C628" s="186" t="s">
        <v>1378</v>
      </c>
      <c r="D628" s="186" t="s">
        <v>1379</v>
      </c>
      <c r="E628" s="186" t="s">
        <v>308</v>
      </c>
      <c r="F628" s="186" t="s">
        <v>74</v>
      </c>
      <c r="G628" s="186" t="s">
        <v>77</v>
      </c>
      <c r="H628" s="187">
        <v>30250</v>
      </c>
      <c r="I628" s="201">
        <v>0.3</v>
      </c>
      <c r="J628" s="197">
        <f t="shared" si="21"/>
        <v>21175</v>
      </c>
    </row>
    <row r="629" spans="1:10" ht="15.75">
      <c r="A629" s="185">
        <f t="shared" si="20"/>
        <v>625</v>
      </c>
      <c r="B629" s="186" t="s">
        <v>1215</v>
      </c>
      <c r="C629" s="186" t="s">
        <v>1380</v>
      </c>
      <c r="D629" s="186" t="s">
        <v>1381</v>
      </c>
      <c r="E629" s="186" t="s">
        <v>308</v>
      </c>
      <c r="F629" s="186" t="s">
        <v>74</v>
      </c>
      <c r="G629" s="186" t="s">
        <v>77</v>
      </c>
      <c r="H629" s="187">
        <v>4855</v>
      </c>
      <c r="I629" s="201">
        <v>0.3</v>
      </c>
      <c r="J629" s="197">
        <f t="shared" si="21"/>
        <v>3398.5</v>
      </c>
    </row>
    <row r="630" spans="1:10" ht="15.75">
      <c r="A630" s="185">
        <f t="shared" si="20"/>
        <v>626</v>
      </c>
      <c r="B630" s="186" t="s">
        <v>1215</v>
      </c>
      <c r="C630" s="186" t="s">
        <v>1382</v>
      </c>
      <c r="D630" s="186" t="s">
        <v>1383</v>
      </c>
      <c r="E630" s="186" t="s">
        <v>308</v>
      </c>
      <c r="F630" s="186" t="s">
        <v>74</v>
      </c>
      <c r="G630" s="186" t="s">
        <v>77</v>
      </c>
      <c r="H630" s="187">
        <v>7700</v>
      </c>
      <c r="I630" s="201">
        <v>0.3</v>
      </c>
      <c r="J630" s="197">
        <f t="shared" si="21"/>
        <v>5390</v>
      </c>
    </row>
    <row r="631" spans="1:10" ht="15.75">
      <c r="A631" s="185">
        <f t="shared" si="20"/>
        <v>627</v>
      </c>
      <c r="B631" s="186" t="s">
        <v>1215</v>
      </c>
      <c r="C631" s="186" t="s">
        <v>1384</v>
      </c>
      <c r="D631" s="186" t="s">
        <v>1385</v>
      </c>
      <c r="E631" s="186" t="s">
        <v>308</v>
      </c>
      <c r="F631" s="186" t="s">
        <v>74</v>
      </c>
      <c r="G631" s="186" t="s">
        <v>77</v>
      </c>
      <c r="H631" s="187">
        <v>13750</v>
      </c>
      <c r="I631" s="201">
        <v>0.3</v>
      </c>
      <c r="J631" s="197">
        <f t="shared" si="21"/>
        <v>9625</v>
      </c>
    </row>
    <row r="632" spans="1:10" ht="15.75">
      <c r="A632" s="185">
        <f t="shared" si="20"/>
        <v>628</v>
      </c>
      <c r="B632" s="186" t="s">
        <v>1215</v>
      </c>
      <c r="C632" s="186" t="s">
        <v>1386</v>
      </c>
      <c r="D632" s="186" t="s">
        <v>1387</v>
      </c>
      <c r="E632" s="186" t="s">
        <v>308</v>
      </c>
      <c r="F632" s="186" t="s">
        <v>74</v>
      </c>
      <c r="G632" s="186" t="s">
        <v>77</v>
      </c>
      <c r="H632" s="187">
        <v>25850</v>
      </c>
      <c r="I632" s="201">
        <v>0.3</v>
      </c>
      <c r="J632" s="197">
        <f t="shared" si="21"/>
        <v>18095</v>
      </c>
    </row>
    <row r="633" spans="1:10" ht="15.75">
      <c r="A633" s="185">
        <f t="shared" si="20"/>
        <v>629</v>
      </c>
      <c r="B633" s="186" t="s">
        <v>1215</v>
      </c>
      <c r="C633" s="186" t="s">
        <v>1388</v>
      </c>
      <c r="D633" s="186" t="s">
        <v>1389</v>
      </c>
      <c r="E633" s="186" t="s">
        <v>308</v>
      </c>
      <c r="F633" s="186" t="s">
        <v>74</v>
      </c>
      <c r="G633" s="186" t="s">
        <v>77</v>
      </c>
      <c r="H633" s="187">
        <v>4620</v>
      </c>
      <c r="I633" s="201">
        <v>0.3</v>
      </c>
      <c r="J633" s="197">
        <f t="shared" si="21"/>
        <v>3234</v>
      </c>
    </row>
    <row r="634" spans="1:10" ht="15.75">
      <c r="A634" s="185">
        <f t="shared" si="20"/>
        <v>630</v>
      </c>
      <c r="B634" s="186" t="s">
        <v>1215</v>
      </c>
      <c r="C634" s="186" t="s">
        <v>1390</v>
      </c>
      <c r="D634" s="186" t="s">
        <v>1391</v>
      </c>
      <c r="E634" s="186" t="s">
        <v>308</v>
      </c>
      <c r="F634" s="186" t="s">
        <v>74</v>
      </c>
      <c r="G634" s="186" t="s">
        <v>77</v>
      </c>
      <c r="H634" s="187">
        <v>63</v>
      </c>
      <c r="I634" s="201">
        <v>0.15</v>
      </c>
      <c r="J634" s="197">
        <f t="shared" si="21"/>
        <v>53.55</v>
      </c>
    </row>
    <row r="635" spans="1:10" ht="15.75">
      <c r="A635" s="185">
        <f t="shared" si="20"/>
        <v>631</v>
      </c>
      <c r="B635" s="186" t="s">
        <v>1215</v>
      </c>
      <c r="C635" s="186" t="s">
        <v>1392</v>
      </c>
      <c r="D635" s="186" t="s">
        <v>1393</v>
      </c>
      <c r="E635" s="186" t="s">
        <v>308</v>
      </c>
      <c r="F635" s="186" t="s">
        <v>74</v>
      </c>
      <c r="G635" s="186" t="s">
        <v>77</v>
      </c>
      <c r="H635" s="187">
        <v>330</v>
      </c>
      <c r="I635" s="201">
        <v>0.15</v>
      </c>
      <c r="J635" s="197">
        <f t="shared" si="21"/>
        <v>280.5</v>
      </c>
    </row>
    <row r="636" spans="1:10" ht="15.75">
      <c r="A636" s="185">
        <f t="shared" si="20"/>
        <v>632</v>
      </c>
      <c r="B636" s="186" t="s">
        <v>1215</v>
      </c>
      <c r="C636" s="186" t="s">
        <v>1394</v>
      </c>
      <c r="D636" s="188" t="s">
        <v>2825</v>
      </c>
      <c r="E636" s="186" t="s">
        <v>308</v>
      </c>
      <c r="F636" s="186" t="s">
        <v>74</v>
      </c>
      <c r="G636" s="186" t="s">
        <v>77</v>
      </c>
      <c r="H636" s="187">
        <v>235</v>
      </c>
      <c r="I636" s="201">
        <v>0.15</v>
      </c>
      <c r="J636" s="197">
        <f t="shared" si="21"/>
        <v>199.75</v>
      </c>
    </row>
    <row r="637" spans="1:10" ht="15.75">
      <c r="A637" s="185">
        <f t="shared" si="20"/>
        <v>633</v>
      </c>
      <c r="B637" s="186" t="s">
        <v>1215</v>
      </c>
      <c r="C637" s="186" t="s">
        <v>1395</v>
      </c>
      <c r="D637" s="188" t="s">
        <v>2826</v>
      </c>
      <c r="E637" s="186" t="s">
        <v>308</v>
      </c>
      <c r="F637" s="186" t="s">
        <v>74</v>
      </c>
      <c r="G637" s="186" t="s">
        <v>77</v>
      </c>
      <c r="H637" s="187">
        <v>200</v>
      </c>
      <c r="I637" s="201">
        <v>0.15</v>
      </c>
      <c r="J637" s="197">
        <f t="shared" si="21"/>
        <v>170</v>
      </c>
    </row>
    <row r="638" spans="1:10" ht="15.75">
      <c r="A638" s="185">
        <f t="shared" si="20"/>
        <v>634</v>
      </c>
      <c r="B638" s="186" t="s">
        <v>1215</v>
      </c>
      <c r="C638" s="186" t="s">
        <v>1396</v>
      </c>
      <c r="D638" s="188" t="s">
        <v>2827</v>
      </c>
      <c r="E638" s="186" t="s">
        <v>308</v>
      </c>
      <c r="F638" s="186" t="s">
        <v>74</v>
      </c>
      <c r="G638" s="186" t="s">
        <v>77</v>
      </c>
      <c r="H638" s="187">
        <v>235</v>
      </c>
      <c r="I638" s="201">
        <v>0.15</v>
      </c>
      <c r="J638" s="197">
        <f t="shared" si="21"/>
        <v>199.75</v>
      </c>
    </row>
    <row r="639" spans="1:10" ht="15.75">
      <c r="A639" s="185">
        <f t="shared" si="20"/>
        <v>635</v>
      </c>
      <c r="B639" s="186" t="s">
        <v>1215</v>
      </c>
      <c r="C639" s="186" t="s">
        <v>1397</v>
      </c>
      <c r="D639" s="186" t="s">
        <v>1398</v>
      </c>
      <c r="E639" s="186" t="s">
        <v>308</v>
      </c>
      <c r="F639" s="186" t="s">
        <v>74</v>
      </c>
      <c r="G639" s="186" t="s">
        <v>77</v>
      </c>
      <c r="H639" s="187">
        <v>140</v>
      </c>
      <c r="I639" s="201">
        <v>0.15</v>
      </c>
      <c r="J639" s="197">
        <f t="shared" si="21"/>
        <v>119</v>
      </c>
    </row>
    <row r="640" spans="1:10" ht="26.25">
      <c r="A640" s="185">
        <f t="shared" si="20"/>
        <v>636</v>
      </c>
      <c r="B640" s="186" t="s">
        <v>1215</v>
      </c>
      <c r="C640" s="186" t="s">
        <v>1399</v>
      </c>
      <c r="D640" s="188" t="s">
        <v>2828</v>
      </c>
      <c r="E640" s="186" t="s">
        <v>308</v>
      </c>
      <c r="F640" s="186" t="s">
        <v>74</v>
      </c>
      <c r="G640" s="186" t="s">
        <v>77</v>
      </c>
      <c r="H640" s="187">
        <v>285</v>
      </c>
      <c r="I640" s="201">
        <v>0.15</v>
      </c>
      <c r="J640" s="197">
        <f t="shared" si="21"/>
        <v>242.25</v>
      </c>
    </row>
    <row r="641" spans="1:10" ht="26.25">
      <c r="A641" s="185">
        <f t="shared" si="20"/>
        <v>637</v>
      </c>
      <c r="B641" s="186" t="s">
        <v>1215</v>
      </c>
      <c r="C641" s="186" t="s">
        <v>1400</v>
      </c>
      <c r="D641" s="188" t="s">
        <v>2829</v>
      </c>
      <c r="E641" s="186" t="s">
        <v>308</v>
      </c>
      <c r="F641" s="186" t="s">
        <v>74</v>
      </c>
      <c r="G641" s="186" t="s">
        <v>77</v>
      </c>
      <c r="H641" s="187">
        <v>900</v>
      </c>
      <c r="I641" s="201">
        <v>0.15</v>
      </c>
      <c r="J641" s="197">
        <f t="shared" si="21"/>
        <v>765</v>
      </c>
    </row>
    <row r="642" spans="1:10" ht="15.75">
      <c r="A642" s="185">
        <f t="shared" si="20"/>
        <v>638</v>
      </c>
      <c r="B642" s="186" t="s">
        <v>1215</v>
      </c>
      <c r="C642" s="186" t="s">
        <v>1401</v>
      </c>
      <c r="D642" s="186" t="s">
        <v>1402</v>
      </c>
      <c r="E642" s="186" t="s">
        <v>308</v>
      </c>
      <c r="F642" s="186" t="s">
        <v>74</v>
      </c>
      <c r="G642" s="186" t="s">
        <v>77</v>
      </c>
      <c r="H642" s="187">
        <v>60</v>
      </c>
      <c r="I642" s="201">
        <v>0.15</v>
      </c>
      <c r="J642" s="197">
        <f t="shared" si="21"/>
        <v>51</v>
      </c>
    </row>
    <row r="643" spans="1:10" ht="26.25">
      <c r="A643" s="185">
        <f t="shared" si="20"/>
        <v>639</v>
      </c>
      <c r="B643" s="186" t="s">
        <v>1215</v>
      </c>
      <c r="C643" s="186" t="s">
        <v>1403</v>
      </c>
      <c r="D643" s="188" t="s">
        <v>2830</v>
      </c>
      <c r="E643" s="186" t="s">
        <v>308</v>
      </c>
      <c r="F643" s="186" t="s">
        <v>74</v>
      </c>
      <c r="G643" s="186" t="s">
        <v>77</v>
      </c>
      <c r="H643" s="187">
        <v>890</v>
      </c>
      <c r="I643" s="201">
        <v>0.15</v>
      </c>
      <c r="J643" s="197">
        <f t="shared" si="21"/>
        <v>756.5</v>
      </c>
    </row>
    <row r="644" spans="1:10" ht="26.25">
      <c r="A644" s="185">
        <f t="shared" si="20"/>
        <v>640</v>
      </c>
      <c r="B644" s="186" t="s">
        <v>1215</v>
      </c>
      <c r="C644" s="186" t="s">
        <v>1404</v>
      </c>
      <c r="D644" s="188" t="s">
        <v>2831</v>
      </c>
      <c r="E644" s="186" t="s">
        <v>308</v>
      </c>
      <c r="F644" s="186" t="s">
        <v>74</v>
      </c>
      <c r="G644" s="186" t="s">
        <v>77</v>
      </c>
      <c r="H644" s="187">
        <v>845</v>
      </c>
      <c r="I644" s="201">
        <v>0.15</v>
      </c>
      <c r="J644" s="197">
        <f t="shared" si="21"/>
        <v>718.25</v>
      </c>
    </row>
    <row r="645" spans="1:10" ht="15.75">
      <c r="A645" s="185">
        <f t="shared" si="20"/>
        <v>641</v>
      </c>
      <c r="B645" s="186" t="s">
        <v>1215</v>
      </c>
      <c r="C645" s="186" t="s">
        <v>1405</v>
      </c>
      <c r="D645" s="186" t="s">
        <v>1406</v>
      </c>
      <c r="E645" s="186" t="s">
        <v>308</v>
      </c>
      <c r="F645" s="186" t="s">
        <v>74</v>
      </c>
      <c r="G645" s="186" t="s">
        <v>77</v>
      </c>
      <c r="H645" s="187">
        <v>1020</v>
      </c>
      <c r="I645" s="201">
        <v>0.3</v>
      </c>
      <c r="J645" s="197">
        <f t="shared" si="21"/>
        <v>714</v>
      </c>
    </row>
    <row r="646" spans="1:10" ht="15.75">
      <c r="A646" s="185">
        <f t="shared" ref="A646:A709" si="22">SUM(A645+1)</f>
        <v>642</v>
      </c>
      <c r="B646" s="186" t="s">
        <v>1215</v>
      </c>
      <c r="C646" s="186" t="s">
        <v>1407</v>
      </c>
      <c r="D646" s="186" t="s">
        <v>1408</v>
      </c>
      <c r="E646" s="186" t="s">
        <v>308</v>
      </c>
      <c r="F646" s="186" t="s">
        <v>74</v>
      </c>
      <c r="G646" s="186" t="s">
        <v>77</v>
      </c>
      <c r="H646" s="187">
        <v>2600</v>
      </c>
      <c r="I646" s="201">
        <v>0.15</v>
      </c>
      <c r="J646" s="197">
        <f t="shared" si="21"/>
        <v>2210</v>
      </c>
    </row>
    <row r="647" spans="1:10" ht="15.75">
      <c r="A647" s="185">
        <f t="shared" si="22"/>
        <v>643</v>
      </c>
      <c r="B647" s="186" t="s">
        <v>1215</v>
      </c>
      <c r="C647" s="186" t="s">
        <v>1409</v>
      </c>
      <c r="D647" s="186" t="s">
        <v>1410</v>
      </c>
      <c r="E647" s="186" t="s">
        <v>308</v>
      </c>
      <c r="F647" s="186" t="s">
        <v>74</v>
      </c>
      <c r="G647" s="186" t="s">
        <v>77</v>
      </c>
      <c r="H647" s="187">
        <v>1200</v>
      </c>
      <c r="I647" s="201">
        <v>0.15</v>
      </c>
      <c r="J647" s="197">
        <f t="shared" si="21"/>
        <v>1020</v>
      </c>
    </row>
    <row r="648" spans="1:10" ht="26.25">
      <c r="A648" s="185">
        <f t="shared" si="22"/>
        <v>644</v>
      </c>
      <c r="B648" s="186" t="s">
        <v>1215</v>
      </c>
      <c r="C648" s="186" t="s">
        <v>1411</v>
      </c>
      <c r="D648" s="188" t="s">
        <v>2832</v>
      </c>
      <c r="E648" s="186" t="s">
        <v>308</v>
      </c>
      <c r="F648" s="186" t="s">
        <v>74</v>
      </c>
      <c r="G648" s="186" t="s">
        <v>77</v>
      </c>
      <c r="H648" s="187">
        <v>4900</v>
      </c>
      <c r="I648" s="201">
        <v>0.15</v>
      </c>
      <c r="J648" s="197">
        <f t="shared" si="21"/>
        <v>4165</v>
      </c>
    </row>
    <row r="649" spans="1:10" ht="15.75">
      <c r="A649" s="185">
        <f t="shared" si="22"/>
        <v>645</v>
      </c>
      <c r="B649" s="186" t="s">
        <v>1215</v>
      </c>
      <c r="C649" s="186" t="s">
        <v>1412</v>
      </c>
      <c r="D649" s="186" t="s">
        <v>1413</v>
      </c>
      <c r="E649" s="186" t="s">
        <v>308</v>
      </c>
      <c r="F649" s="186" t="s">
        <v>74</v>
      </c>
      <c r="G649" s="186" t="s">
        <v>77</v>
      </c>
      <c r="H649" s="187">
        <v>2000</v>
      </c>
      <c r="I649" s="201">
        <v>0.3</v>
      </c>
      <c r="J649" s="197">
        <f t="shared" si="21"/>
        <v>1400</v>
      </c>
    </row>
    <row r="650" spans="1:10" ht="26.25">
      <c r="A650" s="185">
        <f t="shared" si="22"/>
        <v>646</v>
      </c>
      <c r="B650" s="186" t="s">
        <v>1215</v>
      </c>
      <c r="C650" s="186" t="s">
        <v>1414</v>
      </c>
      <c r="D650" s="188" t="s">
        <v>2833</v>
      </c>
      <c r="E650" s="186" t="s">
        <v>308</v>
      </c>
      <c r="F650" s="186" t="s">
        <v>74</v>
      </c>
      <c r="G650" s="186" t="s">
        <v>77</v>
      </c>
      <c r="H650" s="187">
        <v>8500</v>
      </c>
      <c r="I650" s="201">
        <v>0.3</v>
      </c>
      <c r="J650" s="197">
        <f t="shared" si="21"/>
        <v>5950</v>
      </c>
    </row>
    <row r="651" spans="1:10" ht="15.75">
      <c r="A651" s="185">
        <f t="shared" si="22"/>
        <v>647</v>
      </c>
      <c r="B651" s="186" t="s">
        <v>1215</v>
      </c>
      <c r="C651" s="186" t="s">
        <v>1415</v>
      </c>
      <c r="D651" s="186" t="s">
        <v>1416</v>
      </c>
      <c r="E651" s="186" t="s">
        <v>308</v>
      </c>
      <c r="F651" s="186" t="s">
        <v>74</v>
      </c>
      <c r="G651" s="186" t="s">
        <v>77</v>
      </c>
      <c r="H651" s="187">
        <v>2500</v>
      </c>
      <c r="I651" s="201">
        <v>0.3</v>
      </c>
      <c r="J651" s="197">
        <f t="shared" si="21"/>
        <v>1750</v>
      </c>
    </row>
    <row r="652" spans="1:10" ht="15.75">
      <c r="A652" s="185">
        <f t="shared" si="22"/>
        <v>648</v>
      </c>
      <c r="B652" s="186" t="s">
        <v>1215</v>
      </c>
      <c r="C652" s="186" t="s">
        <v>1417</v>
      </c>
      <c r="D652" s="186" t="s">
        <v>1418</v>
      </c>
      <c r="E652" s="186" t="s">
        <v>308</v>
      </c>
      <c r="F652" s="186" t="s">
        <v>74</v>
      </c>
      <c r="G652" s="186" t="s">
        <v>77</v>
      </c>
      <c r="H652" s="187">
        <v>238</v>
      </c>
      <c r="I652" s="201">
        <v>0.15</v>
      </c>
      <c r="J652" s="197">
        <f t="shared" si="21"/>
        <v>202.3</v>
      </c>
    </row>
    <row r="653" spans="1:10" ht="15.75">
      <c r="A653" s="185">
        <f t="shared" si="22"/>
        <v>649</v>
      </c>
      <c r="B653" s="186" t="s">
        <v>1215</v>
      </c>
      <c r="C653" s="186" t="s">
        <v>1419</v>
      </c>
      <c r="D653" s="186" t="s">
        <v>1420</v>
      </c>
      <c r="E653" s="186" t="s">
        <v>308</v>
      </c>
      <c r="F653" s="186" t="s">
        <v>74</v>
      </c>
      <c r="G653" s="186" t="s">
        <v>77</v>
      </c>
      <c r="H653" s="187">
        <v>3985</v>
      </c>
      <c r="I653" s="201">
        <v>0.3</v>
      </c>
      <c r="J653" s="197">
        <f t="shared" si="21"/>
        <v>2789.5</v>
      </c>
    </row>
    <row r="654" spans="1:10" ht="15.75">
      <c r="A654" s="185">
        <f t="shared" si="22"/>
        <v>650</v>
      </c>
      <c r="B654" s="186" t="s">
        <v>1215</v>
      </c>
      <c r="C654" s="186" t="s">
        <v>1421</v>
      </c>
      <c r="D654" s="186" t="s">
        <v>1422</v>
      </c>
      <c r="E654" s="186" t="s">
        <v>308</v>
      </c>
      <c r="F654" s="186" t="s">
        <v>74</v>
      </c>
      <c r="G654" s="186" t="s">
        <v>77</v>
      </c>
      <c r="H654" s="187">
        <v>500</v>
      </c>
      <c r="I654" s="201">
        <v>0.3</v>
      </c>
      <c r="J654" s="197">
        <f t="shared" si="21"/>
        <v>350</v>
      </c>
    </row>
    <row r="655" spans="1:10" ht="15.75">
      <c r="A655" s="185">
        <f t="shared" si="22"/>
        <v>651</v>
      </c>
      <c r="B655" s="186" t="s">
        <v>1215</v>
      </c>
      <c r="C655" s="186" t="s">
        <v>1423</v>
      </c>
      <c r="D655" s="186" t="s">
        <v>1424</v>
      </c>
      <c r="E655" s="186" t="s">
        <v>308</v>
      </c>
      <c r="F655" s="186" t="s">
        <v>74</v>
      </c>
      <c r="G655" s="186" t="s">
        <v>77</v>
      </c>
      <c r="H655" s="187">
        <v>2600</v>
      </c>
      <c r="I655" s="201">
        <v>0.3</v>
      </c>
      <c r="J655" s="197">
        <f t="shared" si="21"/>
        <v>1820</v>
      </c>
    </row>
    <row r="656" spans="1:10" ht="15.75">
      <c r="A656" s="185">
        <f t="shared" si="22"/>
        <v>652</v>
      </c>
      <c r="B656" s="186" t="s">
        <v>1215</v>
      </c>
      <c r="C656" s="186" t="s">
        <v>1425</v>
      </c>
      <c r="D656" s="186" t="s">
        <v>1426</v>
      </c>
      <c r="E656" s="186" t="s">
        <v>308</v>
      </c>
      <c r="F656" s="186" t="s">
        <v>74</v>
      </c>
      <c r="G656" s="186" t="s">
        <v>77</v>
      </c>
      <c r="H656" s="187">
        <v>2300</v>
      </c>
      <c r="I656" s="201">
        <v>0.15</v>
      </c>
      <c r="J656" s="197">
        <f t="shared" si="21"/>
        <v>1955</v>
      </c>
    </row>
    <row r="657" spans="1:10" ht="15.75">
      <c r="A657" s="185">
        <f t="shared" si="22"/>
        <v>653</v>
      </c>
      <c r="B657" s="186" t="s">
        <v>1215</v>
      </c>
      <c r="C657" s="186" t="s">
        <v>1427</v>
      </c>
      <c r="D657" s="186" t="s">
        <v>1428</v>
      </c>
      <c r="E657" s="186" t="s">
        <v>308</v>
      </c>
      <c r="F657" s="186" t="s">
        <v>74</v>
      </c>
      <c r="G657" s="186" t="s">
        <v>77</v>
      </c>
      <c r="H657" s="187">
        <v>200</v>
      </c>
      <c r="I657" s="201">
        <v>0.15</v>
      </c>
      <c r="J657" s="197">
        <f t="shared" si="21"/>
        <v>170</v>
      </c>
    </row>
    <row r="658" spans="1:10" ht="15.75">
      <c r="A658" s="185">
        <f t="shared" si="22"/>
        <v>654</v>
      </c>
      <c r="B658" s="186" t="s">
        <v>1215</v>
      </c>
      <c r="C658" s="186" t="s">
        <v>1429</v>
      </c>
      <c r="D658" s="186" t="s">
        <v>1430</v>
      </c>
      <c r="E658" s="186" t="s">
        <v>308</v>
      </c>
      <c r="F658" s="186" t="s">
        <v>74</v>
      </c>
      <c r="G658" s="186" t="s">
        <v>77</v>
      </c>
      <c r="H658" s="187">
        <v>300</v>
      </c>
      <c r="I658" s="201">
        <v>0.15</v>
      </c>
      <c r="J658" s="197">
        <f t="shared" si="21"/>
        <v>255</v>
      </c>
    </row>
    <row r="659" spans="1:10" ht="15.75">
      <c r="A659" s="185">
        <f t="shared" si="22"/>
        <v>655</v>
      </c>
      <c r="B659" s="186" t="s">
        <v>1215</v>
      </c>
      <c r="C659" s="186" t="s">
        <v>1431</v>
      </c>
      <c r="D659" s="186" t="s">
        <v>1432</v>
      </c>
      <c r="E659" s="186" t="s">
        <v>308</v>
      </c>
      <c r="F659" s="186" t="s">
        <v>74</v>
      </c>
      <c r="G659" s="186" t="s">
        <v>77</v>
      </c>
      <c r="H659" s="187">
        <v>6290</v>
      </c>
      <c r="I659" s="201">
        <v>0.3</v>
      </c>
      <c r="J659" s="197">
        <f t="shared" si="21"/>
        <v>4403</v>
      </c>
    </row>
    <row r="660" spans="1:10" ht="15.75">
      <c r="A660" s="185">
        <f t="shared" si="22"/>
        <v>656</v>
      </c>
      <c r="B660" s="186" t="s">
        <v>1215</v>
      </c>
      <c r="C660" s="186" t="s">
        <v>1433</v>
      </c>
      <c r="D660" s="186" t="s">
        <v>1434</v>
      </c>
      <c r="E660" s="186" t="s">
        <v>308</v>
      </c>
      <c r="F660" s="186" t="s">
        <v>74</v>
      </c>
      <c r="G660" s="186" t="s">
        <v>77</v>
      </c>
      <c r="H660" s="187">
        <v>35200</v>
      </c>
      <c r="I660" s="201">
        <v>0.3</v>
      </c>
      <c r="J660" s="197">
        <f t="shared" si="21"/>
        <v>24640</v>
      </c>
    </row>
    <row r="661" spans="1:10" ht="15.75">
      <c r="A661" s="185">
        <f t="shared" si="22"/>
        <v>657</v>
      </c>
      <c r="B661" s="186" t="s">
        <v>1215</v>
      </c>
      <c r="C661" s="186" t="s">
        <v>1435</v>
      </c>
      <c r="D661" s="186" t="s">
        <v>1436</v>
      </c>
      <c r="E661" s="186" t="s">
        <v>308</v>
      </c>
      <c r="F661" s="186" t="s">
        <v>74</v>
      </c>
      <c r="G661" s="186" t="s">
        <v>77</v>
      </c>
      <c r="H661" s="187">
        <v>40150</v>
      </c>
      <c r="I661" s="201">
        <v>0.3</v>
      </c>
      <c r="J661" s="197">
        <f t="shared" ref="J661:J722" si="23">H661-(H661*(I661))</f>
        <v>28105</v>
      </c>
    </row>
    <row r="662" spans="1:10" ht="15.75">
      <c r="A662" s="185">
        <f t="shared" si="22"/>
        <v>658</v>
      </c>
      <c r="B662" s="186" t="s">
        <v>1215</v>
      </c>
      <c r="C662" s="186" t="s">
        <v>1437</v>
      </c>
      <c r="D662" s="186" t="s">
        <v>1438</v>
      </c>
      <c r="E662" s="186" t="s">
        <v>308</v>
      </c>
      <c r="F662" s="186" t="s">
        <v>74</v>
      </c>
      <c r="G662" s="186" t="s">
        <v>77</v>
      </c>
      <c r="H662" s="187">
        <v>500</v>
      </c>
      <c r="I662" s="201">
        <v>0.3</v>
      </c>
      <c r="J662" s="197">
        <f t="shared" si="23"/>
        <v>350</v>
      </c>
    </row>
    <row r="663" spans="1:10" ht="15.75">
      <c r="A663" s="185">
        <f t="shared" si="22"/>
        <v>659</v>
      </c>
      <c r="B663" s="186" t="s">
        <v>1215</v>
      </c>
      <c r="C663" s="186" t="s">
        <v>1439</v>
      </c>
      <c r="D663" s="186" t="s">
        <v>1440</v>
      </c>
      <c r="E663" s="186" t="s">
        <v>308</v>
      </c>
      <c r="F663" s="186" t="s">
        <v>74</v>
      </c>
      <c r="G663" s="186" t="s">
        <v>77</v>
      </c>
      <c r="H663" s="187">
        <v>10800</v>
      </c>
      <c r="I663" s="201">
        <v>0.3</v>
      </c>
      <c r="J663" s="197">
        <f t="shared" si="23"/>
        <v>7560</v>
      </c>
    </row>
    <row r="664" spans="1:10" ht="15.75">
      <c r="A664" s="185">
        <f t="shared" si="22"/>
        <v>660</v>
      </c>
      <c r="B664" s="186" t="s">
        <v>1215</v>
      </c>
      <c r="C664" s="186" t="s">
        <v>1441</v>
      </c>
      <c r="D664" s="186" t="s">
        <v>1442</v>
      </c>
      <c r="E664" s="186" t="s">
        <v>308</v>
      </c>
      <c r="F664" s="186" t="s">
        <v>74</v>
      </c>
      <c r="G664" s="186" t="s">
        <v>77</v>
      </c>
      <c r="H664" s="187">
        <v>6800</v>
      </c>
      <c r="I664" s="201">
        <v>0.3</v>
      </c>
      <c r="J664" s="197">
        <f t="shared" si="23"/>
        <v>4760</v>
      </c>
    </row>
    <row r="665" spans="1:10" ht="15.75">
      <c r="A665" s="185">
        <f t="shared" si="22"/>
        <v>661</v>
      </c>
      <c r="B665" s="186" t="s">
        <v>1215</v>
      </c>
      <c r="C665" s="186" t="s">
        <v>1443</v>
      </c>
      <c r="D665" s="186" t="s">
        <v>1444</v>
      </c>
      <c r="E665" s="186" t="s">
        <v>308</v>
      </c>
      <c r="F665" s="186" t="s">
        <v>74</v>
      </c>
      <c r="G665" s="186" t="s">
        <v>77</v>
      </c>
      <c r="H665" s="187">
        <v>3200</v>
      </c>
      <c r="I665" s="201">
        <v>0.3</v>
      </c>
      <c r="J665" s="197">
        <f t="shared" si="23"/>
        <v>2240</v>
      </c>
    </row>
    <row r="666" spans="1:10" ht="15.75">
      <c r="A666" s="185">
        <f t="shared" si="22"/>
        <v>662</v>
      </c>
      <c r="B666" s="186" t="s">
        <v>1215</v>
      </c>
      <c r="C666" s="186" t="s">
        <v>1445</v>
      </c>
      <c r="D666" s="186" t="s">
        <v>1446</v>
      </c>
      <c r="E666" s="186" t="s">
        <v>308</v>
      </c>
      <c r="F666" s="186" t="s">
        <v>74</v>
      </c>
      <c r="G666" s="186" t="s">
        <v>77</v>
      </c>
      <c r="H666" s="187">
        <v>525</v>
      </c>
      <c r="I666" s="201">
        <v>0.3</v>
      </c>
      <c r="J666" s="197">
        <f t="shared" si="23"/>
        <v>367.5</v>
      </c>
    </row>
    <row r="667" spans="1:10" ht="15.75">
      <c r="A667" s="185">
        <f t="shared" si="22"/>
        <v>663</v>
      </c>
      <c r="B667" s="186" t="s">
        <v>1215</v>
      </c>
      <c r="C667" s="186" t="s">
        <v>1447</v>
      </c>
      <c r="D667" s="186" t="s">
        <v>1448</v>
      </c>
      <c r="E667" s="186" t="s">
        <v>308</v>
      </c>
      <c r="F667" s="186" t="s">
        <v>74</v>
      </c>
      <c r="G667" s="186" t="s">
        <v>77</v>
      </c>
      <c r="H667" s="187">
        <v>1050</v>
      </c>
      <c r="I667" s="201">
        <v>0.3</v>
      </c>
      <c r="J667" s="197">
        <f t="shared" si="23"/>
        <v>735</v>
      </c>
    </row>
    <row r="668" spans="1:10" ht="15.75">
      <c r="A668" s="185">
        <f t="shared" si="22"/>
        <v>664</v>
      </c>
      <c r="B668" s="186" t="s">
        <v>1215</v>
      </c>
      <c r="C668" s="186" t="s">
        <v>1449</v>
      </c>
      <c r="D668" s="186" t="s">
        <v>1450</v>
      </c>
      <c r="E668" s="186" t="s">
        <v>308</v>
      </c>
      <c r="F668" s="186" t="s">
        <v>74</v>
      </c>
      <c r="G668" s="186" t="s">
        <v>77</v>
      </c>
      <c r="H668" s="187">
        <v>1620</v>
      </c>
      <c r="I668" s="201">
        <v>0.3</v>
      </c>
      <c r="J668" s="197">
        <f t="shared" si="23"/>
        <v>1134</v>
      </c>
    </row>
    <row r="669" spans="1:10" ht="15.75">
      <c r="A669" s="185">
        <f t="shared" si="22"/>
        <v>665</v>
      </c>
      <c r="B669" s="186" t="s">
        <v>1215</v>
      </c>
      <c r="C669" s="186" t="s">
        <v>1451</v>
      </c>
      <c r="D669" s="188" t="s">
        <v>2834</v>
      </c>
      <c r="E669" s="186" t="s">
        <v>308</v>
      </c>
      <c r="F669" s="186" t="s">
        <v>74</v>
      </c>
      <c r="G669" s="186" t="s">
        <v>77</v>
      </c>
      <c r="H669" s="187">
        <v>540</v>
      </c>
      <c r="I669" s="201">
        <v>0.3</v>
      </c>
      <c r="J669" s="197">
        <f t="shared" si="23"/>
        <v>378</v>
      </c>
    </row>
    <row r="670" spans="1:10" ht="15.75">
      <c r="A670" s="185">
        <f t="shared" si="22"/>
        <v>666</v>
      </c>
      <c r="B670" s="186" t="s">
        <v>1215</v>
      </c>
      <c r="C670" s="186" t="s">
        <v>1452</v>
      </c>
      <c r="D670" s="188" t="s">
        <v>2835</v>
      </c>
      <c r="E670" s="186" t="s">
        <v>308</v>
      </c>
      <c r="F670" s="186" t="s">
        <v>74</v>
      </c>
      <c r="G670" s="186" t="s">
        <v>77</v>
      </c>
      <c r="H670" s="187">
        <v>2840</v>
      </c>
      <c r="I670" s="201">
        <v>0.3</v>
      </c>
      <c r="J670" s="197">
        <f t="shared" si="23"/>
        <v>1988</v>
      </c>
    </row>
    <row r="671" spans="1:10" ht="26.25">
      <c r="A671" s="185">
        <f t="shared" si="22"/>
        <v>667</v>
      </c>
      <c r="B671" s="186" t="s">
        <v>1215</v>
      </c>
      <c r="C671" s="186" t="s">
        <v>1453</v>
      </c>
      <c r="D671" s="188" t="s">
        <v>2836</v>
      </c>
      <c r="E671" s="186" t="s">
        <v>308</v>
      </c>
      <c r="F671" s="186" t="s">
        <v>74</v>
      </c>
      <c r="G671" s="186" t="s">
        <v>77</v>
      </c>
      <c r="H671" s="187">
        <v>2705</v>
      </c>
      <c r="I671" s="201">
        <v>0.3</v>
      </c>
      <c r="J671" s="197">
        <f t="shared" si="23"/>
        <v>1893.5</v>
      </c>
    </row>
    <row r="672" spans="1:10" ht="15.75">
      <c r="A672" s="185">
        <f t="shared" si="22"/>
        <v>668</v>
      </c>
      <c r="B672" s="186" t="s">
        <v>1215</v>
      </c>
      <c r="C672" s="186" t="s">
        <v>1454</v>
      </c>
      <c r="D672" s="186" t="s">
        <v>1455</v>
      </c>
      <c r="E672" s="186" t="s">
        <v>308</v>
      </c>
      <c r="F672" s="186" t="s">
        <v>74</v>
      </c>
      <c r="G672" s="186" t="s">
        <v>77</v>
      </c>
      <c r="H672" s="187">
        <v>525</v>
      </c>
      <c r="I672" s="201">
        <v>0.3</v>
      </c>
      <c r="J672" s="197">
        <f t="shared" si="23"/>
        <v>367.5</v>
      </c>
    </row>
    <row r="673" spans="1:10" ht="15.75">
      <c r="A673" s="185">
        <f t="shared" si="22"/>
        <v>669</v>
      </c>
      <c r="B673" s="186" t="s">
        <v>1215</v>
      </c>
      <c r="C673" s="186" t="s">
        <v>1456</v>
      </c>
      <c r="D673" s="186" t="s">
        <v>1457</v>
      </c>
      <c r="E673" s="186" t="s">
        <v>308</v>
      </c>
      <c r="F673" s="186" t="s">
        <v>74</v>
      </c>
      <c r="G673" s="186" t="s">
        <v>77</v>
      </c>
      <c r="H673" s="187">
        <v>525</v>
      </c>
      <c r="I673" s="201">
        <v>0.3</v>
      </c>
      <c r="J673" s="197">
        <f t="shared" si="23"/>
        <v>367.5</v>
      </c>
    </row>
    <row r="674" spans="1:10" ht="15.75">
      <c r="A674" s="185">
        <f t="shared" si="22"/>
        <v>670</v>
      </c>
      <c r="B674" s="186" t="s">
        <v>1215</v>
      </c>
      <c r="C674" s="186" t="s">
        <v>1458</v>
      </c>
      <c r="D674" s="186" t="s">
        <v>1459</v>
      </c>
      <c r="E674" s="186" t="s">
        <v>308</v>
      </c>
      <c r="F674" s="186" t="s">
        <v>74</v>
      </c>
      <c r="G674" s="186" t="s">
        <v>77</v>
      </c>
      <c r="H674" s="187">
        <v>1050</v>
      </c>
      <c r="I674" s="201">
        <v>0.3</v>
      </c>
      <c r="J674" s="197">
        <f t="shared" si="23"/>
        <v>735</v>
      </c>
    </row>
    <row r="675" spans="1:10" ht="15.75">
      <c r="A675" s="185">
        <f t="shared" si="22"/>
        <v>671</v>
      </c>
      <c r="B675" s="186" t="s">
        <v>1215</v>
      </c>
      <c r="C675" s="186" t="s">
        <v>1460</v>
      </c>
      <c r="D675" s="186" t="s">
        <v>1461</v>
      </c>
      <c r="E675" s="186" t="s">
        <v>308</v>
      </c>
      <c r="F675" s="186" t="s">
        <v>74</v>
      </c>
      <c r="G675" s="186" t="s">
        <v>77</v>
      </c>
      <c r="H675" s="187">
        <v>525</v>
      </c>
      <c r="I675" s="201">
        <v>0.3</v>
      </c>
      <c r="J675" s="197">
        <f t="shared" si="23"/>
        <v>367.5</v>
      </c>
    </row>
    <row r="676" spans="1:10" ht="15.75">
      <c r="A676" s="185">
        <f t="shared" si="22"/>
        <v>672</v>
      </c>
      <c r="B676" s="186" t="s">
        <v>1215</v>
      </c>
      <c r="C676" s="186" t="s">
        <v>1462</v>
      </c>
      <c r="D676" s="186" t="s">
        <v>1463</v>
      </c>
      <c r="E676" s="186" t="s">
        <v>308</v>
      </c>
      <c r="F676" s="186" t="s">
        <v>74</v>
      </c>
      <c r="G676" s="186" t="s">
        <v>77</v>
      </c>
      <c r="H676" s="187">
        <v>1050</v>
      </c>
      <c r="I676" s="201">
        <v>0.3</v>
      </c>
      <c r="J676" s="197">
        <f t="shared" si="23"/>
        <v>735</v>
      </c>
    </row>
    <row r="677" spans="1:10" ht="15.75">
      <c r="A677" s="185">
        <f t="shared" si="22"/>
        <v>673</v>
      </c>
      <c r="B677" s="186" t="s">
        <v>1215</v>
      </c>
      <c r="C677" s="186" t="s">
        <v>1464</v>
      </c>
      <c r="D677" s="186" t="s">
        <v>1465</v>
      </c>
      <c r="E677" s="186" t="s">
        <v>308</v>
      </c>
      <c r="F677" s="186" t="s">
        <v>74</v>
      </c>
      <c r="G677" s="186" t="s">
        <v>77</v>
      </c>
      <c r="H677" s="187">
        <v>3355</v>
      </c>
      <c r="I677" s="201">
        <v>0.3</v>
      </c>
      <c r="J677" s="197">
        <f t="shared" si="23"/>
        <v>2348.5</v>
      </c>
    </row>
    <row r="678" spans="1:10" ht="15.75">
      <c r="A678" s="185">
        <f t="shared" si="22"/>
        <v>674</v>
      </c>
      <c r="B678" s="186" t="s">
        <v>1215</v>
      </c>
      <c r="C678" s="186" t="s">
        <v>1466</v>
      </c>
      <c r="D678" s="186" t="s">
        <v>1467</v>
      </c>
      <c r="E678" s="186" t="s">
        <v>308</v>
      </c>
      <c r="F678" s="186" t="s">
        <v>74</v>
      </c>
      <c r="G678" s="186" t="s">
        <v>77</v>
      </c>
      <c r="H678" s="187">
        <v>525</v>
      </c>
      <c r="I678" s="201">
        <v>0.3</v>
      </c>
      <c r="J678" s="197">
        <f t="shared" si="23"/>
        <v>367.5</v>
      </c>
    </row>
    <row r="679" spans="1:10" ht="15.75">
      <c r="A679" s="185">
        <f t="shared" si="22"/>
        <v>675</v>
      </c>
      <c r="B679" s="186" t="s">
        <v>1215</v>
      </c>
      <c r="C679" s="186" t="s">
        <v>1468</v>
      </c>
      <c r="D679" s="186" t="s">
        <v>1469</v>
      </c>
      <c r="E679" s="186" t="s">
        <v>308</v>
      </c>
      <c r="F679" s="186" t="s">
        <v>74</v>
      </c>
      <c r="G679" s="186" t="s">
        <v>77</v>
      </c>
      <c r="H679" s="187">
        <v>1050</v>
      </c>
      <c r="I679" s="201">
        <v>0.3</v>
      </c>
      <c r="J679" s="197">
        <f t="shared" si="23"/>
        <v>735</v>
      </c>
    </row>
    <row r="680" spans="1:10" ht="15.75">
      <c r="A680" s="185">
        <f t="shared" si="22"/>
        <v>676</v>
      </c>
      <c r="B680" s="186" t="s">
        <v>1215</v>
      </c>
      <c r="C680" s="186" t="s">
        <v>1470</v>
      </c>
      <c r="D680" s="186" t="s">
        <v>1471</v>
      </c>
      <c r="E680" s="186" t="s">
        <v>308</v>
      </c>
      <c r="F680" s="186" t="s">
        <v>74</v>
      </c>
      <c r="G680" s="186" t="s">
        <v>77</v>
      </c>
      <c r="H680" s="187">
        <v>525</v>
      </c>
      <c r="I680" s="201">
        <v>0.3</v>
      </c>
      <c r="J680" s="197">
        <f t="shared" si="23"/>
        <v>367.5</v>
      </c>
    </row>
    <row r="681" spans="1:10" ht="15.75">
      <c r="A681" s="185">
        <f t="shared" si="22"/>
        <v>677</v>
      </c>
      <c r="B681" s="186" t="s">
        <v>1215</v>
      </c>
      <c r="C681" s="186" t="s">
        <v>1472</v>
      </c>
      <c r="D681" s="186" t="s">
        <v>1473</v>
      </c>
      <c r="E681" s="186" t="s">
        <v>308</v>
      </c>
      <c r="F681" s="186" t="s">
        <v>74</v>
      </c>
      <c r="G681" s="186" t="s">
        <v>77</v>
      </c>
      <c r="H681" s="187">
        <v>1050</v>
      </c>
      <c r="I681" s="201">
        <v>0.3</v>
      </c>
      <c r="J681" s="197">
        <f t="shared" si="23"/>
        <v>735</v>
      </c>
    </row>
    <row r="682" spans="1:10" ht="15.75">
      <c r="A682" s="185">
        <f t="shared" si="22"/>
        <v>678</v>
      </c>
      <c r="B682" s="186" t="s">
        <v>1215</v>
      </c>
      <c r="C682" s="186" t="s">
        <v>1474</v>
      </c>
      <c r="D682" s="186" t="s">
        <v>1475</v>
      </c>
      <c r="E682" s="186" t="s">
        <v>308</v>
      </c>
      <c r="F682" s="186" t="s">
        <v>74</v>
      </c>
      <c r="G682" s="186" t="s">
        <v>77</v>
      </c>
      <c r="H682" s="187">
        <v>1050</v>
      </c>
      <c r="I682" s="201">
        <v>0.3</v>
      </c>
      <c r="J682" s="197">
        <f t="shared" si="23"/>
        <v>735</v>
      </c>
    </row>
    <row r="683" spans="1:10" ht="15.75">
      <c r="A683" s="185">
        <f t="shared" si="22"/>
        <v>679</v>
      </c>
      <c r="B683" s="186" t="s">
        <v>1215</v>
      </c>
      <c r="C683" s="186" t="s">
        <v>1476</v>
      </c>
      <c r="D683" s="186" t="s">
        <v>1477</v>
      </c>
      <c r="E683" s="186" t="s">
        <v>308</v>
      </c>
      <c r="F683" s="186" t="s">
        <v>74</v>
      </c>
      <c r="G683" s="186" t="s">
        <v>77</v>
      </c>
      <c r="H683" s="187">
        <v>525</v>
      </c>
      <c r="I683" s="201">
        <v>0.3</v>
      </c>
      <c r="J683" s="197">
        <f t="shared" si="23"/>
        <v>367.5</v>
      </c>
    </row>
    <row r="684" spans="1:10" ht="15.75">
      <c r="A684" s="185">
        <f t="shared" si="22"/>
        <v>680</v>
      </c>
      <c r="B684" s="186" t="s">
        <v>1215</v>
      </c>
      <c r="C684" s="186" t="s">
        <v>1478</v>
      </c>
      <c r="D684" s="186" t="s">
        <v>1479</v>
      </c>
      <c r="E684" s="186" t="s">
        <v>308</v>
      </c>
      <c r="F684" s="186" t="s">
        <v>74</v>
      </c>
      <c r="G684" s="186" t="s">
        <v>77</v>
      </c>
      <c r="H684" s="187">
        <v>2000</v>
      </c>
      <c r="I684" s="201">
        <v>0.3</v>
      </c>
      <c r="J684" s="197">
        <f t="shared" si="23"/>
        <v>1400</v>
      </c>
    </row>
    <row r="685" spans="1:10" ht="15.75">
      <c r="A685" s="185">
        <f t="shared" si="22"/>
        <v>681</v>
      </c>
      <c r="B685" s="186" t="s">
        <v>1215</v>
      </c>
      <c r="C685" s="186" t="s">
        <v>1480</v>
      </c>
      <c r="D685" s="186" t="s">
        <v>1481</v>
      </c>
      <c r="E685" s="186" t="s">
        <v>308</v>
      </c>
      <c r="F685" s="186" t="s">
        <v>74</v>
      </c>
      <c r="G685" s="186" t="s">
        <v>77</v>
      </c>
      <c r="H685" s="187">
        <v>525</v>
      </c>
      <c r="I685" s="201">
        <v>0.3</v>
      </c>
      <c r="J685" s="197">
        <f t="shared" si="23"/>
        <v>367.5</v>
      </c>
    </row>
    <row r="686" spans="1:10" ht="15.75">
      <c r="A686" s="185">
        <f t="shared" si="22"/>
        <v>682</v>
      </c>
      <c r="B686" s="186" t="s">
        <v>1215</v>
      </c>
      <c r="C686" s="186" t="s">
        <v>1482</v>
      </c>
      <c r="D686" s="186" t="s">
        <v>1483</v>
      </c>
      <c r="E686" s="186" t="s">
        <v>308</v>
      </c>
      <c r="F686" s="186" t="s">
        <v>74</v>
      </c>
      <c r="G686" s="186" t="s">
        <v>77</v>
      </c>
      <c r="H686" s="187">
        <v>2200</v>
      </c>
      <c r="I686" s="201">
        <v>0.3</v>
      </c>
      <c r="J686" s="197">
        <f t="shared" si="23"/>
        <v>1540</v>
      </c>
    </row>
    <row r="687" spans="1:10" ht="15.75">
      <c r="A687" s="185">
        <f t="shared" si="22"/>
        <v>683</v>
      </c>
      <c r="B687" s="186" t="s">
        <v>1215</v>
      </c>
      <c r="C687" s="186" t="s">
        <v>1484</v>
      </c>
      <c r="D687" s="186" t="s">
        <v>1485</v>
      </c>
      <c r="E687" s="186" t="s">
        <v>308</v>
      </c>
      <c r="F687" s="186" t="s">
        <v>74</v>
      </c>
      <c r="G687" s="186" t="s">
        <v>77</v>
      </c>
      <c r="H687" s="187">
        <v>525</v>
      </c>
      <c r="I687" s="201">
        <v>0.3</v>
      </c>
      <c r="J687" s="197">
        <f t="shared" si="23"/>
        <v>367.5</v>
      </c>
    </row>
    <row r="688" spans="1:10" ht="15.75">
      <c r="A688" s="185">
        <f t="shared" si="22"/>
        <v>684</v>
      </c>
      <c r="B688" s="186" t="s">
        <v>1215</v>
      </c>
      <c r="C688" s="186" t="s">
        <v>1486</v>
      </c>
      <c r="D688" s="186" t="s">
        <v>1487</v>
      </c>
      <c r="E688" s="186" t="s">
        <v>308</v>
      </c>
      <c r="F688" s="186" t="s">
        <v>74</v>
      </c>
      <c r="G688" s="186" t="s">
        <v>77</v>
      </c>
      <c r="H688" s="187">
        <v>525</v>
      </c>
      <c r="I688" s="201">
        <v>0.3</v>
      </c>
      <c r="J688" s="197">
        <f t="shared" si="23"/>
        <v>367.5</v>
      </c>
    </row>
    <row r="689" spans="1:10" ht="15.75">
      <c r="A689" s="185">
        <f t="shared" si="22"/>
        <v>685</v>
      </c>
      <c r="B689" s="186" t="s">
        <v>1215</v>
      </c>
      <c r="C689" s="186" t="s">
        <v>1488</v>
      </c>
      <c r="D689" s="186" t="s">
        <v>1489</v>
      </c>
      <c r="E689" s="186" t="s">
        <v>308</v>
      </c>
      <c r="F689" s="186" t="s">
        <v>74</v>
      </c>
      <c r="G689" s="186" t="s">
        <v>77</v>
      </c>
      <c r="H689" s="187">
        <v>500</v>
      </c>
      <c r="I689" s="201">
        <v>0.3</v>
      </c>
      <c r="J689" s="197">
        <f t="shared" si="23"/>
        <v>350</v>
      </c>
    </row>
    <row r="690" spans="1:10" ht="15.75">
      <c r="A690" s="185">
        <f t="shared" si="22"/>
        <v>686</v>
      </c>
      <c r="B690" s="186" t="s">
        <v>1215</v>
      </c>
      <c r="C690" s="186" t="s">
        <v>1490</v>
      </c>
      <c r="D690" s="186" t="s">
        <v>1491</v>
      </c>
      <c r="E690" s="186" t="s">
        <v>308</v>
      </c>
      <c r="F690" s="186" t="s">
        <v>74</v>
      </c>
      <c r="G690" s="186" t="s">
        <v>77</v>
      </c>
      <c r="H690" s="187">
        <v>525</v>
      </c>
      <c r="I690" s="201">
        <v>0.3</v>
      </c>
      <c r="J690" s="197">
        <f t="shared" si="23"/>
        <v>367.5</v>
      </c>
    </row>
    <row r="691" spans="1:10" ht="15.75">
      <c r="A691" s="185">
        <f t="shared" si="22"/>
        <v>687</v>
      </c>
      <c r="B691" s="186" t="s">
        <v>1215</v>
      </c>
      <c r="C691" s="186" t="s">
        <v>1492</v>
      </c>
      <c r="D691" s="186" t="s">
        <v>1493</v>
      </c>
      <c r="E691" s="186" t="s">
        <v>308</v>
      </c>
      <c r="F691" s="186" t="s">
        <v>74</v>
      </c>
      <c r="G691" s="186" t="s">
        <v>77</v>
      </c>
      <c r="H691" s="187">
        <v>525</v>
      </c>
      <c r="I691" s="201">
        <v>0.3</v>
      </c>
      <c r="J691" s="197">
        <f t="shared" si="23"/>
        <v>367.5</v>
      </c>
    </row>
    <row r="692" spans="1:10" ht="15.75">
      <c r="A692" s="185">
        <f t="shared" si="22"/>
        <v>688</v>
      </c>
      <c r="B692" s="186" t="s">
        <v>1215</v>
      </c>
      <c r="C692" s="186" t="s">
        <v>1494</v>
      </c>
      <c r="D692" s="186" t="s">
        <v>1495</v>
      </c>
      <c r="E692" s="186" t="s">
        <v>308</v>
      </c>
      <c r="F692" s="186" t="s">
        <v>74</v>
      </c>
      <c r="G692" s="186" t="s">
        <v>77</v>
      </c>
      <c r="H692" s="187">
        <v>525</v>
      </c>
      <c r="I692" s="201">
        <v>0.3</v>
      </c>
      <c r="J692" s="197">
        <f t="shared" si="23"/>
        <v>367.5</v>
      </c>
    </row>
    <row r="693" spans="1:10" ht="15.75">
      <c r="A693" s="185">
        <f t="shared" si="22"/>
        <v>689</v>
      </c>
      <c r="B693" s="186" t="s">
        <v>1215</v>
      </c>
      <c r="C693" s="186" t="s">
        <v>1496</v>
      </c>
      <c r="D693" s="186" t="s">
        <v>1497</v>
      </c>
      <c r="E693" s="186" t="s">
        <v>308</v>
      </c>
      <c r="F693" s="186" t="s">
        <v>74</v>
      </c>
      <c r="G693" s="186" t="s">
        <v>77</v>
      </c>
      <c r="H693" s="187">
        <v>1050</v>
      </c>
      <c r="I693" s="201">
        <v>0.3</v>
      </c>
      <c r="J693" s="197">
        <f t="shared" si="23"/>
        <v>735</v>
      </c>
    </row>
    <row r="694" spans="1:10" ht="15.75">
      <c r="A694" s="185">
        <f t="shared" si="22"/>
        <v>690</v>
      </c>
      <c r="B694" s="186" t="s">
        <v>1215</v>
      </c>
      <c r="C694" s="186" t="s">
        <v>1498</v>
      </c>
      <c r="D694" s="186" t="s">
        <v>1499</v>
      </c>
      <c r="E694" s="186" t="s">
        <v>308</v>
      </c>
      <c r="F694" s="186" t="s">
        <v>74</v>
      </c>
      <c r="G694" s="186" t="s">
        <v>77</v>
      </c>
      <c r="H694" s="187">
        <v>1000</v>
      </c>
      <c r="I694" s="201">
        <v>0.3</v>
      </c>
      <c r="J694" s="197">
        <f t="shared" si="23"/>
        <v>700</v>
      </c>
    </row>
    <row r="695" spans="1:10" ht="26.25">
      <c r="A695" s="185">
        <f t="shared" si="22"/>
        <v>691</v>
      </c>
      <c r="B695" s="186" t="s">
        <v>1215</v>
      </c>
      <c r="C695" s="186" t="s">
        <v>1500</v>
      </c>
      <c r="D695" s="188" t="s">
        <v>2837</v>
      </c>
      <c r="E695" s="186" t="s">
        <v>308</v>
      </c>
      <c r="F695" s="186" t="s">
        <v>74</v>
      </c>
      <c r="G695" s="186" t="s">
        <v>77</v>
      </c>
      <c r="H695" s="187">
        <v>9195</v>
      </c>
      <c r="I695" s="201">
        <v>0.3</v>
      </c>
      <c r="J695" s="197">
        <f t="shared" si="23"/>
        <v>6436.5</v>
      </c>
    </row>
    <row r="696" spans="1:10" ht="15.75">
      <c r="A696" s="185">
        <f t="shared" si="22"/>
        <v>692</v>
      </c>
      <c r="B696" s="186" t="s">
        <v>1215</v>
      </c>
      <c r="C696" s="186" t="s">
        <v>1501</v>
      </c>
      <c r="D696" s="186" t="s">
        <v>1502</v>
      </c>
      <c r="E696" s="186" t="s">
        <v>308</v>
      </c>
      <c r="F696" s="186" t="s">
        <v>74</v>
      </c>
      <c r="G696" s="186" t="s">
        <v>77</v>
      </c>
      <c r="H696" s="187">
        <v>525</v>
      </c>
      <c r="I696" s="201">
        <v>0.3</v>
      </c>
      <c r="J696" s="197">
        <f t="shared" si="23"/>
        <v>367.5</v>
      </c>
    </row>
    <row r="697" spans="1:10" ht="15.75">
      <c r="A697" s="185">
        <f t="shared" si="22"/>
        <v>693</v>
      </c>
      <c r="B697" s="186" t="s">
        <v>1215</v>
      </c>
      <c r="C697" s="186" t="s">
        <v>1503</v>
      </c>
      <c r="D697" s="186" t="s">
        <v>1504</v>
      </c>
      <c r="E697" s="186" t="s">
        <v>308</v>
      </c>
      <c r="F697" s="186" t="s">
        <v>74</v>
      </c>
      <c r="G697" s="186" t="s">
        <v>77</v>
      </c>
      <c r="H697" s="187">
        <v>108</v>
      </c>
      <c r="I697" s="201">
        <v>0.3</v>
      </c>
      <c r="J697" s="197">
        <f t="shared" si="23"/>
        <v>75.599999999999994</v>
      </c>
    </row>
    <row r="698" spans="1:10" ht="15.75">
      <c r="A698" s="185">
        <f t="shared" si="22"/>
        <v>694</v>
      </c>
      <c r="B698" s="186" t="s">
        <v>1215</v>
      </c>
      <c r="C698" s="186" t="s">
        <v>1505</v>
      </c>
      <c r="D698" s="186" t="s">
        <v>1506</v>
      </c>
      <c r="E698" s="186" t="s">
        <v>308</v>
      </c>
      <c r="F698" s="186" t="s">
        <v>74</v>
      </c>
      <c r="G698" s="186" t="s">
        <v>77</v>
      </c>
      <c r="H698" s="187">
        <v>2000</v>
      </c>
      <c r="I698" s="201">
        <v>0.3</v>
      </c>
      <c r="J698" s="197">
        <f t="shared" si="23"/>
        <v>1400</v>
      </c>
    </row>
    <row r="699" spans="1:10" ht="15.75">
      <c r="A699" s="185">
        <f t="shared" si="22"/>
        <v>695</v>
      </c>
      <c r="B699" s="186" t="s">
        <v>1215</v>
      </c>
      <c r="C699" s="186" t="s">
        <v>1507</v>
      </c>
      <c r="D699" s="186" t="s">
        <v>1508</v>
      </c>
      <c r="E699" s="186" t="s">
        <v>308</v>
      </c>
      <c r="F699" s="186" t="s">
        <v>74</v>
      </c>
      <c r="G699" s="186" t="s">
        <v>77</v>
      </c>
      <c r="H699" s="187">
        <v>500</v>
      </c>
      <c r="I699" s="201">
        <v>0.3</v>
      </c>
      <c r="J699" s="197">
        <f t="shared" si="23"/>
        <v>350</v>
      </c>
    </row>
    <row r="700" spans="1:10" ht="15.75">
      <c r="A700" s="185">
        <f t="shared" si="22"/>
        <v>696</v>
      </c>
      <c r="B700" s="186" t="s">
        <v>1215</v>
      </c>
      <c r="C700" s="186" t="s">
        <v>1509</v>
      </c>
      <c r="D700" s="186" t="s">
        <v>1510</v>
      </c>
      <c r="E700" s="186" t="s">
        <v>308</v>
      </c>
      <c r="F700" s="186" t="s">
        <v>74</v>
      </c>
      <c r="G700" s="186" t="s">
        <v>77</v>
      </c>
      <c r="H700" s="187">
        <v>980</v>
      </c>
      <c r="I700" s="201">
        <v>0.3</v>
      </c>
      <c r="J700" s="197">
        <f t="shared" si="23"/>
        <v>686</v>
      </c>
    </row>
    <row r="701" spans="1:10" ht="26.25">
      <c r="A701" s="185">
        <f t="shared" si="22"/>
        <v>697</v>
      </c>
      <c r="B701" s="186" t="s">
        <v>1215</v>
      </c>
      <c r="C701" s="186" t="s">
        <v>1511</v>
      </c>
      <c r="D701" s="188" t="s">
        <v>2838</v>
      </c>
      <c r="E701" s="186" t="s">
        <v>308</v>
      </c>
      <c r="F701" s="186" t="s">
        <v>74</v>
      </c>
      <c r="G701" s="186" t="s">
        <v>77</v>
      </c>
      <c r="H701" s="187">
        <v>540</v>
      </c>
      <c r="I701" s="201">
        <v>0.3</v>
      </c>
      <c r="J701" s="197">
        <f t="shared" si="23"/>
        <v>378</v>
      </c>
    </row>
    <row r="702" spans="1:10" ht="15.75">
      <c r="A702" s="185">
        <f t="shared" si="22"/>
        <v>698</v>
      </c>
      <c r="B702" s="186" t="s">
        <v>1215</v>
      </c>
      <c r="C702" s="186" t="s">
        <v>1512</v>
      </c>
      <c r="D702" s="186" t="s">
        <v>1513</v>
      </c>
      <c r="E702" s="186" t="s">
        <v>308</v>
      </c>
      <c r="F702" s="186" t="s">
        <v>74</v>
      </c>
      <c r="G702" s="186" t="s">
        <v>77</v>
      </c>
      <c r="H702" s="187">
        <v>7000</v>
      </c>
      <c r="I702" s="201">
        <v>0.3</v>
      </c>
      <c r="J702" s="197">
        <f t="shared" si="23"/>
        <v>4900</v>
      </c>
    </row>
    <row r="703" spans="1:10" ht="15.75">
      <c r="A703" s="185">
        <f t="shared" si="22"/>
        <v>699</v>
      </c>
      <c r="B703" s="186" t="s">
        <v>1215</v>
      </c>
      <c r="C703" s="186" t="s">
        <v>1514</v>
      </c>
      <c r="D703" s="186" t="s">
        <v>1515</v>
      </c>
      <c r="E703" s="186" t="s">
        <v>308</v>
      </c>
      <c r="F703" s="186" t="s">
        <v>74</v>
      </c>
      <c r="G703" s="186" t="s">
        <v>77</v>
      </c>
      <c r="H703" s="187">
        <v>2500</v>
      </c>
      <c r="I703" s="201">
        <v>0.3</v>
      </c>
      <c r="J703" s="197">
        <f t="shared" si="23"/>
        <v>1750</v>
      </c>
    </row>
    <row r="704" spans="1:10" ht="15.75">
      <c r="A704" s="185">
        <f t="shared" si="22"/>
        <v>700</v>
      </c>
      <c r="B704" s="186" t="s">
        <v>1215</v>
      </c>
      <c r="C704" s="186" t="s">
        <v>1516</v>
      </c>
      <c r="D704" s="186" t="s">
        <v>1517</v>
      </c>
      <c r="E704" s="186" t="s">
        <v>308</v>
      </c>
      <c r="F704" s="186" t="s">
        <v>74</v>
      </c>
      <c r="G704" s="186" t="s">
        <v>77</v>
      </c>
      <c r="H704" s="187">
        <v>575</v>
      </c>
      <c r="I704" s="201">
        <v>0.3</v>
      </c>
      <c r="J704" s="197">
        <f t="shared" si="23"/>
        <v>402.5</v>
      </c>
    </row>
    <row r="705" spans="1:10" ht="15.75">
      <c r="A705" s="185">
        <f t="shared" si="22"/>
        <v>701</v>
      </c>
      <c r="B705" s="186" t="s">
        <v>1215</v>
      </c>
      <c r="C705" s="186" t="s">
        <v>1518</v>
      </c>
      <c r="D705" s="186" t="s">
        <v>1519</v>
      </c>
      <c r="E705" s="186" t="s">
        <v>308</v>
      </c>
      <c r="F705" s="186" t="s">
        <v>74</v>
      </c>
      <c r="G705" s="186" t="s">
        <v>77</v>
      </c>
      <c r="H705" s="187">
        <v>525</v>
      </c>
      <c r="I705" s="201">
        <v>0.3</v>
      </c>
      <c r="J705" s="197">
        <f t="shared" si="23"/>
        <v>367.5</v>
      </c>
    </row>
    <row r="706" spans="1:10" ht="15.75">
      <c r="A706" s="185">
        <f t="shared" si="22"/>
        <v>702</v>
      </c>
      <c r="B706" s="186" t="s">
        <v>1215</v>
      </c>
      <c r="C706" s="186" t="s">
        <v>1520</v>
      </c>
      <c r="D706" s="186" t="s">
        <v>1517</v>
      </c>
      <c r="E706" s="186" t="s">
        <v>308</v>
      </c>
      <c r="F706" s="186" t="s">
        <v>74</v>
      </c>
      <c r="G706" s="186" t="s">
        <v>77</v>
      </c>
      <c r="H706" s="187">
        <v>444</v>
      </c>
      <c r="I706" s="201">
        <v>0.3</v>
      </c>
      <c r="J706" s="197">
        <f t="shared" si="23"/>
        <v>310.8</v>
      </c>
    </row>
    <row r="707" spans="1:10" ht="15.75">
      <c r="A707" s="185">
        <f t="shared" si="22"/>
        <v>703</v>
      </c>
      <c r="B707" s="186" t="s">
        <v>1215</v>
      </c>
      <c r="C707" s="186" t="s">
        <v>1521</v>
      </c>
      <c r="D707" s="186" t="s">
        <v>1522</v>
      </c>
      <c r="E707" s="186" t="s">
        <v>308</v>
      </c>
      <c r="F707" s="186" t="s">
        <v>74</v>
      </c>
      <c r="G707" s="186" t="s">
        <v>77</v>
      </c>
      <c r="H707" s="187">
        <v>2695</v>
      </c>
      <c r="I707" s="201">
        <v>0.3</v>
      </c>
      <c r="J707" s="197">
        <f t="shared" si="23"/>
        <v>1886.5</v>
      </c>
    </row>
    <row r="708" spans="1:10" ht="15.75">
      <c r="A708" s="185">
        <f t="shared" si="22"/>
        <v>704</v>
      </c>
      <c r="B708" s="186" t="s">
        <v>1215</v>
      </c>
      <c r="C708" s="186" t="s">
        <v>1523</v>
      </c>
      <c r="D708" s="186" t="s">
        <v>1524</v>
      </c>
      <c r="E708" s="186" t="s">
        <v>308</v>
      </c>
      <c r="F708" s="186" t="s">
        <v>74</v>
      </c>
      <c r="G708" s="186" t="s">
        <v>77</v>
      </c>
      <c r="H708" s="187">
        <v>525</v>
      </c>
      <c r="I708" s="201">
        <v>0.3</v>
      </c>
      <c r="J708" s="197">
        <f t="shared" si="23"/>
        <v>367.5</v>
      </c>
    </row>
    <row r="709" spans="1:10" ht="15.75">
      <c r="A709" s="185">
        <f t="shared" si="22"/>
        <v>705</v>
      </c>
      <c r="B709" s="186" t="s">
        <v>1215</v>
      </c>
      <c r="C709" s="186" t="s">
        <v>1525</v>
      </c>
      <c r="D709" s="186" t="s">
        <v>1526</v>
      </c>
      <c r="E709" s="186" t="s">
        <v>308</v>
      </c>
      <c r="F709" s="186" t="s">
        <v>74</v>
      </c>
      <c r="G709" s="186" t="s">
        <v>77</v>
      </c>
      <c r="H709" s="187">
        <v>5295</v>
      </c>
      <c r="I709" s="201">
        <v>0.3</v>
      </c>
      <c r="J709" s="197">
        <f t="shared" si="23"/>
        <v>3706.5</v>
      </c>
    </row>
    <row r="710" spans="1:10" ht="15.75">
      <c r="A710" s="185">
        <f t="shared" ref="A710:A773" si="24">SUM(A709+1)</f>
        <v>706</v>
      </c>
      <c r="B710" s="186" t="s">
        <v>1215</v>
      </c>
      <c r="C710" s="186" t="s">
        <v>1527</v>
      </c>
      <c r="D710" s="186" t="s">
        <v>1528</v>
      </c>
      <c r="E710" s="186" t="s">
        <v>308</v>
      </c>
      <c r="F710" s="186" t="s">
        <v>74</v>
      </c>
      <c r="G710" s="186" t="s">
        <v>77</v>
      </c>
      <c r="H710" s="187">
        <v>1335</v>
      </c>
      <c r="I710" s="201">
        <v>0.3</v>
      </c>
      <c r="J710" s="197">
        <f t="shared" si="23"/>
        <v>934.5</v>
      </c>
    </row>
    <row r="711" spans="1:10" ht="15.75">
      <c r="A711" s="185">
        <f t="shared" si="24"/>
        <v>707</v>
      </c>
      <c r="B711" s="186" t="s">
        <v>1215</v>
      </c>
      <c r="C711" s="186" t="s">
        <v>1529</v>
      </c>
      <c r="D711" s="186" t="s">
        <v>1530</v>
      </c>
      <c r="E711" s="186" t="s">
        <v>308</v>
      </c>
      <c r="F711" s="186" t="s">
        <v>74</v>
      </c>
      <c r="G711" s="186" t="s">
        <v>77</v>
      </c>
      <c r="H711" s="187">
        <v>1745</v>
      </c>
      <c r="I711" s="201">
        <v>0.3</v>
      </c>
      <c r="J711" s="197">
        <f t="shared" si="23"/>
        <v>1221.5</v>
      </c>
    </row>
    <row r="712" spans="1:10" ht="15.75">
      <c r="A712" s="185">
        <f t="shared" si="24"/>
        <v>708</v>
      </c>
      <c r="B712" s="186" t="s">
        <v>1215</v>
      </c>
      <c r="C712" s="186" t="s">
        <v>1531</v>
      </c>
      <c r="D712" s="186" t="s">
        <v>1532</v>
      </c>
      <c r="E712" s="186" t="s">
        <v>308</v>
      </c>
      <c r="F712" s="186" t="s">
        <v>74</v>
      </c>
      <c r="G712" s="186" t="s">
        <v>77</v>
      </c>
      <c r="H712" s="187">
        <v>10705</v>
      </c>
      <c r="I712" s="201">
        <v>0.3</v>
      </c>
      <c r="J712" s="197">
        <f t="shared" si="23"/>
        <v>7493.5</v>
      </c>
    </row>
    <row r="713" spans="1:10" ht="15.75">
      <c r="A713" s="185">
        <f t="shared" si="24"/>
        <v>709</v>
      </c>
      <c r="B713" s="186" t="s">
        <v>1215</v>
      </c>
      <c r="C713" s="186" t="s">
        <v>1533</v>
      </c>
      <c r="D713" s="186" t="s">
        <v>1534</v>
      </c>
      <c r="E713" s="186" t="s">
        <v>308</v>
      </c>
      <c r="F713" s="186" t="s">
        <v>74</v>
      </c>
      <c r="G713" s="186" t="s">
        <v>77</v>
      </c>
      <c r="H713" s="187">
        <v>2685</v>
      </c>
      <c r="I713" s="201">
        <v>0.3</v>
      </c>
      <c r="J713" s="197">
        <f t="shared" si="23"/>
        <v>1879.5</v>
      </c>
    </row>
    <row r="714" spans="1:10" ht="15.75">
      <c r="A714" s="185">
        <f t="shared" si="24"/>
        <v>710</v>
      </c>
      <c r="B714" s="186" t="s">
        <v>1215</v>
      </c>
      <c r="C714" s="186" t="s">
        <v>1535</v>
      </c>
      <c r="D714" s="186" t="s">
        <v>1536</v>
      </c>
      <c r="E714" s="186" t="s">
        <v>308</v>
      </c>
      <c r="F714" s="186" t="s">
        <v>74</v>
      </c>
      <c r="G714" s="186" t="s">
        <v>77</v>
      </c>
      <c r="H714" s="187">
        <v>3480</v>
      </c>
      <c r="I714" s="201">
        <v>0.3</v>
      </c>
      <c r="J714" s="197">
        <f t="shared" si="23"/>
        <v>2436</v>
      </c>
    </row>
    <row r="715" spans="1:10" ht="15.75">
      <c r="A715" s="185">
        <f t="shared" si="24"/>
        <v>711</v>
      </c>
      <c r="B715" s="186" t="s">
        <v>1215</v>
      </c>
      <c r="C715" s="186" t="s">
        <v>1537</v>
      </c>
      <c r="D715" s="186" t="s">
        <v>1538</v>
      </c>
      <c r="E715" s="186" t="s">
        <v>308</v>
      </c>
      <c r="F715" s="186" t="s">
        <v>74</v>
      </c>
      <c r="G715" s="186" t="s">
        <v>77</v>
      </c>
      <c r="H715" s="187">
        <v>16110</v>
      </c>
      <c r="I715" s="201">
        <v>0.3</v>
      </c>
      <c r="J715" s="197">
        <f t="shared" si="23"/>
        <v>11277</v>
      </c>
    </row>
    <row r="716" spans="1:10" ht="15.75">
      <c r="A716" s="185">
        <f t="shared" si="24"/>
        <v>712</v>
      </c>
      <c r="B716" s="186" t="s">
        <v>1215</v>
      </c>
      <c r="C716" s="186" t="s">
        <v>1539</v>
      </c>
      <c r="D716" s="186" t="s">
        <v>1540</v>
      </c>
      <c r="E716" s="186" t="s">
        <v>308</v>
      </c>
      <c r="F716" s="186" t="s">
        <v>74</v>
      </c>
      <c r="G716" s="186" t="s">
        <v>77</v>
      </c>
      <c r="H716" s="187">
        <v>4020</v>
      </c>
      <c r="I716" s="201">
        <v>0.3</v>
      </c>
      <c r="J716" s="197">
        <f t="shared" si="23"/>
        <v>2814</v>
      </c>
    </row>
    <row r="717" spans="1:10" ht="15.75">
      <c r="A717" s="185">
        <f t="shared" si="24"/>
        <v>713</v>
      </c>
      <c r="B717" s="186" t="s">
        <v>1215</v>
      </c>
      <c r="C717" s="186" t="s">
        <v>1541</v>
      </c>
      <c r="D717" s="186" t="s">
        <v>1542</v>
      </c>
      <c r="E717" s="186" t="s">
        <v>308</v>
      </c>
      <c r="F717" s="186" t="s">
        <v>74</v>
      </c>
      <c r="G717" s="186" t="s">
        <v>77</v>
      </c>
      <c r="H717" s="187">
        <v>5220</v>
      </c>
      <c r="I717" s="201">
        <v>0.3</v>
      </c>
      <c r="J717" s="197">
        <f t="shared" si="23"/>
        <v>3654</v>
      </c>
    </row>
    <row r="718" spans="1:10" ht="15.75">
      <c r="A718" s="185">
        <f t="shared" si="24"/>
        <v>714</v>
      </c>
      <c r="B718" s="186" t="s">
        <v>1215</v>
      </c>
      <c r="C718" s="186" t="s">
        <v>1543</v>
      </c>
      <c r="D718" s="186" t="s">
        <v>1544</v>
      </c>
      <c r="E718" s="186" t="s">
        <v>308</v>
      </c>
      <c r="F718" s="186" t="s">
        <v>74</v>
      </c>
      <c r="G718" s="186" t="s">
        <v>77</v>
      </c>
      <c r="H718" s="187">
        <v>26925</v>
      </c>
      <c r="I718" s="201">
        <v>0.3</v>
      </c>
      <c r="J718" s="197">
        <f t="shared" si="23"/>
        <v>18847.5</v>
      </c>
    </row>
    <row r="719" spans="1:10" ht="15.75">
      <c r="A719" s="185">
        <f t="shared" si="24"/>
        <v>715</v>
      </c>
      <c r="B719" s="186" t="s">
        <v>1215</v>
      </c>
      <c r="C719" s="186" t="s">
        <v>1545</v>
      </c>
      <c r="D719" s="186" t="s">
        <v>1546</v>
      </c>
      <c r="E719" s="186" t="s">
        <v>308</v>
      </c>
      <c r="F719" s="186" t="s">
        <v>74</v>
      </c>
      <c r="G719" s="186" t="s">
        <v>77</v>
      </c>
      <c r="H719" s="187">
        <v>6690</v>
      </c>
      <c r="I719" s="201">
        <v>0.3</v>
      </c>
      <c r="J719" s="197">
        <f t="shared" si="23"/>
        <v>4683</v>
      </c>
    </row>
    <row r="720" spans="1:10" ht="15.75">
      <c r="A720" s="185">
        <f t="shared" si="24"/>
        <v>716</v>
      </c>
      <c r="B720" s="186" t="s">
        <v>1215</v>
      </c>
      <c r="C720" s="186" t="s">
        <v>1547</v>
      </c>
      <c r="D720" s="186" t="s">
        <v>1548</v>
      </c>
      <c r="E720" s="186" t="s">
        <v>308</v>
      </c>
      <c r="F720" s="186" t="s">
        <v>74</v>
      </c>
      <c r="G720" s="186" t="s">
        <v>77</v>
      </c>
      <c r="H720" s="187">
        <v>8700</v>
      </c>
      <c r="I720" s="201">
        <v>0.3</v>
      </c>
      <c r="J720" s="197">
        <f t="shared" si="23"/>
        <v>6090</v>
      </c>
    </row>
    <row r="721" spans="1:10" ht="15.75">
      <c r="A721" s="185">
        <f t="shared" si="24"/>
        <v>717</v>
      </c>
      <c r="B721" s="186" t="s">
        <v>1215</v>
      </c>
      <c r="C721" s="186" t="s">
        <v>1549</v>
      </c>
      <c r="D721" s="186" t="s">
        <v>1550</v>
      </c>
      <c r="E721" s="186" t="s">
        <v>308</v>
      </c>
      <c r="F721" s="186" t="s">
        <v>74</v>
      </c>
      <c r="G721" s="186" t="s">
        <v>77</v>
      </c>
      <c r="H721" s="187">
        <v>37740</v>
      </c>
      <c r="I721" s="201">
        <v>0.3</v>
      </c>
      <c r="J721" s="197">
        <f t="shared" si="23"/>
        <v>26418</v>
      </c>
    </row>
    <row r="722" spans="1:10" ht="15.75">
      <c r="A722" s="185">
        <f t="shared" si="24"/>
        <v>718</v>
      </c>
      <c r="B722" s="186" t="s">
        <v>1215</v>
      </c>
      <c r="C722" s="186" t="s">
        <v>1551</v>
      </c>
      <c r="D722" s="186" t="s">
        <v>1552</v>
      </c>
      <c r="E722" s="186" t="s">
        <v>308</v>
      </c>
      <c r="F722" s="186" t="s">
        <v>74</v>
      </c>
      <c r="G722" s="186" t="s">
        <v>77</v>
      </c>
      <c r="H722" s="187">
        <v>9375</v>
      </c>
      <c r="I722" s="201">
        <v>0.3</v>
      </c>
      <c r="J722" s="197">
        <f t="shared" si="23"/>
        <v>6562.5</v>
      </c>
    </row>
    <row r="723" spans="1:10" ht="15.75">
      <c r="A723" s="185">
        <f t="shared" si="24"/>
        <v>719</v>
      </c>
      <c r="B723" s="186" t="s">
        <v>1215</v>
      </c>
      <c r="C723" s="186" t="s">
        <v>1553</v>
      </c>
      <c r="D723" s="186" t="s">
        <v>1554</v>
      </c>
      <c r="E723" s="186" t="s">
        <v>308</v>
      </c>
      <c r="F723" s="186" t="s">
        <v>74</v>
      </c>
      <c r="G723" s="186" t="s">
        <v>77</v>
      </c>
      <c r="H723" s="187">
        <v>12180</v>
      </c>
      <c r="I723" s="201">
        <v>0.3</v>
      </c>
      <c r="J723" s="197">
        <f t="shared" ref="J723:J784" si="25">H723-(H723*(I723))</f>
        <v>8526</v>
      </c>
    </row>
    <row r="724" spans="1:10" ht="15.75">
      <c r="A724" s="185">
        <f t="shared" si="24"/>
        <v>720</v>
      </c>
      <c r="B724" s="186" t="s">
        <v>1215</v>
      </c>
      <c r="C724" s="186" t="s">
        <v>1555</v>
      </c>
      <c r="D724" s="186" t="s">
        <v>1556</v>
      </c>
      <c r="E724" s="186" t="s">
        <v>308</v>
      </c>
      <c r="F724" s="186" t="s">
        <v>74</v>
      </c>
      <c r="G724" s="186" t="s">
        <v>77</v>
      </c>
      <c r="H724" s="187">
        <v>935</v>
      </c>
      <c r="I724" s="201">
        <v>0.3</v>
      </c>
      <c r="J724" s="197">
        <f t="shared" si="25"/>
        <v>654.5</v>
      </c>
    </row>
    <row r="725" spans="1:10" ht="15.75">
      <c r="A725" s="185">
        <f t="shared" si="24"/>
        <v>721</v>
      </c>
      <c r="B725" s="186" t="s">
        <v>1215</v>
      </c>
      <c r="C725" s="186" t="s">
        <v>1557</v>
      </c>
      <c r="D725" s="186" t="s">
        <v>1556</v>
      </c>
      <c r="E725" s="186" t="s">
        <v>308</v>
      </c>
      <c r="F725" s="186" t="s">
        <v>74</v>
      </c>
      <c r="G725" s="186" t="s">
        <v>77</v>
      </c>
      <c r="H725" s="187">
        <v>715</v>
      </c>
      <c r="I725" s="201">
        <v>0.3</v>
      </c>
      <c r="J725" s="197">
        <f t="shared" si="25"/>
        <v>500.5</v>
      </c>
    </row>
    <row r="726" spans="1:10" ht="15.75">
      <c r="A726" s="185">
        <f t="shared" si="24"/>
        <v>722</v>
      </c>
      <c r="B726" s="186" t="s">
        <v>1215</v>
      </c>
      <c r="C726" s="186" t="s">
        <v>1558</v>
      </c>
      <c r="D726" s="186" t="s">
        <v>1559</v>
      </c>
      <c r="E726" s="186" t="s">
        <v>308</v>
      </c>
      <c r="F726" s="186" t="s">
        <v>74</v>
      </c>
      <c r="G726" s="186" t="s">
        <v>77</v>
      </c>
      <c r="H726" s="187">
        <v>1175</v>
      </c>
      <c r="I726" s="201">
        <v>0.3</v>
      </c>
      <c r="J726" s="197">
        <f t="shared" si="25"/>
        <v>822.5</v>
      </c>
    </row>
    <row r="727" spans="1:10" ht="15.75">
      <c r="A727" s="185">
        <f t="shared" si="24"/>
        <v>723</v>
      </c>
      <c r="B727" s="186" t="s">
        <v>1215</v>
      </c>
      <c r="C727" s="186" t="s">
        <v>1560</v>
      </c>
      <c r="D727" s="186" t="s">
        <v>1561</v>
      </c>
      <c r="E727" s="186" t="s">
        <v>308</v>
      </c>
      <c r="F727" s="186" t="s">
        <v>74</v>
      </c>
      <c r="G727" s="186" t="s">
        <v>77</v>
      </c>
      <c r="H727" s="187">
        <v>2060</v>
      </c>
      <c r="I727" s="201">
        <v>0.3</v>
      </c>
      <c r="J727" s="197">
        <f t="shared" si="25"/>
        <v>1442</v>
      </c>
    </row>
    <row r="728" spans="1:10" ht="15.75">
      <c r="A728" s="185">
        <f t="shared" si="24"/>
        <v>724</v>
      </c>
      <c r="B728" s="186" t="s">
        <v>1215</v>
      </c>
      <c r="C728" s="186" t="s">
        <v>1562</v>
      </c>
      <c r="D728" s="186" t="s">
        <v>1563</v>
      </c>
      <c r="E728" s="186" t="s">
        <v>308</v>
      </c>
      <c r="F728" s="186" t="s">
        <v>74</v>
      </c>
      <c r="G728" s="186" t="s">
        <v>77</v>
      </c>
      <c r="H728" s="187">
        <v>4200</v>
      </c>
      <c r="I728" s="201">
        <v>0.3</v>
      </c>
      <c r="J728" s="197">
        <f t="shared" si="25"/>
        <v>2940</v>
      </c>
    </row>
    <row r="729" spans="1:10" ht="15.75">
      <c r="A729" s="185">
        <f t="shared" si="24"/>
        <v>725</v>
      </c>
      <c r="B729" s="186" t="s">
        <v>1215</v>
      </c>
      <c r="C729" s="186" t="s">
        <v>1564</v>
      </c>
      <c r="D729" s="186" t="s">
        <v>1565</v>
      </c>
      <c r="E729" s="186" t="s">
        <v>308</v>
      </c>
      <c r="F729" s="186" t="s">
        <v>74</v>
      </c>
      <c r="G729" s="186" t="s">
        <v>77</v>
      </c>
      <c r="H729" s="187">
        <v>6775</v>
      </c>
      <c r="I729" s="201">
        <v>0.3</v>
      </c>
      <c r="J729" s="197">
        <f t="shared" si="25"/>
        <v>4742.5</v>
      </c>
    </row>
    <row r="730" spans="1:10" ht="15.75">
      <c r="A730" s="185">
        <f t="shared" si="24"/>
        <v>726</v>
      </c>
      <c r="B730" s="186" t="s">
        <v>1215</v>
      </c>
      <c r="C730" s="186" t="s">
        <v>1566</v>
      </c>
      <c r="D730" s="186" t="s">
        <v>1567</v>
      </c>
      <c r="E730" s="186" t="s">
        <v>308</v>
      </c>
      <c r="F730" s="186" t="s">
        <v>74</v>
      </c>
      <c r="G730" s="186" t="s">
        <v>77</v>
      </c>
      <c r="H730" s="187">
        <v>10965</v>
      </c>
      <c r="I730" s="201">
        <v>0.3</v>
      </c>
      <c r="J730" s="197">
        <f t="shared" si="25"/>
        <v>7675.5</v>
      </c>
    </row>
    <row r="731" spans="1:10" ht="15.75">
      <c r="A731" s="185">
        <f t="shared" si="24"/>
        <v>727</v>
      </c>
      <c r="B731" s="186" t="s">
        <v>1215</v>
      </c>
      <c r="C731" s="186" t="s">
        <v>1568</v>
      </c>
      <c r="D731" s="186" t="s">
        <v>1569</v>
      </c>
      <c r="E731" s="186" t="s">
        <v>308</v>
      </c>
      <c r="F731" s="186" t="s">
        <v>74</v>
      </c>
      <c r="G731" s="186" t="s">
        <v>77</v>
      </c>
      <c r="H731" s="187">
        <v>16790</v>
      </c>
      <c r="I731" s="201">
        <v>0.3</v>
      </c>
      <c r="J731" s="197">
        <f t="shared" si="25"/>
        <v>11753</v>
      </c>
    </row>
    <row r="732" spans="1:10" ht="15.75">
      <c r="A732" s="185">
        <f t="shared" si="24"/>
        <v>728</v>
      </c>
      <c r="B732" s="186" t="s">
        <v>1215</v>
      </c>
      <c r="C732" s="186" t="s">
        <v>1570</v>
      </c>
      <c r="D732" s="186" t="s">
        <v>1571</v>
      </c>
      <c r="E732" s="186" t="s">
        <v>308</v>
      </c>
      <c r="F732" s="186" t="s">
        <v>74</v>
      </c>
      <c r="G732" s="186" t="s">
        <v>77</v>
      </c>
      <c r="H732" s="187">
        <v>22385</v>
      </c>
      <c r="I732" s="201">
        <v>0.3</v>
      </c>
      <c r="J732" s="197">
        <f t="shared" si="25"/>
        <v>15669.5</v>
      </c>
    </row>
    <row r="733" spans="1:10" ht="15.75">
      <c r="A733" s="185">
        <f t="shared" si="24"/>
        <v>729</v>
      </c>
      <c r="B733" s="186" t="s">
        <v>1215</v>
      </c>
      <c r="C733" s="186" t="s">
        <v>1572</v>
      </c>
      <c r="D733" s="186" t="s">
        <v>1573</v>
      </c>
      <c r="E733" s="186" t="s">
        <v>308</v>
      </c>
      <c r="F733" s="186" t="s">
        <v>74</v>
      </c>
      <c r="G733" s="186" t="s">
        <v>77</v>
      </c>
      <c r="H733" s="187">
        <v>35150</v>
      </c>
      <c r="I733" s="201">
        <v>0.3</v>
      </c>
      <c r="J733" s="197">
        <f t="shared" si="25"/>
        <v>24605</v>
      </c>
    </row>
    <row r="734" spans="1:10" ht="15.75">
      <c r="A734" s="185">
        <f t="shared" si="24"/>
        <v>730</v>
      </c>
      <c r="B734" s="186" t="s">
        <v>1215</v>
      </c>
      <c r="C734" s="186" t="s">
        <v>1574</v>
      </c>
      <c r="D734" s="186" t="s">
        <v>1575</v>
      </c>
      <c r="E734" s="186" t="s">
        <v>308</v>
      </c>
      <c r="F734" s="186" t="s">
        <v>74</v>
      </c>
      <c r="G734" s="186" t="s">
        <v>77</v>
      </c>
      <c r="H734" s="187">
        <v>525</v>
      </c>
      <c r="I734" s="201">
        <v>0.3</v>
      </c>
      <c r="J734" s="197">
        <f t="shared" si="25"/>
        <v>367.5</v>
      </c>
    </row>
    <row r="735" spans="1:10" ht="15.75">
      <c r="A735" s="185">
        <f t="shared" si="24"/>
        <v>731</v>
      </c>
      <c r="B735" s="186" t="s">
        <v>1215</v>
      </c>
      <c r="C735" s="186" t="s">
        <v>1576</v>
      </c>
      <c r="D735" s="186" t="s">
        <v>1577</v>
      </c>
      <c r="E735" s="186" t="s">
        <v>308</v>
      </c>
      <c r="F735" s="186" t="s">
        <v>74</v>
      </c>
      <c r="G735" s="186" t="s">
        <v>77</v>
      </c>
      <c r="H735" s="187">
        <v>3465</v>
      </c>
      <c r="I735" s="201">
        <v>0.3</v>
      </c>
      <c r="J735" s="197">
        <f t="shared" si="25"/>
        <v>2425.5</v>
      </c>
    </row>
    <row r="736" spans="1:10" ht="15.75">
      <c r="A736" s="185">
        <f t="shared" si="24"/>
        <v>732</v>
      </c>
      <c r="B736" s="186" t="s">
        <v>1215</v>
      </c>
      <c r="C736" s="186" t="s">
        <v>1578</v>
      </c>
      <c r="D736" s="186" t="s">
        <v>1579</v>
      </c>
      <c r="E736" s="186" t="s">
        <v>308</v>
      </c>
      <c r="F736" s="186" t="s">
        <v>74</v>
      </c>
      <c r="G736" s="186" t="s">
        <v>77</v>
      </c>
      <c r="H736" s="187">
        <v>525</v>
      </c>
      <c r="I736" s="201">
        <v>0.3</v>
      </c>
      <c r="J736" s="197">
        <f t="shared" si="25"/>
        <v>367.5</v>
      </c>
    </row>
    <row r="737" spans="1:10" ht="15.75">
      <c r="A737" s="185">
        <f t="shared" si="24"/>
        <v>733</v>
      </c>
      <c r="B737" s="186" t="s">
        <v>1215</v>
      </c>
      <c r="C737" s="186" t="s">
        <v>1580</v>
      </c>
      <c r="D737" s="186" t="s">
        <v>1581</v>
      </c>
      <c r="E737" s="186" t="s">
        <v>308</v>
      </c>
      <c r="F737" s="186" t="s">
        <v>74</v>
      </c>
      <c r="G737" s="186" t="s">
        <v>77</v>
      </c>
      <c r="H737" s="187">
        <v>1660</v>
      </c>
      <c r="I737" s="201">
        <v>0.3</v>
      </c>
      <c r="J737" s="197">
        <f t="shared" si="25"/>
        <v>1162</v>
      </c>
    </row>
    <row r="738" spans="1:10" ht="15.75">
      <c r="A738" s="185">
        <f t="shared" si="24"/>
        <v>734</v>
      </c>
      <c r="B738" s="186" t="s">
        <v>1215</v>
      </c>
      <c r="C738" s="186" t="s">
        <v>1582</v>
      </c>
      <c r="D738" s="186" t="s">
        <v>1581</v>
      </c>
      <c r="E738" s="186" t="s">
        <v>308</v>
      </c>
      <c r="F738" s="186" t="s">
        <v>74</v>
      </c>
      <c r="G738" s="186" t="s">
        <v>77</v>
      </c>
      <c r="H738" s="187">
        <v>1270</v>
      </c>
      <c r="I738" s="201">
        <v>0.3</v>
      </c>
      <c r="J738" s="197">
        <f t="shared" si="25"/>
        <v>889</v>
      </c>
    </row>
    <row r="739" spans="1:10" ht="15.75">
      <c r="A739" s="185">
        <f t="shared" si="24"/>
        <v>735</v>
      </c>
      <c r="B739" s="186" t="s">
        <v>1215</v>
      </c>
      <c r="C739" s="186" t="s">
        <v>1583</v>
      </c>
      <c r="D739" s="186" t="s">
        <v>1584</v>
      </c>
      <c r="E739" s="186" t="s">
        <v>308</v>
      </c>
      <c r="F739" s="186" t="s">
        <v>74</v>
      </c>
      <c r="G739" s="186" t="s">
        <v>77</v>
      </c>
      <c r="H739" s="187">
        <v>525</v>
      </c>
      <c r="I739" s="201">
        <v>0.3</v>
      </c>
      <c r="J739" s="197">
        <f t="shared" si="25"/>
        <v>367.5</v>
      </c>
    </row>
    <row r="740" spans="1:10" ht="15.75">
      <c r="A740" s="185">
        <f t="shared" si="24"/>
        <v>736</v>
      </c>
      <c r="B740" s="186" t="s">
        <v>1215</v>
      </c>
      <c r="C740" s="186" t="s">
        <v>1585</v>
      </c>
      <c r="D740" s="186" t="s">
        <v>1586</v>
      </c>
      <c r="E740" s="186" t="s">
        <v>308</v>
      </c>
      <c r="F740" s="186" t="s">
        <v>74</v>
      </c>
      <c r="G740" s="186" t="s">
        <v>77</v>
      </c>
      <c r="H740" s="187">
        <v>1000</v>
      </c>
      <c r="I740" s="201">
        <v>0.3</v>
      </c>
      <c r="J740" s="197">
        <f t="shared" si="25"/>
        <v>700</v>
      </c>
    </row>
    <row r="741" spans="1:10" ht="15.75">
      <c r="A741" s="185">
        <f t="shared" si="24"/>
        <v>737</v>
      </c>
      <c r="B741" s="186" t="s">
        <v>1215</v>
      </c>
      <c r="C741" s="186" t="s">
        <v>1587</v>
      </c>
      <c r="D741" s="186" t="s">
        <v>1588</v>
      </c>
      <c r="E741" s="186" t="s">
        <v>308</v>
      </c>
      <c r="F741" s="186" t="s">
        <v>74</v>
      </c>
      <c r="G741" s="186" t="s">
        <v>77</v>
      </c>
      <c r="H741" s="187">
        <v>525</v>
      </c>
      <c r="I741" s="201">
        <v>0.3</v>
      </c>
      <c r="J741" s="197">
        <f t="shared" si="25"/>
        <v>367.5</v>
      </c>
    </row>
    <row r="742" spans="1:10" ht="15.75">
      <c r="A742" s="185">
        <f t="shared" si="24"/>
        <v>738</v>
      </c>
      <c r="B742" s="186" t="s">
        <v>1215</v>
      </c>
      <c r="C742" s="186" t="s">
        <v>1589</v>
      </c>
      <c r="D742" s="186" t="s">
        <v>1590</v>
      </c>
      <c r="E742" s="186" t="s">
        <v>308</v>
      </c>
      <c r="F742" s="186" t="s">
        <v>74</v>
      </c>
      <c r="G742" s="186" t="s">
        <v>77</v>
      </c>
      <c r="H742" s="187">
        <v>525</v>
      </c>
      <c r="I742" s="201">
        <v>0.3</v>
      </c>
      <c r="J742" s="197">
        <f t="shared" si="25"/>
        <v>367.5</v>
      </c>
    </row>
    <row r="743" spans="1:10" ht="15.75">
      <c r="A743" s="185">
        <f t="shared" si="24"/>
        <v>739</v>
      </c>
      <c r="B743" s="186" t="s">
        <v>1215</v>
      </c>
      <c r="C743" s="186" t="s">
        <v>1591</v>
      </c>
      <c r="D743" s="186" t="s">
        <v>1592</v>
      </c>
      <c r="E743" s="186" t="s">
        <v>308</v>
      </c>
      <c r="F743" s="186" t="s">
        <v>74</v>
      </c>
      <c r="G743" s="186" t="s">
        <v>77</v>
      </c>
      <c r="H743" s="187">
        <v>2000</v>
      </c>
      <c r="I743" s="201">
        <v>0.3</v>
      </c>
      <c r="J743" s="197">
        <f t="shared" si="25"/>
        <v>1400</v>
      </c>
    </row>
    <row r="744" spans="1:10" ht="15.75">
      <c r="A744" s="185">
        <f t="shared" si="24"/>
        <v>740</v>
      </c>
      <c r="B744" s="186" t="s">
        <v>1215</v>
      </c>
      <c r="C744" s="186" t="s">
        <v>1593</v>
      </c>
      <c r="D744" s="186" t="s">
        <v>1594</v>
      </c>
      <c r="E744" s="186" t="s">
        <v>308</v>
      </c>
      <c r="F744" s="186" t="s">
        <v>74</v>
      </c>
      <c r="G744" s="186" t="s">
        <v>77</v>
      </c>
      <c r="H744" s="187">
        <v>1000</v>
      </c>
      <c r="I744" s="201">
        <v>0.3</v>
      </c>
      <c r="J744" s="197">
        <f t="shared" si="25"/>
        <v>700</v>
      </c>
    </row>
    <row r="745" spans="1:10" ht="15.75">
      <c r="A745" s="185">
        <f t="shared" si="24"/>
        <v>741</v>
      </c>
      <c r="B745" s="186" t="s">
        <v>1215</v>
      </c>
      <c r="C745" s="186" t="s">
        <v>1595</v>
      </c>
      <c r="D745" s="186" t="s">
        <v>1596</v>
      </c>
      <c r="E745" s="186" t="s">
        <v>308</v>
      </c>
      <c r="F745" s="186" t="s">
        <v>74</v>
      </c>
      <c r="G745" s="186" t="s">
        <v>77</v>
      </c>
      <c r="H745" s="187">
        <v>5735</v>
      </c>
      <c r="I745" s="201">
        <v>0.3</v>
      </c>
      <c r="J745" s="197">
        <f t="shared" si="25"/>
        <v>4014.5</v>
      </c>
    </row>
    <row r="746" spans="1:10" ht="15.75">
      <c r="A746" s="185">
        <f t="shared" si="24"/>
        <v>742</v>
      </c>
      <c r="B746" s="186" t="s">
        <v>1215</v>
      </c>
      <c r="C746" s="186" t="s">
        <v>1597</v>
      </c>
      <c r="D746" s="186" t="s">
        <v>1598</v>
      </c>
      <c r="E746" s="186" t="s">
        <v>308</v>
      </c>
      <c r="F746" s="186" t="s">
        <v>74</v>
      </c>
      <c r="G746" s="186" t="s">
        <v>77</v>
      </c>
      <c r="H746" s="187">
        <v>525</v>
      </c>
      <c r="I746" s="201">
        <v>0.3</v>
      </c>
      <c r="J746" s="197">
        <f t="shared" si="25"/>
        <v>367.5</v>
      </c>
    </row>
    <row r="747" spans="1:10" ht="15.75">
      <c r="A747" s="185">
        <f t="shared" si="24"/>
        <v>743</v>
      </c>
      <c r="B747" s="186" t="s">
        <v>1215</v>
      </c>
      <c r="C747" s="186" t="s">
        <v>1599</v>
      </c>
      <c r="D747" s="186" t="s">
        <v>1600</v>
      </c>
      <c r="E747" s="186" t="s">
        <v>308</v>
      </c>
      <c r="F747" s="186" t="s">
        <v>74</v>
      </c>
      <c r="G747" s="186" t="s">
        <v>77</v>
      </c>
      <c r="H747" s="187">
        <v>2920</v>
      </c>
      <c r="I747" s="201">
        <v>0.3</v>
      </c>
      <c r="J747" s="197">
        <f t="shared" si="25"/>
        <v>2044</v>
      </c>
    </row>
    <row r="748" spans="1:10" ht="15.75">
      <c r="A748" s="185">
        <f t="shared" si="24"/>
        <v>744</v>
      </c>
      <c r="B748" s="186" t="s">
        <v>1215</v>
      </c>
      <c r="C748" s="186" t="s">
        <v>1601</v>
      </c>
      <c r="D748" s="186" t="s">
        <v>1602</v>
      </c>
      <c r="E748" s="186" t="s">
        <v>308</v>
      </c>
      <c r="F748" s="186" t="s">
        <v>74</v>
      </c>
      <c r="G748" s="186" t="s">
        <v>77</v>
      </c>
      <c r="H748" s="187">
        <v>525</v>
      </c>
      <c r="I748" s="201">
        <v>0.3</v>
      </c>
      <c r="J748" s="197">
        <f t="shared" si="25"/>
        <v>367.5</v>
      </c>
    </row>
    <row r="749" spans="1:10" ht="15.75">
      <c r="A749" s="185">
        <f t="shared" si="24"/>
        <v>745</v>
      </c>
      <c r="B749" s="186" t="s">
        <v>1215</v>
      </c>
      <c r="C749" s="186" t="s">
        <v>1603</v>
      </c>
      <c r="D749" s="186" t="s">
        <v>1604</v>
      </c>
      <c r="E749" s="186" t="s">
        <v>308</v>
      </c>
      <c r="F749" s="186" t="s">
        <v>74</v>
      </c>
      <c r="G749" s="186" t="s">
        <v>77</v>
      </c>
      <c r="H749" s="187">
        <v>2000</v>
      </c>
      <c r="I749" s="201">
        <v>0.3</v>
      </c>
      <c r="J749" s="197">
        <f t="shared" si="25"/>
        <v>1400</v>
      </c>
    </row>
    <row r="750" spans="1:10" ht="15.75">
      <c r="A750" s="185">
        <f t="shared" si="24"/>
        <v>746</v>
      </c>
      <c r="B750" s="186" t="s">
        <v>1215</v>
      </c>
      <c r="C750" s="186" t="s">
        <v>1605</v>
      </c>
      <c r="D750" s="186" t="s">
        <v>1606</v>
      </c>
      <c r="E750" s="186" t="s">
        <v>308</v>
      </c>
      <c r="F750" s="186" t="s">
        <v>74</v>
      </c>
      <c r="G750" s="186" t="s">
        <v>77</v>
      </c>
      <c r="H750" s="187">
        <v>525</v>
      </c>
      <c r="I750" s="201">
        <v>0.3</v>
      </c>
      <c r="J750" s="197">
        <f t="shared" si="25"/>
        <v>367.5</v>
      </c>
    </row>
    <row r="751" spans="1:10" ht="15.75">
      <c r="A751" s="185">
        <f t="shared" si="24"/>
        <v>747</v>
      </c>
      <c r="B751" s="186" t="s">
        <v>1215</v>
      </c>
      <c r="C751" s="186" t="s">
        <v>1607</v>
      </c>
      <c r="D751" s="186" t="s">
        <v>1608</v>
      </c>
      <c r="E751" s="186" t="s">
        <v>308</v>
      </c>
      <c r="F751" s="186" t="s">
        <v>74</v>
      </c>
      <c r="G751" s="186" t="s">
        <v>77</v>
      </c>
      <c r="H751" s="187">
        <v>2260</v>
      </c>
      <c r="I751" s="201">
        <v>0.3</v>
      </c>
      <c r="J751" s="197">
        <f t="shared" si="25"/>
        <v>1582</v>
      </c>
    </row>
    <row r="752" spans="1:10" ht="15.75">
      <c r="A752" s="185">
        <f t="shared" si="24"/>
        <v>748</v>
      </c>
      <c r="B752" s="186" t="s">
        <v>1215</v>
      </c>
      <c r="C752" s="186" t="s">
        <v>1609</v>
      </c>
      <c r="D752" s="186" t="s">
        <v>1610</v>
      </c>
      <c r="E752" s="186" t="s">
        <v>308</v>
      </c>
      <c r="F752" s="186" t="s">
        <v>74</v>
      </c>
      <c r="G752" s="186" t="s">
        <v>77</v>
      </c>
      <c r="H752" s="187">
        <v>6490</v>
      </c>
      <c r="I752" s="201">
        <v>0.3</v>
      </c>
      <c r="J752" s="197">
        <f t="shared" si="25"/>
        <v>4543</v>
      </c>
    </row>
    <row r="753" spans="1:10" ht="15.75">
      <c r="A753" s="185">
        <f t="shared" si="24"/>
        <v>749</v>
      </c>
      <c r="B753" s="186" t="s">
        <v>1215</v>
      </c>
      <c r="C753" s="186" t="s">
        <v>1611</v>
      </c>
      <c r="D753" s="186" t="s">
        <v>1612</v>
      </c>
      <c r="E753" s="186" t="s">
        <v>308</v>
      </c>
      <c r="F753" s="186" t="s">
        <v>74</v>
      </c>
      <c r="G753" s="186" t="s">
        <v>77</v>
      </c>
      <c r="H753" s="187">
        <v>4855</v>
      </c>
      <c r="I753" s="201">
        <v>0.3</v>
      </c>
      <c r="J753" s="197">
        <f t="shared" si="25"/>
        <v>3398.5</v>
      </c>
    </row>
    <row r="754" spans="1:10" ht="15.75">
      <c r="A754" s="185">
        <f t="shared" si="24"/>
        <v>750</v>
      </c>
      <c r="B754" s="186" t="s">
        <v>1215</v>
      </c>
      <c r="C754" s="186" t="s">
        <v>1613</v>
      </c>
      <c r="D754" s="186" t="s">
        <v>1612</v>
      </c>
      <c r="E754" s="186" t="s">
        <v>308</v>
      </c>
      <c r="F754" s="186" t="s">
        <v>74</v>
      </c>
      <c r="G754" s="186" t="s">
        <v>77</v>
      </c>
      <c r="H754" s="187">
        <v>3750</v>
      </c>
      <c r="I754" s="201">
        <v>0.3</v>
      </c>
      <c r="J754" s="197">
        <f t="shared" si="25"/>
        <v>2625</v>
      </c>
    </row>
    <row r="755" spans="1:10" ht="15.75">
      <c r="A755" s="185">
        <f t="shared" si="24"/>
        <v>751</v>
      </c>
      <c r="B755" s="186" t="s">
        <v>1215</v>
      </c>
      <c r="C755" s="186" t="s">
        <v>1614</v>
      </c>
      <c r="D755" s="186" t="s">
        <v>1615</v>
      </c>
      <c r="E755" s="186" t="s">
        <v>308</v>
      </c>
      <c r="F755" s="186" t="s">
        <v>74</v>
      </c>
      <c r="G755" s="186" t="s">
        <v>77</v>
      </c>
      <c r="H755" s="187">
        <v>9730</v>
      </c>
      <c r="I755" s="201">
        <v>0.3</v>
      </c>
      <c r="J755" s="197">
        <f t="shared" si="25"/>
        <v>6811</v>
      </c>
    </row>
    <row r="756" spans="1:10" ht="15.75">
      <c r="A756" s="185">
        <f t="shared" si="24"/>
        <v>752</v>
      </c>
      <c r="B756" s="186" t="s">
        <v>1215</v>
      </c>
      <c r="C756" s="186" t="s">
        <v>1616</v>
      </c>
      <c r="D756" s="186" t="s">
        <v>1617</v>
      </c>
      <c r="E756" s="186" t="s">
        <v>308</v>
      </c>
      <c r="F756" s="186" t="s">
        <v>74</v>
      </c>
      <c r="G756" s="186" t="s">
        <v>77</v>
      </c>
      <c r="H756" s="187">
        <v>300</v>
      </c>
      <c r="I756" s="201">
        <v>0.3</v>
      </c>
      <c r="J756" s="197">
        <f t="shared" si="25"/>
        <v>210</v>
      </c>
    </row>
    <row r="757" spans="1:10" ht="15.75">
      <c r="A757" s="185">
        <f t="shared" si="24"/>
        <v>753</v>
      </c>
      <c r="B757" s="186" t="s">
        <v>1215</v>
      </c>
      <c r="C757" s="186" t="s">
        <v>1618</v>
      </c>
      <c r="D757" s="186" t="s">
        <v>1619</v>
      </c>
      <c r="E757" s="186" t="s">
        <v>308</v>
      </c>
      <c r="F757" s="186" t="s">
        <v>74</v>
      </c>
      <c r="G757" s="186" t="s">
        <v>77</v>
      </c>
      <c r="H757" s="187">
        <v>6890</v>
      </c>
      <c r="I757" s="201">
        <v>0.3</v>
      </c>
      <c r="J757" s="197">
        <f t="shared" si="25"/>
        <v>4823</v>
      </c>
    </row>
    <row r="758" spans="1:10" ht="15.75">
      <c r="A758" s="185">
        <f t="shared" si="24"/>
        <v>754</v>
      </c>
      <c r="B758" s="186" t="s">
        <v>1215</v>
      </c>
      <c r="C758" s="186" t="s">
        <v>1620</v>
      </c>
      <c r="D758" s="186" t="s">
        <v>1621</v>
      </c>
      <c r="E758" s="186" t="s">
        <v>308</v>
      </c>
      <c r="F758" s="186" t="s">
        <v>74</v>
      </c>
      <c r="G758" s="186" t="s">
        <v>77</v>
      </c>
      <c r="H758" s="187">
        <v>10505</v>
      </c>
      <c r="I758" s="201">
        <v>0.3</v>
      </c>
      <c r="J758" s="197">
        <f t="shared" si="25"/>
        <v>7353.5</v>
      </c>
    </row>
    <row r="759" spans="1:10" ht="15.75">
      <c r="A759" s="185">
        <f t="shared" si="24"/>
        <v>755</v>
      </c>
      <c r="B759" s="186" t="s">
        <v>1215</v>
      </c>
      <c r="C759" s="186" t="s">
        <v>1622</v>
      </c>
      <c r="D759" s="186" t="s">
        <v>1621</v>
      </c>
      <c r="E759" s="186" t="s">
        <v>308</v>
      </c>
      <c r="F759" s="186" t="s">
        <v>74</v>
      </c>
      <c r="G759" s="186" t="s">
        <v>77</v>
      </c>
      <c r="H759" s="187">
        <v>7995</v>
      </c>
      <c r="I759" s="201">
        <v>0.3</v>
      </c>
      <c r="J759" s="197">
        <f t="shared" si="25"/>
        <v>5596.5</v>
      </c>
    </row>
    <row r="760" spans="1:10" ht="15.75">
      <c r="A760" s="185">
        <f t="shared" si="24"/>
        <v>756</v>
      </c>
      <c r="B760" s="186" t="s">
        <v>1215</v>
      </c>
      <c r="C760" s="186" t="s">
        <v>1623</v>
      </c>
      <c r="D760" s="186" t="s">
        <v>1624</v>
      </c>
      <c r="E760" s="186" t="s">
        <v>308</v>
      </c>
      <c r="F760" s="186" t="s">
        <v>74</v>
      </c>
      <c r="G760" s="186" t="s">
        <v>77</v>
      </c>
      <c r="H760" s="187">
        <v>23795</v>
      </c>
      <c r="I760" s="201">
        <v>0.3</v>
      </c>
      <c r="J760" s="197">
        <f t="shared" si="25"/>
        <v>16656.5</v>
      </c>
    </row>
    <row r="761" spans="1:10" ht="15.75">
      <c r="A761" s="185">
        <f t="shared" si="24"/>
        <v>757</v>
      </c>
      <c r="B761" s="186" t="s">
        <v>1215</v>
      </c>
      <c r="C761" s="186" t="s">
        <v>1625</v>
      </c>
      <c r="D761" s="186" t="s">
        <v>1619</v>
      </c>
      <c r="E761" s="186" t="s">
        <v>308</v>
      </c>
      <c r="F761" s="186" t="s">
        <v>74</v>
      </c>
      <c r="G761" s="186" t="s">
        <v>77</v>
      </c>
      <c r="H761" s="187">
        <v>5245</v>
      </c>
      <c r="I761" s="201">
        <v>0.3</v>
      </c>
      <c r="J761" s="197">
        <f t="shared" si="25"/>
        <v>3671.5</v>
      </c>
    </row>
    <row r="762" spans="1:10" ht="15.75">
      <c r="A762" s="185">
        <f t="shared" si="24"/>
        <v>758</v>
      </c>
      <c r="B762" s="186" t="s">
        <v>1215</v>
      </c>
      <c r="C762" s="186" t="s">
        <v>1626</v>
      </c>
      <c r="D762" s="186" t="s">
        <v>1627</v>
      </c>
      <c r="E762" s="186" t="s">
        <v>308</v>
      </c>
      <c r="F762" s="186" t="s">
        <v>74</v>
      </c>
      <c r="G762" s="186" t="s">
        <v>77</v>
      </c>
      <c r="H762" s="187">
        <v>525</v>
      </c>
      <c r="I762" s="201">
        <v>0.3</v>
      </c>
      <c r="J762" s="197">
        <f t="shared" si="25"/>
        <v>367.5</v>
      </c>
    </row>
    <row r="763" spans="1:10" ht="15.75">
      <c r="A763" s="185">
        <f t="shared" si="24"/>
        <v>759</v>
      </c>
      <c r="B763" s="186" t="s">
        <v>1215</v>
      </c>
      <c r="C763" s="186" t="s">
        <v>1628</v>
      </c>
      <c r="D763" s="186" t="s">
        <v>1629</v>
      </c>
      <c r="E763" s="186" t="s">
        <v>308</v>
      </c>
      <c r="F763" s="186" t="s">
        <v>74</v>
      </c>
      <c r="G763" s="186" t="s">
        <v>77</v>
      </c>
      <c r="H763" s="187">
        <v>18770</v>
      </c>
      <c r="I763" s="201">
        <v>0.3</v>
      </c>
      <c r="J763" s="197">
        <f t="shared" si="25"/>
        <v>13139</v>
      </c>
    </row>
    <row r="764" spans="1:10" ht="15.75">
      <c r="A764" s="185">
        <f t="shared" si="24"/>
        <v>760</v>
      </c>
      <c r="B764" s="186" t="s">
        <v>1215</v>
      </c>
      <c r="C764" s="186" t="s">
        <v>1630</v>
      </c>
      <c r="D764" s="186" t="s">
        <v>1631</v>
      </c>
      <c r="E764" s="186" t="s">
        <v>308</v>
      </c>
      <c r="F764" s="186" t="s">
        <v>74</v>
      </c>
      <c r="G764" s="186" t="s">
        <v>77</v>
      </c>
      <c r="H764" s="187">
        <v>525</v>
      </c>
      <c r="I764" s="201">
        <v>0.3</v>
      </c>
      <c r="J764" s="197">
        <f t="shared" si="25"/>
        <v>367.5</v>
      </c>
    </row>
    <row r="765" spans="1:10" ht="15.75">
      <c r="A765" s="185">
        <f t="shared" si="24"/>
        <v>761</v>
      </c>
      <c r="B765" s="186" t="s">
        <v>1215</v>
      </c>
      <c r="C765" s="186" t="s">
        <v>1632</v>
      </c>
      <c r="D765" s="186" t="s">
        <v>1633</v>
      </c>
      <c r="E765" s="186" t="s">
        <v>308</v>
      </c>
      <c r="F765" s="186" t="s">
        <v>74</v>
      </c>
      <c r="G765" s="186" t="s">
        <v>77</v>
      </c>
      <c r="H765" s="187">
        <v>1080</v>
      </c>
      <c r="I765" s="201">
        <v>0.3</v>
      </c>
      <c r="J765" s="197">
        <f t="shared" si="25"/>
        <v>756</v>
      </c>
    </row>
    <row r="766" spans="1:10" ht="15.75">
      <c r="A766" s="185">
        <f t="shared" si="24"/>
        <v>762</v>
      </c>
      <c r="B766" s="186" t="s">
        <v>1215</v>
      </c>
      <c r="C766" s="186" t="s">
        <v>1634</v>
      </c>
      <c r="D766" s="186" t="s">
        <v>1635</v>
      </c>
      <c r="E766" s="186" t="s">
        <v>308</v>
      </c>
      <c r="F766" s="186" t="s">
        <v>74</v>
      </c>
      <c r="G766" s="186" t="s">
        <v>77</v>
      </c>
      <c r="H766" s="187">
        <v>1080</v>
      </c>
      <c r="I766" s="201">
        <v>0.3</v>
      </c>
      <c r="J766" s="197">
        <f t="shared" si="25"/>
        <v>756</v>
      </c>
    </row>
    <row r="767" spans="1:10" ht="15.75">
      <c r="A767" s="185">
        <f t="shared" si="24"/>
        <v>763</v>
      </c>
      <c r="B767" s="186" t="s">
        <v>1215</v>
      </c>
      <c r="C767" s="186" t="s">
        <v>1636</v>
      </c>
      <c r="D767" s="186" t="s">
        <v>1637</v>
      </c>
      <c r="E767" s="186" t="s">
        <v>308</v>
      </c>
      <c r="F767" s="186" t="s">
        <v>74</v>
      </c>
      <c r="G767" s="186" t="s">
        <v>77</v>
      </c>
      <c r="H767" s="187">
        <v>263</v>
      </c>
      <c r="I767" s="201">
        <v>0.3</v>
      </c>
      <c r="J767" s="197">
        <f t="shared" si="25"/>
        <v>184.10000000000002</v>
      </c>
    </row>
    <row r="768" spans="1:10" ht="15.75">
      <c r="A768" s="185">
        <f t="shared" si="24"/>
        <v>764</v>
      </c>
      <c r="B768" s="186" t="s">
        <v>1215</v>
      </c>
      <c r="C768" s="186" t="s">
        <v>1638</v>
      </c>
      <c r="D768" s="186" t="s">
        <v>1639</v>
      </c>
      <c r="E768" s="186" t="s">
        <v>308</v>
      </c>
      <c r="F768" s="186" t="s">
        <v>74</v>
      </c>
      <c r="G768" s="186" t="s">
        <v>77</v>
      </c>
      <c r="H768" s="187">
        <v>2060</v>
      </c>
      <c r="I768" s="201">
        <v>0.3</v>
      </c>
      <c r="J768" s="197">
        <f t="shared" si="25"/>
        <v>1442</v>
      </c>
    </row>
    <row r="769" spans="1:10" ht="15.75">
      <c r="A769" s="185">
        <f t="shared" si="24"/>
        <v>765</v>
      </c>
      <c r="B769" s="186" t="s">
        <v>1215</v>
      </c>
      <c r="C769" s="186" t="s">
        <v>1640</v>
      </c>
      <c r="D769" s="186" t="s">
        <v>1641</v>
      </c>
      <c r="E769" s="186" t="s">
        <v>308</v>
      </c>
      <c r="F769" s="186" t="s">
        <v>74</v>
      </c>
      <c r="G769" s="186" t="s">
        <v>77</v>
      </c>
      <c r="H769" s="187">
        <v>1620</v>
      </c>
      <c r="I769" s="201">
        <v>0.3</v>
      </c>
      <c r="J769" s="197">
        <f t="shared" si="25"/>
        <v>1134</v>
      </c>
    </row>
    <row r="770" spans="1:10" ht="15.75">
      <c r="A770" s="185">
        <f t="shared" si="24"/>
        <v>766</v>
      </c>
      <c r="B770" s="186" t="s">
        <v>1215</v>
      </c>
      <c r="C770" s="186" t="s">
        <v>1642</v>
      </c>
      <c r="D770" s="186" t="s">
        <v>1643</v>
      </c>
      <c r="E770" s="186" t="s">
        <v>308</v>
      </c>
      <c r="F770" s="186" t="s">
        <v>74</v>
      </c>
      <c r="G770" s="186" t="s">
        <v>77</v>
      </c>
      <c r="H770" s="187">
        <v>394</v>
      </c>
      <c r="I770" s="201">
        <v>0.3</v>
      </c>
      <c r="J770" s="197">
        <f t="shared" si="25"/>
        <v>275.8</v>
      </c>
    </row>
    <row r="771" spans="1:10" ht="15.75">
      <c r="A771" s="185">
        <f t="shared" si="24"/>
        <v>767</v>
      </c>
      <c r="B771" s="186" t="s">
        <v>1215</v>
      </c>
      <c r="C771" s="186" t="s">
        <v>1644</v>
      </c>
      <c r="D771" s="186" t="s">
        <v>1645</v>
      </c>
      <c r="E771" s="186" t="s">
        <v>308</v>
      </c>
      <c r="F771" s="186" t="s">
        <v>74</v>
      </c>
      <c r="G771" s="186" t="s">
        <v>77</v>
      </c>
      <c r="H771" s="187">
        <v>4755</v>
      </c>
      <c r="I771" s="201">
        <v>0.3</v>
      </c>
      <c r="J771" s="197">
        <f t="shared" si="25"/>
        <v>3328.5</v>
      </c>
    </row>
    <row r="772" spans="1:10" ht="15.75">
      <c r="A772" s="185">
        <f t="shared" si="24"/>
        <v>768</v>
      </c>
      <c r="B772" s="186" t="s">
        <v>1215</v>
      </c>
      <c r="C772" s="186" t="s">
        <v>1646</v>
      </c>
      <c r="D772" s="186" t="s">
        <v>1647</v>
      </c>
      <c r="E772" s="186" t="s">
        <v>308</v>
      </c>
      <c r="F772" s="186" t="s">
        <v>74</v>
      </c>
      <c r="G772" s="186" t="s">
        <v>77</v>
      </c>
      <c r="H772" s="187">
        <v>2435</v>
      </c>
      <c r="I772" s="201">
        <v>0.3</v>
      </c>
      <c r="J772" s="197">
        <f t="shared" si="25"/>
        <v>1704.5</v>
      </c>
    </row>
    <row r="773" spans="1:10" ht="15.75">
      <c r="A773" s="185">
        <f t="shared" si="24"/>
        <v>769</v>
      </c>
      <c r="B773" s="186" t="s">
        <v>1215</v>
      </c>
      <c r="C773" s="186" t="s">
        <v>1648</v>
      </c>
      <c r="D773" s="186" t="s">
        <v>1649</v>
      </c>
      <c r="E773" s="186" t="s">
        <v>308</v>
      </c>
      <c r="F773" s="186" t="s">
        <v>74</v>
      </c>
      <c r="G773" s="186" t="s">
        <v>77</v>
      </c>
      <c r="H773" s="187">
        <v>605</v>
      </c>
      <c r="I773" s="201">
        <v>0.3</v>
      </c>
      <c r="J773" s="197">
        <f t="shared" si="25"/>
        <v>423.5</v>
      </c>
    </row>
    <row r="774" spans="1:10" ht="15.75">
      <c r="A774" s="185">
        <f t="shared" ref="A774:A837" si="26">SUM(A773+1)</f>
        <v>770</v>
      </c>
      <c r="B774" s="186" t="s">
        <v>1215</v>
      </c>
      <c r="C774" s="186" t="s">
        <v>1650</v>
      </c>
      <c r="D774" s="186" t="s">
        <v>1651</v>
      </c>
      <c r="E774" s="186" t="s">
        <v>308</v>
      </c>
      <c r="F774" s="186" t="s">
        <v>74</v>
      </c>
      <c r="G774" s="186" t="s">
        <v>77</v>
      </c>
      <c r="H774" s="187">
        <v>1050</v>
      </c>
      <c r="I774" s="201">
        <v>0.3</v>
      </c>
      <c r="J774" s="197">
        <f t="shared" si="25"/>
        <v>735</v>
      </c>
    </row>
    <row r="775" spans="1:10" ht="15.75">
      <c r="A775" s="185">
        <f t="shared" si="26"/>
        <v>771</v>
      </c>
      <c r="B775" s="186" t="s">
        <v>1215</v>
      </c>
      <c r="C775" s="186" t="s">
        <v>1652</v>
      </c>
      <c r="D775" s="186" t="s">
        <v>1653</v>
      </c>
      <c r="E775" s="186" t="s">
        <v>308</v>
      </c>
      <c r="F775" s="186" t="s">
        <v>74</v>
      </c>
      <c r="G775" s="186" t="s">
        <v>77</v>
      </c>
      <c r="H775" s="187">
        <v>8220</v>
      </c>
      <c r="I775" s="201">
        <v>0.3</v>
      </c>
      <c r="J775" s="197">
        <f t="shared" si="25"/>
        <v>5754</v>
      </c>
    </row>
    <row r="776" spans="1:10" ht="15.75">
      <c r="A776" s="185">
        <f t="shared" si="26"/>
        <v>772</v>
      </c>
      <c r="B776" s="186" t="s">
        <v>1215</v>
      </c>
      <c r="C776" s="186" t="s">
        <v>1654</v>
      </c>
      <c r="D776" s="186" t="s">
        <v>1655</v>
      </c>
      <c r="E776" s="186" t="s">
        <v>308</v>
      </c>
      <c r="F776" s="186" t="s">
        <v>74</v>
      </c>
      <c r="G776" s="186" t="s">
        <v>77</v>
      </c>
      <c r="H776" s="187">
        <v>4165</v>
      </c>
      <c r="I776" s="201">
        <v>0.3</v>
      </c>
      <c r="J776" s="197">
        <f t="shared" si="25"/>
        <v>2915.5</v>
      </c>
    </row>
    <row r="777" spans="1:10" ht="15.75">
      <c r="A777" s="185">
        <f t="shared" si="26"/>
        <v>773</v>
      </c>
      <c r="B777" s="186" t="s">
        <v>1215</v>
      </c>
      <c r="C777" s="186" t="s">
        <v>1656</v>
      </c>
      <c r="D777" s="186" t="s">
        <v>1657</v>
      </c>
      <c r="E777" s="186" t="s">
        <v>308</v>
      </c>
      <c r="F777" s="186" t="s">
        <v>74</v>
      </c>
      <c r="G777" s="186" t="s">
        <v>77</v>
      </c>
      <c r="H777" s="187">
        <v>1000</v>
      </c>
      <c r="I777" s="201">
        <v>0.3</v>
      </c>
      <c r="J777" s="197">
        <f t="shared" si="25"/>
        <v>700</v>
      </c>
    </row>
    <row r="778" spans="1:10" ht="15.75">
      <c r="A778" s="185">
        <f t="shared" si="26"/>
        <v>774</v>
      </c>
      <c r="B778" s="186" t="s">
        <v>1215</v>
      </c>
      <c r="C778" s="186" t="s">
        <v>1658</v>
      </c>
      <c r="D778" s="186" t="s">
        <v>1659</v>
      </c>
      <c r="E778" s="186" t="s">
        <v>308</v>
      </c>
      <c r="F778" s="186" t="s">
        <v>74</v>
      </c>
      <c r="G778" s="186" t="s">
        <v>77</v>
      </c>
      <c r="H778" s="187">
        <v>13955</v>
      </c>
      <c r="I778" s="201">
        <v>0.3</v>
      </c>
      <c r="J778" s="197">
        <f t="shared" si="25"/>
        <v>9768.5</v>
      </c>
    </row>
    <row r="779" spans="1:10" ht="15.75">
      <c r="A779" s="185">
        <f t="shared" si="26"/>
        <v>775</v>
      </c>
      <c r="B779" s="186" t="s">
        <v>1215</v>
      </c>
      <c r="C779" s="186" t="s">
        <v>1660</v>
      </c>
      <c r="D779" s="186" t="s">
        <v>1661</v>
      </c>
      <c r="E779" s="186" t="s">
        <v>308</v>
      </c>
      <c r="F779" s="186" t="s">
        <v>74</v>
      </c>
      <c r="G779" s="186" t="s">
        <v>77</v>
      </c>
      <c r="H779" s="187">
        <v>7030</v>
      </c>
      <c r="I779" s="201">
        <v>0.3</v>
      </c>
      <c r="J779" s="197">
        <f t="shared" si="25"/>
        <v>4921</v>
      </c>
    </row>
    <row r="780" spans="1:10" ht="15.75">
      <c r="A780" s="185">
        <f t="shared" si="26"/>
        <v>776</v>
      </c>
      <c r="B780" s="186" t="s">
        <v>1215</v>
      </c>
      <c r="C780" s="186" t="s">
        <v>1662</v>
      </c>
      <c r="D780" s="186" t="s">
        <v>1663</v>
      </c>
      <c r="E780" s="186" t="s">
        <v>308</v>
      </c>
      <c r="F780" s="186" t="s">
        <v>74</v>
      </c>
      <c r="G780" s="186" t="s">
        <v>77</v>
      </c>
      <c r="H780" s="187">
        <v>1705</v>
      </c>
      <c r="I780" s="201">
        <v>0.3</v>
      </c>
      <c r="J780" s="197">
        <f t="shared" si="25"/>
        <v>1193.5</v>
      </c>
    </row>
    <row r="781" spans="1:10" ht="15.75">
      <c r="A781" s="185">
        <f t="shared" si="26"/>
        <v>777</v>
      </c>
      <c r="B781" s="186" t="s">
        <v>1215</v>
      </c>
      <c r="C781" s="186" t="s">
        <v>1664</v>
      </c>
      <c r="D781" s="186" t="s">
        <v>1665</v>
      </c>
      <c r="E781" s="186" t="s">
        <v>308</v>
      </c>
      <c r="F781" s="186" t="s">
        <v>74</v>
      </c>
      <c r="G781" s="186" t="s">
        <v>77</v>
      </c>
      <c r="H781" s="187">
        <v>20445</v>
      </c>
      <c r="I781" s="201">
        <v>0.3</v>
      </c>
      <c r="J781" s="197">
        <f t="shared" si="25"/>
        <v>14311.5</v>
      </c>
    </row>
    <row r="782" spans="1:10" ht="15.75">
      <c r="A782" s="185">
        <f t="shared" si="26"/>
        <v>778</v>
      </c>
      <c r="B782" s="186" t="s">
        <v>1215</v>
      </c>
      <c r="C782" s="186" t="s">
        <v>1666</v>
      </c>
      <c r="D782" s="186" t="s">
        <v>1667</v>
      </c>
      <c r="E782" s="186" t="s">
        <v>308</v>
      </c>
      <c r="F782" s="186" t="s">
        <v>74</v>
      </c>
      <c r="G782" s="186" t="s">
        <v>77</v>
      </c>
      <c r="H782" s="187">
        <v>10275</v>
      </c>
      <c r="I782" s="201">
        <v>0.3</v>
      </c>
      <c r="J782" s="197">
        <f t="shared" si="25"/>
        <v>7192.5</v>
      </c>
    </row>
    <row r="783" spans="1:10" ht="15.75">
      <c r="A783" s="185">
        <f t="shared" si="26"/>
        <v>779</v>
      </c>
      <c r="B783" s="186" t="s">
        <v>1215</v>
      </c>
      <c r="C783" s="186" t="s">
        <v>1668</v>
      </c>
      <c r="D783" s="186" t="s">
        <v>1669</v>
      </c>
      <c r="E783" s="186" t="s">
        <v>308</v>
      </c>
      <c r="F783" s="186" t="s">
        <v>74</v>
      </c>
      <c r="G783" s="186" t="s">
        <v>77</v>
      </c>
      <c r="H783" s="187">
        <v>2495</v>
      </c>
      <c r="I783" s="201">
        <v>0.3</v>
      </c>
      <c r="J783" s="197">
        <f t="shared" si="25"/>
        <v>1746.5</v>
      </c>
    </row>
    <row r="784" spans="1:10" ht="15.75">
      <c r="A784" s="185">
        <f t="shared" si="26"/>
        <v>780</v>
      </c>
      <c r="B784" s="186" t="s">
        <v>1215</v>
      </c>
      <c r="C784" s="186" t="s">
        <v>1670</v>
      </c>
      <c r="D784" s="186" t="s">
        <v>1671</v>
      </c>
      <c r="E784" s="186" t="s">
        <v>308</v>
      </c>
      <c r="F784" s="186" t="s">
        <v>74</v>
      </c>
      <c r="G784" s="186" t="s">
        <v>77</v>
      </c>
      <c r="H784" s="187">
        <v>30175</v>
      </c>
      <c r="I784" s="201">
        <v>0.3</v>
      </c>
      <c r="J784" s="197">
        <f t="shared" si="25"/>
        <v>21122.5</v>
      </c>
    </row>
    <row r="785" spans="1:10" ht="15.75">
      <c r="A785" s="185">
        <f t="shared" si="26"/>
        <v>781</v>
      </c>
      <c r="B785" s="186" t="s">
        <v>1215</v>
      </c>
      <c r="C785" s="186" t="s">
        <v>1672</v>
      </c>
      <c r="D785" s="186" t="s">
        <v>1673</v>
      </c>
      <c r="E785" s="186" t="s">
        <v>308</v>
      </c>
      <c r="F785" s="186" t="s">
        <v>74</v>
      </c>
      <c r="G785" s="186" t="s">
        <v>77</v>
      </c>
      <c r="H785" s="187">
        <v>11895</v>
      </c>
      <c r="I785" s="201">
        <v>0.3</v>
      </c>
      <c r="J785" s="197">
        <f t="shared" ref="J785:J845" si="27">H785-(H785*(I785))</f>
        <v>8326.5</v>
      </c>
    </row>
    <row r="786" spans="1:10" ht="15.75">
      <c r="A786" s="185">
        <f t="shared" si="26"/>
        <v>782</v>
      </c>
      <c r="B786" s="186" t="s">
        <v>1215</v>
      </c>
      <c r="C786" s="186" t="s">
        <v>1674</v>
      </c>
      <c r="D786" s="186" t="s">
        <v>1675</v>
      </c>
      <c r="E786" s="186" t="s">
        <v>308</v>
      </c>
      <c r="F786" s="186" t="s">
        <v>74</v>
      </c>
      <c r="G786" s="186" t="s">
        <v>77</v>
      </c>
      <c r="H786" s="187">
        <v>2890</v>
      </c>
      <c r="I786" s="201">
        <v>0.3</v>
      </c>
      <c r="J786" s="197">
        <f t="shared" si="27"/>
        <v>2023</v>
      </c>
    </row>
    <row r="787" spans="1:10" ht="15.75">
      <c r="A787" s="185">
        <f t="shared" si="26"/>
        <v>783</v>
      </c>
      <c r="B787" s="186" t="s">
        <v>1215</v>
      </c>
      <c r="C787" s="186" t="s">
        <v>1676</v>
      </c>
      <c r="D787" s="186" t="s">
        <v>1677</v>
      </c>
      <c r="E787" s="186" t="s">
        <v>308</v>
      </c>
      <c r="F787" s="186" t="s">
        <v>74</v>
      </c>
      <c r="G787" s="186" t="s">
        <v>77</v>
      </c>
      <c r="H787" s="187">
        <v>53970</v>
      </c>
      <c r="I787" s="201">
        <v>0.3</v>
      </c>
      <c r="J787" s="197">
        <f t="shared" si="27"/>
        <v>37779</v>
      </c>
    </row>
    <row r="788" spans="1:10" ht="15.75">
      <c r="A788" s="185">
        <f t="shared" si="26"/>
        <v>784</v>
      </c>
      <c r="B788" s="186" t="s">
        <v>1215</v>
      </c>
      <c r="C788" s="186" t="s">
        <v>1678</v>
      </c>
      <c r="D788" s="186" t="s">
        <v>1679</v>
      </c>
      <c r="E788" s="186" t="s">
        <v>308</v>
      </c>
      <c r="F788" s="186" t="s">
        <v>74</v>
      </c>
      <c r="G788" s="186" t="s">
        <v>77</v>
      </c>
      <c r="H788" s="187">
        <v>12980</v>
      </c>
      <c r="I788" s="201">
        <v>0.3</v>
      </c>
      <c r="J788" s="197">
        <f t="shared" si="27"/>
        <v>9086</v>
      </c>
    </row>
    <row r="789" spans="1:10" ht="15.75">
      <c r="A789" s="185">
        <f t="shared" si="26"/>
        <v>785</v>
      </c>
      <c r="B789" s="186" t="s">
        <v>1215</v>
      </c>
      <c r="C789" s="186" t="s">
        <v>1680</v>
      </c>
      <c r="D789" s="186" t="s">
        <v>1681</v>
      </c>
      <c r="E789" s="186" t="s">
        <v>308</v>
      </c>
      <c r="F789" s="186" t="s">
        <v>74</v>
      </c>
      <c r="G789" s="186" t="s">
        <v>77</v>
      </c>
      <c r="H789" s="187">
        <v>3150</v>
      </c>
      <c r="I789" s="201">
        <v>0.3</v>
      </c>
      <c r="J789" s="197">
        <f t="shared" si="27"/>
        <v>2205</v>
      </c>
    </row>
    <row r="790" spans="1:10" ht="15.75">
      <c r="A790" s="185">
        <f t="shared" si="26"/>
        <v>786</v>
      </c>
      <c r="B790" s="186" t="s">
        <v>1215</v>
      </c>
      <c r="C790" s="186" t="s">
        <v>1682</v>
      </c>
      <c r="D790" s="186" t="s">
        <v>1683</v>
      </c>
      <c r="E790" s="186" t="s">
        <v>308</v>
      </c>
      <c r="F790" s="186" t="s">
        <v>74</v>
      </c>
      <c r="G790" s="186" t="s">
        <v>77</v>
      </c>
      <c r="H790" s="187">
        <v>755</v>
      </c>
      <c r="I790" s="201">
        <v>0.3</v>
      </c>
      <c r="J790" s="197">
        <f t="shared" si="27"/>
        <v>528.5</v>
      </c>
    </row>
    <row r="791" spans="1:10" ht="15.75">
      <c r="A791" s="185">
        <f t="shared" si="26"/>
        <v>787</v>
      </c>
      <c r="B791" s="186" t="s">
        <v>1215</v>
      </c>
      <c r="C791" s="186" t="s">
        <v>1684</v>
      </c>
      <c r="D791" s="186" t="s">
        <v>1685</v>
      </c>
      <c r="E791" s="186" t="s">
        <v>308</v>
      </c>
      <c r="F791" s="186" t="s">
        <v>74</v>
      </c>
      <c r="G791" s="186" t="s">
        <v>77</v>
      </c>
      <c r="H791" s="187">
        <v>540</v>
      </c>
      <c r="I791" s="201">
        <v>0.3</v>
      </c>
      <c r="J791" s="197">
        <f t="shared" si="27"/>
        <v>378</v>
      </c>
    </row>
    <row r="792" spans="1:10" ht="15.75">
      <c r="A792" s="185">
        <f t="shared" si="26"/>
        <v>788</v>
      </c>
      <c r="B792" s="186" t="s">
        <v>1215</v>
      </c>
      <c r="C792" s="186" t="s">
        <v>1686</v>
      </c>
      <c r="D792" s="186" t="s">
        <v>1687</v>
      </c>
      <c r="E792" s="186" t="s">
        <v>308</v>
      </c>
      <c r="F792" s="186" t="s">
        <v>74</v>
      </c>
      <c r="G792" s="186" t="s">
        <v>77</v>
      </c>
      <c r="H792" s="187">
        <v>1120</v>
      </c>
      <c r="I792" s="201">
        <v>0.3</v>
      </c>
      <c r="J792" s="197">
        <f t="shared" si="27"/>
        <v>784</v>
      </c>
    </row>
    <row r="793" spans="1:10" ht="15.75">
      <c r="A793" s="185">
        <f t="shared" si="26"/>
        <v>789</v>
      </c>
      <c r="B793" s="186" t="s">
        <v>1215</v>
      </c>
      <c r="C793" s="186" t="s">
        <v>1688</v>
      </c>
      <c r="D793" s="186" t="s">
        <v>1689</v>
      </c>
      <c r="E793" s="186" t="s">
        <v>308</v>
      </c>
      <c r="F793" s="186" t="s">
        <v>74</v>
      </c>
      <c r="G793" s="186" t="s">
        <v>77</v>
      </c>
      <c r="H793" s="187">
        <v>805</v>
      </c>
      <c r="I793" s="201">
        <v>0.3</v>
      </c>
      <c r="J793" s="197">
        <f t="shared" si="27"/>
        <v>563.5</v>
      </c>
    </row>
    <row r="794" spans="1:10" ht="15.75">
      <c r="A794" s="185">
        <f t="shared" si="26"/>
        <v>790</v>
      </c>
      <c r="B794" s="186" t="s">
        <v>1215</v>
      </c>
      <c r="C794" s="186" t="s">
        <v>1690</v>
      </c>
      <c r="D794" s="186" t="s">
        <v>1691</v>
      </c>
      <c r="E794" s="186" t="s">
        <v>308</v>
      </c>
      <c r="F794" s="186" t="s">
        <v>74</v>
      </c>
      <c r="G794" s="186" t="s">
        <v>77</v>
      </c>
      <c r="H794" s="187">
        <v>377</v>
      </c>
      <c r="I794" s="201">
        <v>0.3</v>
      </c>
      <c r="J794" s="197">
        <f t="shared" si="27"/>
        <v>263.89999999999998</v>
      </c>
    </row>
    <row r="795" spans="1:10" ht="15.75">
      <c r="A795" s="185">
        <f t="shared" si="26"/>
        <v>791</v>
      </c>
      <c r="B795" s="186" t="s">
        <v>1215</v>
      </c>
      <c r="C795" s="186" t="s">
        <v>1692</v>
      </c>
      <c r="D795" s="186" t="s">
        <v>1693</v>
      </c>
      <c r="E795" s="186" t="s">
        <v>308</v>
      </c>
      <c r="F795" s="186" t="s">
        <v>74</v>
      </c>
      <c r="G795" s="186" t="s">
        <v>77</v>
      </c>
      <c r="H795" s="187">
        <v>265</v>
      </c>
      <c r="I795" s="201">
        <v>0.3</v>
      </c>
      <c r="J795" s="197">
        <f t="shared" si="27"/>
        <v>185.5</v>
      </c>
    </row>
    <row r="796" spans="1:10" ht="15.75">
      <c r="A796" s="185">
        <f t="shared" si="26"/>
        <v>792</v>
      </c>
      <c r="B796" s="186" t="s">
        <v>1215</v>
      </c>
      <c r="C796" s="186" t="s">
        <v>1694</v>
      </c>
      <c r="D796" s="186" t="s">
        <v>1629</v>
      </c>
      <c r="E796" s="186" t="s">
        <v>308</v>
      </c>
      <c r="F796" s="186" t="s">
        <v>74</v>
      </c>
      <c r="G796" s="186" t="s">
        <v>77</v>
      </c>
      <c r="H796" s="187">
        <v>14340</v>
      </c>
      <c r="I796" s="201">
        <v>0.3</v>
      </c>
      <c r="J796" s="197">
        <f t="shared" si="27"/>
        <v>10038</v>
      </c>
    </row>
    <row r="797" spans="1:10" ht="15.75">
      <c r="A797" s="185">
        <f t="shared" si="26"/>
        <v>793</v>
      </c>
      <c r="B797" s="186" t="s">
        <v>1215</v>
      </c>
      <c r="C797" s="186" t="s">
        <v>1695</v>
      </c>
      <c r="D797" s="186" t="s">
        <v>1696</v>
      </c>
      <c r="E797" s="186" t="s">
        <v>308</v>
      </c>
      <c r="F797" s="186" t="s">
        <v>74</v>
      </c>
      <c r="G797" s="186" t="s">
        <v>77</v>
      </c>
      <c r="H797" s="187">
        <v>700</v>
      </c>
      <c r="I797" s="201">
        <v>0.3</v>
      </c>
      <c r="J797" s="197">
        <f t="shared" si="27"/>
        <v>490</v>
      </c>
    </row>
    <row r="798" spans="1:10" ht="15.75">
      <c r="A798" s="185">
        <f t="shared" si="26"/>
        <v>794</v>
      </c>
      <c r="B798" s="186" t="s">
        <v>1215</v>
      </c>
      <c r="C798" s="186" t="s">
        <v>1697</v>
      </c>
      <c r="D798" s="186" t="s">
        <v>1698</v>
      </c>
      <c r="E798" s="186" t="s">
        <v>308</v>
      </c>
      <c r="F798" s="186" t="s">
        <v>74</v>
      </c>
      <c r="G798" s="186" t="s">
        <v>77</v>
      </c>
      <c r="H798" s="187">
        <v>1260</v>
      </c>
      <c r="I798" s="201">
        <v>0.3</v>
      </c>
      <c r="J798" s="197">
        <f t="shared" si="27"/>
        <v>882</v>
      </c>
    </row>
    <row r="799" spans="1:10" ht="15.75">
      <c r="A799" s="185">
        <f t="shared" si="26"/>
        <v>795</v>
      </c>
      <c r="B799" s="186" t="s">
        <v>1215</v>
      </c>
      <c r="C799" s="186" t="s">
        <v>1699</v>
      </c>
      <c r="D799" s="186" t="s">
        <v>1700</v>
      </c>
      <c r="E799" s="186" t="s">
        <v>308</v>
      </c>
      <c r="F799" s="186" t="s">
        <v>74</v>
      </c>
      <c r="G799" s="186" t="s">
        <v>77</v>
      </c>
      <c r="H799" s="187">
        <v>525</v>
      </c>
      <c r="I799" s="201">
        <v>0.3</v>
      </c>
      <c r="J799" s="197">
        <f t="shared" si="27"/>
        <v>367.5</v>
      </c>
    </row>
    <row r="800" spans="1:10" ht="15.75">
      <c r="A800" s="185">
        <f t="shared" si="26"/>
        <v>796</v>
      </c>
      <c r="B800" s="186" t="s">
        <v>1215</v>
      </c>
      <c r="C800" s="186" t="s">
        <v>1701</v>
      </c>
      <c r="D800" s="186" t="s">
        <v>1702</v>
      </c>
      <c r="E800" s="186" t="s">
        <v>308</v>
      </c>
      <c r="F800" s="186" t="s">
        <v>74</v>
      </c>
      <c r="G800" s="186" t="s">
        <v>77</v>
      </c>
      <c r="H800" s="187">
        <v>2000</v>
      </c>
      <c r="I800" s="201">
        <v>0.3</v>
      </c>
      <c r="J800" s="197">
        <f t="shared" si="27"/>
        <v>1400</v>
      </c>
    </row>
    <row r="801" spans="1:10" ht="15.75">
      <c r="A801" s="185">
        <f t="shared" si="26"/>
        <v>797</v>
      </c>
      <c r="B801" s="186" t="s">
        <v>1215</v>
      </c>
      <c r="C801" s="186" t="s">
        <v>1703</v>
      </c>
      <c r="D801" s="186" t="s">
        <v>1704</v>
      </c>
      <c r="E801" s="186" t="s">
        <v>308</v>
      </c>
      <c r="F801" s="186" t="s">
        <v>74</v>
      </c>
      <c r="G801" s="186" t="s">
        <v>77</v>
      </c>
      <c r="H801" s="187">
        <v>500</v>
      </c>
      <c r="I801" s="201">
        <v>0.3</v>
      </c>
      <c r="J801" s="197">
        <f t="shared" si="27"/>
        <v>350</v>
      </c>
    </row>
    <row r="802" spans="1:10" ht="15.75">
      <c r="A802" s="185">
        <f t="shared" si="26"/>
        <v>798</v>
      </c>
      <c r="B802" s="186" t="s">
        <v>1215</v>
      </c>
      <c r="C802" s="186" t="s">
        <v>1705</v>
      </c>
      <c r="D802" s="186" t="s">
        <v>1706</v>
      </c>
      <c r="E802" s="186" t="s">
        <v>308</v>
      </c>
      <c r="F802" s="186" t="s">
        <v>74</v>
      </c>
      <c r="G802" s="186" t="s">
        <v>77</v>
      </c>
      <c r="H802" s="187">
        <v>525</v>
      </c>
      <c r="I802" s="201">
        <v>0.3</v>
      </c>
      <c r="J802" s="197">
        <f t="shared" si="27"/>
        <v>367.5</v>
      </c>
    </row>
    <row r="803" spans="1:10" ht="15.75">
      <c r="A803" s="185">
        <f t="shared" si="26"/>
        <v>799</v>
      </c>
      <c r="B803" s="186" t="s">
        <v>1215</v>
      </c>
      <c r="C803" s="186" t="s">
        <v>1707</v>
      </c>
      <c r="D803" s="186" t="s">
        <v>1708</v>
      </c>
      <c r="E803" s="186" t="s">
        <v>308</v>
      </c>
      <c r="F803" s="186" t="s">
        <v>74</v>
      </c>
      <c r="G803" s="186" t="s">
        <v>77</v>
      </c>
      <c r="H803" s="187">
        <v>525</v>
      </c>
      <c r="I803" s="201">
        <v>0.3</v>
      </c>
      <c r="J803" s="197">
        <f t="shared" si="27"/>
        <v>367.5</v>
      </c>
    </row>
    <row r="804" spans="1:10" ht="15.75">
      <c r="A804" s="185">
        <f t="shared" si="26"/>
        <v>800</v>
      </c>
      <c r="B804" s="186" t="s">
        <v>1215</v>
      </c>
      <c r="C804" s="186" t="s">
        <v>1709</v>
      </c>
      <c r="D804" s="186" t="s">
        <v>1710</v>
      </c>
      <c r="E804" s="186" t="s">
        <v>308</v>
      </c>
      <c r="F804" s="186" t="s">
        <v>74</v>
      </c>
      <c r="G804" s="186" t="s">
        <v>77</v>
      </c>
      <c r="H804" s="187">
        <v>525</v>
      </c>
      <c r="I804" s="201">
        <v>0.3</v>
      </c>
      <c r="J804" s="197">
        <f t="shared" si="27"/>
        <v>367.5</v>
      </c>
    </row>
    <row r="805" spans="1:10" ht="15.75">
      <c r="A805" s="185">
        <f t="shared" si="26"/>
        <v>801</v>
      </c>
      <c r="B805" s="186" t="s">
        <v>1215</v>
      </c>
      <c r="C805" s="186" t="s">
        <v>1711</v>
      </c>
      <c r="D805" s="186" t="s">
        <v>1712</v>
      </c>
      <c r="E805" s="186" t="s">
        <v>308</v>
      </c>
      <c r="F805" s="186" t="s">
        <v>74</v>
      </c>
      <c r="G805" s="186" t="s">
        <v>77</v>
      </c>
      <c r="H805" s="187">
        <v>525</v>
      </c>
      <c r="I805" s="201">
        <v>0.3</v>
      </c>
      <c r="J805" s="197">
        <f t="shared" si="27"/>
        <v>367.5</v>
      </c>
    </row>
    <row r="806" spans="1:10" ht="15.75">
      <c r="A806" s="185">
        <f t="shared" si="26"/>
        <v>802</v>
      </c>
      <c r="B806" s="186" t="s">
        <v>1215</v>
      </c>
      <c r="C806" s="186" t="s">
        <v>1713</v>
      </c>
      <c r="D806" s="186" t="s">
        <v>1714</v>
      </c>
      <c r="E806" s="186" t="s">
        <v>308</v>
      </c>
      <c r="F806" s="186" t="s">
        <v>74</v>
      </c>
      <c r="G806" s="186" t="s">
        <v>77</v>
      </c>
      <c r="H806" s="187">
        <v>525</v>
      </c>
      <c r="I806" s="201">
        <v>0.3</v>
      </c>
      <c r="J806" s="197">
        <f t="shared" si="27"/>
        <v>367.5</v>
      </c>
    </row>
    <row r="807" spans="1:10" ht="15.75">
      <c r="A807" s="185">
        <f t="shared" si="26"/>
        <v>803</v>
      </c>
      <c r="B807" s="186" t="s">
        <v>1215</v>
      </c>
      <c r="C807" s="186" t="s">
        <v>1715</v>
      </c>
      <c r="D807" s="186" t="s">
        <v>1716</v>
      </c>
      <c r="E807" s="186" t="s">
        <v>308</v>
      </c>
      <c r="F807" s="186" t="s">
        <v>74</v>
      </c>
      <c r="G807" s="186" t="s">
        <v>77</v>
      </c>
      <c r="H807" s="187">
        <v>5310</v>
      </c>
      <c r="I807" s="201">
        <v>0.3</v>
      </c>
      <c r="J807" s="197">
        <f t="shared" si="27"/>
        <v>3717</v>
      </c>
    </row>
    <row r="808" spans="1:10" ht="15.75">
      <c r="A808" s="185">
        <f t="shared" si="26"/>
        <v>804</v>
      </c>
      <c r="B808" s="186" t="s">
        <v>1215</v>
      </c>
      <c r="C808" s="186" t="s">
        <v>1717</v>
      </c>
      <c r="D808" s="186" t="s">
        <v>1718</v>
      </c>
      <c r="E808" s="186" t="s">
        <v>308</v>
      </c>
      <c r="F808" s="186" t="s">
        <v>74</v>
      </c>
      <c r="G808" s="186" t="s">
        <v>77</v>
      </c>
      <c r="H808" s="187">
        <v>14130</v>
      </c>
      <c r="I808" s="201">
        <v>0.3</v>
      </c>
      <c r="J808" s="197">
        <f t="shared" si="27"/>
        <v>9891</v>
      </c>
    </row>
    <row r="809" spans="1:10" ht="15.75">
      <c r="A809" s="185">
        <f t="shared" si="26"/>
        <v>805</v>
      </c>
      <c r="B809" s="186" t="s">
        <v>1215</v>
      </c>
      <c r="C809" s="186" t="s">
        <v>1719</v>
      </c>
      <c r="D809" s="186" t="s">
        <v>1720</v>
      </c>
      <c r="E809" s="186" t="s">
        <v>308</v>
      </c>
      <c r="F809" s="186" t="s">
        <v>74</v>
      </c>
      <c r="G809" s="186" t="s">
        <v>77</v>
      </c>
      <c r="H809" s="187">
        <v>255</v>
      </c>
      <c r="I809" s="201">
        <v>0.3</v>
      </c>
      <c r="J809" s="197">
        <f t="shared" si="27"/>
        <v>178.5</v>
      </c>
    </row>
    <row r="810" spans="1:10" ht="15.75">
      <c r="A810" s="185">
        <f t="shared" si="26"/>
        <v>806</v>
      </c>
      <c r="B810" s="186" t="s">
        <v>1215</v>
      </c>
      <c r="C810" s="186" t="s">
        <v>1721</v>
      </c>
      <c r="D810" s="186" t="s">
        <v>1722</v>
      </c>
      <c r="E810" s="186" t="s">
        <v>308</v>
      </c>
      <c r="F810" s="186" t="s">
        <v>74</v>
      </c>
      <c r="G810" s="186" t="s">
        <v>77</v>
      </c>
      <c r="H810" s="187">
        <v>255</v>
      </c>
      <c r="I810" s="201">
        <v>0.3</v>
      </c>
      <c r="J810" s="197">
        <f t="shared" si="27"/>
        <v>178.5</v>
      </c>
    </row>
    <row r="811" spans="1:10" ht="15.75">
      <c r="A811" s="185">
        <f t="shared" si="26"/>
        <v>807</v>
      </c>
      <c r="B811" s="186" t="s">
        <v>1215</v>
      </c>
      <c r="C811" s="186" t="s">
        <v>1723</v>
      </c>
      <c r="D811" s="186" t="s">
        <v>1724</v>
      </c>
      <c r="E811" s="186" t="s">
        <v>308</v>
      </c>
      <c r="F811" s="186" t="s">
        <v>74</v>
      </c>
      <c r="G811" s="186" t="s">
        <v>77</v>
      </c>
      <c r="H811" s="187">
        <v>510</v>
      </c>
      <c r="I811" s="201">
        <v>0.3</v>
      </c>
      <c r="J811" s="197">
        <f t="shared" si="27"/>
        <v>357</v>
      </c>
    </row>
    <row r="812" spans="1:10" ht="15.75">
      <c r="A812" s="185">
        <f t="shared" si="26"/>
        <v>808</v>
      </c>
      <c r="B812" s="186" t="s">
        <v>1215</v>
      </c>
      <c r="C812" s="186" t="s">
        <v>1725</v>
      </c>
      <c r="D812" s="186" t="s">
        <v>1726</v>
      </c>
      <c r="E812" s="186" t="s">
        <v>308</v>
      </c>
      <c r="F812" s="186" t="s">
        <v>74</v>
      </c>
      <c r="G812" s="186" t="s">
        <v>77</v>
      </c>
      <c r="H812" s="187">
        <v>1020</v>
      </c>
      <c r="I812" s="201">
        <v>0.3</v>
      </c>
      <c r="J812" s="197">
        <f t="shared" si="27"/>
        <v>714</v>
      </c>
    </row>
    <row r="813" spans="1:10" ht="15.75">
      <c r="A813" s="185">
        <f t="shared" si="26"/>
        <v>809</v>
      </c>
      <c r="B813" s="186" t="s">
        <v>1215</v>
      </c>
      <c r="C813" s="186" t="s">
        <v>1727</v>
      </c>
      <c r="D813" s="186" t="s">
        <v>1728</v>
      </c>
      <c r="E813" s="186" t="s">
        <v>308</v>
      </c>
      <c r="F813" s="186" t="s">
        <v>74</v>
      </c>
      <c r="G813" s="186" t="s">
        <v>77</v>
      </c>
      <c r="H813" s="187">
        <v>510</v>
      </c>
      <c r="I813" s="201">
        <v>0.3</v>
      </c>
      <c r="J813" s="197">
        <f t="shared" si="27"/>
        <v>357</v>
      </c>
    </row>
    <row r="814" spans="1:10" ht="15.75">
      <c r="A814" s="185">
        <f t="shared" si="26"/>
        <v>810</v>
      </c>
      <c r="B814" s="186" t="s">
        <v>1215</v>
      </c>
      <c r="C814" s="186" t="s">
        <v>1729</v>
      </c>
      <c r="D814" s="186" t="s">
        <v>1730</v>
      </c>
      <c r="E814" s="186" t="s">
        <v>308</v>
      </c>
      <c r="F814" s="186" t="s">
        <v>74</v>
      </c>
      <c r="G814" s="186" t="s">
        <v>77</v>
      </c>
      <c r="H814" s="187">
        <v>1020</v>
      </c>
      <c r="I814" s="201">
        <v>0.3</v>
      </c>
      <c r="J814" s="197">
        <f t="shared" si="27"/>
        <v>714</v>
      </c>
    </row>
    <row r="815" spans="1:10" ht="15.75">
      <c r="A815" s="185">
        <f t="shared" si="26"/>
        <v>811</v>
      </c>
      <c r="B815" s="186" t="s">
        <v>1215</v>
      </c>
      <c r="C815" s="186" t="s">
        <v>1731</v>
      </c>
      <c r="D815" s="186" t="s">
        <v>1732</v>
      </c>
      <c r="E815" s="186" t="s">
        <v>308</v>
      </c>
      <c r="F815" s="186" t="s">
        <v>74</v>
      </c>
      <c r="G815" s="186" t="s">
        <v>77</v>
      </c>
      <c r="H815" s="187">
        <v>153</v>
      </c>
      <c r="I815" s="201">
        <v>0.3</v>
      </c>
      <c r="J815" s="197">
        <f t="shared" si="27"/>
        <v>107.1</v>
      </c>
    </row>
    <row r="816" spans="1:10" ht="15.75">
      <c r="A816" s="185">
        <f t="shared" si="26"/>
        <v>812</v>
      </c>
      <c r="B816" s="186" t="s">
        <v>1215</v>
      </c>
      <c r="C816" s="186" t="s">
        <v>1733</v>
      </c>
      <c r="D816" s="186" t="s">
        <v>1734</v>
      </c>
      <c r="E816" s="186" t="s">
        <v>308</v>
      </c>
      <c r="F816" s="186" t="s">
        <v>74</v>
      </c>
      <c r="G816" s="186" t="s">
        <v>77</v>
      </c>
      <c r="H816" s="187">
        <v>255</v>
      </c>
      <c r="I816" s="201">
        <v>0.3</v>
      </c>
      <c r="J816" s="197">
        <f t="shared" si="27"/>
        <v>178.5</v>
      </c>
    </row>
    <row r="817" spans="1:10" ht="15.75">
      <c r="A817" s="185">
        <f t="shared" si="26"/>
        <v>813</v>
      </c>
      <c r="B817" s="186" t="s">
        <v>1215</v>
      </c>
      <c r="C817" s="186" t="s">
        <v>1735</v>
      </c>
      <c r="D817" s="186" t="s">
        <v>1736</v>
      </c>
      <c r="E817" s="186" t="s">
        <v>308</v>
      </c>
      <c r="F817" s="186" t="s">
        <v>74</v>
      </c>
      <c r="G817" s="186" t="s">
        <v>77</v>
      </c>
      <c r="H817" s="187">
        <v>102</v>
      </c>
      <c r="I817" s="201">
        <v>0.3</v>
      </c>
      <c r="J817" s="197">
        <f t="shared" si="27"/>
        <v>71.400000000000006</v>
      </c>
    </row>
    <row r="818" spans="1:10" ht="15.75">
      <c r="A818" s="185">
        <f t="shared" si="26"/>
        <v>814</v>
      </c>
      <c r="B818" s="186" t="s">
        <v>1215</v>
      </c>
      <c r="C818" s="186" t="s">
        <v>1737</v>
      </c>
      <c r="D818" s="186" t="s">
        <v>1738</v>
      </c>
      <c r="E818" s="186" t="s">
        <v>308</v>
      </c>
      <c r="F818" s="186" t="s">
        <v>74</v>
      </c>
      <c r="G818" s="186" t="s">
        <v>77</v>
      </c>
      <c r="H818" s="187">
        <v>2370</v>
      </c>
      <c r="I818" s="201">
        <v>0.3</v>
      </c>
      <c r="J818" s="197">
        <f t="shared" si="27"/>
        <v>1659</v>
      </c>
    </row>
    <row r="819" spans="1:10" ht="15.75">
      <c r="A819" s="185">
        <f t="shared" si="26"/>
        <v>815</v>
      </c>
      <c r="B819" s="186" t="s">
        <v>1215</v>
      </c>
      <c r="C819" s="186" t="s">
        <v>1739</v>
      </c>
      <c r="D819" s="186" t="s">
        <v>1740</v>
      </c>
      <c r="E819" s="186" t="s">
        <v>308</v>
      </c>
      <c r="F819" s="186" t="s">
        <v>74</v>
      </c>
      <c r="G819" s="186" t="s">
        <v>77</v>
      </c>
      <c r="H819" s="187">
        <v>3275</v>
      </c>
      <c r="I819" s="201">
        <v>0.3</v>
      </c>
      <c r="J819" s="197">
        <f t="shared" si="27"/>
        <v>2292.5</v>
      </c>
    </row>
    <row r="820" spans="1:10" ht="15.75">
      <c r="A820" s="185">
        <f t="shared" si="26"/>
        <v>816</v>
      </c>
      <c r="B820" s="186" t="s">
        <v>1215</v>
      </c>
      <c r="C820" s="186" t="s">
        <v>1741</v>
      </c>
      <c r="D820" s="186" t="s">
        <v>1742</v>
      </c>
      <c r="E820" s="186" t="s">
        <v>308</v>
      </c>
      <c r="F820" s="186" t="s">
        <v>74</v>
      </c>
      <c r="G820" s="186" t="s">
        <v>77</v>
      </c>
      <c r="H820" s="187">
        <v>2290</v>
      </c>
      <c r="I820" s="201">
        <v>0.3</v>
      </c>
      <c r="J820" s="197">
        <f t="shared" si="27"/>
        <v>1603</v>
      </c>
    </row>
    <row r="821" spans="1:10" ht="15.75">
      <c r="A821" s="185">
        <f t="shared" si="26"/>
        <v>817</v>
      </c>
      <c r="B821" s="186" t="s">
        <v>1215</v>
      </c>
      <c r="C821" s="186" t="s">
        <v>1743</v>
      </c>
      <c r="D821" s="186" t="s">
        <v>1744</v>
      </c>
      <c r="E821" s="186" t="s">
        <v>308</v>
      </c>
      <c r="F821" s="186" t="s">
        <v>74</v>
      </c>
      <c r="G821" s="186" t="s">
        <v>77</v>
      </c>
      <c r="H821" s="187">
        <v>1205</v>
      </c>
      <c r="I821" s="201">
        <v>0.3</v>
      </c>
      <c r="J821" s="197">
        <f t="shared" si="27"/>
        <v>843.5</v>
      </c>
    </row>
    <row r="822" spans="1:10" ht="15.75">
      <c r="A822" s="185">
        <f t="shared" si="26"/>
        <v>818</v>
      </c>
      <c r="B822" s="186" t="s">
        <v>1215</v>
      </c>
      <c r="C822" s="186" t="s">
        <v>1745</v>
      </c>
      <c r="D822" s="186" t="s">
        <v>1746</v>
      </c>
      <c r="E822" s="186" t="s">
        <v>308</v>
      </c>
      <c r="F822" s="186" t="s">
        <v>74</v>
      </c>
      <c r="G822" s="186" t="s">
        <v>77</v>
      </c>
      <c r="H822" s="187">
        <v>755</v>
      </c>
      <c r="I822" s="201">
        <v>0.3</v>
      </c>
      <c r="J822" s="197">
        <f t="shared" si="27"/>
        <v>528.5</v>
      </c>
    </row>
    <row r="823" spans="1:10" ht="15.75">
      <c r="A823" s="185">
        <f t="shared" si="26"/>
        <v>819</v>
      </c>
      <c r="B823" s="186" t="s">
        <v>1215</v>
      </c>
      <c r="C823" s="186" t="s">
        <v>1747</v>
      </c>
      <c r="D823" s="186" t="s">
        <v>1748</v>
      </c>
      <c r="E823" s="186" t="s">
        <v>308</v>
      </c>
      <c r="F823" s="186" t="s">
        <v>74</v>
      </c>
      <c r="G823" s="186" t="s">
        <v>77</v>
      </c>
      <c r="H823" s="187">
        <v>4760</v>
      </c>
      <c r="I823" s="201">
        <v>0.3</v>
      </c>
      <c r="J823" s="197">
        <f t="shared" si="27"/>
        <v>3332</v>
      </c>
    </row>
    <row r="824" spans="1:10" ht="15.75">
      <c r="A824" s="185">
        <f t="shared" si="26"/>
        <v>820</v>
      </c>
      <c r="B824" s="186" t="s">
        <v>1215</v>
      </c>
      <c r="C824" s="186" t="s">
        <v>1749</v>
      </c>
      <c r="D824" s="186" t="s">
        <v>1750</v>
      </c>
      <c r="E824" s="186" t="s">
        <v>308</v>
      </c>
      <c r="F824" s="186" t="s">
        <v>74</v>
      </c>
      <c r="G824" s="186" t="s">
        <v>77</v>
      </c>
      <c r="H824" s="187">
        <v>3400</v>
      </c>
      <c r="I824" s="201">
        <v>0.3</v>
      </c>
      <c r="J824" s="197">
        <f t="shared" si="27"/>
        <v>2380</v>
      </c>
    </row>
    <row r="825" spans="1:10" ht="15.75">
      <c r="A825" s="185">
        <f t="shared" si="26"/>
        <v>821</v>
      </c>
      <c r="B825" s="186" t="s">
        <v>1215</v>
      </c>
      <c r="C825" s="186" t="s">
        <v>1751</v>
      </c>
      <c r="D825" s="186" t="s">
        <v>1752</v>
      </c>
      <c r="E825" s="186" t="s">
        <v>308</v>
      </c>
      <c r="F825" s="186" t="s">
        <v>74</v>
      </c>
      <c r="G825" s="186" t="s">
        <v>77</v>
      </c>
      <c r="H825" s="187">
        <v>7480</v>
      </c>
      <c r="I825" s="201">
        <v>0.3</v>
      </c>
      <c r="J825" s="197">
        <f t="shared" si="27"/>
        <v>5236</v>
      </c>
    </row>
    <row r="826" spans="1:10" ht="15.75">
      <c r="A826" s="185">
        <f t="shared" si="26"/>
        <v>822</v>
      </c>
      <c r="B826" s="186" t="s">
        <v>1215</v>
      </c>
      <c r="C826" s="186" t="s">
        <v>1753</v>
      </c>
      <c r="D826" s="186" t="s">
        <v>1754</v>
      </c>
      <c r="E826" s="186" t="s">
        <v>308</v>
      </c>
      <c r="F826" s="186" t="s">
        <v>74</v>
      </c>
      <c r="G826" s="186" t="s">
        <v>77</v>
      </c>
      <c r="H826" s="187">
        <v>5440</v>
      </c>
      <c r="I826" s="201">
        <v>0.3</v>
      </c>
      <c r="J826" s="197">
        <f t="shared" si="27"/>
        <v>3808</v>
      </c>
    </row>
    <row r="827" spans="1:10" ht="15.75">
      <c r="A827" s="185">
        <f t="shared" si="26"/>
        <v>823</v>
      </c>
      <c r="B827" s="186" t="s">
        <v>1215</v>
      </c>
      <c r="C827" s="186" t="s">
        <v>1755</v>
      </c>
      <c r="D827" s="186" t="s">
        <v>1756</v>
      </c>
      <c r="E827" s="186" t="s">
        <v>308</v>
      </c>
      <c r="F827" s="186" t="s">
        <v>74</v>
      </c>
      <c r="G827" s="186" t="s">
        <v>77</v>
      </c>
      <c r="H827" s="187">
        <v>12450</v>
      </c>
      <c r="I827" s="201">
        <v>0.3</v>
      </c>
      <c r="J827" s="197">
        <f t="shared" si="27"/>
        <v>8715</v>
      </c>
    </row>
    <row r="828" spans="1:10" ht="15.75">
      <c r="A828" s="185">
        <f t="shared" si="26"/>
        <v>824</v>
      </c>
      <c r="B828" s="186" t="s">
        <v>1215</v>
      </c>
      <c r="C828" s="186" t="s">
        <v>1757</v>
      </c>
      <c r="D828" s="186" t="s">
        <v>1758</v>
      </c>
      <c r="E828" s="186" t="s">
        <v>308</v>
      </c>
      <c r="F828" s="186" t="s">
        <v>74</v>
      </c>
      <c r="G828" s="186" t="s">
        <v>77</v>
      </c>
      <c r="H828" s="187">
        <v>8440</v>
      </c>
      <c r="I828" s="201">
        <v>0.3</v>
      </c>
      <c r="J828" s="197">
        <f t="shared" si="27"/>
        <v>5908</v>
      </c>
    </row>
    <row r="829" spans="1:10" ht="15.75">
      <c r="A829" s="185">
        <f t="shared" si="26"/>
        <v>825</v>
      </c>
      <c r="B829" s="186" t="s">
        <v>1215</v>
      </c>
      <c r="C829" s="186" t="s">
        <v>1759</v>
      </c>
      <c r="D829" s="186" t="s">
        <v>1760</v>
      </c>
      <c r="E829" s="186" t="s">
        <v>308</v>
      </c>
      <c r="F829" s="186" t="s">
        <v>74</v>
      </c>
      <c r="G829" s="186" t="s">
        <v>77</v>
      </c>
      <c r="H829" s="187">
        <v>1705</v>
      </c>
      <c r="I829" s="201">
        <v>0.3</v>
      </c>
      <c r="J829" s="197">
        <f t="shared" si="27"/>
        <v>1193.5</v>
      </c>
    </row>
    <row r="830" spans="1:10" ht="15.75">
      <c r="A830" s="185">
        <f t="shared" si="26"/>
        <v>826</v>
      </c>
      <c r="B830" s="186" t="s">
        <v>1215</v>
      </c>
      <c r="C830" s="186" t="s">
        <v>1761</v>
      </c>
      <c r="D830" s="186" t="s">
        <v>1762</v>
      </c>
      <c r="E830" s="186" t="s">
        <v>308</v>
      </c>
      <c r="F830" s="186" t="s">
        <v>74</v>
      </c>
      <c r="G830" s="186" t="s">
        <v>77</v>
      </c>
      <c r="H830" s="187">
        <v>1205</v>
      </c>
      <c r="I830" s="201">
        <v>0.3</v>
      </c>
      <c r="J830" s="197">
        <f t="shared" si="27"/>
        <v>843.5</v>
      </c>
    </row>
    <row r="831" spans="1:10" ht="15.75">
      <c r="A831" s="185">
        <f t="shared" si="26"/>
        <v>827</v>
      </c>
      <c r="B831" s="186" t="s">
        <v>1215</v>
      </c>
      <c r="C831" s="186" t="s">
        <v>1763</v>
      </c>
      <c r="D831" s="186" t="s">
        <v>1764</v>
      </c>
      <c r="E831" s="186" t="s">
        <v>308</v>
      </c>
      <c r="F831" s="186" t="s">
        <v>74</v>
      </c>
      <c r="G831" s="186" t="s">
        <v>77</v>
      </c>
      <c r="H831" s="187">
        <v>640</v>
      </c>
      <c r="I831" s="201">
        <v>0.3</v>
      </c>
      <c r="J831" s="197">
        <f t="shared" si="27"/>
        <v>448</v>
      </c>
    </row>
    <row r="832" spans="1:10" ht="15.75">
      <c r="A832" s="185">
        <f t="shared" si="26"/>
        <v>828</v>
      </c>
      <c r="B832" s="186" t="s">
        <v>1215</v>
      </c>
      <c r="C832" s="186" t="s">
        <v>1765</v>
      </c>
      <c r="D832" s="186" t="s">
        <v>1766</v>
      </c>
      <c r="E832" s="186" t="s">
        <v>308</v>
      </c>
      <c r="F832" s="186" t="s">
        <v>74</v>
      </c>
      <c r="G832" s="186" t="s">
        <v>77</v>
      </c>
      <c r="H832" s="187">
        <v>580</v>
      </c>
      <c r="I832" s="201">
        <v>0.3</v>
      </c>
      <c r="J832" s="197">
        <f t="shared" si="27"/>
        <v>406</v>
      </c>
    </row>
    <row r="833" spans="1:10" ht="15.75">
      <c r="A833" s="185">
        <f t="shared" si="26"/>
        <v>829</v>
      </c>
      <c r="B833" s="186" t="s">
        <v>1215</v>
      </c>
      <c r="C833" s="186" t="s">
        <v>1767</v>
      </c>
      <c r="D833" s="186" t="s">
        <v>1768</v>
      </c>
      <c r="E833" s="186" t="s">
        <v>308</v>
      </c>
      <c r="F833" s="186" t="s">
        <v>74</v>
      </c>
      <c r="G833" s="186" t="s">
        <v>77</v>
      </c>
      <c r="H833" s="187">
        <v>640</v>
      </c>
      <c r="I833" s="201">
        <v>0.3</v>
      </c>
      <c r="J833" s="197">
        <f t="shared" si="27"/>
        <v>448</v>
      </c>
    </row>
    <row r="834" spans="1:10" ht="15.75">
      <c r="A834" s="185">
        <f t="shared" si="26"/>
        <v>830</v>
      </c>
      <c r="B834" s="186" t="s">
        <v>1215</v>
      </c>
      <c r="C834" s="186" t="s">
        <v>1769</v>
      </c>
      <c r="D834" s="186" t="s">
        <v>1770</v>
      </c>
      <c r="E834" s="186" t="s">
        <v>308</v>
      </c>
      <c r="F834" s="186" t="s">
        <v>74</v>
      </c>
      <c r="G834" s="186" t="s">
        <v>77</v>
      </c>
      <c r="H834" s="187">
        <v>640</v>
      </c>
      <c r="I834" s="201">
        <v>0.3</v>
      </c>
      <c r="J834" s="197">
        <f t="shared" si="27"/>
        <v>448</v>
      </c>
    </row>
    <row r="835" spans="1:10" ht="15.75">
      <c r="A835" s="185">
        <f t="shared" si="26"/>
        <v>831</v>
      </c>
      <c r="B835" s="186" t="s">
        <v>1215</v>
      </c>
      <c r="C835" s="186" t="s">
        <v>1771</v>
      </c>
      <c r="D835" s="186" t="s">
        <v>1772</v>
      </c>
      <c r="E835" s="186" t="s">
        <v>308</v>
      </c>
      <c r="F835" s="186" t="s">
        <v>74</v>
      </c>
      <c r="G835" s="186" t="s">
        <v>77</v>
      </c>
      <c r="H835" s="187">
        <v>640</v>
      </c>
      <c r="I835" s="201">
        <v>0.3</v>
      </c>
      <c r="J835" s="197">
        <f t="shared" si="27"/>
        <v>448</v>
      </c>
    </row>
    <row r="836" spans="1:10" ht="15.75">
      <c r="A836" s="185">
        <f t="shared" si="26"/>
        <v>832</v>
      </c>
      <c r="B836" s="186" t="s">
        <v>1215</v>
      </c>
      <c r="C836" s="186" t="s">
        <v>1773</v>
      </c>
      <c r="D836" s="186" t="s">
        <v>1774</v>
      </c>
      <c r="E836" s="186" t="s">
        <v>308</v>
      </c>
      <c r="F836" s="186" t="s">
        <v>74</v>
      </c>
      <c r="G836" s="186" t="s">
        <v>77</v>
      </c>
      <c r="H836" s="187">
        <v>1910</v>
      </c>
      <c r="I836" s="201">
        <v>0.3</v>
      </c>
      <c r="J836" s="197">
        <f t="shared" si="27"/>
        <v>1337</v>
      </c>
    </row>
    <row r="837" spans="1:10" ht="15.75">
      <c r="A837" s="185">
        <f t="shared" si="26"/>
        <v>833</v>
      </c>
      <c r="B837" s="186" t="s">
        <v>1215</v>
      </c>
      <c r="C837" s="186" t="s">
        <v>1775</v>
      </c>
      <c r="D837" s="186" t="s">
        <v>1776</v>
      </c>
      <c r="E837" s="186" t="s">
        <v>308</v>
      </c>
      <c r="F837" s="186" t="s">
        <v>74</v>
      </c>
      <c r="G837" s="186" t="s">
        <v>77</v>
      </c>
      <c r="H837" s="187">
        <v>640</v>
      </c>
      <c r="I837" s="201">
        <v>0.3</v>
      </c>
      <c r="J837" s="197">
        <f t="shared" si="27"/>
        <v>448</v>
      </c>
    </row>
    <row r="838" spans="1:10" ht="15.75">
      <c r="A838" s="185">
        <f t="shared" ref="A838:A901" si="28">SUM(A837+1)</f>
        <v>834</v>
      </c>
      <c r="B838" s="186" t="s">
        <v>1215</v>
      </c>
      <c r="C838" s="186" t="s">
        <v>1777</v>
      </c>
      <c r="D838" s="186" t="s">
        <v>1778</v>
      </c>
      <c r="E838" s="186" t="s">
        <v>308</v>
      </c>
      <c r="F838" s="186" t="s">
        <v>74</v>
      </c>
      <c r="G838" s="186" t="s">
        <v>77</v>
      </c>
      <c r="H838" s="187">
        <v>640</v>
      </c>
      <c r="I838" s="201">
        <v>0.3</v>
      </c>
      <c r="J838" s="197">
        <f t="shared" si="27"/>
        <v>448</v>
      </c>
    </row>
    <row r="839" spans="1:10" ht="15.75">
      <c r="A839" s="185">
        <f t="shared" si="28"/>
        <v>835</v>
      </c>
      <c r="B839" s="186" t="s">
        <v>1215</v>
      </c>
      <c r="C839" s="186" t="s">
        <v>1779</v>
      </c>
      <c r="D839" s="186" t="s">
        <v>1780</v>
      </c>
      <c r="E839" s="186" t="s">
        <v>308</v>
      </c>
      <c r="F839" s="186" t="s">
        <v>74</v>
      </c>
      <c r="G839" s="186" t="s">
        <v>77</v>
      </c>
      <c r="H839" s="187">
        <v>640</v>
      </c>
      <c r="I839" s="201">
        <v>0.3</v>
      </c>
      <c r="J839" s="197">
        <f t="shared" si="27"/>
        <v>448</v>
      </c>
    </row>
    <row r="840" spans="1:10" ht="15.75">
      <c r="A840" s="185">
        <f t="shared" si="28"/>
        <v>836</v>
      </c>
      <c r="B840" s="186" t="s">
        <v>1215</v>
      </c>
      <c r="C840" s="186" t="s">
        <v>1781</v>
      </c>
      <c r="D840" s="186" t="s">
        <v>1782</v>
      </c>
      <c r="E840" s="186" t="s">
        <v>308</v>
      </c>
      <c r="F840" s="186" t="s">
        <v>74</v>
      </c>
      <c r="G840" s="186" t="s">
        <v>77</v>
      </c>
      <c r="H840" s="187">
        <v>550</v>
      </c>
      <c r="I840" s="201">
        <v>0.3</v>
      </c>
      <c r="J840" s="197">
        <f t="shared" si="27"/>
        <v>385</v>
      </c>
    </row>
    <row r="841" spans="1:10" ht="15.75">
      <c r="A841" s="185">
        <f t="shared" si="28"/>
        <v>837</v>
      </c>
      <c r="B841" s="186" t="s">
        <v>1215</v>
      </c>
      <c r="C841" s="186" t="s">
        <v>1783</v>
      </c>
      <c r="D841" s="186" t="s">
        <v>1784</v>
      </c>
      <c r="E841" s="186" t="s">
        <v>308</v>
      </c>
      <c r="F841" s="186" t="s">
        <v>74</v>
      </c>
      <c r="G841" s="186" t="s">
        <v>77</v>
      </c>
      <c r="H841" s="187">
        <v>260</v>
      </c>
      <c r="I841" s="201">
        <v>0.3</v>
      </c>
      <c r="J841" s="197">
        <f t="shared" si="27"/>
        <v>182</v>
      </c>
    </row>
    <row r="842" spans="1:10" ht="15.75">
      <c r="A842" s="185">
        <f t="shared" si="28"/>
        <v>838</v>
      </c>
      <c r="B842" s="186" t="s">
        <v>1215</v>
      </c>
      <c r="C842" s="186" t="s">
        <v>1785</v>
      </c>
      <c r="D842" s="186" t="s">
        <v>1786</v>
      </c>
      <c r="E842" s="186" t="s">
        <v>308</v>
      </c>
      <c r="F842" s="186" t="s">
        <v>74</v>
      </c>
      <c r="G842" s="186" t="s">
        <v>77</v>
      </c>
      <c r="H842" s="187">
        <v>580</v>
      </c>
      <c r="I842" s="201">
        <v>0.3</v>
      </c>
      <c r="J842" s="197">
        <f t="shared" si="27"/>
        <v>406</v>
      </c>
    </row>
    <row r="843" spans="1:10" ht="15.75">
      <c r="A843" s="185">
        <f t="shared" si="28"/>
        <v>839</v>
      </c>
      <c r="B843" s="186" t="s">
        <v>1215</v>
      </c>
      <c r="C843" s="186" t="s">
        <v>1787</v>
      </c>
      <c r="D843" s="186" t="s">
        <v>1788</v>
      </c>
      <c r="E843" s="186" t="s">
        <v>308</v>
      </c>
      <c r="F843" s="186" t="s">
        <v>74</v>
      </c>
      <c r="G843" s="186" t="s">
        <v>77</v>
      </c>
      <c r="H843" s="187">
        <v>1155</v>
      </c>
      <c r="I843" s="201">
        <v>0.3</v>
      </c>
      <c r="J843" s="197">
        <f t="shared" si="27"/>
        <v>808.5</v>
      </c>
    </row>
    <row r="844" spans="1:10" ht="15.75">
      <c r="A844" s="185">
        <f t="shared" si="28"/>
        <v>840</v>
      </c>
      <c r="B844" s="186" t="s">
        <v>1215</v>
      </c>
      <c r="C844" s="186" t="s">
        <v>1789</v>
      </c>
      <c r="D844" s="186" t="s">
        <v>1790</v>
      </c>
      <c r="E844" s="186" t="s">
        <v>308</v>
      </c>
      <c r="F844" s="186" t="s">
        <v>74</v>
      </c>
      <c r="G844" s="186" t="s">
        <v>77</v>
      </c>
      <c r="H844" s="187">
        <v>2890</v>
      </c>
      <c r="I844" s="201">
        <v>0.3</v>
      </c>
      <c r="J844" s="197">
        <f t="shared" si="27"/>
        <v>2023</v>
      </c>
    </row>
    <row r="845" spans="1:10" ht="15.75">
      <c r="A845" s="185">
        <f t="shared" si="28"/>
        <v>841</v>
      </c>
      <c r="B845" s="186" t="s">
        <v>1215</v>
      </c>
      <c r="C845" s="186" t="s">
        <v>1791</v>
      </c>
      <c r="D845" s="186" t="s">
        <v>1792</v>
      </c>
      <c r="E845" s="186" t="s">
        <v>308</v>
      </c>
      <c r="F845" s="186" t="s">
        <v>74</v>
      </c>
      <c r="G845" s="186" t="s">
        <v>77</v>
      </c>
      <c r="H845" s="187">
        <v>640</v>
      </c>
      <c r="I845" s="201">
        <v>0.3</v>
      </c>
      <c r="J845" s="197">
        <f t="shared" si="27"/>
        <v>448</v>
      </c>
    </row>
    <row r="846" spans="1:10" ht="15.75">
      <c r="A846" s="185">
        <f t="shared" si="28"/>
        <v>842</v>
      </c>
      <c r="B846" s="186" t="s">
        <v>1215</v>
      </c>
      <c r="C846" s="186" t="s">
        <v>1793</v>
      </c>
      <c r="D846" s="186" t="s">
        <v>1794</v>
      </c>
      <c r="E846" s="186" t="s">
        <v>308</v>
      </c>
      <c r="F846" s="186" t="s">
        <v>74</v>
      </c>
      <c r="G846" s="186" t="s">
        <v>77</v>
      </c>
      <c r="H846" s="187">
        <v>640</v>
      </c>
      <c r="I846" s="201">
        <v>0.3</v>
      </c>
      <c r="J846" s="197">
        <f t="shared" ref="J846:J909" si="29">H846-(H846*(I846))</f>
        <v>448</v>
      </c>
    </row>
    <row r="847" spans="1:10" ht="15.75">
      <c r="A847" s="185">
        <f t="shared" si="28"/>
        <v>843</v>
      </c>
      <c r="B847" s="186" t="s">
        <v>1215</v>
      </c>
      <c r="C847" s="186" t="s">
        <v>1795</v>
      </c>
      <c r="D847" s="186" t="s">
        <v>1796</v>
      </c>
      <c r="E847" s="186" t="s">
        <v>308</v>
      </c>
      <c r="F847" s="186" t="s">
        <v>74</v>
      </c>
      <c r="G847" s="186" t="s">
        <v>77</v>
      </c>
      <c r="H847" s="187">
        <v>275</v>
      </c>
      <c r="I847" s="201">
        <v>0.3</v>
      </c>
      <c r="J847" s="197">
        <f t="shared" si="29"/>
        <v>192.5</v>
      </c>
    </row>
    <row r="848" spans="1:10" ht="15.75">
      <c r="A848" s="185">
        <f t="shared" si="28"/>
        <v>844</v>
      </c>
      <c r="B848" s="186" t="s">
        <v>1215</v>
      </c>
      <c r="C848" s="186" t="s">
        <v>1797</v>
      </c>
      <c r="D848" s="186" t="s">
        <v>1798</v>
      </c>
      <c r="E848" s="186" t="s">
        <v>308</v>
      </c>
      <c r="F848" s="186" t="s">
        <v>74</v>
      </c>
      <c r="G848" s="186" t="s">
        <v>77</v>
      </c>
      <c r="H848" s="187">
        <v>640</v>
      </c>
      <c r="I848" s="201">
        <v>0.3</v>
      </c>
      <c r="J848" s="197">
        <f t="shared" si="29"/>
        <v>448</v>
      </c>
    </row>
    <row r="849" spans="1:10" ht="15.75">
      <c r="A849" s="185">
        <f t="shared" si="28"/>
        <v>845</v>
      </c>
      <c r="B849" s="186" t="s">
        <v>1215</v>
      </c>
      <c r="C849" s="186" t="s">
        <v>1799</v>
      </c>
      <c r="D849" s="186" t="s">
        <v>1800</v>
      </c>
      <c r="E849" s="186" t="s">
        <v>308</v>
      </c>
      <c r="F849" s="186" t="s">
        <v>74</v>
      </c>
      <c r="G849" s="186" t="s">
        <v>77</v>
      </c>
      <c r="H849" s="187">
        <v>640</v>
      </c>
      <c r="I849" s="201">
        <v>0.3</v>
      </c>
      <c r="J849" s="197">
        <f t="shared" si="29"/>
        <v>448</v>
      </c>
    </row>
    <row r="850" spans="1:10" ht="15.75">
      <c r="A850" s="185">
        <f t="shared" si="28"/>
        <v>846</v>
      </c>
      <c r="B850" s="186" t="s">
        <v>1215</v>
      </c>
      <c r="C850" s="186" t="s">
        <v>1801</v>
      </c>
      <c r="D850" s="186" t="s">
        <v>1802</v>
      </c>
      <c r="E850" s="186" t="s">
        <v>308</v>
      </c>
      <c r="F850" s="186" t="s">
        <v>74</v>
      </c>
      <c r="G850" s="186" t="s">
        <v>77</v>
      </c>
      <c r="H850" s="187">
        <v>640</v>
      </c>
      <c r="I850" s="201">
        <v>0.3</v>
      </c>
      <c r="J850" s="197">
        <f t="shared" si="29"/>
        <v>448</v>
      </c>
    </row>
    <row r="851" spans="1:10" ht="15.75">
      <c r="A851" s="185">
        <f t="shared" si="28"/>
        <v>847</v>
      </c>
      <c r="B851" s="186" t="s">
        <v>1215</v>
      </c>
      <c r="C851" s="186" t="s">
        <v>1803</v>
      </c>
      <c r="D851" s="186" t="s">
        <v>1804</v>
      </c>
      <c r="E851" s="186" t="s">
        <v>308</v>
      </c>
      <c r="F851" s="186" t="s">
        <v>74</v>
      </c>
      <c r="G851" s="186" t="s">
        <v>77</v>
      </c>
      <c r="H851" s="187">
        <v>320</v>
      </c>
      <c r="I851" s="201">
        <v>0.3</v>
      </c>
      <c r="J851" s="197">
        <f t="shared" si="29"/>
        <v>224</v>
      </c>
    </row>
    <row r="852" spans="1:10" ht="15.75">
      <c r="A852" s="185">
        <f t="shared" si="28"/>
        <v>848</v>
      </c>
      <c r="B852" s="186" t="s">
        <v>1215</v>
      </c>
      <c r="C852" s="186" t="s">
        <v>1805</v>
      </c>
      <c r="D852" s="186" t="s">
        <v>1806</v>
      </c>
      <c r="E852" s="186" t="s">
        <v>308</v>
      </c>
      <c r="F852" s="186" t="s">
        <v>74</v>
      </c>
      <c r="G852" s="186" t="s">
        <v>77</v>
      </c>
      <c r="H852" s="187">
        <v>320</v>
      </c>
      <c r="I852" s="201">
        <v>0.3</v>
      </c>
      <c r="J852" s="197">
        <f t="shared" si="29"/>
        <v>224</v>
      </c>
    </row>
    <row r="853" spans="1:10" ht="15.75">
      <c r="A853" s="185">
        <f t="shared" si="28"/>
        <v>849</v>
      </c>
      <c r="B853" s="186" t="s">
        <v>1215</v>
      </c>
      <c r="C853" s="186" t="s">
        <v>1807</v>
      </c>
      <c r="D853" s="186" t="s">
        <v>1808</v>
      </c>
      <c r="E853" s="186" t="s">
        <v>308</v>
      </c>
      <c r="F853" s="186" t="s">
        <v>74</v>
      </c>
      <c r="G853" s="186" t="s">
        <v>77</v>
      </c>
      <c r="H853" s="187">
        <v>320</v>
      </c>
      <c r="I853" s="201">
        <v>0.3</v>
      </c>
      <c r="J853" s="197">
        <f t="shared" si="29"/>
        <v>224</v>
      </c>
    </row>
    <row r="854" spans="1:10" ht="15.75">
      <c r="A854" s="185">
        <f t="shared" si="28"/>
        <v>850</v>
      </c>
      <c r="B854" s="186" t="s">
        <v>1215</v>
      </c>
      <c r="C854" s="186" t="s">
        <v>1809</v>
      </c>
      <c r="D854" s="186" t="s">
        <v>1810</v>
      </c>
      <c r="E854" s="186" t="s">
        <v>308</v>
      </c>
      <c r="F854" s="186" t="s">
        <v>74</v>
      </c>
      <c r="G854" s="186" t="s">
        <v>77</v>
      </c>
      <c r="H854" s="187">
        <v>640</v>
      </c>
      <c r="I854" s="201">
        <v>0.3</v>
      </c>
      <c r="J854" s="197">
        <f t="shared" si="29"/>
        <v>448</v>
      </c>
    </row>
    <row r="855" spans="1:10" ht="15.75">
      <c r="A855" s="185">
        <f t="shared" si="28"/>
        <v>851</v>
      </c>
      <c r="B855" s="186" t="s">
        <v>1215</v>
      </c>
      <c r="C855" s="186" t="s">
        <v>1811</v>
      </c>
      <c r="D855" s="186" t="s">
        <v>1812</v>
      </c>
      <c r="E855" s="186" t="s">
        <v>308</v>
      </c>
      <c r="F855" s="186" t="s">
        <v>74</v>
      </c>
      <c r="G855" s="186" t="s">
        <v>77</v>
      </c>
      <c r="H855" s="187">
        <v>14280</v>
      </c>
      <c r="I855" s="201">
        <v>0.3</v>
      </c>
      <c r="J855" s="197">
        <f t="shared" si="29"/>
        <v>9996</v>
      </c>
    </row>
    <row r="856" spans="1:10" ht="15.75">
      <c r="A856" s="185">
        <f t="shared" si="28"/>
        <v>852</v>
      </c>
      <c r="B856" s="186" t="s">
        <v>1215</v>
      </c>
      <c r="C856" s="186" t="s">
        <v>1813</v>
      </c>
      <c r="D856" s="186" t="s">
        <v>1814</v>
      </c>
      <c r="E856" s="186" t="s">
        <v>308</v>
      </c>
      <c r="F856" s="186" t="s">
        <v>74</v>
      </c>
      <c r="G856" s="186" t="s">
        <v>77</v>
      </c>
      <c r="H856" s="187">
        <v>16315</v>
      </c>
      <c r="I856" s="201">
        <v>0.3</v>
      </c>
      <c r="J856" s="197">
        <f t="shared" si="29"/>
        <v>11420.5</v>
      </c>
    </row>
    <row r="857" spans="1:10" ht="15.75">
      <c r="A857" s="185">
        <f t="shared" si="28"/>
        <v>853</v>
      </c>
      <c r="B857" s="186" t="s">
        <v>1215</v>
      </c>
      <c r="C857" s="186" t="s">
        <v>1815</v>
      </c>
      <c r="D857" s="186" t="s">
        <v>1816</v>
      </c>
      <c r="E857" s="186" t="s">
        <v>308</v>
      </c>
      <c r="F857" s="186" t="s">
        <v>74</v>
      </c>
      <c r="G857" s="186" t="s">
        <v>77</v>
      </c>
      <c r="H857" s="187">
        <v>11555</v>
      </c>
      <c r="I857" s="201">
        <v>0.3</v>
      </c>
      <c r="J857" s="197">
        <f t="shared" si="29"/>
        <v>8088.5</v>
      </c>
    </row>
    <row r="858" spans="1:10" ht="15.75">
      <c r="A858" s="185">
        <f t="shared" si="28"/>
        <v>854</v>
      </c>
      <c r="B858" s="186" t="s">
        <v>1215</v>
      </c>
      <c r="C858" s="186" t="s">
        <v>1817</v>
      </c>
      <c r="D858" s="186" t="s">
        <v>1818</v>
      </c>
      <c r="E858" s="186" t="s">
        <v>308</v>
      </c>
      <c r="F858" s="186" t="s">
        <v>74</v>
      </c>
      <c r="G858" s="186" t="s">
        <v>77</v>
      </c>
      <c r="H858" s="187">
        <v>10195</v>
      </c>
      <c r="I858" s="201">
        <v>0.3</v>
      </c>
      <c r="J858" s="197">
        <f t="shared" si="29"/>
        <v>7136.5</v>
      </c>
    </row>
    <row r="859" spans="1:10" ht="15.75">
      <c r="A859" s="185">
        <f t="shared" si="28"/>
        <v>855</v>
      </c>
      <c r="B859" s="186" t="s">
        <v>1215</v>
      </c>
      <c r="C859" s="186" t="s">
        <v>1819</v>
      </c>
      <c r="D859" s="186" t="s">
        <v>1820</v>
      </c>
      <c r="E859" s="186" t="s">
        <v>308</v>
      </c>
      <c r="F859" s="186" t="s">
        <v>74</v>
      </c>
      <c r="G859" s="186" t="s">
        <v>77</v>
      </c>
      <c r="H859" s="187">
        <v>263</v>
      </c>
      <c r="I859" s="201">
        <v>0.3</v>
      </c>
      <c r="J859" s="197">
        <f t="shared" si="29"/>
        <v>184.10000000000002</v>
      </c>
    </row>
    <row r="860" spans="1:10" ht="15.75">
      <c r="A860" s="185">
        <f t="shared" si="28"/>
        <v>856</v>
      </c>
      <c r="B860" s="186" t="s">
        <v>1215</v>
      </c>
      <c r="C860" s="186" t="s">
        <v>1821</v>
      </c>
      <c r="D860" s="186" t="s">
        <v>1822</v>
      </c>
      <c r="E860" s="186" t="s">
        <v>308</v>
      </c>
      <c r="F860" s="186" t="s">
        <v>74</v>
      </c>
      <c r="G860" s="186" t="s">
        <v>77</v>
      </c>
      <c r="H860" s="187">
        <v>525</v>
      </c>
      <c r="I860" s="201">
        <v>0.3</v>
      </c>
      <c r="J860" s="197">
        <f t="shared" si="29"/>
        <v>367.5</v>
      </c>
    </row>
    <row r="861" spans="1:10" ht="15.75">
      <c r="A861" s="185">
        <f t="shared" si="28"/>
        <v>857</v>
      </c>
      <c r="B861" s="186" t="s">
        <v>1215</v>
      </c>
      <c r="C861" s="186" t="s">
        <v>1823</v>
      </c>
      <c r="D861" s="186" t="s">
        <v>1824</v>
      </c>
      <c r="E861" s="186" t="s">
        <v>308</v>
      </c>
      <c r="F861" s="186" t="s">
        <v>74</v>
      </c>
      <c r="G861" s="186" t="s">
        <v>77</v>
      </c>
      <c r="H861" s="187">
        <v>1050</v>
      </c>
      <c r="I861" s="201">
        <v>0.3</v>
      </c>
      <c r="J861" s="197">
        <f t="shared" si="29"/>
        <v>735</v>
      </c>
    </row>
    <row r="862" spans="1:10" ht="15.75">
      <c r="A862" s="185">
        <f t="shared" si="28"/>
        <v>858</v>
      </c>
      <c r="B862" s="186" t="s">
        <v>1215</v>
      </c>
      <c r="C862" s="186" t="s">
        <v>1825</v>
      </c>
      <c r="D862" s="186" t="s">
        <v>1826</v>
      </c>
      <c r="E862" s="186" t="s">
        <v>308</v>
      </c>
      <c r="F862" s="186" t="s">
        <v>74</v>
      </c>
      <c r="G862" s="186" t="s">
        <v>77</v>
      </c>
      <c r="H862" s="187">
        <v>165</v>
      </c>
      <c r="I862" s="201">
        <v>0.15</v>
      </c>
      <c r="J862" s="197">
        <f t="shared" si="29"/>
        <v>140.25</v>
      </c>
    </row>
    <row r="863" spans="1:10" ht="26.25">
      <c r="A863" s="185">
        <f t="shared" si="28"/>
        <v>859</v>
      </c>
      <c r="B863" s="186" t="s">
        <v>1215</v>
      </c>
      <c r="C863" s="186" t="s">
        <v>1827</v>
      </c>
      <c r="D863" s="188" t="s">
        <v>2839</v>
      </c>
      <c r="E863" s="186" t="s">
        <v>308</v>
      </c>
      <c r="F863" s="186" t="s">
        <v>74</v>
      </c>
      <c r="G863" s="186" t="s">
        <v>77</v>
      </c>
      <c r="H863" s="187">
        <v>11800</v>
      </c>
      <c r="I863" s="201">
        <v>0.15</v>
      </c>
      <c r="J863" s="197">
        <f t="shared" si="29"/>
        <v>10030</v>
      </c>
    </row>
    <row r="864" spans="1:10" ht="26.25">
      <c r="A864" s="185">
        <f t="shared" si="28"/>
        <v>860</v>
      </c>
      <c r="B864" s="186" t="s">
        <v>1215</v>
      </c>
      <c r="C864" s="186" t="s">
        <v>1828</v>
      </c>
      <c r="D864" s="188" t="s">
        <v>2840</v>
      </c>
      <c r="E864" s="186" t="s">
        <v>308</v>
      </c>
      <c r="F864" s="186" t="s">
        <v>74</v>
      </c>
      <c r="G864" s="186" t="s">
        <v>77</v>
      </c>
      <c r="H864" s="187">
        <v>915</v>
      </c>
      <c r="I864" s="201">
        <v>0.15</v>
      </c>
      <c r="J864" s="197">
        <f t="shared" si="29"/>
        <v>777.75</v>
      </c>
    </row>
    <row r="865" spans="1:10" ht="26.25">
      <c r="A865" s="185">
        <f t="shared" si="28"/>
        <v>861</v>
      </c>
      <c r="B865" s="186" t="s">
        <v>1215</v>
      </c>
      <c r="C865" s="186" t="s">
        <v>1829</v>
      </c>
      <c r="D865" s="188" t="s">
        <v>2841</v>
      </c>
      <c r="E865" s="186" t="s">
        <v>308</v>
      </c>
      <c r="F865" s="186" t="s">
        <v>74</v>
      </c>
      <c r="G865" s="186" t="s">
        <v>77</v>
      </c>
      <c r="H865" s="187">
        <v>755</v>
      </c>
      <c r="I865" s="201">
        <v>0.15</v>
      </c>
      <c r="J865" s="197">
        <f t="shared" si="29"/>
        <v>641.75</v>
      </c>
    </row>
    <row r="866" spans="1:10" ht="15.75">
      <c r="A866" s="185">
        <f t="shared" si="28"/>
        <v>862</v>
      </c>
      <c r="B866" s="186" t="s">
        <v>1215</v>
      </c>
      <c r="C866" s="186" t="s">
        <v>1830</v>
      </c>
      <c r="D866" s="186" t="s">
        <v>1831</v>
      </c>
      <c r="E866" s="186" t="s">
        <v>308</v>
      </c>
      <c r="F866" s="186" t="s">
        <v>74</v>
      </c>
      <c r="G866" s="186" t="s">
        <v>77</v>
      </c>
      <c r="H866" s="187">
        <v>865</v>
      </c>
      <c r="I866" s="201">
        <v>0.15</v>
      </c>
      <c r="J866" s="197">
        <f t="shared" si="29"/>
        <v>735.25</v>
      </c>
    </row>
    <row r="867" spans="1:10" ht="26.25">
      <c r="A867" s="185">
        <f t="shared" si="28"/>
        <v>863</v>
      </c>
      <c r="B867" s="186" t="s">
        <v>1215</v>
      </c>
      <c r="C867" s="186" t="s">
        <v>1832</v>
      </c>
      <c r="D867" s="188" t="s">
        <v>2842</v>
      </c>
      <c r="E867" s="186" t="s">
        <v>308</v>
      </c>
      <c r="F867" s="186" t="s">
        <v>74</v>
      </c>
      <c r="G867" s="186" t="s">
        <v>77</v>
      </c>
      <c r="H867" s="187">
        <v>1025</v>
      </c>
      <c r="I867" s="201">
        <v>0.15</v>
      </c>
      <c r="J867" s="197">
        <f t="shared" si="29"/>
        <v>871.25</v>
      </c>
    </row>
    <row r="868" spans="1:10" ht="26.25">
      <c r="A868" s="185">
        <f t="shared" si="28"/>
        <v>864</v>
      </c>
      <c r="B868" s="186" t="s">
        <v>1215</v>
      </c>
      <c r="C868" s="186" t="s">
        <v>1833</v>
      </c>
      <c r="D868" s="188" t="s">
        <v>2843</v>
      </c>
      <c r="E868" s="186" t="s">
        <v>308</v>
      </c>
      <c r="F868" s="186" t="s">
        <v>74</v>
      </c>
      <c r="G868" s="186" t="s">
        <v>77</v>
      </c>
      <c r="H868" s="187">
        <v>1585</v>
      </c>
      <c r="I868" s="201">
        <v>0.15</v>
      </c>
      <c r="J868" s="197">
        <f t="shared" si="29"/>
        <v>1347.25</v>
      </c>
    </row>
    <row r="869" spans="1:10" ht="26.25">
      <c r="A869" s="185">
        <f t="shared" si="28"/>
        <v>865</v>
      </c>
      <c r="B869" s="186" t="s">
        <v>1215</v>
      </c>
      <c r="C869" s="186" t="s">
        <v>1834</v>
      </c>
      <c r="D869" s="188" t="s">
        <v>2844</v>
      </c>
      <c r="E869" s="186" t="s">
        <v>308</v>
      </c>
      <c r="F869" s="186" t="s">
        <v>74</v>
      </c>
      <c r="G869" s="186" t="s">
        <v>77</v>
      </c>
      <c r="H869" s="187">
        <v>1425</v>
      </c>
      <c r="I869" s="201">
        <v>0.15</v>
      </c>
      <c r="J869" s="197">
        <f t="shared" si="29"/>
        <v>1211.25</v>
      </c>
    </row>
    <row r="870" spans="1:10" ht="26.25">
      <c r="A870" s="185">
        <f t="shared" si="28"/>
        <v>866</v>
      </c>
      <c r="B870" s="186" t="s">
        <v>1215</v>
      </c>
      <c r="C870" s="186" t="s">
        <v>1835</v>
      </c>
      <c r="D870" s="188" t="s">
        <v>2845</v>
      </c>
      <c r="E870" s="186" t="s">
        <v>308</v>
      </c>
      <c r="F870" s="186" t="s">
        <v>74</v>
      </c>
      <c r="G870" s="186" t="s">
        <v>77</v>
      </c>
      <c r="H870" s="187">
        <v>1535</v>
      </c>
      <c r="I870" s="201">
        <v>0.15</v>
      </c>
      <c r="J870" s="197">
        <f t="shared" si="29"/>
        <v>1304.75</v>
      </c>
    </row>
    <row r="871" spans="1:10" ht="26.25">
      <c r="A871" s="185">
        <f t="shared" si="28"/>
        <v>867</v>
      </c>
      <c r="B871" s="186" t="s">
        <v>1215</v>
      </c>
      <c r="C871" s="186" t="s">
        <v>1836</v>
      </c>
      <c r="D871" s="188" t="s">
        <v>2846</v>
      </c>
      <c r="E871" s="186" t="s">
        <v>308</v>
      </c>
      <c r="F871" s="186" t="s">
        <v>74</v>
      </c>
      <c r="G871" s="186" t="s">
        <v>77</v>
      </c>
      <c r="H871" s="187">
        <v>1820</v>
      </c>
      <c r="I871" s="201">
        <v>0.15</v>
      </c>
      <c r="J871" s="197">
        <f t="shared" si="29"/>
        <v>1547</v>
      </c>
    </row>
    <row r="872" spans="1:10" ht="15.75">
      <c r="A872" s="185">
        <f t="shared" si="28"/>
        <v>868</v>
      </c>
      <c r="B872" s="186" t="s">
        <v>1215</v>
      </c>
      <c r="C872" s="186" t="s">
        <v>1837</v>
      </c>
      <c r="D872" s="186" t="s">
        <v>1838</v>
      </c>
      <c r="E872" s="186" t="s">
        <v>308</v>
      </c>
      <c r="F872" s="186" t="s">
        <v>74</v>
      </c>
      <c r="G872" s="186" t="s">
        <v>77</v>
      </c>
      <c r="H872" s="187">
        <v>2000</v>
      </c>
      <c r="I872" s="201">
        <v>0.15</v>
      </c>
      <c r="J872" s="197">
        <f t="shared" si="29"/>
        <v>1700</v>
      </c>
    </row>
    <row r="873" spans="1:10" ht="15.75">
      <c r="A873" s="185">
        <f t="shared" si="28"/>
        <v>869</v>
      </c>
      <c r="B873" s="186" t="s">
        <v>1215</v>
      </c>
      <c r="C873" s="186" t="s">
        <v>1839</v>
      </c>
      <c r="D873" s="186" t="s">
        <v>1840</v>
      </c>
      <c r="E873" s="186" t="s">
        <v>308</v>
      </c>
      <c r="F873" s="186" t="s">
        <v>74</v>
      </c>
      <c r="G873" s="186" t="s">
        <v>77</v>
      </c>
      <c r="H873" s="187">
        <v>1830</v>
      </c>
      <c r="I873" s="201">
        <v>0.15</v>
      </c>
      <c r="J873" s="197">
        <f t="shared" si="29"/>
        <v>1555.5</v>
      </c>
    </row>
    <row r="874" spans="1:10" ht="15.75">
      <c r="A874" s="185">
        <f t="shared" si="28"/>
        <v>870</v>
      </c>
      <c r="B874" s="186" t="s">
        <v>1215</v>
      </c>
      <c r="C874" s="186" t="s">
        <v>1841</v>
      </c>
      <c r="D874" s="186" t="s">
        <v>1842</v>
      </c>
      <c r="E874" s="186" t="s">
        <v>308</v>
      </c>
      <c r="F874" s="186" t="s">
        <v>74</v>
      </c>
      <c r="G874" s="186" t="s">
        <v>77</v>
      </c>
      <c r="H874" s="187">
        <v>2540</v>
      </c>
      <c r="I874" s="201">
        <v>0.15</v>
      </c>
      <c r="J874" s="197">
        <f t="shared" si="29"/>
        <v>2159</v>
      </c>
    </row>
    <row r="875" spans="1:10" ht="15.75">
      <c r="A875" s="185">
        <f t="shared" si="28"/>
        <v>871</v>
      </c>
      <c r="B875" s="186" t="s">
        <v>1215</v>
      </c>
      <c r="C875" s="186" t="s">
        <v>1843</v>
      </c>
      <c r="D875" s="186" t="s">
        <v>1844</v>
      </c>
      <c r="E875" s="186" t="s">
        <v>308</v>
      </c>
      <c r="F875" s="186" t="s">
        <v>74</v>
      </c>
      <c r="G875" s="186" t="s">
        <v>77</v>
      </c>
      <c r="H875" s="187">
        <v>363</v>
      </c>
      <c r="I875" s="201">
        <v>0.15</v>
      </c>
      <c r="J875" s="197">
        <f t="shared" si="29"/>
        <v>308.55</v>
      </c>
    </row>
    <row r="876" spans="1:10" ht="15.75">
      <c r="A876" s="185">
        <f t="shared" si="28"/>
        <v>872</v>
      </c>
      <c r="B876" s="186" t="s">
        <v>1215</v>
      </c>
      <c r="C876" s="186" t="s">
        <v>1845</v>
      </c>
      <c r="D876" s="186" t="s">
        <v>1846</v>
      </c>
      <c r="E876" s="186" t="s">
        <v>308</v>
      </c>
      <c r="F876" s="186" t="s">
        <v>74</v>
      </c>
      <c r="G876" s="186" t="s">
        <v>77</v>
      </c>
      <c r="H876" s="187">
        <v>675</v>
      </c>
      <c r="I876" s="201">
        <v>0.15</v>
      </c>
      <c r="J876" s="197">
        <f t="shared" si="29"/>
        <v>573.75</v>
      </c>
    </row>
    <row r="877" spans="1:10" ht="15.75">
      <c r="A877" s="185">
        <f t="shared" si="28"/>
        <v>873</v>
      </c>
      <c r="B877" s="186" t="s">
        <v>1215</v>
      </c>
      <c r="C877" s="186" t="s">
        <v>1847</v>
      </c>
      <c r="D877" s="186" t="s">
        <v>1848</v>
      </c>
      <c r="E877" s="186" t="s">
        <v>308</v>
      </c>
      <c r="F877" s="186" t="s">
        <v>74</v>
      </c>
      <c r="G877" s="186" t="s">
        <v>77</v>
      </c>
      <c r="H877" s="187">
        <v>710</v>
      </c>
      <c r="I877" s="201">
        <v>0.15</v>
      </c>
      <c r="J877" s="197">
        <f t="shared" si="29"/>
        <v>603.5</v>
      </c>
    </row>
    <row r="878" spans="1:10" ht="15.75">
      <c r="A878" s="185">
        <f t="shared" si="28"/>
        <v>874</v>
      </c>
      <c r="B878" s="186" t="s">
        <v>1215</v>
      </c>
      <c r="C878" s="186" t="s">
        <v>1849</v>
      </c>
      <c r="D878" s="186" t="s">
        <v>1850</v>
      </c>
      <c r="E878" s="186" t="s">
        <v>308</v>
      </c>
      <c r="F878" s="186" t="s">
        <v>74</v>
      </c>
      <c r="G878" s="186" t="s">
        <v>77</v>
      </c>
      <c r="H878" s="187">
        <v>710</v>
      </c>
      <c r="I878" s="201">
        <v>0.15</v>
      </c>
      <c r="J878" s="197">
        <f t="shared" si="29"/>
        <v>603.5</v>
      </c>
    </row>
    <row r="879" spans="1:10" ht="15.75">
      <c r="A879" s="185">
        <f t="shared" si="28"/>
        <v>875</v>
      </c>
      <c r="B879" s="186" t="s">
        <v>1215</v>
      </c>
      <c r="C879" s="186" t="s">
        <v>1851</v>
      </c>
      <c r="D879" s="186" t="s">
        <v>1852</v>
      </c>
      <c r="E879" s="186" t="s">
        <v>308</v>
      </c>
      <c r="F879" s="186" t="s">
        <v>74</v>
      </c>
      <c r="G879" s="186" t="s">
        <v>77</v>
      </c>
      <c r="H879" s="187">
        <v>675</v>
      </c>
      <c r="I879" s="201">
        <v>0.15</v>
      </c>
      <c r="J879" s="197">
        <f t="shared" si="29"/>
        <v>573.75</v>
      </c>
    </row>
    <row r="880" spans="1:10" ht="15.75">
      <c r="A880" s="185">
        <f t="shared" si="28"/>
        <v>876</v>
      </c>
      <c r="B880" s="186" t="s">
        <v>1215</v>
      </c>
      <c r="C880" s="186" t="s">
        <v>1853</v>
      </c>
      <c r="D880" s="186" t="s">
        <v>1854</v>
      </c>
      <c r="E880" s="186" t="s">
        <v>308</v>
      </c>
      <c r="F880" s="186" t="s">
        <v>74</v>
      </c>
      <c r="G880" s="186" t="s">
        <v>77</v>
      </c>
      <c r="H880" s="187">
        <v>845</v>
      </c>
      <c r="I880" s="201">
        <v>0.15</v>
      </c>
      <c r="J880" s="197">
        <f t="shared" si="29"/>
        <v>718.25</v>
      </c>
    </row>
    <row r="881" spans="1:10" ht="15.75">
      <c r="A881" s="185">
        <f t="shared" si="28"/>
        <v>877</v>
      </c>
      <c r="B881" s="186" t="s">
        <v>1215</v>
      </c>
      <c r="C881" s="186" t="s">
        <v>1855</v>
      </c>
      <c r="D881" s="186" t="s">
        <v>1856</v>
      </c>
      <c r="E881" s="186" t="s">
        <v>308</v>
      </c>
      <c r="F881" s="186" t="s">
        <v>74</v>
      </c>
      <c r="G881" s="186" t="s">
        <v>77</v>
      </c>
      <c r="H881" s="187">
        <v>675</v>
      </c>
      <c r="I881" s="201">
        <v>0.15</v>
      </c>
      <c r="J881" s="197">
        <f t="shared" si="29"/>
        <v>573.75</v>
      </c>
    </row>
    <row r="882" spans="1:10" ht="15.75">
      <c r="A882" s="185">
        <f t="shared" si="28"/>
        <v>878</v>
      </c>
      <c r="B882" s="186" t="s">
        <v>1215</v>
      </c>
      <c r="C882" s="186" t="s">
        <v>1857</v>
      </c>
      <c r="D882" s="186" t="s">
        <v>1858</v>
      </c>
      <c r="E882" s="186" t="s">
        <v>308</v>
      </c>
      <c r="F882" s="186" t="s">
        <v>74</v>
      </c>
      <c r="G882" s="186" t="s">
        <v>77</v>
      </c>
      <c r="H882" s="187">
        <v>835</v>
      </c>
      <c r="I882" s="201">
        <v>0.15</v>
      </c>
      <c r="J882" s="197">
        <f t="shared" si="29"/>
        <v>709.75</v>
      </c>
    </row>
    <row r="883" spans="1:10" ht="15.75">
      <c r="A883" s="185">
        <f t="shared" si="28"/>
        <v>879</v>
      </c>
      <c r="B883" s="186" t="s">
        <v>1215</v>
      </c>
      <c r="C883" s="186" t="s">
        <v>1859</v>
      </c>
      <c r="D883" s="186" t="s">
        <v>1860</v>
      </c>
      <c r="E883" s="186" t="s">
        <v>308</v>
      </c>
      <c r="F883" s="186" t="s">
        <v>74</v>
      </c>
      <c r="G883" s="186" t="s">
        <v>77</v>
      </c>
      <c r="H883" s="187">
        <v>540</v>
      </c>
      <c r="I883" s="201">
        <v>0.15</v>
      </c>
      <c r="J883" s="197">
        <f t="shared" si="29"/>
        <v>459</v>
      </c>
    </row>
    <row r="884" spans="1:10" ht="15.75">
      <c r="A884" s="185">
        <f t="shared" si="28"/>
        <v>880</v>
      </c>
      <c r="B884" s="186" t="s">
        <v>1215</v>
      </c>
      <c r="C884" s="186" t="s">
        <v>1861</v>
      </c>
      <c r="D884" s="186" t="s">
        <v>1862</v>
      </c>
      <c r="E884" s="186" t="s">
        <v>308</v>
      </c>
      <c r="F884" s="186" t="s">
        <v>74</v>
      </c>
      <c r="G884" s="186" t="s">
        <v>77</v>
      </c>
      <c r="H884" s="187">
        <v>2535</v>
      </c>
      <c r="I884" s="201">
        <v>0.15</v>
      </c>
      <c r="J884" s="197">
        <f t="shared" si="29"/>
        <v>2154.75</v>
      </c>
    </row>
    <row r="885" spans="1:10" ht="15.75">
      <c r="A885" s="185">
        <f t="shared" si="28"/>
        <v>881</v>
      </c>
      <c r="B885" s="186" t="s">
        <v>1215</v>
      </c>
      <c r="C885" s="186" t="s">
        <v>1863</v>
      </c>
      <c r="D885" s="186" t="s">
        <v>1864</v>
      </c>
      <c r="E885" s="186" t="s">
        <v>308</v>
      </c>
      <c r="F885" s="186" t="s">
        <v>74</v>
      </c>
      <c r="G885" s="186" t="s">
        <v>77</v>
      </c>
      <c r="H885" s="187">
        <v>3550</v>
      </c>
      <c r="I885" s="201">
        <v>0.15</v>
      </c>
      <c r="J885" s="197">
        <f t="shared" si="29"/>
        <v>3017.5</v>
      </c>
    </row>
    <row r="886" spans="1:10" ht="15.75">
      <c r="A886" s="185">
        <f t="shared" si="28"/>
        <v>882</v>
      </c>
      <c r="B886" s="186" t="s">
        <v>1215</v>
      </c>
      <c r="C886" s="186" t="s">
        <v>1865</v>
      </c>
      <c r="D886" s="186" t="s">
        <v>1866</v>
      </c>
      <c r="E886" s="186" t="s">
        <v>308</v>
      </c>
      <c r="F886" s="186" t="s">
        <v>74</v>
      </c>
      <c r="G886" s="186" t="s">
        <v>77</v>
      </c>
      <c r="H886" s="187">
        <v>2970</v>
      </c>
      <c r="I886" s="201">
        <v>0.15</v>
      </c>
      <c r="J886" s="197">
        <f t="shared" si="29"/>
        <v>2524.5</v>
      </c>
    </row>
    <row r="887" spans="1:10" ht="15.75">
      <c r="A887" s="185">
        <f t="shared" si="28"/>
        <v>883</v>
      </c>
      <c r="B887" s="186" t="s">
        <v>1215</v>
      </c>
      <c r="C887" s="186" t="s">
        <v>1867</v>
      </c>
      <c r="D887" s="186" t="s">
        <v>1868</v>
      </c>
      <c r="E887" s="186" t="s">
        <v>308</v>
      </c>
      <c r="F887" s="186" t="s">
        <v>74</v>
      </c>
      <c r="G887" s="186" t="s">
        <v>77</v>
      </c>
      <c r="H887" s="187">
        <v>4050</v>
      </c>
      <c r="I887" s="201">
        <v>0.15</v>
      </c>
      <c r="J887" s="197">
        <f t="shared" si="29"/>
        <v>3442.5</v>
      </c>
    </row>
    <row r="888" spans="1:10" ht="15.75">
      <c r="A888" s="185">
        <f t="shared" si="28"/>
        <v>884</v>
      </c>
      <c r="B888" s="186" t="s">
        <v>1215</v>
      </c>
      <c r="C888" s="186" t="s">
        <v>1869</v>
      </c>
      <c r="D888" s="186" t="s">
        <v>1870</v>
      </c>
      <c r="E888" s="186" t="s">
        <v>308</v>
      </c>
      <c r="F888" s="186" t="s">
        <v>74</v>
      </c>
      <c r="G888" s="186" t="s">
        <v>77</v>
      </c>
      <c r="H888" s="187">
        <v>3915</v>
      </c>
      <c r="I888" s="201">
        <v>0.15</v>
      </c>
      <c r="J888" s="197">
        <f t="shared" si="29"/>
        <v>3327.75</v>
      </c>
    </row>
    <row r="889" spans="1:10" ht="15.75">
      <c r="A889" s="185">
        <f t="shared" si="28"/>
        <v>885</v>
      </c>
      <c r="B889" s="186" t="s">
        <v>1215</v>
      </c>
      <c r="C889" s="186" t="s">
        <v>1871</v>
      </c>
      <c r="D889" s="186" t="s">
        <v>1872</v>
      </c>
      <c r="E889" s="186" t="s">
        <v>308</v>
      </c>
      <c r="F889" s="186" t="s">
        <v>74</v>
      </c>
      <c r="G889" s="186" t="s">
        <v>77</v>
      </c>
      <c r="H889" s="187">
        <v>4645</v>
      </c>
      <c r="I889" s="201">
        <v>0.15</v>
      </c>
      <c r="J889" s="197">
        <f t="shared" si="29"/>
        <v>3948.25</v>
      </c>
    </row>
    <row r="890" spans="1:10" ht="15.75">
      <c r="A890" s="185">
        <f t="shared" si="28"/>
        <v>886</v>
      </c>
      <c r="B890" s="186" t="s">
        <v>1215</v>
      </c>
      <c r="C890" s="186" t="s">
        <v>1873</v>
      </c>
      <c r="D890" s="186" t="s">
        <v>1874</v>
      </c>
      <c r="E890" s="186" t="s">
        <v>308</v>
      </c>
      <c r="F890" s="186" t="s">
        <v>74</v>
      </c>
      <c r="G890" s="186" t="s">
        <v>77</v>
      </c>
      <c r="H890" s="187">
        <v>5220</v>
      </c>
      <c r="I890" s="201">
        <v>0.15</v>
      </c>
      <c r="J890" s="197">
        <f t="shared" si="29"/>
        <v>4437</v>
      </c>
    </row>
    <row r="891" spans="1:10" ht="15.75">
      <c r="A891" s="185">
        <f t="shared" si="28"/>
        <v>887</v>
      </c>
      <c r="B891" s="186" t="s">
        <v>1215</v>
      </c>
      <c r="C891" s="186" t="s">
        <v>1875</v>
      </c>
      <c r="D891" s="186" t="s">
        <v>1876</v>
      </c>
      <c r="E891" s="186" t="s">
        <v>308</v>
      </c>
      <c r="F891" s="186" t="s">
        <v>74</v>
      </c>
      <c r="G891" s="186" t="s">
        <v>77</v>
      </c>
      <c r="H891" s="187">
        <v>6300</v>
      </c>
      <c r="I891" s="201">
        <v>0.15</v>
      </c>
      <c r="J891" s="197">
        <f t="shared" si="29"/>
        <v>5355</v>
      </c>
    </row>
    <row r="892" spans="1:10" ht="15.75">
      <c r="A892" s="185">
        <f t="shared" si="28"/>
        <v>888</v>
      </c>
      <c r="B892" s="186" t="s">
        <v>1215</v>
      </c>
      <c r="C892" s="186" t="s">
        <v>1877</v>
      </c>
      <c r="D892" s="186" t="s">
        <v>1878</v>
      </c>
      <c r="E892" s="186" t="s">
        <v>308</v>
      </c>
      <c r="F892" s="186" t="s">
        <v>74</v>
      </c>
      <c r="G892" s="186" t="s">
        <v>77</v>
      </c>
      <c r="H892" s="187">
        <v>6165</v>
      </c>
      <c r="I892" s="201">
        <v>0.15</v>
      </c>
      <c r="J892" s="197">
        <f t="shared" si="29"/>
        <v>5240.25</v>
      </c>
    </row>
    <row r="893" spans="1:10" ht="15.75">
      <c r="A893" s="185">
        <f t="shared" si="28"/>
        <v>889</v>
      </c>
      <c r="B893" s="186" t="s">
        <v>1215</v>
      </c>
      <c r="C893" s="186" t="s">
        <v>1879</v>
      </c>
      <c r="D893" s="186" t="s">
        <v>1880</v>
      </c>
      <c r="E893" s="186" t="s">
        <v>308</v>
      </c>
      <c r="F893" s="186" t="s">
        <v>74</v>
      </c>
      <c r="G893" s="186" t="s">
        <v>77</v>
      </c>
      <c r="H893" s="187">
        <v>7245</v>
      </c>
      <c r="I893" s="201">
        <v>0.15</v>
      </c>
      <c r="J893" s="197">
        <f t="shared" si="29"/>
        <v>6158.25</v>
      </c>
    </row>
    <row r="894" spans="1:10" ht="15.75">
      <c r="A894" s="185">
        <f t="shared" si="28"/>
        <v>890</v>
      </c>
      <c r="B894" s="186" t="s">
        <v>1215</v>
      </c>
      <c r="C894" s="186" t="s">
        <v>1881</v>
      </c>
      <c r="D894" s="186" t="s">
        <v>1882</v>
      </c>
      <c r="E894" s="186" t="s">
        <v>308</v>
      </c>
      <c r="F894" s="186" t="s">
        <v>74</v>
      </c>
      <c r="G894" s="186" t="s">
        <v>77</v>
      </c>
      <c r="H894" s="187">
        <v>2535</v>
      </c>
      <c r="I894" s="201">
        <v>0.15</v>
      </c>
      <c r="J894" s="197">
        <f t="shared" si="29"/>
        <v>2154.75</v>
      </c>
    </row>
    <row r="895" spans="1:10" ht="15.75">
      <c r="A895" s="185">
        <f t="shared" si="28"/>
        <v>891</v>
      </c>
      <c r="B895" s="186" t="s">
        <v>1215</v>
      </c>
      <c r="C895" s="186" t="s">
        <v>1883</v>
      </c>
      <c r="D895" s="186" t="s">
        <v>1884</v>
      </c>
      <c r="E895" s="186" t="s">
        <v>308</v>
      </c>
      <c r="F895" s="186" t="s">
        <v>74</v>
      </c>
      <c r="G895" s="186" t="s">
        <v>77</v>
      </c>
      <c r="H895" s="187">
        <v>3550</v>
      </c>
      <c r="I895" s="201">
        <v>0.15</v>
      </c>
      <c r="J895" s="197">
        <f t="shared" si="29"/>
        <v>3017.5</v>
      </c>
    </row>
    <row r="896" spans="1:10" ht="15.75">
      <c r="A896" s="185">
        <f t="shared" si="28"/>
        <v>892</v>
      </c>
      <c r="B896" s="186" t="s">
        <v>1215</v>
      </c>
      <c r="C896" s="186" t="s">
        <v>1885</v>
      </c>
      <c r="D896" s="186" t="s">
        <v>1886</v>
      </c>
      <c r="E896" s="186" t="s">
        <v>308</v>
      </c>
      <c r="F896" s="186" t="s">
        <v>74</v>
      </c>
      <c r="G896" s="186" t="s">
        <v>77</v>
      </c>
      <c r="H896" s="187">
        <v>3595</v>
      </c>
      <c r="I896" s="201">
        <v>0.15</v>
      </c>
      <c r="J896" s="197">
        <f t="shared" si="29"/>
        <v>3055.75</v>
      </c>
    </row>
    <row r="897" spans="1:10" ht="15.75">
      <c r="A897" s="185">
        <f t="shared" si="28"/>
        <v>893</v>
      </c>
      <c r="B897" s="186" t="s">
        <v>1215</v>
      </c>
      <c r="C897" s="186" t="s">
        <v>1887</v>
      </c>
      <c r="D897" s="186" t="s">
        <v>1888</v>
      </c>
      <c r="E897" s="186" t="s">
        <v>308</v>
      </c>
      <c r="F897" s="186" t="s">
        <v>74</v>
      </c>
      <c r="G897" s="186" t="s">
        <v>77</v>
      </c>
      <c r="H897" s="187">
        <v>4315</v>
      </c>
      <c r="I897" s="201">
        <v>0.15</v>
      </c>
      <c r="J897" s="197">
        <f t="shared" si="29"/>
        <v>3667.75</v>
      </c>
    </row>
    <row r="898" spans="1:10" ht="15.75">
      <c r="A898" s="185">
        <f t="shared" si="28"/>
        <v>894</v>
      </c>
      <c r="B898" s="186" t="s">
        <v>1215</v>
      </c>
      <c r="C898" s="186" t="s">
        <v>1889</v>
      </c>
      <c r="D898" s="186" t="s">
        <v>1890</v>
      </c>
      <c r="E898" s="186" t="s">
        <v>308</v>
      </c>
      <c r="F898" s="186" t="s">
        <v>74</v>
      </c>
      <c r="G898" s="186" t="s">
        <v>77</v>
      </c>
      <c r="H898" s="187">
        <v>4540</v>
      </c>
      <c r="I898" s="201">
        <v>0.15</v>
      </c>
      <c r="J898" s="197">
        <f t="shared" si="29"/>
        <v>3859</v>
      </c>
    </row>
    <row r="899" spans="1:10" ht="15.75">
      <c r="A899" s="185">
        <f t="shared" si="28"/>
        <v>895</v>
      </c>
      <c r="B899" s="186" t="s">
        <v>1215</v>
      </c>
      <c r="C899" s="186" t="s">
        <v>1891</v>
      </c>
      <c r="D899" s="186" t="s">
        <v>1892</v>
      </c>
      <c r="E899" s="186" t="s">
        <v>308</v>
      </c>
      <c r="F899" s="186" t="s">
        <v>74</v>
      </c>
      <c r="G899" s="186" t="s">
        <v>77</v>
      </c>
      <c r="H899" s="187">
        <v>5260</v>
      </c>
      <c r="I899" s="201">
        <v>0.15</v>
      </c>
      <c r="J899" s="197">
        <f t="shared" si="29"/>
        <v>4471</v>
      </c>
    </row>
    <row r="900" spans="1:10" ht="15.75">
      <c r="A900" s="185">
        <f t="shared" si="28"/>
        <v>896</v>
      </c>
      <c r="B900" s="186" t="s">
        <v>1215</v>
      </c>
      <c r="C900" s="186" t="s">
        <v>1893</v>
      </c>
      <c r="D900" s="186" t="s">
        <v>1894</v>
      </c>
      <c r="E900" s="186" t="s">
        <v>308</v>
      </c>
      <c r="F900" s="186" t="s">
        <v>74</v>
      </c>
      <c r="G900" s="186" t="s">
        <v>77</v>
      </c>
      <c r="H900" s="187">
        <v>5620</v>
      </c>
      <c r="I900" s="201">
        <v>0.15</v>
      </c>
      <c r="J900" s="197">
        <f t="shared" si="29"/>
        <v>4777</v>
      </c>
    </row>
    <row r="901" spans="1:10" ht="15.75">
      <c r="A901" s="185">
        <f t="shared" si="28"/>
        <v>897</v>
      </c>
      <c r="B901" s="186" t="s">
        <v>1215</v>
      </c>
      <c r="C901" s="186" t="s">
        <v>1895</v>
      </c>
      <c r="D901" s="186" t="s">
        <v>1896</v>
      </c>
      <c r="E901" s="186" t="s">
        <v>308</v>
      </c>
      <c r="F901" s="186" t="s">
        <v>74</v>
      </c>
      <c r="G901" s="186" t="s">
        <v>77</v>
      </c>
      <c r="H901" s="187">
        <v>6160</v>
      </c>
      <c r="I901" s="201">
        <v>0.15</v>
      </c>
      <c r="J901" s="197">
        <f t="shared" si="29"/>
        <v>5236</v>
      </c>
    </row>
    <row r="902" spans="1:10" ht="15.75">
      <c r="A902" s="185">
        <f t="shared" ref="A902:A965" si="30">SUM(A901+1)</f>
        <v>898</v>
      </c>
      <c r="B902" s="186" t="s">
        <v>1215</v>
      </c>
      <c r="C902" s="186" t="s">
        <v>1897</v>
      </c>
      <c r="D902" s="186" t="s">
        <v>1898</v>
      </c>
      <c r="E902" s="186" t="s">
        <v>308</v>
      </c>
      <c r="F902" s="186" t="s">
        <v>74</v>
      </c>
      <c r="G902" s="186" t="s">
        <v>77</v>
      </c>
      <c r="H902" s="187">
        <v>685</v>
      </c>
      <c r="I902" s="201">
        <v>0.15</v>
      </c>
      <c r="J902" s="197">
        <f t="shared" si="29"/>
        <v>582.25</v>
      </c>
    </row>
    <row r="903" spans="1:10" ht="15.75">
      <c r="A903" s="185">
        <f t="shared" si="30"/>
        <v>899</v>
      </c>
      <c r="B903" s="186" t="s">
        <v>1215</v>
      </c>
      <c r="C903" s="186" t="s">
        <v>1899</v>
      </c>
      <c r="D903" s="186" t="s">
        <v>1900</v>
      </c>
      <c r="E903" s="186" t="s">
        <v>308</v>
      </c>
      <c r="F903" s="186" t="s">
        <v>74</v>
      </c>
      <c r="G903" s="186" t="s">
        <v>77</v>
      </c>
      <c r="H903" s="187">
        <v>910</v>
      </c>
      <c r="I903" s="201">
        <v>0.15</v>
      </c>
      <c r="J903" s="197">
        <f t="shared" si="29"/>
        <v>773.5</v>
      </c>
    </row>
    <row r="904" spans="1:10" ht="15.75">
      <c r="A904" s="185">
        <f t="shared" si="30"/>
        <v>900</v>
      </c>
      <c r="B904" s="186" t="s">
        <v>1215</v>
      </c>
      <c r="C904" s="186" t="s">
        <v>1901</v>
      </c>
      <c r="D904" s="186" t="s">
        <v>1902</v>
      </c>
      <c r="E904" s="186" t="s">
        <v>308</v>
      </c>
      <c r="F904" s="186" t="s">
        <v>74</v>
      </c>
      <c r="G904" s="186" t="s">
        <v>77</v>
      </c>
      <c r="H904" s="187">
        <v>910</v>
      </c>
      <c r="I904" s="201">
        <v>0.15</v>
      </c>
      <c r="J904" s="197">
        <f t="shared" si="29"/>
        <v>773.5</v>
      </c>
    </row>
    <row r="905" spans="1:10" ht="15.75">
      <c r="A905" s="185">
        <f t="shared" si="30"/>
        <v>901</v>
      </c>
      <c r="B905" s="186" t="s">
        <v>1215</v>
      </c>
      <c r="C905" s="186" t="s">
        <v>1903</v>
      </c>
      <c r="D905" s="186" t="s">
        <v>1904</v>
      </c>
      <c r="E905" s="186" t="s">
        <v>308</v>
      </c>
      <c r="F905" s="186" t="s">
        <v>74</v>
      </c>
      <c r="G905" s="186" t="s">
        <v>77</v>
      </c>
      <c r="H905" s="187">
        <v>815</v>
      </c>
      <c r="I905" s="201">
        <v>0.15</v>
      </c>
      <c r="J905" s="197">
        <f t="shared" si="29"/>
        <v>692.75</v>
      </c>
    </row>
    <row r="906" spans="1:10" ht="15.75">
      <c r="A906" s="185">
        <f t="shared" si="30"/>
        <v>902</v>
      </c>
      <c r="B906" s="186" t="s">
        <v>1215</v>
      </c>
      <c r="C906" s="186" t="s">
        <v>1905</v>
      </c>
      <c r="D906" s="186" t="s">
        <v>1906</v>
      </c>
      <c r="E906" s="186" t="s">
        <v>308</v>
      </c>
      <c r="F906" s="186" t="s">
        <v>74</v>
      </c>
      <c r="G906" s="186" t="s">
        <v>77</v>
      </c>
      <c r="H906" s="187">
        <v>3650</v>
      </c>
      <c r="I906" s="201">
        <v>0.15</v>
      </c>
      <c r="J906" s="197">
        <f t="shared" si="29"/>
        <v>3102.5</v>
      </c>
    </row>
    <row r="907" spans="1:10" ht="15.75">
      <c r="A907" s="185">
        <f t="shared" si="30"/>
        <v>903</v>
      </c>
      <c r="B907" s="186" t="s">
        <v>1215</v>
      </c>
      <c r="C907" s="186" t="s">
        <v>1907</v>
      </c>
      <c r="D907" s="186" t="s">
        <v>1908</v>
      </c>
      <c r="E907" s="186" t="s">
        <v>308</v>
      </c>
      <c r="F907" s="186" t="s">
        <v>74</v>
      </c>
      <c r="G907" s="186" t="s">
        <v>77</v>
      </c>
      <c r="H907" s="187">
        <v>2055</v>
      </c>
      <c r="I907" s="201">
        <v>0.15</v>
      </c>
      <c r="J907" s="197">
        <f t="shared" si="29"/>
        <v>1746.75</v>
      </c>
    </row>
    <row r="908" spans="1:10" ht="15.75">
      <c r="A908" s="185">
        <f t="shared" si="30"/>
        <v>904</v>
      </c>
      <c r="B908" s="186" t="s">
        <v>1215</v>
      </c>
      <c r="C908" s="186" t="s">
        <v>1909</v>
      </c>
      <c r="D908" s="186" t="s">
        <v>1910</v>
      </c>
      <c r="E908" s="186" t="s">
        <v>308</v>
      </c>
      <c r="F908" s="186" t="s">
        <v>74</v>
      </c>
      <c r="G908" s="186" t="s">
        <v>77</v>
      </c>
      <c r="H908" s="187">
        <v>2233</v>
      </c>
      <c r="I908" s="201">
        <v>0.15</v>
      </c>
      <c r="J908" s="197">
        <f t="shared" si="29"/>
        <v>1898.05</v>
      </c>
    </row>
    <row r="909" spans="1:10" ht="15.75">
      <c r="A909" s="185">
        <f t="shared" si="30"/>
        <v>905</v>
      </c>
      <c r="B909" s="186" t="s">
        <v>1215</v>
      </c>
      <c r="C909" s="186" t="s">
        <v>1911</v>
      </c>
      <c r="D909" s="186" t="s">
        <v>1912</v>
      </c>
      <c r="E909" s="186" t="s">
        <v>308</v>
      </c>
      <c r="F909" s="186" t="s">
        <v>74</v>
      </c>
      <c r="G909" s="186" t="s">
        <v>77</v>
      </c>
      <c r="H909" s="187">
        <v>2171</v>
      </c>
      <c r="I909" s="201">
        <v>0.15</v>
      </c>
      <c r="J909" s="197">
        <f t="shared" si="29"/>
        <v>1845.35</v>
      </c>
    </row>
    <row r="910" spans="1:10" ht="15.75">
      <c r="A910" s="185">
        <f t="shared" si="30"/>
        <v>906</v>
      </c>
      <c r="B910" s="186" t="s">
        <v>1215</v>
      </c>
      <c r="C910" s="186" t="s">
        <v>1913</v>
      </c>
      <c r="D910" s="186" t="s">
        <v>1914</v>
      </c>
      <c r="E910" s="186" t="s">
        <v>308</v>
      </c>
      <c r="F910" s="186" t="s">
        <v>74</v>
      </c>
      <c r="G910" s="186" t="s">
        <v>77</v>
      </c>
      <c r="H910" s="187">
        <v>2213</v>
      </c>
      <c r="I910" s="201">
        <v>0.15</v>
      </c>
      <c r="J910" s="197">
        <f t="shared" ref="J910:J973" si="31">H910-(H910*(I910))</f>
        <v>1881.05</v>
      </c>
    </row>
    <row r="911" spans="1:10" ht="15.75">
      <c r="A911" s="185">
        <f t="shared" si="30"/>
        <v>907</v>
      </c>
      <c r="B911" s="186" t="s">
        <v>1215</v>
      </c>
      <c r="C911" s="186" t="s">
        <v>1915</v>
      </c>
      <c r="D911" s="186" t="s">
        <v>1916</v>
      </c>
      <c r="E911" s="186" t="s">
        <v>308</v>
      </c>
      <c r="F911" s="186" t="s">
        <v>74</v>
      </c>
      <c r="G911" s="186" t="s">
        <v>77</v>
      </c>
      <c r="H911" s="187">
        <v>2257</v>
      </c>
      <c r="I911" s="201">
        <v>0.15</v>
      </c>
      <c r="J911" s="197">
        <f t="shared" si="31"/>
        <v>1918.45</v>
      </c>
    </row>
    <row r="912" spans="1:10" ht="15.75">
      <c r="A912" s="185">
        <f t="shared" si="30"/>
        <v>908</v>
      </c>
      <c r="B912" s="186" t="s">
        <v>1215</v>
      </c>
      <c r="C912" s="186" t="s">
        <v>1917</v>
      </c>
      <c r="D912" s="186" t="s">
        <v>1918</v>
      </c>
      <c r="E912" s="186" t="s">
        <v>308</v>
      </c>
      <c r="F912" s="186" t="s">
        <v>74</v>
      </c>
      <c r="G912" s="186" t="s">
        <v>77</v>
      </c>
      <c r="H912" s="187">
        <v>3191</v>
      </c>
      <c r="I912" s="201">
        <v>0.15</v>
      </c>
      <c r="J912" s="197">
        <f t="shared" si="31"/>
        <v>2712.35</v>
      </c>
    </row>
    <row r="913" spans="1:10" ht="15.75">
      <c r="A913" s="185">
        <f t="shared" si="30"/>
        <v>909</v>
      </c>
      <c r="B913" s="186" t="s">
        <v>1215</v>
      </c>
      <c r="C913" s="186" t="s">
        <v>1919</v>
      </c>
      <c r="D913" s="186" t="s">
        <v>1920</v>
      </c>
      <c r="E913" s="186" t="s">
        <v>308</v>
      </c>
      <c r="F913" s="186" t="s">
        <v>74</v>
      </c>
      <c r="G913" s="186" t="s">
        <v>77</v>
      </c>
      <c r="H913" s="187">
        <v>3196</v>
      </c>
      <c r="I913" s="201">
        <v>0.15</v>
      </c>
      <c r="J913" s="197">
        <f t="shared" si="31"/>
        <v>2716.6</v>
      </c>
    </row>
    <row r="914" spans="1:10" ht="15.75">
      <c r="A914" s="185">
        <f t="shared" si="30"/>
        <v>910</v>
      </c>
      <c r="B914" s="186" t="s">
        <v>1215</v>
      </c>
      <c r="C914" s="186" t="s">
        <v>1921</v>
      </c>
      <c r="D914" s="186" t="s">
        <v>1918</v>
      </c>
      <c r="E914" s="186" t="s">
        <v>308</v>
      </c>
      <c r="F914" s="186" t="s">
        <v>74</v>
      </c>
      <c r="G914" s="186" t="s">
        <v>77</v>
      </c>
      <c r="H914" s="187">
        <v>3515</v>
      </c>
      <c r="I914" s="201">
        <v>0.15</v>
      </c>
      <c r="J914" s="197">
        <f t="shared" si="31"/>
        <v>2987.75</v>
      </c>
    </row>
    <row r="915" spans="1:10" ht="15.75">
      <c r="A915" s="185">
        <f t="shared" si="30"/>
        <v>911</v>
      </c>
      <c r="B915" s="186" t="s">
        <v>1215</v>
      </c>
      <c r="C915" s="186" t="s">
        <v>1922</v>
      </c>
      <c r="D915" s="186" t="s">
        <v>1920</v>
      </c>
      <c r="E915" s="186" t="s">
        <v>308</v>
      </c>
      <c r="F915" s="186" t="s">
        <v>74</v>
      </c>
      <c r="G915" s="186" t="s">
        <v>77</v>
      </c>
      <c r="H915" s="187">
        <v>3448</v>
      </c>
      <c r="I915" s="201">
        <v>0.15</v>
      </c>
      <c r="J915" s="197">
        <f t="shared" si="31"/>
        <v>2930.8</v>
      </c>
    </row>
    <row r="916" spans="1:10" ht="15.75">
      <c r="A916" s="185">
        <f t="shared" si="30"/>
        <v>912</v>
      </c>
      <c r="B916" s="186" t="s">
        <v>1215</v>
      </c>
      <c r="C916" s="186" t="s">
        <v>1923</v>
      </c>
      <c r="D916" s="186" t="s">
        <v>1924</v>
      </c>
      <c r="E916" s="186" t="s">
        <v>308</v>
      </c>
      <c r="F916" s="186" t="s">
        <v>74</v>
      </c>
      <c r="G916" s="186" t="s">
        <v>77</v>
      </c>
      <c r="H916" s="187">
        <v>2141</v>
      </c>
      <c r="I916" s="201">
        <v>0.15</v>
      </c>
      <c r="J916" s="197">
        <f t="shared" si="31"/>
        <v>1819.85</v>
      </c>
    </row>
    <row r="917" spans="1:10" ht="15.75">
      <c r="A917" s="185">
        <f t="shared" si="30"/>
        <v>913</v>
      </c>
      <c r="B917" s="186" t="s">
        <v>1215</v>
      </c>
      <c r="C917" s="186" t="s">
        <v>1925</v>
      </c>
      <c r="D917" s="186" t="s">
        <v>1926</v>
      </c>
      <c r="E917" s="186" t="s">
        <v>308</v>
      </c>
      <c r="F917" s="186" t="s">
        <v>74</v>
      </c>
      <c r="G917" s="186" t="s">
        <v>77</v>
      </c>
      <c r="H917" s="187">
        <v>2338</v>
      </c>
      <c r="I917" s="201">
        <v>0.15</v>
      </c>
      <c r="J917" s="197">
        <f t="shared" si="31"/>
        <v>1987.3</v>
      </c>
    </row>
    <row r="918" spans="1:10" ht="15.75">
      <c r="A918" s="185">
        <f t="shared" si="30"/>
        <v>914</v>
      </c>
      <c r="B918" s="186" t="s">
        <v>1215</v>
      </c>
      <c r="C918" s="186" t="s">
        <v>1927</v>
      </c>
      <c r="D918" s="186" t="s">
        <v>1928</v>
      </c>
      <c r="E918" s="186" t="s">
        <v>308</v>
      </c>
      <c r="F918" s="186" t="s">
        <v>74</v>
      </c>
      <c r="G918" s="186" t="s">
        <v>77</v>
      </c>
      <c r="H918" s="187">
        <v>2167</v>
      </c>
      <c r="I918" s="201">
        <v>0.15</v>
      </c>
      <c r="J918" s="197">
        <f t="shared" si="31"/>
        <v>1841.95</v>
      </c>
    </row>
    <row r="919" spans="1:10" ht="15.75">
      <c r="A919" s="185">
        <f t="shared" si="30"/>
        <v>915</v>
      </c>
      <c r="B919" s="186" t="s">
        <v>1215</v>
      </c>
      <c r="C919" s="186" t="s">
        <v>1929</v>
      </c>
      <c r="D919" s="186" t="s">
        <v>1930</v>
      </c>
      <c r="E919" s="186" t="s">
        <v>308</v>
      </c>
      <c r="F919" s="186" t="s">
        <v>74</v>
      </c>
      <c r="G919" s="186" t="s">
        <v>77</v>
      </c>
      <c r="H919" s="187">
        <v>2093</v>
      </c>
      <c r="I919" s="201">
        <v>0.15</v>
      </c>
      <c r="J919" s="197">
        <f t="shared" si="31"/>
        <v>1779.05</v>
      </c>
    </row>
    <row r="920" spans="1:10" ht="15.75">
      <c r="A920" s="185">
        <f t="shared" si="30"/>
        <v>916</v>
      </c>
      <c r="B920" s="186" t="s">
        <v>1215</v>
      </c>
      <c r="C920" s="186" t="s">
        <v>1931</v>
      </c>
      <c r="D920" s="186" t="s">
        <v>1932</v>
      </c>
      <c r="E920" s="186" t="s">
        <v>308</v>
      </c>
      <c r="F920" s="186" t="s">
        <v>74</v>
      </c>
      <c r="G920" s="186" t="s">
        <v>77</v>
      </c>
      <c r="H920" s="187">
        <v>2147</v>
      </c>
      <c r="I920" s="201">
        <v>0.15</v>
      </c>
      <c r="J920" s="197">
        <f t="shared" si="31"/>
        <v>1824.95</v>
      </c>
    </row>
    <row r="921" spans="1:10" ht="15.75">
      <c r="A921" s="185">
        <f t="shared" si="30"/>
        <v>917</v>
      </c>
      <c r="B921" s="186" t="s">
        <v>1215</v>
      </c>
      <c r="C921" s="186" t="s">
        <v>1933</v>
      </c>
      <c r="D921" s="186" t="s">
        <v>1934</v>
      </c>
      <c r="E921" s="186" t="s">
        <v>308</v>
      </c>
      <c r="F921" s="186" t="s">
        <v>74</v>
      </c>
      <c r="G921" s="186" t="s">
        <v>77</v>
      </c>
      <c r="H921" s="187">
        <v>3217</v>
      </c>
      <c r="I921" s="201">
        <v>0.15</v>
      </c>
      <c r="J921" s="197">
        <f t="shared" si="31"/>
        <v>2734.45</v>
      </c>
    </row>
    <row r="922" spans="1:10" ht="15.75">
      <c r="A922" s="185">
        <f t="shared" si="30"/>
        <v>918</v>
      </c>
      <c r="B922" s="186" t="s">
        <v>1215</v>
      </c>
      <c r="C922" s="186" t="s">
        <v>1935</v>
      </c>
      <c r="D922" s="186" t="s">
        <v>1936</v>
      </c>
      <c r="E922" s="186" t="s">
        <v>308</v>
      </c>
      <c r="F922" s="186" t="s">
        <v>74</v>
      </c>
      <c r="G922" s="186" t="s">
        <v>77</v>
      </c>
      <c r="H922" s="187">
        <v>3086</v>
      </c>
      <c r="I922" s="201">
        <v>0.15</v>
      </c>
      <c r="J922" s="197">
        <f t="shared" si="31"/>
        <v>2623.1</v>
      </c>
    </row>
    <row r="923" spans="1:10" ht="15.75">
      <c r="A923" s="185">
        <f t="shared" si="30"/>
        <v>919</v>
      </c>
      <c r="B923" s="186" t="s">
        <v>1215</v>
      </c>
      <c r="C923" s="186" t="s">
        <v>1937</v>
      </c>
      <c r="D923" s="186" t="s">
        <v>1934</v>
      </c>
      <c r="E923" s="186" t="s">
        <v>308</v>
      </c>
      <c r="F923" s="186" t="s">
        <v>74</v>
      </c>
      <c r="G923" s="186" t="s">
        <v>77</v>
      </c>
      <c r="H923" s="187">
        <v>3494</v>
      </c>
      <c r="I923" s="201">
        <v>0.15</v>
      </c>
      <c r="J923" s="197">
        <f t="shared" si="31"/>
        <v>2969.9</v>
      </c>
    </row>
    <row r="924" spans="1:10" ht="15.75">
      <c r="A924" s="185">
        <f t="shared" si="30"/>
        <v>920</v>
      </c>
      <c r="B924" s="186" t="s">
        <v>1215</v>
      </c>
      <c r="C924" s="186" t="s">
        <v>1938</v>
      </c>
      <c r="D924" s="186" t="s">
        <v>1936</v>
      </c>
      <c r="E924" s="186" t="s">
        <v>308</v>
      </c>
      <c r="F924" s="186" t="s">
        <v>74</v>
      </c>
      <c r="G924" s="186" t="s">
        <v>77</v>
      </c>
      <c r="H924" s="187">
        <v>3338</v>
      </c>
      <c r="I924" s="201">
        <v>0.15</v>
      </c>
      <c r="J924" s="197">
        <f t="shared" si="31"/>
        <v>2837.3</v>
      </c>
    </row>
    <row r="925" spans="1:10" ht="15.75">
      <c r="A925" s="185">
        <f t="shared" si="30"/>
        <v>921</v>
      </c>
      <c r="B925" s="186" t="s">
        <v>1215</v>
      </c>
      <c r="C925" s="186" t="s">
        <v>1939</v>
      </c>
      <c r="D925" s="188" t="s">
        <v>2847</v>
      </c>
      <c r="E925" s="186" t="s">
        <v>308</v>
      </c>
      <c r="F925" s="186" t="s">
        <v>74</v>
      </c>
      <c r="G925" s="186" t="s">
        <v>77</v>
      </c>
      <c r="H925" s="187">
        <v>21.5</v>
      </c>
      <c r="I925" s="201">
        <v>0.15</v>
      </c>
      <c r="J925" s="197">
        <f t="shared" si="31"/>
        <v>18.274999999999999</v>
      </c>
    </row>
    <row r="926" spans="1:10" ht="15.75">
      <c r="A926" s="185">
        <f t="shared" si="30"/>
        <v>922</v>
      </c>
      <c r="B926" s="186" t="s">
        <v>1215</v>
      </c>
      <c r="C926" s="186" t="s">
        <v>1940</v>
      </c>
      <c r="D926" s="186" t="s">
        <v>1941</v>
      </c>
      <c r="E926" s="186" t="s">
        <v>308</v>
      </c>
      <c r="F926" s="186" t="s">
        <v>74</v>
      </c>
      <c r="G926" s="186" t="s">
        <v>77</v>
      </c>
      <c r="H926" s="187">
        <v>43.25</v>
      </c>
      <c r="I926" s="201">
        <v>0.15</v>
      </c>
      <c r="J926" s="197">
        <f t="shared" si="31"/>
        <v>36.762500000000003</v>
      </c>
    </row>
    <row r="927" spans="1:10" ht="15.75">
      <c r="A927" s="185">
        <f t="shared" si="30"/>
        <v>923</v>
      </c>
      <c r="B927" s="186" t="s">
        <v>1215</v>
      </c>
      <c r="C927" s="186" t="s">
        <v>1942</v>
      </c>
      <c r="D927" s="186" t="s">
        <v>1943</v>
      </c>
      <c r="E927" s="186" t="s">
        <v>308</v>
      </c>
      <c r="F927" s="186" t="s">
        <v>74</v>
      </c>
      <c r="G927" s="186" t="s">
        <v>77</v>
      </c>
      <c r="H927" s="187">
        <v>43.25</v>
      </c>
      <c r="I927" s="201">
        <v>0.15</v>
      </c>
      <c r="J927" s="197">
        <f t="shared" si="31"/>
        <v>36.762500000000003</v>
      </c>
    </row>
    <row r="928" spans="1:10" ht="15.75">
      <c r="A928" s="185">
        <f t="shared" si="30"/>
        <v>924</v>
      </c>
      <c r="B928" s="186" t="s">
        <v>1215</v>
      </c>
      <c r="C928" s="186" t="s">
        <v>1944</v>
      </c>
      <c r="D928" s="186" t="s">
        <v>1945</v>
      </c>
      <c r="E928" s="186" t="s">
        <v>308</v>
      </c>
      <c r="F928" s="186" t="s">
        <v>74</v>
      </c>
      <c r="G928" s="186" t="s">
        <v>77</v>
      </c>
      <c r="H928" s="187">
        <v>5295</v>
      </c>
      <c r="I928" s="201">
        <v>0.15</v>
      </c>
      <c r="J928" s="197">
        <f t="shared" si="31"/>
        <v>4500.75</v>
      </c>
    </row>
    <row r="929" spans="1:10" ht="15.75">
      <c r="A929" s="185">
        <f t="shared" si="30"/>
        <v>925</v>
      </c>
      <c r="B929" s="186" t="s">
        <v>1215</v>
      </c>
      <c r="C929" s="186" t="s">
        <v>1946</v>
      </c>
      <c r="D929" s="186" t="s">
        <v>1947</v>
      </c>
      <c r="E929" s="186" t="s">
        <v>308</v>
      </c>
      <c r="F929" s="186" t="s">
        <v>74</v>
      </c>
      <c r="G929" s="186" t="s">
        <v>77</v>
      </c>
      <c r="H929" s="187">
        <v>2595</v>
      </c>
      <c r="I929" s="201">
        <v>0.15</v>
      </c>
      <c r="J929" s="197">
        <f t="shared" si="31"/>
        <v>2205.75</v>
      </c>
    </row>
    <row r="930" spans="1:10" ht="15.75">
      <c r="A930" s="185">
        <f t="shared" si="30"/>
        <v>926</v>
      </c>
      <c r="B930" s="186" t="s">
        <v>1215</v>
      </c>
      <c r="C930" s="186" t="s">
        <v>1948</v>
      </c>
      <c r="D930" s="186" t="s">
        <v>1949</v>
      </c>
      <c r="E930" s="186" t="s">
        <v>308</v>
      </c>
      <c r="F930" s="186" t="s">
        <v>74</v>
      </c>
      <c r="G930" s="186" t="s">
        <v>77</v>
      </c>
      <c r="H930" s="187">
        <v>2595</v>
      </c>
      <c r="I930" s="201">
        <v>0.15</v>
      </c>
      <c r="J930" s="197">
        <f t="shared" si="31"/>
        <v>2205.75</v>
      </c>
    </row>
    <row r="931" spans="1:10" ht="15.75">
      <c r="A931" s="185">
        <f t="shared" si="30"/>
        <v>927</v>
      </c>
      <c r="B931" s="186" t="s">
        <v>1215</v>
      </c>
      <c r="C931" s="186" t="s">
        <v>1950</v>
      </c>
      <c r="D931" s="186" t="s">
        <v>1951</v>
      </c>
      <c r="E931" s="186" t="s">
        <v>308</v>
      </c>
      <c r="F931" s="186" t="s">
        <v>74</v>
      </c>
      <c r="G931" s="186" t="s">
        <v>77</v>
      </c>
      <c r="H931" s="187">
        <v>1145</v>
      </c>
      <c r="I931" s="201">
        <v>0.15</v>
      </c>
      <c r="J931" s="197">
        <f t="shared" si="31"/>
        <v>973.25</v>
      </c>
    </row>
    <row r="932" spans="1:10" ht="15.75">
      <c r="A932" s="185">
        <f t="shared" si="30"/>
        <v>928</v>
      </c>
      <c r="B932" s="186" t="s">
        <v>1215</v>
      </c>
      <c r="C932" s="186" t="s">
        <v>1952</v>
      </c>
      <c r="D932" s="186" t="s">
        <v>1953</v>
      </c>
      <c r="E932" s="186" t="s">
        <v>308</v>
      </c>
      <c r="F932" s="186" t="s">
        <v>74</v>
      </c>
      <c r="G932" s="186" t="s">
        <v>77</v>
      </c>
      <c r="H932" s="187">
        <v>2595</v>
      </c>
      <c r="I932" s="201">
        <v>0.15</v>
      </c>
      <c r="J932" s="197">
        <f t="shared" si="31"/>
        <v>2205.75</v>
      </c>
    </row>
    <row r="933" spans="1:10" ht="15.75">
      <c r="A933" s="185">
        <f t="shared" si="30"/>
        <v>929</v>
      </c>
      <c r="B933" s="186" t="s">
        <v>1215</v>
      </c>
      <c r="C933" s="186" t="s">
        <v>1954</v>
      </c>
      <c r="D933" s="186" t="s">
        <v>1955</v>
      </c>
      <c r="E933" s="186" t="s">
        <v>308</v>
      </c>
      <c r="F933" s="186" t="s">
        <v>74</v>
      </c>
      <c r="G933" s="186" t="s">
        <v>77</v>
      </c>
      <c r="H933" s="187">
        <v>3395</v>
      </c>
      <c r="I933" s="201">
        <v>0.15</v>
      </c>
      <c r="J933" s="197">
        <f t="shared" si="31"/>
        <v>2885.75</v>
      </c>
    </row>
    <row r="934" spans="1:10" ht="15.75">
      <c r="A934" s="185">
        <f t="shared" si="30"/>
        <v>930</v>
      </c>
      <c r="B934" s="186" t="s">
        <v>1215</v>
      </c>
      <c r="C934" s="186" t="s">
        <v>1956</v>
      </c>
      <c r="D934" s="186" t="s">
        <v>1957</v>
      </c>
      <c r="E934" s="186" t="s">
        <v>308</v>
      </c>
      <c r="F934" s="186" t="s">
        <v>74</v>
      </c>
      <c r="G934" s="186" t="s">
        <v>77</v>
      </c>
      <c r="H934" s="187">
        <v>3395</v>
      </c>
      <c r="I934" s="201">
        <v>0.15</v>
      </c>
      <c r="J934" s="197">
        <f t="shared" si="31"/>
        <v>2885.75</v>
      </c>
    </row>
    <row r="935" spans="1:10" ht="15.75">
      <c r="A935" s="185">
        <f t="shared" si="30"/>
        <v>931</v>
      </c>
      <c r="B935" s="186" t="s">
        <v>1215</v>
      </c>
      <c r="C935" s="186" t="s">
        <v>1958</v>
      </c>
      <c r="D935" s="186" t="s">
        <v>1959</v>
      </c>
      <c r="E935" s="186" t="s">
        <v>308</v>
      </c>
      <c r="F935" s="186" t="s">
        <v>74</v>
      </c>
      <c r="G935" s="186" t="s">
        <v>77</v>
      </c>
      <c r="H935" s="187">
        <v>4350</v>
      </c>
      <c r="I935" s="201">
        <v>0.15</v>
      </c>
      <c r="J935" s="197">
        <f t="shared" si="31"/>
        <v>3697.5</v>
      </c>
    </row>
    <row r="936" spans="1:10" ht="15.75">
      <c r="A936" s="185">
        <f t="shared" si="30"/>
        <v>932</v>
      </c>
      <c r="B936" s="186" t="s">
        <v>1215</v>
      </c>
      <c r="C936" s="186" t="s">
        <v>1960</v>
      </c>
      <c r="D936" s="186" t="s">
        <v>1961</v>
      </c>
      <c r="E936" s="186" t="s">
        <v>308</v>
      </c>
      <c r="F936" s="186" t="s">
        <v>74</v>
      </c>
      <c r="G936" s="186" t="s">
        <v>77</v>
      </c>
      <c r="H936" s="187">
        <v>4350</v>
      </c>
      <c r="I936" s="201">
        <v>0.15</v>
      </c>
      <c r="J936" s="197">
        <f t="shared" si="31"/>
        <v>3697.5</v>
      </c>
    </row>
    <row r="937" spans="1:10" ht="15.75">
      <c r="A937" s="185">
        <f t="shared" si="30"/>
        <v>933</v>
      </c>
      <c r="B937" s="186" t="s">
        <v>1215</v>
      </c>
      <c r="C937" s="186" t="s">
        <v>1962</v>
      </c>
      <c r="D937" s="186" t="s">
        <v>1963</v>
      </c>
      <c r="E937" s="186" t="s">
        <v>308</v>
      </c>
      <c r="F937" s="186" t="s">
        <v>74</v>
      </c>
      <c r="G937" s="186" t="s">
        <v>77</v>
      </c>
      <c r="H937" s="187">
        <v>1425</v>
      </c>
      <c r="I937" s="201">
        <v>0.15</v>
      </c>
      <c r="J937" s="197">
        <f t="shared" si="31"/>
        <v>1211.25</v>
      </c>
    </row>
    <row r="938" spans="1:10" ht="15.75">
      <c r="A938" s="185">
        <f t="shared" si="30"/>
        <v>934</v>
      </c>
      <c r="B938" s="186" t="s">
        <v>1215</v>
      </c>
      <c r="C938" s="186" t="s">
        <v>1964</v>
      </c>
      <c r="D938" s="186" t="s">
        <v>1965</v>
      </c>
      <c r="E938" s="186" t="s">
        <v>308</v>
      </c>
      <c r="F938" s="186" t="s">
        <v>74</v>
      </c>
      <c r="G938" s="186" t="s">
        <v>77</v>
      </c>
      <c r="H938" s="187">
        <v>1425</v>
      </c>
      <c r="I938" s="201">
        <v>0.15</v>
      </c>
      <c r="J938" s="197">
        <f t="shared" si="31"/>
        <v>1211.25</v>
      </c>
    </row>
    <row r="939" spans="1:10" ht="15.75">
      <c r="A939" s="185">
        <f t="shared" si="30"/>
        <v>935</v>
      </c>
      <c r="B939" s="186" t="s">
        <v>1215</v>
      </c>
      <c r="C939" s="186" t="s">
        <v>1966</v>
      </c>
      <c r="D939" s="186" t="s">
        <v>1967</v>
      </c>
      <c r="E939" s="186" t="s">
        <v>308</v>
      </c>
      <c r="F939" s="186" t="s">
        <v>74</v>
      </c>
      <c r="G939" s="186" t="s">
        <v>77</v>
      </c>
      <c r="H939" s="187">
        <v>1425</v>
      </c>
      <c r="I939" s="201">
        <v>0.15</v>
      </c>
      <c r="J939" s="197">
        <f t="shared" si="31"/>
        <v>1211.25</v>
      </c>
    </row>
    <row r="940" spans="1:10" ht="15.75">
      <c r="A940" s="185">
        <f t="shared" si="30"/>
        <v>936</v>
      </c>
      <c r="B940" s="186" t="s">
        <v>1215</v>
      </c>
      <c r="C940" s="186" t="s">
        <v>1968</v>
      </c>
      <c r="D940" s="186" t="s">
        <v>1969</v>
      </c>
      <c r="E940" s="186" t="s">
        <v>308</v>
      </c>
      <c r="F940" s="186" t="s">
        <v>74</v>
      </c>
      <c r="G940" s="186" t="s">
        <v>77</v>
      </c>
      <c r="H940" s="187">
        <v>3395</v>
      </c>
      <c r="I940" s="201">
        <v>0.15</v>
      </c>
      <c r="J940" s="197">
        <f t="shared" si="31"/>
        <v>2885.75</v>
      </c>
    </row>
    <row r="941" spans="1:10" ht="15.75">
      <c r="A941" s="185">
        <f t="shared" si="30"/>
        <v>937</v>
      </c>
      <c r="B941" s="186" t="s">
        <v>1215</v>
      </c>
      <c r="C941" s="186" t="s">
        <v>1970</v>
      </c>
      <c r="D941" s="186" t="s">
        <v>1971</v>
      </c>
      <c r="E941" s="186" t="s">
        <v>308</v>
      </c>
      <c r="F941" s="186" t="s">
        <v>74</v>
      </c>
      <c r="G941" s="186" t="s">
        <v>77</v>
      </c>
      <c r="H941" s="187">
        <v>5295</v>
      </c>
      <c r="I941" s="201">
        <v>0.15</v>
      </c>
      <c r="J941" s="197">
        <f t="shared" si="31"/>
        <v>4500.75</v>
      </c>
    </row>
    <row r="942" spans="1:10" ht="15.75">
      <c r="A942" s="185">
        <f t="shared" si="30"/>
        <v>938</v>
      </c>
      <c r="B942" s="186" t="s">
        <v>1215</v>
      </c>
      <c r="C942" s="186" t="s">
        <v>1972</v>
      </c>
      <c r="D942" s="186" t="s">
        <v>1973</v>
      </c>
      <c r="E942" s="186" t="s">
        <v>308</v>
      </c>
      <c r="F942" s="186" t="s">
        <v>74</v>
      </c>
      <c r="G942" s="186" t="s">
        <v>77</v>
      </c>
      <c r="H942" s="187">
        <v>5295</v>
      </c>
      <c r="I942" s="201">
        <v>0.15</v>
      </c>
      <c r="J942" s="197">
        <f t="shared" si="31"/>
        <v>4500.75</v>
      </c>
    </row>
    <row r="943" spans="1:10" ht="15.75">
      <c r="A943" s="185">
        <f t="shared" si="30"/>
        <v>939</v>
      </c>
      <c r="B943" s="186" t="s">
        <v>1215</v>
      </c>
      <c r="C943" s="186" t="s">
        <v>1974</v>
      </c>
      <c r="D943" s="186" t="s">
        <v>1975</v>
      </c>
      <c r="E943" s="186" t="s">
        <v>308</v>
      </c>
      <c r="F943" s="186" t="s">
        <v>74</v>
      </c>
      <c r="G943" s="186" t="s">
        <v>77</v>
      </c>
      <c r="H943" s="187">
        <v>4350</v>
      </c>
      <c r="I943" s="201">
        <v>0.15</v>
      </c>
      <c r="J943" s="197">
        <f t="shared" si="31"/>
        <v>3697.5</v>
      </c>
    </row>
    <row r="944" spans="1:10" ht="15.75">
      <c r="A944" s="185">
        <f t="shared" si="30"/>
        <v>940</v>
      </c>
      <c r="B944" s="186" t="s">
        <v>1215</v>
      </c>
      <c r="C944" s="186" t="s">
        <v>1976</v>
      </c>
      <c r="D944" s="186" t="s">
        <v>1977</v>
      </c>
      <c r="E944" s="186" t="s">
        <v>308</v>
      </c>
      <c r="F944" s="186" t="s">
        <v>74</v>
      </c>
      <c r="G944" s="186" t="s">
        <v>77</v>
      </c>
      <c r="H944" s="187">
        <v>39995</v>
      </c>
      <c r="I944" s="201">
        <v>0.15</v>
      </c>
      <c r="J944" s="197">
        <f t="shared" si="31"/>
        <v>33995.75</v>
      </c>
    </row>
    <row r="945" spans="1:10" ht="15.75">
      <c r="A945" s="185">
        <f t="shared" si="30"/>
        <v>941</v>
      </c>
      <c r="B945" s="186" t="s">
        <v>1215</v>
      </c>
      <c r="C945" s="186" t="s">
        <v>1978</v>
      </c>
      <c r="D945" s="186" t="s">
        <v>1979</v>
      </c>
      <c r="E945" s="186" t="s">
        <v>308</v>
      </c>
      <c r="F945" s="186" t="s">
        <v>74</v>
      </c>
      <c r="G945" s="186" t="s">
        <v>77</v>
      </c>
      <c r="H945" s="187">
        <v>2495</v>
      </c>
      <c r="I945" s="201">
        <v>0.15</v>
      </c>
      <c r="J945" s="197">
        <f t="shared" si="31"/>
        <v>2120.75</v>
      </c>
    </row>
    <row r="946" spans="1:10" ht="15.75">
      <c r="A946" s="185">
        <f t="shared" si="30"/>
        <v>942</v>
      </c>
      <c r="B946" s="186" t="s">
        <v>1215</v>
      </c>
      <c r="C946" s="186" t="s">
        <v>1980</v>
      </c>
      <c r="D946" s="186" t="s">
        <v>1981</v>
      </c>
      <c r="E946" s="186" t="s">
        <v>308</v>
      </c>
      <c r="F946" s="186" t="s">
        <v>74</v>
      </c>
      <c r="G946" s="186" t="s">
        <v>77</v>
      </c>
      <c r="H946" s="187">
        <v>75</v>
      </c>
      <c r="I946" s="201">
        <v>0.3</v>
      </c>
      <c r="J946" s="197">
        <f t="shared" si="31"/>
        <v>52.5</v>
      </c>
    </row>
    <row r="947" spans="1:10" ht="15.75">
      <c r="A947" s="185">
        <f t="shared" si="30"/>
        <v>943</v>
      </c>
      <c r="B947" s="186" t="s">
        <v>1215</v>
      </c>
      <c r="C947" s="186" t="s">
        <v>1982</v>
      </c>
      <c r="D947" s="186" t="s">
        <v>1983</v>
      </c>
      <c r="E947" s="186" t="s">
        <v>308</v>
      </c>
      <c r="F947" s="186" t="s">
        <v>74</v>
      </c>
      <c r="G947" s="186" t="s">
        <v>77</v>
      </c>
      <c r="H947" s="187">
        <v>20</v>
      </c>
      <c r="I947" s="201">
        <v>0.3</v>
      </c>
      <c r="J947" s="197">
        <f t="shared" si="31"/>
        <v>14</v>
      </c>
    </row>
    <row r="948" spans="1:10" ht="15.75">
      <c r="A948" s="185">
        <f t="shared" si="30"/>
        <v>944</v>
      </c>
      <c r="B948" s="186" t="s">
        <v>1215</v>
      </c>
      <c r="C948" s="186" t="s">
        <v>1984</v>
      </c>
      <c r="D948" s="186" t="s">
        <v>1985</v>
      </c>
      <c r="E948" s="186" t="s">
        <v>308</v>
      </c>
      <c r="F948" s="186" t="s">
        <v>74</v>
      </c>
      <c r="G948" s="186" t="s">
        <v>77</v>
      </c>
      <c r="H948" s="187">
        <v>10995</v>
      </c>
      <c r="I948" s="201">
        <v>0.3</v>
      </c>
      <c r="J948" s="197">
        <f t="shared" si="31"/>
        <v>7696.5</v>
      </c>
    </row>
    <row r="949" spans="1:10" ht="15.75">
      <c r="A949" s="185">
        <f t="shared" si="30"/>
        <v>945</v>
      </c>
      <c r="B949" s="186" t="s">
        <v>1215</v>
      </c>
      <c r="C949" s="186" t="s">
        <v>1986</v>
      </c>
      <c r="D949" s="186" t="s">
        <v>1987</v>
      </c>
      <c r="E949" s="186" t="s">
        <v>308</v>
      </c>
      <c r="F949" s="186" t="s">
        <v>74</v>
      </c>
      <c r="G949" s="186" t="s">
        <v>77</v>
      </c>
      <c r="H949" s="187">
        <v>4300</v>
      </c>
      <c r="I949" s="201">
        <v>0.3</v>
      </c>
      <c r="J949" s="197">
        <f t="shared" si="31"/>
        <v>3010</v>
      </c>
    </row>
    <row r="950" spans="1:10" ht="15.75">
      <c r="A950" s="185">
        <f t="shared" si="30"/>
        <v>946</v>
      </c>
      <c r="B950" s="186" t="s">
        <v>1215</v>
      </c>
      <c r="C950" s="186" t="s">
        <v>1988</v>
      </c>
      <c r="D950" s="186" t="s">
        <v>1989</v>
      </c>
      <c r="E950" s="186" t="s">
        <v>308</v>
      </c>
      <c r="F950" s="186" t="s">
        <v>74</v>
      </c>
      <c r="G950" s="186" t="s">
        <v>77</v>
      </c>
      <c r="H950" s="187">
        <v>2500</v>
      </c>
      <c r="I950" s="201">
        <v>0.3</v>
      </c>
      <c r="J950" s="197">
        <f t="shared" si="31"/>
        <v>1750</v>
      </c>
    </row>
    <row r="951" spans="1:10" ht="15.75">
      <c r="A951" s="185">
        <f t="shared" si="30"/>
        <v>947</v>
      </c>
      <c r="B951" s="186" t="s">
        <v>1215</v>
      </c>
      <c r="C951" s="186" t="s">
        <v>1990</v>
      </c>
      <c r="D951" s="186" t="s">
        <v>1991</v>
      </c>
      <c r="E951" s="186" t="s">
        <v>308</v>
      </c>
      <c r="F951" s="186" t="s">
        <v>74</v>
      </c>
      <c r="G951" s="186" t="s">
        <v>77</v>
      </c>
      <c r="H951" s="187">
        <v>1495</v>
      </c>
      <c r="I951" s="201">
        <v>0.3</v>
      </c>
      <c r="J951" s="197">
        <f t="shared" si="31"/>
        <v>1046.5</v>
      </c>
    </row>
    <row r="952" spans="1:10" ht="15.75">
      <c r="A952" s="185">
        <f t="shared" si="30"/>
        <v>948</v>
      </c>
      <c r="B952" s="186" t="s">
        <v>1215</v>
      </c>
      <c r="C952" s="186" t="s">
        <v>1992</v>
      </c>
      <c r="D952" s="186" t="s">
        <v>1993</v>
      </c>
      <c r="E952" s="186" t="s">
        <v>308</v>
      </c>
      <c r="F952" s="186" t="s">
        <v>74</v>
      </c>
      <c r="G952" s="186" t="s">
        <v>77</v>
      </c>
      <c r="H952" s="187">
        <v>3500</v>
      </c>
      <c r="I952" s="201">
        <v>0.3</v>
      </c>
      <c r="J952" s="197">
        <f t="shared" si="31"/>
        <v>2450</v>
      </c>
    </row>
    <row r="953" spans="1:10" ht="15.75">
      <c r="A953" s="185">
        <f t="shared" si="30"/>
        <v>949</v>
      </c>
      <c r="B953" s="186" t="s">
        <v>1215</v>
      </c>
      <c r="C953" s="186" t="s">
        <v>1994</v>
      </c>
      <c r="D953" s="186" t="s">
        <v>1995</v>
      </c>
      <c r="E953" s="186" t="s">
        <v>308</v>
      </c>
      <c r="F953" s="186" t="s">
        <v>74</v>
      </c>
      <c r="G953" s="186" t="s">
        <v>77</v>
      </c>
      <c r="H953" s="187">
        <v>5000</v>
      </c>
      <c r="I953" s="201">
        <v>0.3</v>
      </c>
      <c r="J953" s="197">
        <f t="shared" si="31"/>
        <v>3500</v>
      </c>
    </row>
    <row r="954" spans="1:10" ht="15.75">
      <c r="A954" s="185">
        <f t="shared" si="30"/>
        <v>950</v>
      </c>
      <c r="B954" s="186" t="s">
        <v>1215</v>
      </c>
      <c r="C954" s="186" t="s">
        <v>1996</v>
      </c>
      <c r="D954" s="186" t="s">
        <v>1997</v>
      </c>
      <c r="E954" s="186" t="s">
        <v>308</v>
      </c>
      <c r="F954" s="186" t="s">
        <v>74</v>
      </c>
      <c r="G954" s="186" t="s">
        <v>77</v>
      </c>
      <c r="H954" s="187">
        <v>30</v>
      </c>
      <c r="I954" s="201">
        <v>0.3</v>
      </c>
      <c r="J954" s="197">
        <f t="shared" si="31"/>
        <v>21</v>
      </c>
    </row>
    <row r="955" spans="1:10" ht="15.75">
      <c r="A955" s="185">
        <f t="shared" si="30"/>
        <v>951</v>
      </c>
      <c r="B955" s="186" t="s">
        <v>1215</v>
      </c>
      <c r="C955" s="186" t="s">
        <v>1998</v>
      </c>
      <c r="D955" s="186" t="s">
        <v>1999</v>
      </c>
      <c r="E955" s="186" t="s">
        <v>308</v>
      </c>
      <c r="F955" s="186" t="s">
        <v>74</v>
      </c>
      <c r="G955" s="186" t="s">
        <v>77</v>
      </c>
      <c r="H955" s="187">
        <v>9995</v>
      </c>
      <c r="I955" s="201">
        <v>0.15</v>
      </c>
      <c r="J955" s="197">
        <f t="shared" si="31"/>
        <v>8495.75</v>
      </c>
    </row>
    <row r="956" spans="1:10" ht="15.75">
      <c r="A956" s="185">
        <f t="shared" si="30"/>
        <v>952</v>
      </c>
      <c r="B956" s="186" t="s">
        <v>1215</v>
      </c>
      <c r="C956" s="186" t="s">
        <v>2000</v>
      </c>
      <c r="D956" s="186" t="s">
        <v>2001</v>
      </c>
      <c r="E956" s="186" t="s">
        <v>308</v>
      </c>
      <c r="F956" s="186" t="s">
        <v>74</v>
      </c>
      <c r="G956" s="186" t="s">
        <v>77</v>
      </c>
      <c r="H956" s="187">
        <v>7995</v>
      </c>
      <c r="I956" s="201">
        <v>0.15</v>
      </c>
      <c r="J956" s="197">
        <f t="shared" si="31"/>
        <v>6795.75</v>
      </c>
    </row>
    <row r="957" spans="1:10" ht="15.75">
      <c r="A957" s="185">
        <f t="shared" si="30"/>
        <v>953</v>
      </c>
      <c r="B957" s="186" t="s">
        <v>1215</v>
      </c>
      <c r="C957" s="186" t="s">
        <v>2002</v>
      </c>
      <c r="D957" s="186" t="s">
        <v>2003</v>
      </c>
      <c r="E957" s="186" t="s">
        <v>308</v>
      </c>
      <c r="F957" s="186" t="s">
        <v>74</v>
      </c>
      <c r="G957" s="186" t="s">
        <v>77</v>
      </c>
      <c r="H957" s="187">
        <v>34495</v>
      </c>
      <c r="I957" s="201">
        <v>0.15</v>
      </c>
      <c r="J957" s="197">
        <f t="shared" si="31"/>
        <v>29320.75</v>
      </c>
    </row>
    <row r="958" spans="1:10" ht="15.75">
      <c r="A958" s="185">
        <f t="shared" si="30"/>
        <v>954</v>
      </c>
      <c r="B958" s="186" t="s">
        <v>1215</v>
      </c>
      <c r="C958" s="186" t="s">
        <v>2004</v>
      </c>
      <c r="D958" s="186" t="s">
        <v>2005</v>
      </c>
      <c r="E958" s="186" t="s">
        <v>308</v>
      </c>
      <c r="F958" s="186" t="s">
        <v>74</v>
      </c>
      <c r="G958" s="186" t="s">
        <v>77</v>
      </c>
      <c r="H958" s="187">
        <v>27495</v>
      </c>
      <c r="I958" s="201">
        <v>0.15</v>
      </c>
      <c r="J958" s="197">
        <f t="shared" si="31"/>
        <v>23370.75</v>
      </c>
    </row>
    <row r="959" spans="1:10" ht="15.75">
      <c r="A959" s="185">
        <f t="shared" si="30"/>
        <v>955</v>
      </c>
      <c r="B959" s="186" t="s">
        <v>1215</v>
      </c>
      <c r="C959" s="186" t="s">
        <v>2006</v>
      </c>
      <c r="D959" s="186" t="s">
        <v>2007</v>
      </c>
      <c r="E959" s="186" t="s">
        <v>308</v>
      </c>
      <c r="F959" s="186" t="s">
        <v>74</v>
      </c>
      <c r="G959" s="186" t="s">
        <v>77</v>
      </c>
      <c r="H959" s="187">
        <v>3800</v>
      </c>
      <c r="I959" s="201">
        <v>0.15</v>
      </c>
      <c r="J959" s="197">
        <f t="shared" si="31"/>
        <v>3230</v>
      </c>
    </row>
    <row r="960" spans="1:10" ht="15.75">
      <c r="A960" s="185">
        <f t="shared" si="30"/>
        <v>956</v>
      </c>
      <c r="B960" s="186" t="s">
        <v>1215</v>
      </c>
      <c r="C960" s="186" t="s">
        <v>2008</v>
      </c>
      <c r="D960" s="186" t="s">
        <v>2009</v>
      </c>
      <c r="E960" s="186" t="s">
        <v>308</v>
      </c>
      <c r="F960" s="186" t="s">
        <v>74</v>
      </c>
      <c r="G960" s="186" t="s">
        <v>77</v>
      </c>
      <c r="H960" s="187">
        <v>19995</v>
      </c>
      <c r="I960" s="201">
        <v>0.15</v>
      </c>
      <c r="J960" s="197">
        <f t="shared" si="31"/>
        <v>16995.75</v>
      </c>
    </row>
    <row r="961" spans="1:10" ht="15.75">
      <c r="A961" s="185">
        <f t="shared" si="30"/>
        <v>957</v>
      </c>
      <c r="B961" s="186" t="s">
        <v>1215</v>
      </c>
      <c r="C961" s="186" t="s">
        <v>2010</v>
      </c>
      <c r="D961" s="186" t="s">
        <v>2011</v>
      </c>
      <c r="E961" s="186" t="s">
        <v>308</v>
      </c>
      <c r="F961" s="186" t="s">
        <v>74</v>
      </c>
      <c r="G961" s="186" t="s">
        <v>77</v>
      </c>
      <c r="H961" s="187">
        <v>28995</v>
      </c>
      <c r="I961" s="201">
        <v>0.15</v>
      </c>
      <c r="J961" s="197">
        <f t="shared" si="31"/>
        <v>24645.75</v>
      </c>
    </row>
    <row r="962" spans="1:10" ht="15.75">
      <c r="A962" s="185">
        <f t="shared" si="30"/>
        <v>958</v>
      </c>
      <c r="B962" s="186" t="s">
        <v>1215</v>
      </c>
      <c r="C962" s="186" t="s">
        <v>2012</v>
      </c>
      <c r="D962" s="186" t="s">
        <v>2013</v>
      </c>
      <c r="E962" s="186" t="s">
        <v>308</v>
      </c>
      <c r="F962" s="186" t="s">
        <v>74</v>
      </c>
      <c r="G962" s="186" t="s">
        <v>77</v>
      </c>
      <c r="H962" s="187">
        <v>21995</v>
      </c>
      <c r="I962" s="201">
        <v>0.15</v>
      </c>
      <c r="J962" s="197">
        <f t="shared" si="31"/>
        <v>18695.75</v>
      </c>
    </row>
    <row r="963" spans="1:10" ht="15.75">
      <c r="A963" s="185">
        <f t="shared" si="30"/>
        <v>959</v>
      </c>
      <c r="B963" s="186" t="s">
        <v>1215</v>
      </c>
      <c r="C963" s="186" t="s">
        <v>2014</v>
      </c>
      <c r="D963" s="186" t="s">
        <v>2015</v>
      </c>
      <c r="E963" s="186" t="s">
        <v>308</v>
      </c>
      <c r="F963" s="186" t="s">
        <v>74</v>
      </c>
      <c r="G963" s="186" t="s">
        <v>77</v>
      </c>
      <c r="H963" s="187">
        <v>30995</v>
      </c>
      <c r="I963" s="201">
        <v>0.15</v>
      </c>
      <c r="J963" s="197">
        <f t="shared" si="31"/>
        <v>26345.75</v>
      </c>
    </row>
    <row r="964" spans="1:10" ht="15.75">
      <c r="A964" s="185">
        <f t="shared" si="30"/>
        <v>960</v>
      </c>
      <c r="B964" s="186" t="s">
        <v>1215</v>
      </c>
      <c r="C964" s="186" t="s">
        <v>2016</v>
      </c>
      <c r="D964" s="186" t="s">
        <v>2017</v>
      </c>
      <c r="E964" s="186" t="s">
        <v>308</v>
      </c>
      <c r="F964" s="186" t="s">
        <v>74</v>
      </c>
      <c r="G964" s="186" t="s">
        <v>77</v>
      </c>
      <c r="H964" s="187">
        <v>45995</v>
      </c>
      <c r="I964" s="201">
        <v>0.15</v>
      </c>
      <c r="J964" s="197">
        <f t="shared" si="31"/>
        <v>39095.75</v>
      </c>
    </row>
    <row r="965" spans="1:10" ht="15.75">
      <c r="A965" s="185">
        <f t="shared" si="30"/>
        <v>961</v>
      </c>
      <c r="B965" s="186" t="s">
        <v>1215</v>
      </c>
      <c r="C965" s="186" t="s">
        <v>2018</v>
      </c>
      <c r="D965" s="186" t="s">
        <v>2019</v>
      </c>
      <c r="E965" s="186" t="s">
        <v>308</v>
      </c>
      <c r="F965" s="186" t="s">
        <v>74</v>
      </c>
      <c r="G965" s="186" t="s">
        <v>77</v>
      </c>
      <c r="H965" s="187">
        <v>48995</v>
      </c>
      <c r="I965" s="201">
        <v>0.15</v>
      </c>
      <c r="J965" s="197">
        <f t="shared" si="31"/>
        <v>41645.75</v>
      </c>
    </row>
    <row r="966" spans="1:10" ht="15.75">
      <c r="A966" s="185">
        <f t="shared" ref="A966:A1029" si="32">SUM(A965+1)</f>
        <v>962</v>
      </c>
      <c r="B966" s="186" t="s">
        <v>1215</v>
      </c>
      <c r="C966" s="186" t="s">
        <v>2020</v>
      </c>
      <c r="D966" s="186" t="s">
        <v>2021</v>
      </c>
      <c r="E966" s="186" t="s">
        <v>308</v>
      </c>
      <c r="F966" s="186" t="s">
        <v>74</v>
      </c>
      <c r="G966" s="186" t="s">
        <v>77</v>
      </c>
      <c r="H966" s="187">
        <v>11500</v>
      </c>
      <c r="I966" s="201">
        <v>0.15</v>
      </c>
      <c r="J966" s="197">
        <f t="shared" si="31"/>
        <v>9775</v>
      </c>
    </row>
    <row r="967" spans="1:10" ht="15.75">
      <c r="A967" s="185">
        <f t="shared" si="32"/>
        <v>963</v>
      </c>
      <c r="B967" s="186" t="s">
        <v>1215</v>
      </c>
      <c r="C967" s="186" t="s">
        <v>2022</v>
      </c>
      <c r="D967" s="186" t="s">
        <v>2023</v>
      </c>
      <c r="E967" s="186" t="s">
        <v>308</v>
      </c>
      <c r="F967" s="186" t="s">
        <v>74</v>
      </c>
      <c r="G967" s="186" t="s">
        <v>77</v>
      </c>
      <c r="H967" s="187">
        <v>13750</v>
      </c>
      <c r="I967" s="201">
        <v>0.15</v>
      </c>
      <c r="J967" s="197">
        <f t="shared" si="31"/>
        <v>11687.5</v>
      </c>
    </row>
    <row r="968" spans="1:10" ht="15.75">
      <c r="A968" s="185">
        <f t="shared" si="32"/>
        <v>964</v>
      </c>
      <c r="B968" s="186" t="s">
        <v>1215</v>
      </c>
      <c r="C968" s="186" t="s">
        <v>2024</v>
      </c>
      <c r="D968" s="186" t="s">
        <v>2025</v>
      </c>
      <c r="E968" s="186" t="s">
        <v>308</v>
      </c>
      <c r="F968" s="186" t="s">
        <v>74</v>
      </c>
      <c r="G968" s="186" t="s">
        <v>77</v>
      </c>
      <c r="H968" s="187">
        <v>13200</v>
      </c>
      <c r="I968" s="201">
        <v>0.15</v>
      </c>
      <c r="J968" s="197">
        <f t="shared" si="31"/>
        <v>11220</v>
      </c>
    </row>
    <row r="969" spans="1:10" ht="15.75">
      <c r="A969" s="185">
        <f t="shared" si="32"/>
        <v>965</v>
      </c>
      <c r="B969" s="186" t="s">
        <v>1215</v>
      </c>
      <c r="C969" s="186" t="s">
        <v>2026</v>
      </c>
      <c r="D969" s="186" t="s">
        <v>2027</v>
      </c>
      <c r="E969" s="186" t="s">
        <v>308</v>
      </c>
      <c r="F969" s="186" t="s">
        <v>74</v>
      </c>
      <c r="G969" s="186" t="s">
        <v>77</v>
      </c>
      <c r="H969" s="187">
        <v>14900</v>
      </c>
      <c r="I969" s="201">
        <v>0.15</v>
      </c>
      <c r="J969" s="197">
        <f t="shared" si="31"/>
        <v>12665</v>
      </c>
    </row>
    <row r="970" spans="1:10" ht="15.75">
      <c r="A970" s="185">
        <f t="shared" si="32"/>
        <v>966</v>
      </c>
      <c r="B970" s="186" t="s">
        <v>1215</v>
      </c>
      <c r="C970" s="186" t="s">
        <v>2028</v>
      </c>
      <c r="D970" s="186" t="s">
        <v>2029</v>
      </c>
      <c r="E970" s="186" t="s">
        <v>308</v>
      </c>
      <c r="F970" s="186" t="s">
        <v>74</v>
      </c>
      <c r="G970" s="186" t="s">
        <v>77</v>
      </c>
      <c r="H970" s="187">
        <v>14300</v>
      </c>
      <c r="I970" s="201">
        <v>0.15</v>
      </c>
      <c r="J970" s="197">
        <f t="shared" si="31"/>
        <v>12155</v>
      </c>
    </row>
    <row r="971" spans="1:10" ht="15.75">
      <c r="A971" s="185">
        <f t="shared" si="32"/>
        <v>967</v>
      </c>
      <c r="B971" s="186" t="s">
        <v>1215</v>
      </c>
      <c r="C971" s="186" t="s">
        <v>2030</v>
      </c>
      <c r="D971" s="186" t="s">
        <v>2031</v>
      </c>
      <c r="E971" s="186" t="s">
        <v>308</v>
      </c>
      <c r="F971" s="186" t="s">
        <v>74</v>
      </c>
      <c r="G971" s="186" t="s">
        <v>77</v>
      </c>
      <c r="H971" s="187">
        <v>15500</v>
      </c>
      <c r="I971" s="201">
        <v>0.15</v>
      </c>
      <c r="J971" s="197">
        <f t="shared" si="31"/>
        <v>13175</v>
      </c>
    </row>
    <row r="972" spans="1:10" ht="15.75">
      <c r="A972" s="185">
        <f t="shared" si="32"/>
        <v>968</v>
      </c>
      <c r="B972" s="186" t="s">
        <v>1215</v>
      </c>
      <c r="C972" s="186" t="s">
        <v>2032</v>
      </c>
      <c r="D972" s="186" t="s">
        <v>2033</v>
      </c>
      <c r="E972" s="186" t="s">
        <v>308</v>
      </c>
      <c r="F972" s="186" t="s">
        <v>74</v>
      </c>
      <c r="G972" s="186" t="s">
        <v>77</v>
      </c>
      <c r="H972" s="187">
        <v>9995</v>
      </c>
      <c r="I972" s="201">
        <v>0.15</v>
      </c>
      <c r="J972" s="197">
        <f t="shared" si="31"/>
        <v>8495.75</v>
      </c>
    </row>
    <row r="973" spans="1:10" ht="15.75">
      <c r="A973" s="185">
        <f t="shared" si="32"/>
        <v>969</v>
      </c>
      <c r="B973" s="186" t="s">
        <v>1215</v>
      </c>
      <c r="C973" s="186" t="s">
        <v>2034</v>
      </c>
      <c r="D973" s="186" t="s">
        <v>2035</v>
      </c>
      <c r="E973" s="186" t="s">
        <v>308</v>
      </c>
      <c r="F973" s="186" t="s">
        <v>74</v>
      </c>
      <c r="G973" s="186" t="s">
        <v>77</v>
      </c>
      <c r="H973" s="187">
        <v>425</v>
      </c>
      <c r="I973" s="201">
        <v>0.15</v>
      </c>
      <c r="J973" s="197">
        <f t="shared" si="31"/>
        <v>361.25</v>
      </c>
    </row>
    <row r="974" spans="1:10" ht="15.75">
      <c r="A974" s="185">
        <f t="shared" si="32"/>
        <v>970</v>
      </c>
      <c r="B974" s="186" t="s">
        <v>1215</v>
      </c>
      <c r="C974" s="186" t="s">
        <v>2036</v>
      </c>
      <c r="D974" s="186" t="s">
        <v>2037</v>
      </c>
      <c r="E974" s="186" t="s">
        <v>308</v>
      </c>
      <c r="F974" s="186" t="s">
        <v>74</v>
      </c>
      <c r="G974" s="186" t="s">
        <v>77</v>
      </c>
      <c r="H974" s="187">
        <v>395</v>
      </c>
      <c r="I974" s="201">
        <v>0.15</v>
      </c>
      <c r="J974" s="197">
        <f t="shared" ref="J974:J1037" si="33">H974-(H974*(I974))</f>
        <v>335.75</v>
      </c>
    </row>
    <row r="975" spans="1:10" ht="15.75">
      <c r="A975" s="185">
        <f t="shared" si="32"/>
        <v>971</v>
      </c>
      <c r="B975" s="186" t="s">
        <v>1215</v>
      </c>
      <c r="C975" s="186" t="s">
        <v>2038</v>
      </c>
      <c r="D975" s="186" t="s">
        <v>2039</v>
      </c>
      <c r="E975" s="186" t="s">
        <v>308</v>
      </c>
      <c r="F975" s="186" t="s">
        <v>74</v>
      </c>
      <c r="G975" s="186" t="s">
        <v>77</v>
      </c>
      <c r="H975" s="187">
        <v>625</v>
      </c>
      <c r="I975" s="201">
        <v>0.15</v>
      </c>
      <c r="J975" s="197">
        <f t="shared" si="33"/>
        <v>531.25</v>
      </c>
    </row>
    <row r="976" spans="1:10" ht="15.75">
      <c r="A976" s="185">
        <f t="shared" si="32"/>
        <v>972</v>
      </c>
      <c r="B976" s="186" t="s">
        <v>1215</v>
      </c>
      <c r="C976" s="186" t="s">
        <v>2040</v>
      </c>
      <c r="D976" s="186" t="s">
        <v>2041</v>
      </c>
      <c r="E976" s="186" t="s">
        <v>308</v>
      </c>
      <c r="F976" s="186" t="s">
        <v>74</v>
      </c>
      <c r="G976" s="186" t="s">
        <v>77</v>
      </c>
      <c r="H976" s="187">
        <v>90</v>
      </c>
      <c r="I976" s="201">
        <v>0.15</v>
      </c>
      <c r="J976" s="197">
        <f t="shared" si="33"/>
        <v>76.5</v>
      </c>
    </row>
    <row r="977" spans="1:10" ht="15.75">
      <c r="A977" s="185">
        <f t="shared" si="32"/>
        <v>973</v>
      </c>
      <c r="B977" s="186" t="s">
        <v>1215</v>
      </c>
      <c r="C977" s="186" t="s">
        <v>2042</v>
      </c>
      <c r="D977" s="186" t="s">
        <v>2043</v>
      </c>
      <c r="E977" s="186" t="s">
        <v>308</v>
      </c>
      <c r="F977" s="186" t="s">
        <v>74</v>
      </c>
      <c r="G977" s="186" t="s">
        <v>77</v>
      </c>
      <c r="H977" s="187">
        <v>95</v>
      </c>
      <c r="I977" s="201">
        <v>0.15</v>
      </c>
      <c r="J977" s="197">
        <f t="shared" si="33"/>
        <v>80.75</v>
      </c>
    </row>
    <row r="978" spans="1:10" ht="15.75">
      <c r="A978" s="185">
        <f t="shared" si="32"/>
        <v>974</v>
      </c>
      <c r="B978" s="186" t="s">
        <v>1215</v>
      </c>
      <c r="C978" s="186" t="s">
        <v>2044</v>
      </c>
      <c r="D978" s="186" t="s">
        <v>2045</v>
      </c>
      <c r="E978" s="186" t="s">
        <v>308</v>
      </c>
      <c r="F978" s="186" t="s">
        <v>74</v>
      </c>
      <c r="G978" s="186" t="s">
        <v>77</v>
      </c>
      <c r="H978" s="187">
        <v>795</v>
      </c>
      <c r="I978" s="201">
        <v>0.15</v>
      </c>
      <c r="J978" s="197">
        <f t="shared" si="33"/>
        <v>675.75</v>
      </c>
    </row>
    <row r="979" spans="1:10" ht="15.75">
      <c r="A979" s="185">
        <f t="shared" si="32"/>
        <v>975</v>
      </c>
      <c r="B979" s="186" t="s">
        <v>1215</v>
      </c>
      <c r="C979" s="186" t="s">
        <v>2046</v>
      </c>
      <c r="D979" s="186" t="s">
        <v>2047</v>
      </c>
      <c r="E979" s="186" t="s">
        <v>308</v>
      </c>
      <c r="F979" s="186" t="s">
        <v>74</v>
      </c>
      <c r="G979" s="186" t="s">
        <v>77</v>
      </c>
      <c r="H979" s="187">
        <v>1695</v>
      </c>
      <c r="I979" s="201">
        <v>0.15</v>
      </c>
      <c r="J979" s="197">
        <f t="shared" si="33"/>
        <v>1440.75</v>
      </c>
    </row>
    <row r="980" spans="1:10" ht="15.75">
      <c r="A980" s="185">
        <f t="shared" si="32"/>
        <v>976</v>
      </c>
      <c r="B980" s="186" t="s">
        <v>1215</v>
      </c>
      <c r="C980" s="186" t="s">
        <v>2048</v>
      </c>
      <c r="D980" s="186" t="s">
        <v>2049</v>
      </c>
      <c r="E980" s="186" t="s">
        <v>308</v>
      </c>
      <c r="F980" s="186" t="s">
        <v>74</v>
      </c>
      <c r="G980" s="186" t="s">
        <v>77</v>
      </c>
      <c r="H980" s="187">
        <v>3500</v>
      </c>
      <c r="I980" s="201">
        <v>0.15</v>
      </c>
      <c r="J980" s="197">
        <f t="shared" si="33"/>
        <v>2975</v>
      </c>
    </row>
    <row r="981" spans="1:10" ht="15.75">
      <c r="A981" s="185">
        <f t="shared" si="32"/>
        <v>977</v>
      </c>
      <c r="B981" s="186" t="s">
        <v>1215</v>
      </c>
      <c r="C981" s="186" t="s">
        <v>2050</v>
      </c>
      <c r="D981" s="186" t="s">
        <v>2051</v>
      </c>
      <c r="E981" s="186" t="s">
        <v>308</v>
      </c>
      <c r="F981" s="186" t="s">
        <v>74</v>
      </c>
      <c r="G981" s="186" t="s">
        <v>77</v>
      </c>
      <c r="H981" s="187">
        <v>2995</v>
      </c>
      <c r="I981" s="201">
        <v>0.15</v>
      </c>
      <c r="J981" s="197">
        <f t="shared" si="33"/>
        <v>2545.75</v>
      </c>
    </row>
    <row r="982" spans="1:10" ht="15.75">
      <c r="A982" s="185">
        <f t="shared" si="32"/>
        <v>978</v>
      </c>
      <c r="B982" s="186" t="s">
        <v>1215</v>
      </c>
      <c r="C982" s="186" t="s">
        <v>2052</v>
      </c>
      <c r="D982" s="186" t="s">
        <v>2053</v>
      </c>
      <c r="E982" s="186" t="s">
        <v>308</v>
      </c>
      <c r="F982" s="186" t="s">
        <v>74</v>
      </c>
      <c r="G982" s="186" t="s">
        <v>77</v>
      </c>
      <c r="H982" s="187">
        <v>705</v>
      </c>
      <c r="I982" s="201">
        <v>0.15</v>
      </c>
      <c r="J982" s="197">
        <f t="shared" si="33"/>
        <v>599.25</v>
      </c>
    </row>
    <row r="983" spans="1:10" ht="15.75">
      <c r="A983" s="185">
        <f t="shared" si="32"/>
        <v>979</v>
      </c>
      <c r="B983" s="186" t="s">
        <v>1215</v>
      </c>
      <c r="C983" s="186" t="s">
        <v>2054</v>
      </c>
      <c r="D983" s="186" t="s">
        <v>2055</v>
      </c>
      <c r="E983" s="186" t="s">
        <v>308</v>
      </c>
      <c r="F983" s="186" t="s">
        <v>74</v>
      </c>
      <c r="G983" s="186" t="s">
        <v>77</v>
      </c>
      <c r="H983" s="187">
        <v>695</v>
      </c>
      <c r="I983" s="201">
        <v>0.15</v>
      </c>
      <c r="J983" s="197">
        <f t="shared" si="33"/>
        <v>590.75</v>
      </c>
    </row>
    <row r="984" spans="1:10" ht="15.75">
      <c r="A984" s="185">
        <f t="shared" si="32"/>
        <v>980</v>
      </c>
      <c r="B984" s="186" t="s">
        <v>1215</v>
      </c>
      <c r="C984" s="186" t="s">
        <v>2056</v>
      </c>
      <c r="D984" s="186" t="s">
        <v>2057</v>
      </c>
      <c r="E984" s="186" t="s">
        <v>308</v>
      </c>
      <c r="F984" s="186" t="s">
        <v>74</v>
      </c>
      <c r="G984" s="186" t="s">
        <v>77</v>
      </c>
      <c r="H984" s="187">
        <v>755</v>
      </c>
      <c r="I984" s="201">
        <v>0.15</v>
      </c>
      <c r="J984" s="197">
        <f t="shared" si="33"/>
        <v>641.75</v>
      </c>
    </row>
    <row r="985" spans="1:10" ht="15.75">
      <c r="A985" s="185">
        <f t="shared" si="32"/>
        <v>981</v>
      </c>
      <c r="B985" s="186" t="s">
        <v>1215</v>
      </c>
      <c r="C985" s="186" t="s">
        <v>2058</v>
      </c>
      <c r="D985" s="186" t="s">
        <v>2059</v>
      </c>
      <c r="E985" s="186" t="s">
        <v>308</v>
      </c>
      <c r="F985" s="186" t="s">
        <v>74</v>
      </c>
      <c r="G985" s="186" t="s">
        <v>77</v>
      </c>
      <c r="H985" s="187">
        <v>745</v>
      </c>
      <c r="I985" s="201">
        <v>0.15</v>
      </c>
      <c r="J985" s="197">
        <f t="shared" si="33"/>
        <v>633.25</v>
      </c>
    </row>
    <row r="986" spans="1:10" ht="15.75">
      <c r="A986" s="185">
        <f t="shared" si="32"/>
        <v>982</v>
      </c>
      <c r="B986" s="186" t="s">
        <v>1215</v>
      </c>
      <c r="C986" s="186" t="s">
        <v>2060</v>
      </c>
      <c r="D986" s="186" t="s">
        <v>2061</v>
      </c>
      <c r="E986" s="186" t="s">
        <v>308</v>
      </c>
      <c r="F986" s="186" t="s">
        <v>74</v>
      </c>
      <c r="G986" s="186" t="s">
        <v>77</v>
      </c>
      <c r="H986" s="187">
        <v>1245</v>
      </c>
      <c r="I986" s="201">
        <v>0.15</v>
      </c>
      <c r="J986" s="197">
        <f t="shared" si="33"/>
        <v>1058.25</v>
      </c>
    </row>
    <row r="987" spans="1:10" ht="15.75">
      <c r="A987" s="185">
        <f t="shared" si="32"/>
        <v>983</v>
      </c>
      <c r="B987" s="186" t="s">
        <v>1215</v>
      </c>
      <c r="C987" s="186" t="s">
        <v>2062</v>
      </c>
      <c r="D987" s="186" t="s">
        <v>2063</v>
      </c>
      <c r="E987" s="186" t="s">
        <v>308</v>
      </c>
      <c r="F987" s="186" t="s">
        <v>74</v>
      </c>
      <c r="G987" s="186" t="s">
        <v>77</v>
      </c>
      <c r="H987" s="187">
        <v>1265</v>
      </c>
      <c r="I987" s="201">
        <v>0.15</v>
      </c>
      <c r="J987" s="197">
        <f t="shared" si="33"/>
        <v>1075.25</v>
      </c>
    </row>
    <row r="988" spans="1:10" ht="15.75">
      <c r="A988" s="185">
        <f t="shared" si="32"/>
        <v>984</v>
      </c>
      <c r="B988" s="186" t="s">
        <v>1215</v>
      </c>
      <c r="C988" s="186" t="s">
        <v>2064</v>
      </c>
      <c r="D988" s="186" t="s">
        <v>2065</v>
      </c>
      <c r="E988" s="186" t="s">
        <v>308</v>
      </c>
      <c r="F988" s="186" t="s">
        <v>74</v>
      </c>
      <c r="G988" s="186" t="s">
        <v>77</v>
      </c>
      <c r="H988" s="187">
        <v>1475</v>
      </c>
      <c r="I988" s="201">
        <v>0.15</v>
      </c>
      <c r="J988" s="197">
        <f t="shared" si="33"/>
        <v>1253.75</v>
      </c>
    </row>
    <row r="989" spans="1:10" ht="15.75">
      <c r="A989" s="185">
        <f t="shared" si="32"/>
        <v>985</v>
      </c>
      <c r="B989" s="186" t="s">
        <v>1215</v>
      </c>
      <c r="C989" s="186" t="s">
        <v>2066</v>
      </c>
      <c r="D989" s="186" t="s">
        <v>2067</v>
      </c>
      <c r="E989" s="186" t="s">
        <v>308</v>
      </c>
      <c r="F989" s="186" t="s">
        <v>74</v>
      </c>
      <c r="G989" s="186" t="s">
        <v>77</v>
      </c>
      <c r="H989" s="187">
        <v>20</v>
      </c>
      <c r="I989" s="201">
        <v>0.15</v>
      </c>
      <c r="J989" s="197">
        <f t="shared" si="33"/>
        <v>17</v>
      </c>
    </row>
    <row r="990" spans="1:10" ht="15.75">
      <c r="A990" s="185">
        <f t="shared" si="32"/>
        <v>986</v>
      </c>
      <c r="B990" s="186" t="s">
        <v>1215</v>
      </c>
      <c r="C990" s="186" t="s">
        <v>2068</v>
      </c>
      <c r="D990" s="186" t="s">
        <v>2069</v>
      </c>
      <c r="E990" s="186" t="s">
        <v>308</v>
      </c>
      <c r="F990" s="186" t="s">
        <v>74</v>
      </c>
      <c r="G990" s="186" t="s">
        <v>77</v>
      </c>
      <c r="H990" s="187">
        <v>24995</v>
      </c>
      <c r="I990" s="201">
        <v>0.15</v>
      </c>
      <c r="J990" s="197">
        <f t="shared" si="33"/>
        <v>21245.75</v>
      </c>
    </row>
    <row r="991" spans="1:10" ht="15.75">
      <c r="A991" s="185">
        <f t="shared" si="32"/>
        <v>987</v>
      </c>
      <c r="B991" s="186" t="s">
        <v>1215</v>
      </c>
      <c r="C991" s="186" t="s">
        <v>2070</v>
      </c>
      <c r="D991" s="186" t="s">
        <v>2071</v>
      </c>
      <c r="E991" s="186" t="s">
        <v>308</v>
      </c>
      <c r="F991" s="186" t="s">
        <v>74</v>
      </c>
      <c r="G991" s="186" t="s">
        <v>77</v>
      </c>
      <c r="H991" s="187">
        <v>3095</v>
      </c>
      <c r="I991" s="201">
        <v>0.15</v>
      </c>
      <c r="J991" s="197">
        <f t="shared" si="33"/>
        <v>2630.75</v>
      </c>
    </row>
    <row r="992" spans="1:10" ht="15.75">
      <c r="A992" s="185">
        <f t="shared" si="32"/>
        <v>988</v>
      </c>
      <c r="B992" s="186" t="s">
        <v>1215</v>
      </c>
      <c r="C992" s="186" t="s">
        <v>2072</v>
      </c>
      <c r="D992" s="186" t="s">
        <v>2073</v>
      </c>
      <c r="E992" s="186" t="s">
        <v>308</v>
      </c>
      <c r="F992" s="186" t="s">
        <v>74</v>
      </c>
      <c r="G992" s="186" t="s">
        <v>77</v>
      </c>
      <c r="H992" s="187">
        <v>21995</v>
      </c>
      <c r="I992" s="201">
        <v>0.15</v>
      </c>
      <c r="J992" s="197">
        <f t="shared" si="33"/>
        <v>18695.75</v>
      </c>
    </row>
    <row r="993" spans="1:10" ht="15.75">
      <c r="A993" s="185">
        <f t="shared" si="32"/>
        <v>989</v>
      </c>
      <c r="B993" s="186" t="s">
        <v>1215</v>
      </c>
      <c r="C993" s="186" t="s">
        <v>2074</v>
      </c>
      <c r="D993" s="186" t="s">
        <v>2075</v>
      </c>
      <c r="E993" s="186" t="s">
        <v>308</v>
      </c>
      <c r="F993" s="186" t="s">
        <v>74</v>
      </c>
      <c r="G993" s="186" t="s">
        <v>77</v>
      </c>
      <c r="H993" s="187">
        <v>2495</v>
      </c>
      <c r="I993" s="201">
        <v>0.15</v>
      </c>
      <c r="J993" s="197">
        <f t="shared" si="33"/>
        <v>2120.75</v>
      </c>
    </row>
    <row r="994" spans="1:10" ht="15.75">
      <c r="A994" s="185">
        <f t="shared" si="32"/>
        <v>990</v>
      </c>
      <c r="B994" s="186" t="s">
        <v>1215</v>
      </c>
      <c r="C994" s="186" t="s">
        <v>2076</v>
      </c>
      <c r="D994" s="186" t="s">
        <v>2077</v>
      </c>
      <c r="E994" s="186" t="s">
        <v>308</v>
      </c>
      <c r="F994" s="186" t="s">
        <v>74</v>
      </c>
      <c r="G994" s="186" t="s">
        <v>77</v>
      </c>
      <c r="H994" s="187">
        <v>5995</v>
      </c>
      <c r="I994" s="201">
        <v>0.15</v>
      </c>
      <c r="J994" s="197">
        <f t="shared" si="33"/>
        <v>5095.75</v>
      </c>
    </row>
    <row r="995" spans="1:10" ht="15.75">
      <c r="A995" s="185">
        <f t="shared" si="32"/>
        <v>991</v>
      </c>
      <c r="B995" s="186" t="s">
        <v>1215</v>
      </c>
      <c r="C995" s="186" t="s">
        <v>2078</v>
      </c>
      <c r="D995" s="186" t="s">
        <v>2079</v>
      </c>
      <c r="E995" s="186" t="s">
        <v>308</v>
      </c>
      <c r="F995" s="186" t="s">
        <v>74</v>
      </c>
      <c r="G995" s="186" t="s">
        <v>77</v>
      </c>
      <c r="H995" s="187">
        <v>11595</v>
      </c>
      <c r="I995" s="201">
        <v>0.15</v>
      </c>
      <c r="J995" s="197">
        <f t="shared" si="33"/>
        <v>9855.75</v>
      </c>
    </row>
    <row r="996" spans="1:10" ht="15.75">
      <c r="A996" s="185">
        <f t="shared" si="32"/>
        <v>992</v>
      </c>
      <c r="B996" s="186" t="s">
        <v>1215</v>
      </c>
      <c r="C996" s="186" t="s">
        <v>2080</v>
      </c>
      <c r="D996" s="186" t="s">
        <v>2081</v>
      </c>
      <c r="E996" s="186" t="s">
        <v>308</v>
      </c>
      <c r="F996" s="186" t="s">
        <v>74</v>
      </c>
      <c r="G996" s="186" t="s">
        <v>77</v>
      </c>
      <c r="H996" s="187">
        <v>1295</v>
      </c>
      <c r="I996" s="201">
        <v>0.15</v>
      </c>
      <c r="J996" s="197">
        <f t="shared" si="33"/>
        <v>1100.75</v>
      </c>
    </row>
    <row r="997" spans="1:10" ht="15.75">
      <c r="A997" s="185">
        <f t="shared" si="32"/>
        <v>993</v>
      </c>
      <c r="B997" s="186" t="s">
        <v>1215</v>
      </c>
      <c r="C997" s="186" t="s">
        <v>2082</v>
      </c>
      <c r="D997" s="186" t="s">
        <v>2083</v>
      </c>
      <c r="E997" s="186" t="s">
        <v>308</v>
      </c>
      <c r="F997" s="186" t="s">
        <v>74</v>
      </c>
      <c r="G997" s="186" t="s">
        <v>77</v>
      </c>
      <c r="H997" s="187">
        <v>1795</v>
      </c>
      <c r="I997" s="201">
        <v>0.15</v>
      </c>
      <c r="J997" s="197">
        <f t="shared" si="33"/>
        <v>1525.75</v>
      </c>
    </row>
    <row r="998" spans="1:10" ht="15.75">
      <c r="A998" s="185">
        <f t="shared" si="32"/>
        <v>994</v>
      </c>
      <c r="B998" s="186" t="s">
        <v>1215</v>
      </c>
      <c r="C998" s="186" t="s">
        <v>2084</v>
      </c>
      <c r="D998" s="186" t="s">
        <v>2085</v>
      </c>
      <c r="E998" s="186" t="s">
        <v>308</v>
      </c>
      <c r="F998" s="186" t="s">
        <v>74</v>
      </c>
      <c r="G998" s="186" t="s">
        <v>77</v>
      </c>
      <c r="H998" s="187">
        <v>925</v>
      </c>
      <c r="I998" s="201">
        <v>0.15</v>
      </c>
      <c r="J998" s="197">
        <f t="shared" si="33"/>
        <v>786.25</v>
      </c>
    </row>
    <row r="999" spans="1:10" ht="15.75">
      <c r="A999" s="185">
        <f t="shared" si="32"/>
        <v>995</v>
      </c>
      <c r="B999" s="186" t="s">
        <v>1215</v>
      </c>
      <c r="C999" s="186" t="s">
        <v>2086</v>
      </c>
      <c r="D999" s="186" t="s">
        <v>2087</v>
      </c>
      <c r="E999" s="186" t="s">
        <v>308</v>
      </c>
      <c r="F999" s="186" t="s">
        <v>74</v>
      </c>
      <c r="G999" s="186" t="s">
        <v>77</v>
      </c>
      <c r="H999" s="187">
        <v>1575</v>
      </c>
      <c r="I999" s="201">
        <v>0.15</v>
      </c>
      <c r="J999" s="197">
        <f t="shared" si="33"/>
        <v>1338.75</v>
      </c>
    </row>
    <row r="1000" spans="1:10" ht="15.75">
      <c r="A1000" s="185">
        <f t="shared" si="32"/>
        <v>996</v>
      </c>
      <c r="B1000" s="186" t="s">
        <v>1215</v>
      </c>
      <c r="C1000" s="186" t="s">
        <v>2088</v>
      </c>
      <c r="D1000" s="186" t="s">
        <v>2089</v>
      </c>
      <c r="E1000" s="186" t="s">
        <v>308</v>
      </c>
      <c r="F1000" s="186" t="s">
        <v>74</v>
      </c>
      <c r="G1000" s="186" t="s">
        <v>77</v>
      </c>
      <c r="H1000" s="187">
        <v>2225</v>
      </c>
      <c r="I1000" s="201">
        <v>0.15</v>
      </c>
      <c r="J1000" s="197">
        <f t="shared" si="33"/>
        <v>1891.25</v>
      </c>
    </row>
    <row r="1001" spans="1:10" ht="15.75">
      <c r="A1001" s="185">
        <f t="shared" si="32"/>
        <v>997</v>
      </c>
      <c r="B1001" s="186" t="s">
        <v>1215</v>
      </c>
      <c r="C1001" s="186" t="s">
        <v>2090</v>
      </c>
      <c r="D1001" s="186" t="s">
        <v>2091</v>
      </c>
      <c r="E1001" s="186" t="s">
        <v>308</v>
      </c>
      <c r="F1001" s="186" t="s">
        <v>74</v>
      </c>
      <c r="G1001" s="186" t="s">
        <v>77</v>
      </c>
      <c r="H1001" s="187">
        <v>2995</v>
      </c>
      <c r="I1001" s="201">
        <v>0.15</v>
      </c>
      <c r="J1001" s="197">
        <f t="shared" si="33"/>
        <v>2545.75</v>
      </c>
    </row>
    <row r="1002" spans="1:10" ht="15.75">
      <c r="A1002" s="185">
        <f t="shared" si="32"/>
        <v>998</v>
      </c>
      <c r="B1002" s="186" t="s">
        <v>1215</v>
      </c>
      <c r="C1002" s="186" t="s">
        <v>2092</v>
      </c>
      <c r="D1002" s="186" t="s">
        <v>2093</v>
      </c>
      <c r="E1002" s="186" t="s">
        <v>308</v>
      </c>
      <c r="F1002" s="186" t="s">
        <v>74</v>
      </c>
      <c r="G1002" s="186" t="s">
        <v>77</v>
      </c>
      <c r="H1002" s="187">
        <v>3995</v>
      </c>
      <c r="I1002" s="201">
        <v>0.15</v>
      </c>
      <c r="J1002" s="197">
        <f t="shared" si="33"/>
        <v>3395.75</v>
      </c>
    </row>
    <row r="1003" spans="1:10" ht="15.75">
      <c r="A1003" s="185">
        <f t="shared" si="32"/>
        <v>999</v>
      </c>
      <c r="B1003" s="186" t="s">
        <v>1215</v>
      </c>
      <c r="C1003" s="186" t="s">
        <v>2094</v>
      </c>
      <c r="D1003" s="186" t="s">
        <v>2095</v>
      </c>
      <c r="E1003" s="186" t="s">
        <v>308</v>
      </c>
      <c r="F1003" s="186" t="s">
        <v>74</v>
      </c>
      <c r="G1003" s="186" t="s">
        <v>77</v>
      </c>
      <c r="H1003" s="187">
        <v>2000</v>
      </c>
      <c r="I1003" s="201">
        <v>0.15</v>
      </c>
      <c r="J1003" s="197">
        <f t="shared" si="33"/>
        <v>1700</v>
      </c>
    </row>
    <row r="1004" spans="1:10" ht="15.75">
      <c r="A1004" s="185">
        <f t="shared" si="32"/>
        <v>1000</v>
      </c>
      <c r="B1004" s="186" t="s">
        <v>1215</v>
      </c>
      <c r="C1004" s="186" t="s">
        <v>2096</v>
      </c>
      <c r="D1004" s="186" t="s">
        <v>2097</v>
      </c>
      <c r="E1004" s="186" t="s">
        <v>308</v>
      </c>
      <c r="F1004" s="186" t="s">
        <v>74</v>
      </c>
      <c r="G1004" s="186" t="s">
        <v>77</v>
      </c>
      <c r="H1004" s="187">
        <v>14495</v>
      </c>
      <c r="I1004" s="201">
        <v>0.15</v>
      </c>
      <c r="J1004" s="197">
        <f t="shared" si="33"/>
        <v>12320.75</v>
      </c>
    </row>
    <row r="1005" spans="1:10" ht="15.75">
      <c r="A1005" s="185">
        <f t="shared" si="32"/>
        <v>1001</v>
      </c>
      <c r="B1005" s="186" t="s">
        <v>1215</v>
      </c>
      <c r="C1005" s="186" t="s">
        <v>2098</v>
      </c>
      <c r="D1005" s="186" t="s">
        <v>2099</v>
      </c>
      <c r="E1005" s="186" t="s">
        <v>308</v>
      </c>
      <c r="F1005" s="186" t="s">
        <v>74</v>
      </c>
      <c r="G1005" s="186" t="s">
        <v>77</v>
      </c>
      <c r="H1005" s="187">
        <v>3500</v>
      </c>
      <c r="I1005" s="201">
        <v>0.15</v>
      </c>
      <c r="J1005" s="197">
        <f t="shared" si="33"/>
        <v>2975</v>
      </c>
    </row>
    <row r="1006" spans="1:10" ht="15.75">
      <c r="A1006" s="185">
        <f t="shared" si="32"/>
        <v>1002</v>
      </c>
      <c r="B1006" s="186" t="s">
        <v>1215</v>
      </c>
      <c r="C1006" s="186" t="s">
        <v>2100</v>
      </c>
      <c r="D1006" s="186" t="s">
        <v>2101</v>
      </c>
      <c r="E1006" s="186" t="s">
        <v>308</v>
      </c>
      <c r="F1006" s="186" t="s">
        <v>74</v>
      </c>
      <c r="G1006" s="186" t="s">
        <v>77</v>
      </c>
      <c r="H1006" s="187">
        <v>5000</v>
      </c>
      <c r="I1006" s="201">
        <v>0.15</v>
      </c>
      <c r="J1006" s="197">
        <f t="shared" si="33"/>
        <v>4250</v>
      </c>
    </row>
    <row r="1007" spans="1:10" ht="15.75">
      <c r="A1007" s="185">
        <f t="shared" si="32"/>
        <v>1003</v>
      </c>
      <c r="B1007" s="186" t="s">
        <v>1215</v>
      </c>
      <c r="C1007" s="186" t="s">
        <v>2102</v>
      </c>
      <c r="D1007" s="186" t="s">
        <v>2103</v>
      </c>
      <c r="E1007" s="186" t="s">
        <v>308</v>
      </c>
      <c r="F1007" s="186" t="s">
        <v>74</v>
      </c>
      <c r="G1007" s="186" t="s">
        <v>77</v>
      </c>
      <c r="H1007" s="187">
        <v>195</v>
      </c>
      <c r="I1007" s="201">
        <v>0.15</v>
      </c>
      <c r="J1007" s="197">
        <f t="shared" si="33"/>
        <v>165.75</v>
      </c>
    </row>
    <row r="1008" spans="1:10" ht="15.75">
      <c r="A1008" s="185">
        <f t="shared" si="32"/>
        <v>1004</v>
      </c>
      <c r="B1008" s="186" t="s">
        <v>1215</v>
      </c>
      <c r="C1008" s="186" t="s">
        <v>2104</v>
      </c>
      <c r="D1008" s="186" t="s">
        <v>2105</v>
      </c>
      <c r="E1008" s="186" t="s">
        <v>308</v>
      </c>
      <c r="F1008" s="186" t="s">
        <v>74</v>
      </c>
      <c r="G1008" s="186" t="s">
        <v>77</v>
      </c>
      <c r="H1008" s="187">
        <v>215</v>
      </c>
      <c r="I1008" s="201">
        <v>0.15</v>
      </c>
      <c r="J1008" s="197">
        <f t="shared" si="33"/>
        <v>182.75</v>
      </c>
    </row>
    <row r="1009" spans="1:10" ht="15.75">
      <c r="A1009" s="185">
        <f t="shared" si="32"/>
        <v>1005</v>
      </c>
      <c r="B1009" s="186" t="s">
        <v>1215</v>
      </c>
      <c r="C1009" s="186" t="s">
        <v>2106</v>
      </c>
      <c r="D1009" s="186" t="s">
        <v>2107</v>
      </c>
      <c r="E1009" s="186" t="s">
        <v>308</v>
      </c>
      <c r="F1009" s="186" t="s">
        <v>74</v>
      </c>
      <c r="G1009" s="186" t="s">
        <v>77</v>
      </c>
      <c r="H1009" s="187">
        <v>6495</v>
      </c>
      <c r="I1009" s="201">
        <v>0.15</v>
      </c>
      <c r="J1009" s="197">
        <f t="shared" si="33"/>
        <v>5520.75</v>
      </c>
    </row>
    <row r="1010" spans="1:10" ht="15.75">
      <c r="A1010" s="185">
        <f t="shared" si="32"/>
        <v>1006</v>
      </c>
      <c r="B1010" s="186" t="s">
        <v>1215</v>
      </c>
      <c r="C1010" s="186" t="s">
        <v>2108</v>
      </c>
      <c r="D1010" s="186" t="s">
        <v>2109</v>
      </c>
      <c r="E1010" s="186" t="s">
        <v>308</v>
      </c>
      <c r="F1010" s="186" t="s">
        <v>74</v>
      </c>
      <c r="G1010" s="186" t="s">
        <v>77</v>
      </c>
      <c r="H1010" s="187">
        <v>1045</v>
      </c>
      <c r="I1010" s="201">
        <v>0.15</v>
      </c>
      <c r="J1010" s="197">
        <f t="shared" si="33"/>
        <v>888.25</v>
      </c>
    </row>
    <row r="1011" spans="1:10" ht="15.75">
      <c r="A1011" s="185">
        <f t="shared" si="32"/>
        <v>1007</v>
      </c>
      <c r="B1011" s="186" t="s">
        <v>1215</v>
      </c>
      <c r="C1011" s="186" t="s">
        <v>2110</v>
      </c>
      <c r="D1011" s="186" t="s">
        <v>2111</v>
      </c>
      <c r="E1011" s="186" t="s">
        <v>308</v>
      </c>
      <c r="F1011" s="186" t="s">
        <v>74</v>
      </c>
      <c r="G1011" s="186" t="s">
        <v>77</v>
      </c>
      <c r="H1011" s="187">
        <v>12695</v>
      </c>
      <c r="I1011" s="201">
        <v>0.15</v>
      </c>
      <c r="J1011" s="197">
        <f t="shared" si="33"/>
        <v>10790.75</v>
      </c>
    </row>
    <row r="1012" spans="1:10" ht="15.75">
      <c r="A1012" s="185">
        <f t="shared" si="32"/>
        <v>1008</v>
      </c>
      <c r="B1012" s="186" t="s">
        <v>1215</v>
      </c>
      <c r="C1012" s="186" t="s">
        <v>2112</v>
      </c>
      <c r="D1012" s="186" t="s">
        <v>2113</v>
      </c>
      <c r="E1012" s="186" t="s">
        <v>308</v>
      </c>
      <c r="F1012" s="186" t="s">
        <v>74</v>
      </c>
      <c r="G1012" s="186" t="s">
        <v>77</v>
      </c>
      <c r="H1012" s="187">
        <v>1595</v>
      </c>
      <c r="I1012" s="201">
        <v>0.15</v>
      </c>
      <c r="J1012" s="197">
        <f t="shared" si="33"/>
        <v>1355.75</v>
      </c>
    </row>
    <row r="1013" spans="1:10" ht="15.75">
      <c r="A1013" s="185">
        <f t="shared" si="32"/>
        <v>1009</v>
      </c>
      <c r="B1013" s="186" t="s">
        <v>1215</v>
      </c>
      <c r="C1013" s="186" t="s">
        <v>2114</v>
      </c>
      <c r="D1013" s="186" t="s">
        <v>2115</v>
      </c>
      <c r="E1013" s="186" t="s">
        <v>308</v>
      </c>
      <c r="F1013" s="186" t="s">
        <v>74</v>
      </c>
      <c r="G1013" s="186" t="s">
        <v>77</v>
      </c>
      <c r="H1013" s="187">
        <v>31995</v>
      </c>
      <c r="I1013" s="201">
        <v>0.15</v>
      </c>
      <c r="J1013" s="197">
        <f t="shared" si="33"/>
        <v>27195.75</v>
      </c>
    </row>
    <row r="1014" spans="1:10" ht="15.75">
      <c r="A1014" s="185">
        <f t="shared" si="32"/>
        <v>1010</v>
      </c>
      <c r="B1014" s="186" t="s">
        <v>1215</v>
      </c>
      <c r="C1014" s="186" t="s">
        <v>2116</v>
      </c>
      <c r="D1014" s="186" t="s">
        <v>2117</v>
      </c>
      <c r="E1014" s="186" t="s">
        <v>308</v>
      </c>
      <c r="F1014" s="186" t="s">
        <v>74</v>
      </c>
      <c r="G1014" s="186" t="s">
        <v>77</v>
      </c>
      <c r="H1014" s="187">
        <v>3495</v>
      </c>
      <c r="I1014" s="201">
        <v>0.15</v>
      </c>
      <c r="J1014" s="197">
        <f t="shared" si="33"/>
        <v>2970.75</v>
      </c>
    </row>
    <row r="1015" spans="1:10" ht="15.75">
      <c r="A1015" s="185">
        <f t="shared" si="32"/>
        <v>1011</v>
      </c>
      <c r="B1015" s="186" t="s">
        <v>1215</v>
      </c>
      <c r="C1015" s="186" t="s">
        <v>2118</v>
      </c>
      <c r="D1015" s="186" t="s">
        <v>2119</v>
      </c>
      <c r="E1015" s="186" t="s">
        <v>308</v>
      </c>
      <c r="F1015" s="186" t="s">
        <v>74</v>
      </c>
      <c r="G1015" s="186" t="s">
        <v>77</v>
      </c>
      <c r="H1015" s="187">
        <v>62995</v>
      </c>
      <c r="I1015" s="201">
        <v>0.15</v>
      </c>
      <c r="J1015" s="197">
        <f t="shared" si="33"/>
        <v>53545.75</v>
      </c>
    </row>
    <row r="1016" spans="1:10" ht="15.75">
      <c r="A1016" s="185">
        <f t="shared" si="32"/>
        <v>1012</v>
      </c>
      <c r="B1016" s="186" t="s">
        <v>1215</v>
      </c>
      <c r="C1016" s="186" t="s">
        <v>2120</v>
      </c>
      <c r="D1016" s="186" t="s">
        <v>2121</v>
      </c>
      <c r="E1016" s="186" t="s">
        <v>308</v>
      </c>
      <c r="F1016" s="186" t="s">
        <v>74</v>
      </c>
      <c r="G1016" s="186" t="s">
        <v>77</v>
      </c>
      <c r="H1016" s="187">
        <v>1050</v>
      </c>
      <c r="I1016" s="201">
        <v>0.15</v>
      </c>
      <c r="J1016" s="197">
        <f t="shared" si="33"/>
        <v>892.5</v>
      </c>
    </row>
    <row r="1017" spans="1:10" ht="15.75">
      <c r="A1017" s="185">
        <f t="shared" si="32"/>
        <v>1013</v>
      </c>
      <c r="B1017" s="186" t="s">
        <v>1215</v>
      </c>
      <c r="C1017" s="186" t="s">
        <v>2122</v>
      </c>
      <c r="D1017" s="186" t="s">
        <v>2123</v>
      </c>
      <c r="E1017" s="186" t="s">
        <v>308</v>
      </c>
      <c r="F1017" s="186" t="s">
        <v>74</v>
      </c>
      <c r="G1017" s="186" t="s">
        <v>77</v>
      </c>
      <c r="H1017" s="187">
        <v>1150</v>
      </c>
      <c r="I1017" s="201">
        <v>0.15</v>
      </c>
      <c r="J1017" s="197">
        <f t="shared" si="33"/>
        <v>977.5</v>
      </c>
    </row>
    <row r="1018" spans="1:10" ht="15.75">
      <c r="A1018" s="185">
        <f t="shared" si="32"/>
        <v>1014</v>
      </c>
      <c r="B1018" s="186" t="s">
        <v>1215</v>
      </c>
      <c r="C1018" s="186" t="s">
        <v>2124</v>
      </c>
      <c r="D1018" s="186" t="s">
        <v>2125</v>
      </c>
      <c r="E1018" s="186" t="s">
        <v>308</v>
      </c>
      <c r="F1018" s="186" t="s">
        <v>74</v>
      </c>
      <c r="G1018" s="186" t="s">
        <v>77</v>
      </c>
      <c r="H1018" s="187">
        <v>2795</v>
      </c>
      <c r="I1018" s="201">
        <v>0.15</v>
      </c>
      <c r="J1018" s="197">
        <f t="shared" si="33"/>
        <v>2375.75</v>
      </c>
    </row>
    <row r="1019" spans="1:10" ht="15.75">
      <c r="A1019" s="185">
        <f t="shared" si="32"/>
        <v>1015</v>
      </c>
      <c r="B1019" s="186" t="s">
        <v>1215</v>
      </c>
      <c r="C1019" s="186" t="s">
        <v>2126</v>
      </c>
      <c r="D1019" s="186" t="s">
        <v>2127</v>
      </c>
      <c r="E1019" s="186" t="s">
        <v>308</v>
      </c>
      <c r="F1019" s="186" t="s">
        <v>74</v>
      </c>
      <c r="G1019" s="186" t="s">
        <v>77</v>
      </c>
      <c r="H1019" s="187">
        <v>495</v>
      </c>
      <c r="I1019" s="201">
        <v>0.15</v>
      </c>
      <c r="J1019" s="197">
        <f t="shared" si="33"/>
        <v>420.75</v>
      </c>
    </row>
    <row r="1020" spans="1:10" ht="15.75">
      <c r="A1020" s="185">
        <f t="shared" si="32"/>
        <v>1016</v>
      </c>
      <c r="B1020" s="186" t="s">
        <v>1215</v>
      </c>
      <c r="C1020" s="186" t="s">
        <v>2128</v>
      </c>
      <c r="D1020" s="186" t="s">
        <v>2129</v>
      </c>
      <c r="E1020" s="186" t="s">
        <v>308</v>
      </c>
      <c r="F1020" s="186" t="s">
        <v>74</v>
      </c>
      <c r="G1020" s="186" t="s">
        <v>77</v>
      </c>
      <c r="H1020" s="187">
        <v>425</v>
      </c>
      <c r="I1020" s="201">
        <v>0.15</v>
      </c>
      <c r="J1020" s="197">
        <f t="shared" si="33"/>
        <v>361.25</v>
      </c>
    </row>
    <row r="1021" spans="1:10" ht="15.75">
      <c r="A1021" s="185">
        <f t="shared" si="32"/>
        <v>1017</v>
      </c>
      <c r="B1021" s="186" t="s">
        <v>1215</v>
      </c>
      <c r="C1021" s="186" t="s">
        <v>2130</v>
      </c>
      <c r="D1021" s="186" t="s">
        <v>2131</v>
      </c>
      <c r="E1021" s="186" t="s">
        <v>308</v>
      </c>
      <c r="F1021" s="186" t="s">
        <v>74</v>
      </c>
      <c r="G1021" s="186" t="s">
        <v>77</v>
      </c>
      <c r="H1021" s="187">
        <v>195</v>
      </c>
      <c r="I1021" s="201">
        <v>0.15</v>
      </c>
      <c r="J1021" s="197">
        <f t="shared" si="33"/>
        <v>165.75</v>
      </c>
    </row>
    <row r="1022" spans="1:10" ht="15.75">
      <c r="A1022" s="185">
        <f t="shared" si="32"/>
        <v>1018</v>
      </c>
      <c r="B1022" s="186" t="s">
        <v>1215</v>
      </c>
      <c r="C1022" s="186" t="s">
        <v>2132</v>
      </c>
      <c r="D1022" s="186" t="s">
        <v>2133</v>
      </c>
      <c r="E1022" s="186" t="s">
        <v>308</v>
      </c>
      <c r="F1022" s="186" t="s">
        <v>74</v>
      </c>
      <c r="G1022" s="186" t="s">
        <v>77</v>
      </c>
      <c r="H1022" s="187">
        <v>595</v>
      </c>
      <c r="I1022" s="201">
        <v>0.15</v>
      </c>
      <c r="J1022" s="197">
        <f t="shared" si="33"/>
        <v>505.75</v>
      </c>
    </row>
    <row r="1023" spans="1:10" ht="15.75">
      <c r="A1023" s="185">
        <f t="shared" si="32"/>
        <v>1019</v>
      </c>
      <c r="B1023" s="186" t="s">
        <v>1215</v>
      </c>
      <c r="C1023" s="186" t="s">
        <v>2134</v>
      </c>
      <c r="D1023" s="186" t="s">
        <v>2135</v>
      </c>
      <c r="E1023" s="186" t="s">
        <v>308</v>
      </c>
      <c r="F1023" s="186" t="s">
        <v>74</v>
      </c>
      <c r="G1023" s="186" t="s">
        <v>77</v>
      </c>
      <c r="H1023" s="187">
        <v>795</v>
      </c>
      <c r="I1023" s="201">
        <v>0.15</v>
      </c>
      <c r="J1023" s="197">
        <f t="shared" si="33"/>
        <v>675.75</v>
      </c>
    </row>
    <row r="1024" spans="1:10" ht="15.75">
      <c r="A1024" s="185">
        <f t="shared" si="32"/>
        <v>1020</v>
      </c>
      <c r="B1024" s="186" t="s">
        <v>1215</v>
      </c>
      <c r="C1024" s="186" t="s">
        <v>2136</v>
      </c>
      <c r="D1024" s="186" t="s">
        <v>2137</v>
      </c>
      <c r="E1024" s="186" t="s">
        <v>308</v>
      </c>
      <c r="F1024" s="186" t="s">
        <v>74</v>
      </c>
      <c r="G1024" s="186" t="s">
        <v>77</v>
      </c>
      <c r="H1024" s="187">
        <v>375</v>
      </c>
      <c r="I1024" s="201">
        <v>0.15</v>
      </c>
      <c r="J1024" s="197">
        <f t="shared" si="33"/>
        <v>318.75</v>
      </c>
    </row>
    <row r="1025" spans="1:10" ht="15.75">
      <c r="A1025" s="185">
        <f t="shared" si="32"/>
        <v>1021</v>
      </c>
      <c r="B1025" s="186" t="s">
        <v>1215</v>
      </c>
      <c r="C1025" s="186" t="s">
        <v>2138</v>
      </c>
      <c r="D1025" s="186" t="s">
        <v>2139</v>
      </c>
      <c r="E1025" s="186" t="s">
        <v>308</v>
      </c>
      <c r="F1025" s="186" t="s">
        <v>74</v>
      </c>
      <c r="G1025" s="186" t="s">
        <v>77</v>
      </c>
      <c r="H1025" s="187">
        <v>395</v>
      </c>
      <c r="I1025" s="201">
        <v>0.15</v>
      </c>
      <c r="J1025" s="197">
        <f t="shared" si="33"/>
        <v>335.75</v>
      </c>
    </row>
    <row r="1026" spans="1:10" ht="15.75">
      <c r="A1026" s="185">
        <f t="shared" si="32"/>
        <v>1022</v>
      </c>
      <c r="B1026" s="186" t="s">
        <v>1215</v>
      </c>
      <c r="C1026" s="186" t="s">
        <v>2140</v>
      </c>
      <c r="D1026" s="186" t="s">
        <v>2141</v>
      </c>
      <c r="E1026" s="186" t="s">
        <v>308</v>
      </c>
      <c r="F1026" s="186" t="s">
        <v>74</v>
      </c>
      <c r="G1026" s="186" t="s">
        <v>77</v>
      </c>
      <c r="H1026" s="187">
        <v>595</v>
      </c>
      <c r="I1026" s="201">
        <v>0.15</v>
      </c>
      <c r="J1026" s="197">
        <f t="shared" si="33"/>
        <v>505.75</v>
      </c>
    </row>
    <row r="1027" spans="1:10" ht="15.75">
      <c r="A1027" s="185">
        <f t="shared" si="32"/>
        <v>1023</v>
      </c>
      <c r="B1027" s="186" t="s">
        <v>1215</v>
      </c>
      <c r="C1027" s="186" t="s">
        <v>2142</v>
      </c>
      <c r="D1027" s="186" t="s">
        <v>2143</v>
      </c>
      <c r="E1027" s="186" t="s">
        <v>308</v>
      </c>
      <c r="F1027" s="186" t="s">
        <v>74</v>
      </c>
      <c r="G1027" s="186" t="s">
        <v>77</v>
      </c>
      <c r="H1027" s="187">
        <v>995</v>
      </c>
      <c r="I1027" s="201">
        <v>0.15</v>
      </c>
      <c r="J1027" s="197">
        <f t="shared" si="33"/>
        <v>845.75</v>
      </c>
    </row>
    <row r="1028" spans="1:10" ht="15.75">
      <c r="A1028" s="185">
        <f t="shared" si="32"/>
        <v>1024</v>
      </c>
      <c r="B1028" s="186" t="s">
        <v>1215</v>
      </c>
      <c r="C1028" s="186" t="s">
        <v>2144</v>
      </c>
      <c r="D1028" s="186" t="s">
        <v>2145</v>
      </c>
      <c r="E1028" s="186" t="s">
        <v>308</v>
      </c>
      <c r="F1028" s="186" t="s">
        <v>74</v>
      </c>
      <c r="G1028" s="186" t="s">
        <v>77</v>
      </c>
      <c r="H1028" s="187">
        <v>2195</v>
      </c>
      <c r="I1028" s="201">
        <v>0.15</v>
      </c>
      <c r="J1028" s="197">
        <f t="shared" si="33"/>
        <v>1865.75</v>
      </c>
    </row>
    <row r="1029" spans="1:10" ht="15.75">
      <c r="A1029" s="185">
        <f t="shared" si="32"/>
        <v>1025</v>
      </c>
      <c r="B1029" s="186" t="s">
        <v>1215</v>
      </c>
      <c r="C1029" s="186" t="s">
        <v>2146</v>
      </c>
      <c r="D1029" s="186" t="s">
        <v>2147</v>
      </c>
      <c r="E1029" s="186" t="s">
        <v>308</v>
      </c>
      <c r="F1029" s="186" t="s">
        <v>74</v>
      </c>
      <c r="G1029" s="186" t="s">
        <v>77</v>
      </c>
      <c r="H1029" s="187">
        <v>210</v>
      </c>
      <c r="I1029" s="201">
        <v>0.15</v>
      </c>
      <c r="J1029" s="197">
        <f t="shared" si="33"/>
        <v>178.5</v>
      </c>
    </row>
    <row r="1030" spans="1:10" ht="15.75">
      <c r="A1030" s="185">
        <f t="shared" ref="A1030:A1093" si="34">SUM(A1029+1)</f>
        <v>1026</v>
      </c>
      <c r="B1030" s="186" t="s">
        <v>1215</v>
      </c>
      <c r="C1030" s="186" t="s">
        <v>2148</v>
      </c>
      <c r="D1030" s="186" t="s">
        <v>2149</v>
      </c>
      <c r="E1030" s="186" t="s">
        <v>308</v>
      </c>
      <c r="F1030" s="186" t="s">
        <v>74</v>
      </c>
      <c r="G1030" s="186" t="s">
        <v>77</v>
      </c>
      <c r="H1030" s="187">
        <v>210</v>
      </c>
      <c r="I1030" s="201">
        <v>0.15</v>
      </c>
      <c r="J1030" s="197">
        <f t="shared" si="33"/>
        <v>178.5</v>
      </c>
    </row>
    <row r="1031" spans="1:10" ht="15.75">
      <c r="A1031" s="185">
        <f t="shared" si="34"/>
        <v>1027</v>
      </c>
      <c r="B1031" s="186" t="s">
        <v>1215</v>
      </c>
      <c r="C1031" s="186" t="s">
        <v>2150</v>
      </c>
      <c r="D1031" s="186" t="s">
        <v>2151</v>
      </c>
      <c r="E1031" s="186" t="s">
        <v>308</v>
      </c>
      <c r="F1031" s="186" t="s">
        <v>74</v>
      </c>
      <c r="G1031" s="186" t="s">
        <v>77</v>
      </c>
      <c r="H1031" s="187">
        <v>395</v>
      </c>
      <c r="I1031" s="201">
        <v>0.15</v>
      </c>
      <c r="J1031" s="197">
        <f t="shared" si="33"/>
        <v>335.75</v>
      </c>
    </row>
    <row r="1032" spans="1:10" ht="15.75">
      <c r="A1032" s="185">
        <f t="shared" si="34"/>
        <v>1028</v>
      </c>
      <c r="B1032" s="186" t="s">
        <v>1215</v>
      </c>
      <c r="C1032" s="186" t="s">
        <v>2152</v>
      </c>
      <c r="D1032" s="186" t="s">
        <v>2153</v>
      </c>
      <c r="E1032" s="186" t="s">
        <v>308</v>
      </c>
      <c r="F1032" s="186" t="s">
        <v>74</v>
      </c>
      <c r="G1032" s="186" t="s">
        <v>77</v>
      </c>
      <c r="H1032" s="187">
        <v>645</v>
      </c>
      <c r="I1032" s="201">
        <v>0.15</v>
      </c>
      <c r="J1032" s="197">
        <f t="shared" si="33"/>
        <v>548.25</v>
      </c>
    </row>
    <row r="1033" spans="1:10" ht="15.75">
      <c r="A1033" s="185">
        <f t="shared" si="34"/>
        <v>1029</v>
      </c>
      <c r="B1033" s="186" t="s">
        <v>1215</v>
      </c>
      <c r="C1033" s="186" t="s">
        <v>2154</v>
      </c>
      <c r="D1033" s="186" t="s">
        <v>2155</v>
      </c>
      <c r="E1033" s="186" t="s">
        <v>308</v>
      </c>
      <c r="F1033" s="186" t="s">
        <v>74</v>
      </c>
      <c r="G1033" s="186" t="s">
        <v>77</v>
      </c>
      <c r="H1033" s="187">
        <v>645</v>
      </c>
      <c r="I1033" s="201">
        <v>0.15</v>
      </c>
      <c r="J1033" s="197">
        <f t="shared" si="33"/>
        <v>548.25</v>
      </c>
    </row>
    <row r="1034" spans="1:10" ht="15.75">
      <c r="A1034" s="185">
        <f t="shared" si="34"/>
        <v>1030</v>
      </c>
      <c r="B1034" s="186" t="s">
        <v>1215</v>
      </c>
      <c r="C1034" s="186" t="s">
        <v>2156</v>
      </c>
      <c r="D1034" s="186" t="s">
        <v>2157</v>
      </c>
      <c r="E1034" s="186" t="s">
        <v>308</v>
      </c>
      <c r="F1034" s="186" t="s">
        <v>74</v>
      </c>
      <c r="G1034" s="186" t="s">
        <v>77</v>
      </c>
      <c r="H1034" s="187">
        <v>595</v>
      </c>
      <c r="I1034" s="201">
        <v>0.15</v>
      </c>
      <c r="J1034" s="197">
        <f t="shared" si="33"/>
        <v>505.75</v>
      </c>
    </row>
    <row r="1035" spans="1:10" ht="15.75">
      <c r="A1035" s="185">
        <f t="shared" si="34"/>
        <v>1031</v>
      </c>
      <c r="B1035" s="186" t="s">
        <v>1215</v>
      </c>
      <c r="C1035" s="186" t="s">
        <v>2158</v>
      </c>
      <c r="D1035" s="186" t="s">
        <v>2159</v>
      </c>
      <c r="E1035" s="186" t="s">
        <v>308</v>
      </c>
      <c r="F1035" s="186" t="s">
        <v>74</v>
      </c>
      <c r="G1035" s="186" t="s">
        <v>77</v>
      </c>
      <c r="H1035" s="187">
        <v>195</v>
      </c>
      <c r="I1035" s="201">
        <v>0.15</v>
      </c>
      <c r="J1035" s="197">
        <f t="shared" si="33"/>
        <v>165.75</v>
      </c>
    </row>
    <row r="1036" spans="1:10" ht="15.75">
      <c r="A1036" s="185">
        <f t="shared" si="34"/>
        <v>1032</v>
      </c>
      <c r="B1036" s="186" t="s">
        <v>1215</v>
      </c>
      <c r="C1036" s="186" t="s">
        <v>2160</v>
      </c>
      <c r="D1036" s="186" t="s">
        <v>2161</v>
      </c>
      <c r="E1036" s="186" t="s">
        <v>308</v>
      </c>
      <c r="F1036" s="186" t="s">
        <v>74</v>
      </c>
      <c r="G1036" s="186" t="s">
        <v>77</v>
      </c>
      <c r="H1036" s="187">
        <v>150</v>
      </c>
      <c r="I1036" s="201">
        <v>0.15</v>
      </c>
      <c r="J1036" s="197">
        <f t="shared" si="33"/>
        <v>127.5</v>
      </c>
    </row>
    <row r="1037" spans="1:10" ht="15.75">
      <c r="A1037" s="185">
        <f t="shared" si="34"/>
        <v>1033</v>
      </c>
      <c r="B1037" s="186" t="s">
        <v>1215</v>
      </c>
      <c r="C1037" s="186" t="s">
        <v>2162</v>
      </c>
      <c r="D1037" s="186" t="s">
        <v>2161</v>
      </c>
      <c r="E1037" s="186" t="s">
        <v>308</v>
      </c>
      <c r="F1037" s="186" t="s">
        <v>74</v>
      </c>
      <c r="G1037" s="186" t="s">
        <v>77</v>
      </c>
      <c r="H1037" s="187">
        <v>180</v>
      </c>
      <c r="I1037" s="201">
        <v>0.15</v>
      </c>
      <c r="J1037" s="197">
        <f t="shared" si="33"/>
        <v>153</v>
      </c>
    </row>
    <row r="1038" spans="1:10" ht="15.75">
      <c r="A1038" s="185">
        <f t="shared" si="34"/>
        <v>1034</v>
      </c>
      <c r="B1038" s="186" t="s">
        <v>1215</v>
      </c>
      <c r="C1038" s="186" t="s">
        <v>2163</v>
      </c>
      <c r="D1038" s="186" t="s">
        <v>2164</v>
      </c>
      <c r="E1038" s="186" t="s">
        <v>308</v>
      </c>
      <c r="F1038" s="186" t="s">
        <v>74</v>
      </c>
      <c r="G1038" s="186" t="s">
        <v>77</v>
      </c>
      <c r="H1038" s="187">
        <v>95</v>
      </c>
      <c r="I1038" s="201">
        <v>0.15</v>
      </c>
      <c r="J1038" s="197">
        <f t="shared" ref="J1038:J1101" si="35">H1038-(H1038*(I1038))</f>
        <v>80.75</v>
      </c>
    </row>
    <row r="1039" spans="1:10" ht="15.75">
      <c r="A1039" s="185">
        <f t="shared" si="34"/>
        <v>1035</v>
      </c>
      <c r="B1039" s="186" t="s">
        <v>1215</v>
      </c>
      <c r="C1039" s="186" t="s">
        <v>2165</v>
      </c>
      <c r="D1039" s="186" t="s">
        <v>2166</v>
      </c>
      <c r="E1039" s="186" t="s">
        <v>308</v>
      </c>
      <c r="F1039" s="186" t="s">
        <v>74</v>
      </c>
      <c r="G1039" s="186" t="s">
        <v>77</v>
      </c>
      <c r="H1039" s="187">
        <v>125</v>
      </c>
      <c r="I1039" s="201">
        <v>0.15</v>
      </c>
      <c r="J1039" s="197">
        <f t="shared" si="35"/>
        <v>106.25</v>
      </c>
    </row>
    <row r="1040" spans="1:10" ht="51.75">
      <c r="A1040" s="185">
        <f t="shared" si="34"/>
        <v>1036</v>
      </c>
      <c r="B1040" s="186" t="s">
        <v>1215</v>
      </c>
      <c r="C1040" s="186" t="s">
        <v>2167</v>
      </c>
      <c r="D1040" s="188" t="s">
        <v>2848</v>
      </c>
      <c r="E1040" s="186" t="s">
        <v>308</v>
      </c>
      <c r="F1040" s="186" t="s">
        <v>74</v>
      </c>
      <c r="G1040" s="186" t="s">
        <v>77</v>
      </c>
      <c r="H1040" s="187">
        <v>55</v>
      </c>
      <c r="I1040" s="201">
        <v>0.15</v>
      </c>
      <c r="J1040" s="197">
        <f t="shared" si="35"/>
        <v>46.75</v>
      </c>
    </row>
    <row r="1041" spans="1:10" ht="15.75">
      <c r="A1041" s="185">
        <f t="shared" si="34"/>
        <v>1037</v>
      </c>
      <c r="B1041" s="186" t="s">
        <v>1215</v>
      </c>
      <c r="C1041" s="186" t="s">
        <v>2168</v>
      </c>
      <c r="D1041" s="186" t="s">
        <v>2169</v>
      </c>
      <c r="E1041" s="186" t="s">
        <v>308</v>
      </c>
      <c r="F1041" s="186" t="s">
        <v>74</v>
      </c>
      <c r="G1041" s="186" t="s">
        <v>77</v>
      </c>
      <c r="H1041" s="187">
        <v>64</v>
      </c>
      <c r="I1041" s="201">
        <v>0.15</v>
      </c>
      <c r="J1041" s="197">
        <f t="shared" si="35"/>
        <v>54.4</v>
      </c>
    </row>
    <row r="1042" spans="1:10" ht="15.75">
      <c r="A1042" s="185">
        <f t="shared" si="34"/>
        <v>1038</v>
      </c>
      <c r="B1042" s="186" t="s">
        <v>1215</v>
      </c>
      <c r="C1042" s="186" t="s">
        <v>2170</v>
      </c>
      <c r="D1042" s="186" t="s">
        <v>2171</v>
      </c>
      <c r="E1042" s="186" t="s">
        <v>308</v>
      </c>
      <c r="F1042" s="186" t="s">
        <v>74</v>
      </c>
      <c r="G1042" s="186" t="s">
        <v>77</v>
      </c>
      <c r="H1042" s="187">
        <v>101</v>
      </c>
      <c r="I1042" s="201">
        <v>0.15</v>
      </c>
      <c r="J1042" s="197">
        <f t="shared" si="35"/>
        <v>85.85</v>
      </c>
    </row>
    <row r="1043" spans="1:10" ht="15.75">
      <c r="A1043" s="185">
        <f t="shared" si="34"/>
        <v>1039</v>
      </c>
      <c r="B1043" s="186" t="s">
        <v>1215</v>
      </c>
      <c r="C1043" s="186" t="s">
        <v>2172</v>
      </c>
      <c r="D1043" s="186" t="s">
        <v>2173</v>
      </c>
      <c r="E1043" s="186" t="s">
        <v>308</v>
      </c>
      <c r="F1043" s="186" t="s">
        <v>74</v>
      </c>
      <c r="G1043" s="186" t="s">
        <v>77</v>
      </c>
      <c r="H1043" s="187">
        <v>480</v>
      </c>
      <c r="I1043" s="201">
        <v>0.15</v>
      </c>
      <c r="J1043" s="197">
        <f t="shared" si="35"/>
        <v>408</v>
      </c>
    </row>
    <row r="1044" spans="1:10" ht="15.75">
      <c r="A1044" s="185">
        <f t="shared" si="34"/>
        <v>1040</v>
      </c>
      <c r="B1044" s="186" t="s">
        <v>1215</v>
      </c>
      <c r="C1044" s="186" t="s">
        <v>2174</v>
      </c>
      <c r="D1044" s="186" t="s">
        <v>2175</v>
      </c>
      <c r="E1044" s="186" t="s">
        <v>308</v>
      </c>
      <c r="F1044" s="186" t="s">
        <v>74</v>
      </c>
      <c r="G1044" s="186" t="s">
        <v>77</v>
      </c>
      <c r="H1044" s="187">
        <v>535</v>
      </c>
      <c r="I1044" s="201">
        <v>0.15</v>
      </c>
      <c r="J1044" s="197">
        <f t="shared" si="35"/>
        <v>454.75</v>
      </c>
    </row>
    <row r="1045" spans="1:10" ht="15.75">
      <c r="A1045" s="185">
        <f t="shared" si="34"/>
        <v>1041</v>
      </c>
      <c r="B1045" s="186" t="s">
        <v>1215</v>
      </c>
      <c r="C1045" s="186" t="s">
        <v>2176</v>
      </c>
      <c r="D1045" s="186" t="s">
        <v>2177</v>
      </c>
      <c r="E1045" s="186" t="s">
        <v>308</v>
      </c>
      <c r="F1045" s="186" t="s">
        <v>74</v>
      </c>
      <c r="G1045" s="186" t="s">
        <v>77</v>
      </c>
      <c r="H1045" s="187">
        <v>555</v>
      </c>
      <c r="I1045" s="201">
        <v>0.15</v>
      </c>
      <c r="J1045" s="197">
        <f t="shared" si="35"/>
        <v>471.75</v>
      </c>
    </row>
    <row r="1046" spans="1:10" ht="15.75">
      <c r="A1046" s="185">
        <f t="shared" si="34"/>
        <v>1042</v>
      </c>
      <c r="B1046" s="186" t="s">
        <v>1215</v>
      </c>
      <c r="C1046" s="186" t="s">
        <v>2178</v>
      </c>
      <c r="D1046" s="186" t="s">
        <v>2179</v>
      </c>
      <c r="E1046" s="186" t="s">
        <v>308</v>
      </c>
      <c r="F1046" s="186" t="s">
        <v>74</v>
      </c>
      <c r="G1046" s="186" t="s">
        <v>77</v>
      </c>
      <c r="H1046" s="187">
        <v>605</v>
      </c>
      <c r="I1046" s="201">
        <v>0.15</v>
      </c>
      <c r="J1046" s="197">
        <f t="shared" si="35"/>
        <v>514.25</v>
      </c>
    </row>
    <row r="1047" spans="1:10" ht="15.75">
      <c r="A1047" s="185">
        <f t="shared" si="34"/>
        <v>1043</v>
      </c>
      <c r="B1047" s="186" t="s">
        <v>1215</v>
      </c>
      <c r="C1047" s="186" t="s">
        <v>2180</v>
      </c>
      <c r="D1047" s="186" t="s">
        <v>2181</v>
      </c>
      <c r="E1047" s="186" t="s">
        <v>308</v>
      </c>
      <c r="F1047" s="186" t="s">
        <v>74</v>
      </c>
      <c r="G1047" s="186" t="s">
        <v>77</v>
      </c>
      <c r="H1047" s="187">
        <v>5</v>
      </c>
      <c r="I1047" s="201">
        <v>0.15</v>
      </c>
      <c r="J1047" s="197">
        <f t="shared" si="35"/>
        <v>4.25</v>
      </c>
    </row>
    <row r="1048" spans="1:10" ht="15.75">
      <c r="A1048" s="185">
        <f t="shared" si="34"/>
        <v>1044</v>
      </c>
      <c r="B1048" s="186" t="s">
        <v>1215</v>
      </c>
      <c r="C1048" s="186" t="s">
        <v>2182</v>
      </c>
      <c r="D1048" s="186" t="s">
        <v>2183</v>
      </c>
      <c r="E1048" s="186" t="s">
        <v>308</v>
      </c>
      <c r="F1048" s="186" t="s">
        <v>74</v>
      </c>
      <c r="G1048" s="186" t="s">
        <v>77</v>
      </c>
      <c r="H1048" s="187">
        <v>270</v>
      </c>
      <c r="I1048" s="201">
        <v>0.15</v>
      </c>
      <c r="J1048" s="197">
        <f t="shared" si="35"/>
        <v>229.5</v>
      </c>
    </row>
    <row r="1049" spans="1:10" ht="15.75">
      <c r="A1049" s="185">
        <f t="shared" si="34"/>
        <v>1045</v>
      </c>
      <c r="B1049" s="186" t="s">
        <v>1215</v>
      </c>
      <c r="C1049" s="186" t="s">
        <v>2184</v>
      </c>
      <c r="D1049" s="186" t="s">
        <v>2185</v>
      </c>
      <c r="E1049" s="186" t="s">
        <v>308</v>
      </c>
      <c r="F1049" s="186" t="s">
        <v>74</v>
      </c>
      <c r="G1049" s="186" t="s">
        <v>77</v>
      </c>
      <c r="H1049" s="187">
        <v>275</v>
      </c>
      <c r="I1049" s="201">
        <v>0.15</v>
      </c>
      <c r="J1049" s="197">
        <f t="shared" si="35"/>
        <v>233.75</v>
      </c>
    </row>
    <row r="1050" spans="1:10" ht="15.75">
      <c r="A1050" s="185">
        <f t="shared" si="34"/>
        <v>1046</v>
      </c>
      <c r="B1050" s="186" t="s">
        <v>1215</v>
      </c>
      <c r="C1050" s="186" t="s">
        <v>2186</v>
      </c>
      <c r="D1050" s="186" t="s">
        <v>2187</v>
      </c>
      <c r="E1050" s="186" t="s">
        <v>308</v>
      </c>
      <c r="F1050" s="186" t="s">
        <v>74</v>
      </c>
      <c r="G1050" s="186" t="s">
        <v>77</v>
      </c>
      <c r="H1050" s="187">
        <v>3750</v>
      </c>
      <c r="I1050" s="201">
        <v>0.15</v>
      </c>
      <c r="J1050" s="197">
        <f t="shared" si="35"/>
        <v>3187.5</v>
      </c>
    </row>
    <row r="1051" spans="1:10" ht="15.75">
      <c r="A1051" s="185">
        <f t="shared" si="34"/>
        <v>1047</v>
      </c>
      <c r="B1051" s="186" t="s">
        <v>1215</v>
      </c>
      <c r="C1051" s="186" t="s">
        <v>2188</v>
      </c>
      <c r="D1051" s="186" t="s">
        <v>2189</v>
      </c>
      <c r="E1051" s="186" t="s">
        <v>308</v>
      </c>
      <c r="F1051" s="186" t="s">
        <v>74</v>
      </c>
      <c r="G1051" s="186" t="s">
        <v>77</v>
      </c>
      <c r="H1051" s="187">
        <v>75</v>
      </c>
      <c r="I1051" s="201">
        <v>0.15</v>
      </c>
      <c r="J1051" s="197">
        <f t="shared" si="35"/>
        <v>63.75</v>
      </c>
    </row>
    <row r="1052" spans="1:10" ht="15.75">
      <c r="A1052" s="185">
        <f t="shared" si="34"/>
        <v>1048</v>
      </c>
      <c r="B1052" s="186" t="s">
        <v>1215</v>
      </c>
      <c r="C1052" s="186" t="s">
        <v>2190</v>
      </c>
      <c r="D1052" s="186" t="s">
        <v>2191</v>
      </c>
      <c r="E1052" s="186" t="s">
        <v>308</v>
      </c>
      <c r="F1052" s="186" t="s">
        <v>74</v>
      </c>
      <c r="G1052" s="186" t="s">
        <v>77</v>
      </c>
      <c r="H1052" s="187">
        <v>50</v>
      </c>
      <c r="I1052" s="201">
        <v>0.15</v>
      </c>
      <c r="J1052" s="197">
        <f t="shared" si="35"/>
        <v>42.5</v>
      </c>
    </row>
    <row r="1053" spans="1:10" ht="15.75">
      <c r="A1053" s="185">
        <f t="shared" si="34"/>
        <v>1049</v>
      </c>
      <c r="B1053" s="186" t="s">
        <v>1215</v>
      </c>
      <c r="C1053" s="186" t="s">
        <v>2192</v>
      </c>
      <c r="D1053" s="186" t="s">
        <v>2193</v>
      </c>
      <c r="E1053" s="186" t="s">
        <v>308</v>
      </c>
      <c r="F1053" s="186" t="s">
        <v>74</v>
      </c>
      <c r="G1053" s="186" t="s">
        <v>77</v>
      </c>
      <c r="H1053" s="187">
        <v>45</v>
      </c>
      <c r="I1053" s="201">
        <v>0.15</v>
      </c>
      <c r="J1053" s="197">
        <f t="shared" si="35"/>
        <v>38.25</v>
      </c>
    </row>
    <row r="1054" spans="1:10" ht="15.75">
      <c r="A1054" s="185">
        <f t="shared" si="34"/>
        <v>1050</v>
      </c>
      <c r="B1054" s="186" t="s">
        <v>1215</v>
      </c>
      <c r="C1054" s="186" t="s">
        <v>2194</v>
      </c>
      <c r="D1054" s="186" t="s">
        <v>2195</v>
      </c>
      <c r="E1054" s="186" t="s">
        <v>308</v>
      </c>
      <c r="F1054" s="186" t="s">
        <v>74</v>
      </c>
      <c r="G1054" s="186" t="s">
        <v>77</v>
      </c>
      <c r="H1054" s="187">
        <v>40</v>
      </c>
      <c r="I1054" s="201">
        <v>0.15</v>
      </c>
      <c r="J1054" s="197">
        <f t="shared" si="35"/>
        <v>34</v>
      </c>
    </row>
    <row r="1055" spans="1:10" ht="15.75">
      <c r="A1055" s="185">
        <f t="shared" si="34"/>
        <v>1051</v>
      </c>
      <c r="B1055" s="186" t="s">
        <v>1215</v>
      </c>
      <c r="C1055" s="186" t="s">
        <v>2196</v>
      </c>
      <c r="D1055" s="186" t="s">
        <v>2197</v>
      </c>
      <c r="E1055" s="186" t="s">
        <v>308</v>
      </c>
      <c r="F1055" s="186" t="s">
        <v>74</v>
      </c>
      <c r="G1055" s="186" t="s">
        <v>77</v>
      </c>
      <c r="H1055" s="187">
        <v>105</v>
      </c>
      <c r="I1055" s="201">
        <v>0.15</v>
      </c>
      <c r="J1055" s="197">
        <f t="shared" si="35"/>
        <v>89.25</v>
      </c>
    </row>
    <row r="1056" spans="1:10" ht="15.75">
      <c r="A1056" s="185">
        <f t="shared" si="34"/>
        <v>1052</v>
      </c>
      <c r="B1056" s="186" t="s">
        <v>1215</v>
      </c>
      <c r="C1056" s="186" t="s">
        <v>2198</v>
      </c>
      <c r="D1056" s="186" t="s">
        <v>2199</v>
      </c>
      <c r="E1056" s="186" t="s">
        <v>308</v>
      </c>
      <c r="F1056" s="186" t="s">
        <v>74</v>
      </c>
      <c r="G1056" s="186" t="s">
        <v>77</v>
      </c>
      <c r="H1056" s="187">
        <v>100</v>
      </c>
      <c r="I1056" s="201">
        <v>0.15</v>
      </c>
      <c r="J1056" s="197">
        <f t="shared" si="35"/>
        <v>85</v>
      </c>
    </row>
    <row r="1057" spans="1:10" ht="15.75">
      <c r="A1057" s="185">
        <f t="shared" si="34"/>
        <v>1053</v>
      </c>
      <c r="B1057" s="186" t="s">
        <v>1215</v>
      </c>
      <c r="C1057" s="186" t="s">
        <v>2200</v>
      </c>
      <c r="D1057" s="186" t="s">
        <v>2201</v>
      </c>
      <c r="E1057" s="186" t="s">
        <v>308</v>
      </c>
      <c r="F1057" s="186" t="s">
        <v>74</v>
      </c>
      <c r="G1057" s="186" t="s">
        <v>77</v>
      </c>
      <c r="H1057" s="187">
        <v>205</v>
      </c>
      <c r="I1057" s="201">
        <v>0.15</v>
      </c>
      <c r="J1057" s="197">
        <f t="shared" si="35"/>
        <v>174.25</v>
      </c>
    </row>
    <row r="1058" spans="1:10" ht="15.75">
      <c r="A1058" s="185">
        <f t="shared" si="34"/>
        <v>1054</v>
      </c>
      <c r="B1058" s="186" t="s">
        <v>1215</v>
      </c>
      <c r="C1058" s="186" t="s">
        <v>2202</v>
      </c>
      <c r="D1058" s="186" t="s">
        <v>2203</v>
      </c>
      <c r="E1058" s="186" t="s">
        <v>308</v>
      </c>
      <c r="F1058" s="186" t="s">
        <v>74</v>
      </c>
      <c r="G1058" s="186" t="s">
        <v>77</v>
      </c>
      <c r="H1058" s="187">
        <v>2170</v>
      </c>
      <c r="I1058" s="201">
        <v>0.15</v>
      </c>
      <c r="J1058" s="197">
        <f t="shared" si="35"/>
        <v>1844.5</v>
      </c>
    </row>
    <row r="1059" spans="1:10" ht="15.75">
      <c r="A1059" s="185">
        <f t="shared" si="34"/>
        <v>1055</v>
      </c>
      <c r="B1059" s="186" t="s">
        <v>1215</v>
      </c>
      <c r="C1059" s="186" t="s">
        <v>2204</v>
      </c>
      <c r="D1059" s="186" t="s">
        <v>2205</v>
      </c>
      <c r="E1059" s="186" t="s">
        <v>308</v>
      </c>
      <c r="F1059" s="186" t="s">
        <v>74</v>
      </c>
      <c r="G1059" s="186" t="s">
        <v>77</v>
      </c>
      <c r="H1059" s="187">
        <v>2300</v>
      </c>
      <c r="I1059" s="201">
        <v>0.15</v>
      </c>
      <c r="J1059" s="197">
        <f t="shared" si="35"/>
        <v>1955</v>
      </c>
    </row>
    <row r="1060" spans="1:10" ht="15.75">
      <c r="A1060" s="185">
        <f t="shared" si="34"/>
        <v>1056</v>
      </c>
      <c r="B1060" s="186" t="s">
        <v>1215</v>
      </c>
      <c r="C1060" s="186" t="s">
        <v>2206</v>
      </c>
      <c r="D1060" s="186" t="s">
        <v>2207</v>
      </c>
      <c r="E1060" s="186" t="s">
        <v>308</v>
      </c>
      <c r="F1060" s="186" t="s">
        <v>74</v>
      </c>
      <c r="G1060" s="186" t="s">
        <v>77</v>
      </c>
      <c r="H1060" s="187">
        <v>2146</v>
      </c>
      <c r="I1060" s="201">
        <v>0.15</v>
      </c>
      <c r="J1060" s="197">
        <f t="shared" si="35"/>
        <v>1824.1</v>
      </c>
    </row>
    <row r="1061" spans="1:10" ht="15.75">
      <c r="A1061" s="185">
        <f t="shared" si="34"/>
        <v>1057</v>
      </c>
      <c r="B1061" s="186" t="s">
        <v>1215</v>
      </c>
      <c r="C1061" s="186" t="s">
        <v>2208</v>
      </c>
      <c r="D1061" s="186" t="s">
        <v>2209</v>
      </c>
      <c r="E1061" s="186" t="s">
        <v>308</v>
      </c>
      <c r="F1061" s="186" t="s">
        <v>74</v>
      </c>
      <c r="G1061" s="186" t="s">
        <v>77</v>
      </c>
      <c r="H1061" s="187">
        <v>2478</v>
      </c>
      <c r="I1061" s="201">
        <v>0.15</v>
      </c>
      <c r="J1061" s="197">
        <f t="shared" si="35"/>
        <v>2106.3000000000002</v>
      </c>
    </row>
    <row r="1062" spans="1:10" ht="15.75">
      <c r="A1062" s="185">
        <f t="shared" si="34"/>
        <v>1058</v>
      </c>
      <c r="B1062" s="186" t="s">
        <v>1215</v>
      </c>
      <c r="C1062" s="186" t="s">
        <v>2210</v>
      </c>
      <c r="D1062" s="186" t="s">
        <v>2211</v>
      </c>
      <c r="E1062" s="186" t="s">
        <v>308</v>
      </c>
      <c r="F1062" s="186" t="s">
        <v>74</v>
      </c>
      <c r="G1062" s="186" t="s">
        <v>77</v>
      </c>
      <c r="H1062" s="187">
        <v>2198</v>
      </c>
      <c r="I1062" s="201">
        <v>0.15</v>
      </c>
      <c r="J1062" s="197">
        <f t="shared" si="35"/>
        <v>1868.3</v>
      </c>
    </row>
    <row r="1063" spans="1:10" ht="15.75">
      <c r="A1063" s="185">
        <f t="shared" si="34"/>
        <v>1059</v>
      </c>
      <c r="B1063" s="186" t="s">
        <v>1215</v>
      </c>
      <c r="C1063" s="186" t="s">
        <v>2212</v>
      </c>
      <c r="D1063" s="186" t="s">
        <v>2213</v>
      </c>
      <c r="E1063" s="186" t="s">
        <v>308</v>
      </c>
      <c r="F1063" s="186" t="s">
        <v>74</v>
      </c>
      <c r="G1063" s="186" t="s">
        <v>77</v>
      </c>
      <c r="H1063" s="187">
        <v>2416</v>
      </c>
      <c r="I1063" s="201">
        <v>0.15</v>
      </c>
      <c r="J1063" s="197">
        <f t="shared" si="35"/>
        <v>2053.6</v>
      </c>
    </row>
    <row r="1064" spans="1:10" ht="15.75">
      <c r="A1064" s="185">
        <f t="shared" si="34"/>
        <v>1060</v>
      </c>
      <c r="B1064" s="186" t="s">
        <v>1215</v>
      </c>
      <c r="C1064" s="186" t="s">
        <v>2214</v>
      </c>
      <c r="D1064" s="186" t="s">
        <v>2215</v>
      </c>
      <c r="E1064" s="186" t="s">
        <v>308</v>
      </c>
      <c r="F1064" s="186" t="s">
        <v>74</v>
      </c>
      <c r="G1064" s="186" t="s">
        <v>77</v>
      </c>
      <c r="H1064" s="187">
        <v>2434</v>
      </c>
      <c r="I1064" s="201">
        <v>0.15</v>
      </c>
      <c r="J1064" s="197">
        <f t="shared" si="35"/>
        <v>2068.9</v>
      </c>
    </row>
    <row r="1065" spans="1:10" ht="15.75">
      <c r="A1065" s="185">
        <f t="shared" si="34"/>
        <v>1061</v>
      </c>
      <c r="B1065" s="186" t="s">
        <v>1215</v>
      </c>
      <c r="C1065" s="186" t="s">
        <v>2216</v>
      </c>
      <c r="D1065" s="186" t="s">
        <v>2217</v>
      </c>
      <c r="E1065" s="186" t="s">
        <v>308</v>
      </c>
      <c r="F1065" s="186" t="s">
        <v>74</v>
      </c>
      <c r="G1065" s="186" t="s">
        <v>77</v>
      </c>
      <c r="H1065" s="187">
        <v>2457</v>
      </c>
      <c r="I1065" s="201">
        <v>0.15</v>
      </c>
      <c r="J1065" s="197">
        <f t="shared" si="35"/>
        <v>2088.4499999999998</v>
      </c>
    </row>
    <row r="1066" spans="1:10" ht="15.75">
      <c r="A1066" s="185">
        <f t="shared" si="34"/>
        <v>1062</v>
      </c>
      <c r="B1066" s="186" t="s">
        <v>1215</v>
      </c>
      <c r="C1066" s="186" t="s">
        <v>2218</v>
      </c>
      <c r="D1066" s="186" t="s">
        <v>2219</v>
      </c>
      <c r="E1066" s="186" t="s">
        <v>308</v>
      </c>
      <c r="F1066" s="186" t="s">
        <v>74</v>
      </c>
      <c r="G1066" s="186" t="s">
        <v>77</v>
      </c>
      <c r="H1066" s="187">
        <v>2178</v>
      </c>
      <c r="I1066" s="201">
        <v>0.15</v>
      </c>
      <c r="J1066" s="197">
        <f t="shared" si="35"/>
        <v>1851.3</v>
      </c>
    </row>
    <row r="1067" spans="1:10" ht="15.75">
      <c r="A1067" s="185">
        <f t="shared" si="34"/>
        <v>1063</v>
      </c>
      <c r="B1067" s="186" t="s">
        <v>1215</v>
      </c>
      <c r="C1067" s="186" t="s">
        <v>2220</v>
      </c>
      <c r="D1067" s="186" t="s">
        <v>2221</v>
      </c>
      <c r="E1067" s="186" t="s">
        <v>308</v>
      </c>
      <c r="F1067" s="186" t="s">
        <v>74</v>
      </c>
      <c r="G1067" s="186" t="s">
        <v>77</v>
      </c>
      <c r="H1067" s="187">
        <v>2397</v>
      </c>
      <c r="I1067" s="201">
        <v>0.15</v>
      </c>
      <c r="J1067" s="197">
        <f t="shared" si="35"/>
        <v>2037.45</v>
      </c>
    </row>
    <row r="1068" spans="1:10" ht="15.75">
      <c r="A1068" s="185">
        <f t="shared" si="34"/>
        <v>1064</v>
      </c>
      <c r="B1068" s="186" t="s">
        <v>1215</v>
      </c>
      <c r="C1068" s="186" t="s">
        <v>2222</v>
      </c>
      <c r="D1068" s="186" t="s">
        <v>2223</v>
      </c>
      <c r="E1068" s="186" t="s">
        <v>308</v>
      </c>
      <c r="F1068" s="186" t="s">
        <v>74</v>
      </c>
      <c r="G1068" s="186" t="s">
        <v>77</v>
      </c>
      <c r="H1068" s="187">
        <v>3179</v>
      </c>
      <c r="I1068" s="201">
        <v>0.15</v>
      </c>
      <c r="J1068" s="197">
        <f t="shared" si="35"/>
        <v>2702.15</v>
      </c>
    </row>
    <row r="1069" spans="1:10" ht="15.75">
      <c r="A1069" s="185">
        <f t="shared" si="34"/>
        <v>1065</v>
      </c>
      <c r="B1069" s="186" t="s">
        <v>1215</v>
      </c>
      <c r="C1069" s="186" t="s">
        <v>2224</v>
      </c>
      <c r="D1069" s="186" t="s">
        <v>2225</v>
      </c>
      <c r="E1069" s="186" t="s">
        <v>308</v>
      </c>
      <c r="F1069" s="186" t="s">
        <v>74</v>
      </c>
      <c r="G1069" s="186" t="s">
        <v>77</v>
      </c>
      <c r="H1069" s="187">
        <v>3298</v>
      </c>
      <c r="I1069" s="201">
        <v>0.15</v>
      </c>
      <c r="J1069" s="197">
        <f t="shared" si="35"/>
        <v>2803.3</v>
      </c>
    </row>
    <row r="1070" spans="1:10" ht="15.75">
      <c r="A1070" s="185">
        <f t="shared" si="34"/>
        <v>1066</v>
      </c>
      <c r="B1070" s="186" t="s">
        <v>1215</v>
      </c>
      <c r="C1070" s="186" t="s">
        <v>2226</v>
      </c>
      <c r="D1070" s="186" t="s">
        <v>2227</v>
      </c>
      <c r="E1070" s="186" t="s">
        <v>308</v>
      </c>
      <c r="F1070" s="186" t="s">
        <v>74</v>
      </c>
      <c r="G1070" s="186" t="s">
        <v>77</v>
      </c>
      <c r="H1070" s="187">
        <v>3125</v>
      </c>
      <c r="I1070" s="201">
        <v>0.15</v>
      </c>
      <c r="J1070" s="197">
        <f t="shared" si="35"/>
        <v>2656.25</v>
      </c>
    </row>
    <row r="1071" spans="1:10" ht="15.75">
      <c r="A1071" s="185">
        <f t="shared" si="34"/>
        <v>1067</v>
      </c>
      <c r="B1071" s="186" t="s">
        <v>1215</v>
      </c>
      <c r="C1071" s="186" t="s">
        <v>2228</v>
      </c>
      <c r="D1071" s="186" t="s">
        <v>2229</v>
      </c>
      <c r="E1071" s="186" t="s">
        <v>308</v>
      </c>
      <c r="F1071" s="186" t="s">
        <v>74</v>
      </c>
      <c r="G1071" s="186" t="s">
        <v>77</v>
      </c>
      <c r="H1071" s="187">
        <v>3237</v>
      </c>
      <c r="I1071" s="201">
        <v>0.15</v>
      </c>
      <c r="J1071" s="197">
        <f t="shared" si="35"/>
        <v>2751.45</v>
      </c>
    </row>
    <row r="1072" spans="1:10" ht="15.75">
      <c r="A1072" s="185">
        <f t="shared" si="34"/>
        <v>1068</v>
      </c>
      <c r="B1072" s="186" t="s">
        <v>1215</v>
      </c>
      <c r="C1072" s="186" t="s">
        <v>2230</v>
      </c>
      <c r="D1072" s="186" t="s">
        <v>2223</v>
      </c>
      <c r="E1072" s="186" t="s">
        <v>308</v>
      </c>
      <c r="F1072" s="186" t="s">
        <v>74</v>
      </c>
      <c r="G1072" s="186" t="s">
        <v>77</v>
      </c>
      <c r="H1072" s="187">
        <v>3218</v>
      </c>
      <c r="I1072" s="201">
        <v>0.15</v>
      </c>
      <c r="J1072" s="197">
        <f t="shared" si="35"/>
        <v>2735.3</v>
      </c>
    </row>
    <row r="1073" spans="1:10" ht="15.75">
      <c r="A1073" s="185">
        <f t="shared" si="34"/>
        <v>1069</v>
      </c>
      <c r="B1073" s="186" t="s">
        <v>1215</v>
      </c>
      <c r="C1073" s="186" t="s">
        <v>2231</v>
      </c>
      <c r="D1073" s="186" t="s">
        <v>2232</v>
      </c>
      <c r="E1073" s="186" t="s">
        <v>308</v>
      </c>
      <c r="F1073" s="186" t="s">
        <v>74</v>
      </c>
      <c r="G1073" s="186" t="s">
        <v>77</v>
      </c>
      <c r="H1073" s="187">
        <v>3534</v>
      </c>
      <c r="I1073" s="201">
        <v>0.15</v>
      </c>
      <c r="J1073" s="197">
        <f t="shared" si="35"/>
        <v>3003.9</v>
      </c>
    </row>
    <row r="1074" spans="1:10" ht="15.75">
      <c r="A1074" s="185">
        <f t="shared" si="34"/>
        <v>1070</v>
      </c>
      <c r="B1074" s="186" t="s">
        <v>1215</v>
      </c>
      <c r="C1074" s="186" t="s">
        <v>2233</v>
      </c>
      <c r="D1074" s="186" t="s">
        <v>2227</v>
      </c>
      <c r="E1074" s="186" t="s">
        <v>308</v>
      </c>
      <c r="F1074" s="186" t="s">
        <v>74</v>
      </c>
      <c r="G1074" s="186" t="s">
        <v>77</v>
      </c>
      <c r="H1074" s="187">
        <v>3377</v>
      </c>
      <c r="I1074" s="201">
        <v>0.15</v>
      </c>
      <c r="J1074" s="197">
        <f t="shared" si="35"/>
        <v>2870.45</v>
      </c>
    </row>
    <row r="1075" spans="1:10" ht="15.75">
      <c r="A1075" s="185">
        <f t="shared" si="34"/>
        <v>1071</v>
      </c>
      <c r="B1075" s="186" t="s">
        <v>1215</v>
      </c>
      <c r="C1075" s="186" t="s">
        <v>2234</v>
      </c>
      <c r="D1075" s="186" t="s">
        <v>2229</v>
      </c>
      <c r="E1075" s="186" t="s">
        <v>308</v>
      </c>
      <c r="F1075" s="186" t="s">
        <v>74</v>
      </c>
      <c r="G1075" s="186" t="s">
        <v>77</v>
      </c>
      <c r="H1075" s="187">
        <v>3471</v>
      </c>
      <c r="I1075" s="201">
        <v>0.15</v>
      </c>
      <c r="J1075" s="197">
        <f t="shared" si="35"/>
        <v>2950.35</v>
      </c>
    </row>
    <row r="1076" spans="1:10" ht="15.75">
      <c r="A1076" s="185">
        <f t="shared" si="34"/>
        <v>1072</v>
      </c>
      <c r="B1076" s="186" t="s">
        <v>1215</v>
      </c>
      <c r="C1076" s="186" t="s">
        <v>2235</v>
      </c>
      <c r="D1076" s="186" t="s">
        <v>2236</v>
      </c>
      <c r="E1076" s="186" t="s">
        <v>308</v>
      </c>
      <c r="F1076" s="186" t="s">
        <v>74</v>
      </c>
      <c r="G1076" s="186" t="s">
        <v>77</v>
      </c>
      <c r="H1076" s="187">
        <v>2060</v>
      </c>
      <c r="I1076" s="201">
        <v>0.15</v>
      </c>
      <c r="J1076" s="197">
        <f t="shared" si="35"/>
        <v>1751</v>
      </c>
    </row>
    <row r="1077" spans="1:10" ht="15.75">
      <c r="A1077" s="185">
        <f t="shared" si="34"/>
        <v>1073</v>
      </c>
      <c r="B1077" s="186" t="s">
        <v>1215</v>
      </c>
      <c r="C1077" s="186" t="s">
        <v>2237</v>
      </c>
      <c r="D1077" s="186" t="s">
        <v>2238</v>
      </c>
      <c r="E1077" s="186" t="s">
        <v>308</v>
      </c>
      <c r="F1077" s="186" t="s">
        <v>74</v>
      </c>
      <c r="G1077" s="186" t="s">
        <v>77</v>
      </c>
      <c r="H1077" s="187">
        <v>2180</v>
      </c>
      <c r="I1077" s="201">
        <v>0.15</v>
      </c>
      <c r="J1077" s="197">
        <f t="shared" si="35"/>
        <v>1853</v>
      </c>
    </row>
    <row r="1078" spans="1:10" ht="15.75">
      <c r="A1078" s="185">
        <f t="shared" si="34"/>
        <v>1074</v>
      </c>
      <c r="B1078" s="186" t="s">
        <v>1215</v>
      </c>
      <c r="C1078" s="186" t="s">
        <v>2239</v>
      </c>
      <c r="D1078" s="186" t="s">
        <v>2240</v>
      </c>
      <c r="E1078" s="186" t="s">
        <v>308</v>
      </c>
      <c r="F1078" s="186" t="s">
        <v>74</v>
      </c>
      <c r="G1078" s="186" t="s">
        <v>77</v>
      </c>
      <c r="H1078" s="187">
        <v>2160</v>
      </c>
      <c r="I1078" s="201">
        <v>0.15</v>
      </c>
      <c r="J1078" s="197">
        <f t="shared" si="35"/>
        <v>1836</v>
      </c>
    </row>
    <row r="1079" spans="1:10" ht="15.75">
      <c r="A1079" s="185">
        <f t="shared" si="34"/>
        <v>1075</v>
      </c>
      <c r="B1079" s="186" t="s">
        <v>1215</v>
      </c>
      <c r="C1079" s="186" t="s">
        <v>2241</v>
      </c>
      <c r="D1079" s="186" t="s">
        <v>2242</v>
      </c>
      <c r="E1079" s="186" t="s">
        <v>308</v>
      </c>
      <c r="F1079" s="186" t="s">
        <v>74</v>
      </c>
      <c r="G1079" s="186" t="s">
        <v>77</v>
      </c>
      <c r="H1079" s="187">
        <v>2358</v>
      </c>
      <c r="I1079" s="201">
        <v>0.15</v>
      </c>
      <c r="J1079" s="197">
        <f t="shared" si="35"/>
        <v>2004.3</v>
      </c>
    </row>
    <row r="1080" spans="1:10" ht="15.75">
      <c r="A1080" s="185">
        <f t="shared" si="34"/>
        <v>1076</v>
      </c>
      <c r="B1080" s="186" t="s">
        <v>1215</v>
      </c>
      <c r="C1080" s="186" t="s">
        <v>2243</v>
      </c>
      <c r="D1080" s="186" t="s">
        <v>2244</v>
      </c>
      <c r="E1080" s="186" t="s">
        <v>308</v>
      </c>
      <c r="F1080" s="186" t="s">
        <v>74</v>
      </c>
      <c r="G1080" s="186" t="s">
        <v>77</v>
      </c>
      <c r="H1080" s="187">
        <v>2096</v>
      </c>
      <c r="I1080" s="201">
        <v>0.15</v>
      </c>
      <c r="J1080" s="197">
        <f t="shared" si="35"/>
        <v>1781.6</v>
      </c>
    </row>
    <row r="1081" spans="1:10" ht="15.75">
      <c r="A1081" s="185">
        <f t="shared" si="34"/>
        <v>1077</v>
      </c>
      <c r="B1081" s="186" t="s">
        <v>1215</v>
      </c>
      <c r="C1081" s="186" t="s">
        <v>2245</v>
      </c>
      <c r="D1081" s="186" t="s">
        <v>2246</v>
      </c>
      <c r="E1081" s="186" t="s">
        <v>308</v>
      </c>
      <c r="F1081" s="186" t="s">
        <v>74</v>
      </c>
      <c r="G1081" s="186" t="s">
        <v>77</v>
      </c>
      <c r="H1081" s="187">
        <v>2296</v>
      </c>
      <c r="I1081" s="201">
        <v>0.15</v>
      </c>
      <c r="J1081" s="197">
        <f t="shared" si="35"/>
        <v>1951.6</v>
      </c>
    </row>
    <row r="1082" spans="1:10" ht="15.75">
      <c r="A1082" s="185">
        <f t="shared" si="34"/>
        <v>1078</v>
      </c>
      <c r="B1082" s="186" t="s">
        <v>1215</v>
      </c>
      <c r="C1082" s="186" t="s">
        <v>2247</v>
      </c>
      <c r="D1082" s="186" t="s">
        <v>2248</v>
      </c>
      <c r="E1082" s="186" t="s">
        <v>308</v>
      </c>
      <c r="F1082" s="186" t="s">
        <v>74</v>
      </c>
      <c r="G1082" s="186" t="s">
        <v>77</v>
      </c>
      <c r="H1082" s="187">
        <v>2021</v>
      </c>
      <c r="I1082" s="201">
        <v>0.15</v>
      </c>
      <c r="J1082" s="197">
        <f t="shared" si="35"/>
        <v>1717.85</v>
      </c>
    </row>
    <row r="1083" spans="1:10" ht="15.75">
      <c r="A1083" s="185">
        <f t="shared" si="34"/>
        <v>1079</v>
      </c>
      <c r="B1083" s="186" t="s">
        <v>1215</v>
      </c>
      <c r="C1083" s="186" t="s">
        <v>2249</v>
      </c>
      <c r="D1083" s="186" t="s">
        <v>2250</v>
      </c>
      <c r="E1083" s="186" t="s">
        <v>308</v>
      </c>
      <c r="F1083" s="186" t="s">
        <v>74</v>
      </c>
      <c r="G1083" s="186" t="s">
        <v>77</v>
      </c>
      <c r="H1083" s="187">
        <v>2338</v>
      </c>
      <c r="I1083" s="201">
        <v>0.15</v>
      </c>
      <c r="J1083" s="197">
        <f t="shared" si="35"/>
        <v>1987.3</v>
      </c>
    </row>
    <row r="1084" spans="1:10" ht="15.75">
      <c r="A1084" s="185">
        <f t="shared" si="34"/>
        <v>1080</v>
      </c>
      <c r="B1084" s="186" t="s">
        <v>1215</v>
      </c>
      <c r="C1084" s="186" t="s">
        <v>2251</v>
      </c>
      <c r="D1084" s="186" t="s">
        <v>2252</v>
      </c>
      <c r="E1084" s="186" t="s">
        <v>308</v>
      </c>
      <c r="F1084" s="186" t="s">
        <v>74</v>
      </c>
      <c r="G1084" s="186" t="s">
        <v>77</v>
      </c>
      <c r="H1084" s="187">
        <v>2076</v>
      </c>
      <c r="I1084" s="201">
        <v>0.15</v>
      </c>
      <c r="J1084" s="197">
        <f t="shared" si="35"/>
        <v>1764.6</v>
      </c>
    </row>
    <row r="1085" spans="1:10" ht="15.75">
      <c r="A1085" s="185">
        <f t="shared" si="34"/>
        <v>1081</v>
      </c>
      <c r="B1085" s="186" t="s">
        <v>1215</v>
      </c>
      <c r="C1085" s="186" t="s">
        <v>2253</v>
      </c>
      <c r="D1085" s="186" t="s">
        <v>2254</v>
      </c>
      <c r="E1085" s="186" t="s">
        <v>308</v>
      </c>
      <c r="F1085" s="186" t="s">
        <v>74</v>
      </c>
      <c r="G1085" s="186" t="s">
        <v>77</v>
      </c>
      <c r="H1085" s="187">
        <v>2278</v>
      </c>
      <c r="I1085" s="201">
        <v>0.15</v>
      </c>
      <c r="J1085" s="197">
        <f t="shared" si="35"/>
        <v>1936.3</v>
      </c>
    </row>
    <row r="1086" spans="1:10" ht="15.75">
      <c r="A1086" s="185">
        <f t="shared" si="34"/>
        <v>1082</v>
      </c>
      <c r="B1086" s="186" t="s">
        <v>1215</v>
      </c>
      <c r="C1086" s="186" t="s">
        <v>2255</v>
      </c>
      <c r="D1086" s="186" t="s">
        <v>2256</v>
      </c>
      <c r="E1086" s="186" t="s">
        <v>308</v>
      </c>
      <c r="F1086" s="186" t="s">
        <v>74</v>
      </c>
      <c r="G1086" s="186" t="s">
        <v>77</v>
      </c>
      <c r="H1086" s="187">
        <v>3146</v>
      </c>
      <c r="I1086" s="201">
        <v>0.15</v>
      </c>
      <c r="J1086" s="197">
        <f t="shared" si="35"/>
        <v>2674.1</v>
      </c>
    </row>
    <row r="1087" spans="1:10" ht="15.75">
      <c r="A1087" s="185">
        <f t="shared" si="34"/>
        <v>1083</v>
      </c>
      <c r="B1087" s="186" t="s">
        <v>1215</v>
      </c>
      <c r="C1087" s="186" t="s">
        <v>2257</v>
      </c>
      <c r="D1087" s="186" t="s">
        <v>2258</v>
      </c>
      <c r="E1087" s="186" t="s">
        <v>308</v>
      </c>
      <c r="F1087" s="186" t="s">
        <v>74</v>
      </c>
      <c r="G1087" s="186" t="s">
        <v>77</v>
      </c>
      <c r="H1087" s="187">
        <v>3179</v>
      </c>
      <c r="I1087" s="201">
        <v>0.15</v>
      </c>
      <c r="J1087" s="197">
        <f t="shared" si="35"/>
        <v>2702.15</v>
      </c>
    </row>
    <row r="1088" spans="1:10" ht="15.75">
      <c r="A1088" s="185">
        <f t="shared" si="34"/>
        <v>1084</v>
      </c>
      <c r="B1088" s="186" t="s">
        <v>1215</v>
      </c>
      <c r="C1088" s="186" t="s">
        <v>2259</v>
      </c>
      <c r="D1088" s="186" t="s">
        <v>2260</v>
      </c>
      <c r="E1088" s="186" t="s">
        <v>308</v>
      </c>
      <c r="F1088" s="186" t="s">
        <v>74</v>
      </c>
      <c r="G1088" s="186" t="s">
        <v>77</v>
      </c>
      <c r="H1088" s="187">
        <v>3015</v>
      </c>
      <c r="I1088" s="201">
        <v>0.15</v>
      </c>
      <c r="J1088" s="197">
        <f t="shared" si="35"/>
        <v>2562.75</v>
      </c>
    </row>
    <row r="1089" spans="1:10" ht="15.75">
      <c r="A1089" s="185">
        <f t="shared" si="34"/>
        <v>1085</v>
      </c>
      <c r="B1089" s="186" t="s">
        <v>1215</v>
      </c>
      <c r="C1089" s="186" t="s">
        <v>2261</v>
      </c>
      <c r="D1089" s="186" t="s">
        <v>2262</v>
      </c>
      <c r="E1089" s="186" t="s">
        <v>308</v>
      </c>
      <c r="F1089" s="186" t="s">
        <v>74</v>
      </c>
      <c r="G1089" s="186" t="s">
        <v>77</v>
      </c>
      <c r="H1089" s="187">
        <v>3117</v>
      </c>
      <c r="I1089" s="201">
        <v>0.15</v>
      </c>
      <c r="J1089" s="197">
        <f t="shared" si="35"/>
        <v>2649.45</v>
      </c>
    </row>
    <row r="1090" spans="1:10" ht="15.75">
      <c r="A1090" s="185">
        <f t="shared" si="34"/>
        <v>1086</v>
      </c>
      <c r="B1090" s="186" t="s">
        <v>1215</v>
      </c>
      <c r="C1090" s="186" t="s">
        <v>2263</v>
      </c>
      <c r="D1090" s="186" t="s">
        <v>2256</v>
      </c>
      <c r="E1090" s="186" t="s">
        <v>308</v>
      </c>
      <c r="F1090" s="186" t="s">
        <v>74</v>
      </c>
      <c r="G1090" s="186" t="s">
        <v>77</v>
      </c>
      <c r="H1090" s="187">
        <v>3334</v>
      </c>
      <c r="I1090" s="201">
        <v>0.15</v>
      </c>
      <c r="J1090" s="197">
        <f t="shared" si="35"/>
        <v>2833.9</v>
      </c>
    </row>
    <row r="1091" spans="1:10" ht="15.75">
      <c r="A1091" s="185">
        <f t="shared" si="34"/>
        <v>1087</v>
      </c>
      <c r="B1091" s="186" t="s">
        <v>1215</v>
      </c>
      <c r="C1091" s="186" t="s">
        <v>2264</v>
      </c>
      <c r="D1091" s="186" t="s">
        <v>2265</v>
      </c>
      <c r="E1091" s="186" t="s">
        <v>308</v>
      </c>
      <c r="F1091" s="186" t="s">
        <v>74</v>
      </c>
      <c r="G1091" s="186" t="s">
        <v>77</v>
      </c>
      <c r="H1091" s="187">
        <v>3415</v>
      </c>
      <c r="I1091" s="201">
        <v>0.15</v>
      </c>
      <c r="J1091" s="197">
        <f t="shared" si="35"/>
        <v>2902.75</v>
      </c>
    </row>
    <row r="1092" spans="1:10" ht="15.75">
      <c r="A1092" s="185">
        <f t="shared" si="34"/>
        <v>1088</v>
      </c>
      <c r="B1092" s="186" t="s">
        <v>1215</v>
      </c>
      <c r="C1092" s="186" t="s">
        <v>2266</v>
      </c>
      <c r="D1092" s="186" t="s">
        <v>2260</v>
      </c>
      <c r="E1092" s="186" t="s">
        <v>308</v>
      </c>
      <c r="F1092" s="186" t="s">
        <v>74</v>
      </c>
      <c r="G1092" s="186" t="s">
        <v>77</v>
      </c>
      <c r="H1092" s="187">
        <v>3267</v>
      </c>
      <c r="I1092" s="201">
        <v>0.15</v>
      </c>
      <c r="J1092" s="197">
        <f t="shared" si="35"/>
        <v>2776.95</v>
      </c>
    </row>
    <row r="1093" spans="1:10" ht="15.75">
      <c r="A1093" s="185">
        <f t="shared" si="34"/>
        <v>1089</v>
      </c>
      <c r="B1093" s="186" t="s">
        <v>1215</v>
      </c>
      <c r="C1093" s="186" t="s">
        <v>2267</v>
      </c>
      <c r="D1093" s="186" t="s">
        <v>2262</v>
      </c>
      <c r="E1093" s="186" t="s">
        <v>308</v>
      </c>
      <c r="F1093" s="186" t="s">
        <v>74</v>
      </c>
      <c r="G1093" s="186" t="s">
        <v>77</v>
      </c>
      <c r="H1093" s="187">
        <v>3352</v>
      </c>
      <c r="I1093" s="201">
        <v>0.15</v>
      </c>
      <c r="J1093" s="197">
        <f t="shared" si="35"/>
        <v>2849.2</v>
      </c>
    </row>
    <row r="1094" spans="1:10" ht="15.75">
      <c r="A1094" s="185">
        <f t="shared" ref="A1094:A1157" si="36">SUM(A1093+1)</f>
        <v>1090</v>
      </c>
      <c r="B1094" s="186" t="s">
        <v>1215</v>
      </c>
      <c r="C1094" s="186" t="s">
        <v>2268</v>
      </c>
      <c r="D1094" s="186" t="s">
        <v>2269</v>
      </c>
      <c r="E1094" s="186" t="s">
        <v>308</v>
      </c>
      <c r="F1094" s="186" t="s">
        <v>74</v>
      </c>
      <c r="G1094" s="186" t="s">
        <v>77</v>
      </c>
      <c r="H1094" s="187">
        <v>375</v>
      </c>
      <c r="I1094" s="201">
        <v>0.15</v>
      </c>
      <c r="J1094" s="197">
        <f t="shared" si="35"/>
        <v>318.75</v>
      </c>
    </row>
    <row r="1095" spans="1:10" ht="15.75">
      <c r="A1095" s="185">
        <f t="shared" si="36"/>
        <v>1091</v>
      </c>
      <c r="B1095" s="186" t="s">
        <v>1215</v>
      </c>
      <c r="C1095" s="186" t="s">
        <v>2270</v>
      </c>
      <c r="D1095" s="186" t="s">
        <v>2271</v>
      </c>
      <c r="E1095" s="186" t="s">
        <v>308</v>
      </c>
      <c r="F1095" s="186" t="s">
        <v>74</v>
      </c>
      <c r="G1095" s="186" t="s">
        <v>77</v>
      </c>
      <c r="H1095" s="187">
        <v>1130</v>
      </c>
      <c r="I1095" s="201">
        <v>0.15</v>
      </c>
      <c r="J1095" s="197">
        <f t="shared" si="35"/>
        <v>960.5</v>
      </c>
    </row>
    <row r="1096" spans="1:10" ht="15.75">
      <c r="A1096" s="185">
        <f t="shared" si="36"/>
        <v>1092</v>
      </c>
      <c r="B1096" s="186" t="s">
        <v>1215</v>
      </c>
      <c r="C1096" s="186" t="s">
        <v>2272</v>
      </c>
      <c r="D1096" s="186" t="s">
        <v>2273</v>
      </c>
      <c r="E1096" s="186" t="s">
        <v>308</v>
      </c>
      <c r="F1096" s="186" t="s">
        <v>74</v>
      </c>
      <c r="G1096" s="186" t="s">
        <v>77</v>
      </c>
      <c r="H1096" s="187">
        <v>665</v>
      </c>
      <c r="I1096" s="201">
        <v>0.15</v>
      </c>
      <c r="J1096" s="197">
        <f t="shared" si="35"/>
        <v>565.25</v>
      </c>
    </row>
    <row r="1097" spans="1:10" ht="15.75">
      <c r="A1097" s="185">
        <f t="shared" si="36"/>
        <v>1093</v>
      </c>
      <c r="B1097" s="186" t="s">
        <v>1215</v>
      </c>
      <c r="C1097" s="186" t="s">
        <v>2274</v>
      </c>
      <c r="D1097" s="186" t="s">
        <v>2275</v>
      </c>
      <c r="E1097" s="186" t="s">
        <v>308</v>
      </c>
      <c r="F1097" s="186" t="s">
        <v>74</v>
      </c>
      <c r="G1097" s="186" t="s">
        <v>77</v>
      </c>
      <c r="H1097" s="187">
        <v>85</v>
      </c>
      <c r="I1097" s="201">
        <v>0.15</v>
      </c>
      <c r="J1097" s="197">
        <f t="shared" si="35"/>
        <v>72.25</v>
      </c>
    </row>
    <row r="1098" spans="1:10" ht="15.75">
      <c r="A1098" s="185">
        <f t="shared" si="36"/>
        <v>1094</v>
      </c>
      <c r="B1098" s="186" t="s">
        <v>1215</v>
      </c>
      <c r="C1098" s="186" t="s">
        <v>2276</v>
      </c>
      <c r="D1098" s="186" t="s">
        <v>2277</v>
      </c>
      <c r="E1098" s="186" t="s">
        <v>308</v>
      </c>
      <c r="F1098" s="186" t="s">
        <v>74</v>
      </c>
      <c r="G1098" s="186" t="s">
        <v>77</v>
      </c>
      <c r="H1098" s="187">
        <v>85</v>
      </c>
      <c r="I1098" s="201">
        <v>0.15</v>
      </c>
      <c r="J1098" s="197">
        <f t="shared" si="35"/>
        <v>72.25</v>
      </c>
    </row>
    <row r="1099" spans="1:10" ht="15.75">
      <c r="A1099" s="185">
        <f t="shared" si="36"/>
        <v>1095</v>
      </c>
      <c r="B1099" s="186" t="s">
        <v>1215</v>
      </c>
      <c r="C1099" s="186" t="s">
        <v>2278</v>
      </c>
      <c r="D1099" s="186" t="s">
        <v>2279</v>
      </c>
      <c r="E1099" s="186" t="s">
        <v>308</v>
      </c>
      <c r="F1099" s="186" t="s">
        <v>74</v>
      </c>
      <c r="G1099" s="186" t="s">
        <v>77</v>
      </c>
      <c r="H1099" s="187">
        <v>85</v>
      </c>
      <c r="I1099" s="201">
        <v>0.15</v>
      </c>
      <c r="J1099" s="197">
        <f t="shared" si="35"/>
        <v>72.25</v>
      </c>
    </row>
    <row r="1100" spans="1:10" ht="15.75">
      <c r="A1100" s="185">
        <f t="shared" si="36"/>
        <v>1096</v>
      </c>
      <c r="B1100" s="186" t="s">
        <v>1215</v>
      </c>
      <c r="C1100" s="186" t="s">
        <v>2280</v>
      </c>
      <c r="D1100" s="186" t="s">
        <v>2281</v>
      </c>
      <c r="E1100" s="186" t="s">
        <v>308</v>
      </c>
      <c r="F1100" s="186" t="s">
        <v>74</v>
      </c>
      <c r="G1100" s="186" t="s">
        <v>77</v>
      </c>
      <c r="H1100" s="187">
        <v>90</v>
      </c>
      <c r="I1100" s="201">
        <v>0.15</v>
      </c>
      <c r="J1100" s="197">
        <f t="shared" si="35"/>
        <v>76.5</v>
      </c>
    </row>
    <row r="1101" spans="1:10" ht="15.75">
      <c r="A1101" s="185">
        <f t="shared" si="36"/>
        <v>1097</v>
      </c>
      <c r="B1101" s="186" t="s">
        <v>1215</v>
      </c>
      <c r="C1101" s="186" t="s">
        <v>2282</v>
      </c>
      <c r="D1101" s="186" t="s">
        <v>2283</v>
      </c>
      <c r="E1101" s="186" t="s">
        <v>308</v>
      </c>
      <c r="F1101" s="186" t="s">
        <v>74</v>
      </c>
      <c r="G1101" s="186" t="s">
        <v>77</v>
      </c>
      <c r="H1101" s="187">
        <v>90</v>
      </c>
      <c r="I1101" s="201">
        <v>0.15</v>
      </c>
      <c r="J1101" s="197">
        <f t="shared" si="35"/>
        <v>76.5</v>
      </c>
    </row>
    <row r="1102" spans="1:10" ht="26.25">
      <c r="A1102" s="185">
        <f t="shared" si="36"/>
        <v>1098</v>
      </c>
      <c r="B1102" s="186" t="s">
        <v>1215</v>
      </c>
      <c r="C1102" s="186" t="s">
        <v>2284</v>
      </c>
      <c r="D1102" s="188" t="s">
        <v>2849</v>
      </c>
      <c r="E1102" s="186" t="s">
        <v>308</v>
      </c>
      <c r="F1102" s="186" t="s">
        <v>74</v>
      </c>
      <c r="G1102" s="186" t="s">
        <v>77</v>
      </c>
      <c r="H1102" s="187">
        <v>115</v>
      </c>
      <c r="I1102" s="201">
        <v>0.15</v>
      </c>
      <c r="J1102" s="197">
        <f t="shared" ref="J1102:J1165" si="37">H1102-(H1102*(I1102))</f>
        <v>97.75</v>
      </c>
    </row>
    <row r="1103" spans="1:10" ht="26.25">
      <c r="A1103" s="185">
        <f t="shared" si="36"/>
        <v>1099</v>
      </c>
      <c r="B1103" s="186" t="s">
        <v>1215</v>
      </c>
      <c r="C1103" s="186" t="s">
        <v>2285</v>
      </c>
      <c r="D1103" s="188" t="s">
        <v>2850</v>
      </c>
      <c r="E1103" s="186" t="s">
        <v>308</v>
      </c>
      <c r="F1103" s="186" t="s">
        <v>74</v>
      </c>
      <c r="G1103" s="186" t="s">
        <v>77</v>
      </c>
      <c r="H1103" s="187">
        <v>205</v>
      </c>
      <c r="I1103" s="201">
        <v>0.15</v>
      </c>
      <c r="J1103" s="197">
        <f t="shared" si="37"/>
        <v>174.25</v>
      </c>
    </row>
    <row r="1104" spans="1:10" ht="15.75">
      <c r="A1104" s="185">
        <f t="shared" si="36"/>
        <v>1100</v>
      </c>
      <c r="B1104" s="186" t="s">
        <v>1215</v>
      </c>
      <c r="C1104" s="186" t="s">
        <v>2286</v>
      </c>
      <c r="D1104" s="186" t="s">
        <v>2287</v>
      </c>
      <c r="E1104" s="186" t="s">
        <v>308</v>
      </c>
      <c r="F1104" s="186" t="s">
        <v>74</v>
      </c>
      <c r="G1104" s="186" t="s">
        <v>77</v>
      </c>
      <c r="H1104" s="187">
        <v>2164</v>
      </c>
      <c r="I1104" s="201">
        <v>0.15</v>
      </c>
      <c r="J1104" s="197">
        <f t="shared" si="37"/>
        <v>1839.4</v>
      </c>
    </row>
    <row r="1105" spans="1:10" ht="15.75">
      <c r="A1105" s="185">
        <f t="shared" si="36"/>
        <v>1101</v>
      </c>
      <c r="B1105" s="186" t="s">
        <v>1215</v>
      </c>
      <c r="C1105" s="186" t="s">
        <v>2288</v>
      </c>
      <c r="D1105" s="186" t="s">
        <v>2289</v>
      </c>
      <c r="E1105" s="186" t="s">
        <v>308</v>
      </c>
      <c r="F1105" s="186" t="s">
        <v>74</v>
      </c>
      <c r="G1105" s="186" t="s">
        <v>77</v>
      </c>
      <c r="H1105" s="187">
        <v>2342</v>
      </c>
      <c r="I1105" s="201">
        <v>0.15</v>
      </c>
      <c r="J1105" s="197">
        <f t="shared" si="37"/>
        <v>1990.7</v>
      </c>
    </row>
    <row r="1106" spans="1:10" ht="15.75">
      <c r="A1106" s="185">
        <f t="shared" si="36"/>
        <v>1102</v>
      </c>
      <c r="B1106" s="186" t="s">
        <v>1215</v>
      </c>
      <c r="C1106" s="186" t="s">
        <v>2290</v>
      </c>
      <c r="D1106" s="186" t="s">
        <v>2291</v>
      </c>
      <c r="E1106" s="186" t="s">
        <v>308</v>
      </c>
      <c r="F1106" s="186" t="s">
        <v>74</v>
      </c>
      <c r="G1106" s="186" t="s">
        <v>77</v>
      </c>
      <c r="H1106" s="187">
        <v>2280</v>
      </c>
      <c r="I1106" s="201">
        <v>0.15</v>
      </c>
      <c r="J1106" s="197">
        <f t="shared" si="37"/>
        <v>1938</v>
      </c>
    </row>
    <row r="1107" spans="1:10" ht="15.75">
      <c r="A1107" s="185">
        <f t="shared" si="36"/>
        <v>1103</v>
      </c>
      <c r="B1107" s="186" t="s">
        <v>1215</v>
      </c>
      <c r="C1107" s="186" t="s">
        <v>2292</v>
      </c>
      <c r="D1107" s="186" t="s">
        <v>2293</v>
      </c>
      <c r="E1107" s="186" t="s">
        <v>308</v>
      </c>
      <c r="F1107" s="186" t="s">
        <v>74</v>
      </c>
      <c r="G1107" s="186" t="s">
        <v>77</v>
      </c>
      <c r="H1107" s="187">
        <v>2321</v>
      </c>
      <c r="I1107" s="201">
        <v>0.15</v>
      </c>
      <c r="J1107" s="197">
        <f t="shared" si="37"/>
        <v>1972.85</v>
      </c>
    </row>
    <row r="1108" spans="1:10" ht="15.75">
      <c r="A1108" s="185">
        <f t="shared" si="36"/>
        <v>1104</v>
      </c>
      <c r="B1108" s="186" t="s">
        <v>1215</v>
      </c>
      <c r="C1108" s="186" t="s">
        <v>2294</v>
      </c>
      <c r="D1108" s="186" t="s">
        <v>2295</v>
      </c>
      <c r="E1108" s="186" t="s">
        <v>308</v>
      </c>
      <c r="F1108" s="186" t="s">
        <v>74</v>
      </c>
      <c r="G1108" s="186" t="s">
        <v>77</v>
      </c>
      <c r="H1108" s="187">
        <v>2262</v>
      </c>
      <c r="I1108" s="201">
        <v>0.15</v>
      </c>
      <c r="J1108" s="197">
        <f t="shared" si="37"/>
        <v>1922.7</v>
      </c>
    </row>
    <row r="1109" spans="1:10" ht="15.75">
      <c r="A1109" s="185">
        <f t="shared" si="36"/>
        <v>1105</v>
      </c>
      <c r="B1109" s="186" t="s">
        <v>1215</v>
      </c>
      <c r="C1109" s="186" t="s">
        <v>2296</v>
      </c>
      <c r="D1109" s="186" t="s">
        <v>2297</v>
      </c>
      <c r="E1109" s="186" t="s">
        <v>308</v>
      </c>
      <c r="F1109" s="186" t="s">
        <v>74</v>
      </c>
      <c r="G1109" s="186" t="s">
        <v>77</v>
      </c>
      <c r="H1109" s="187">
        <v>3163</v>
      </c>
      <c r="I1109" s="201">
        <v>0.15</v>
      </c>
      <c r="J1109" s="197">
        <f t="shared" si="37"/>
        <v>2688.55</v>
      </c>
    </row>
    <row r="1110" spans="1:10" ht="15.75">
      <c r="A1110" s="185">
        <f t="shared" si="36"/>
        <v>1106</v>
      </c>
      <c r="B1110" s="186" t="s">
        <v>1215</v>
      </c>
      <c r="C1110" s="186" t="s">
        <v>2298</v>
      </c>
      <c r="D1110" s="186" t="s">
        <v>2299</v>
      </c>
      <c r="E1110" s="186" t="s">
        <v>308</v>
      </c>
      <c r="F1110" s="186" t="s">
        <v>74</v>
      </c>
      <c r="G1110" s="186" t="s">
        <v>77</v>
      </c>
      <c r="H1110" s="187">
        <v>3101</v>
      </c>
      <c r="I1110" s="201">
        <v>0.15</v>
      </c>
      <c r="J1110" s="197">
        <f t="shared" si="37"/>
        <v>2635.85</v>
      </c>
    </row>
    <row r="1111" spans="1:10" ht="15.75">
      <c r="A1111" s="185">
        <f t="shared" si="36"/>
        <v>1107</v>
      </c>
      <c r="B1111" s="186" t="s">
        <v>1215</v>
      </c>
      <c r="C1111" s="186" t="s">
        <v>2300</v>
      </c>
      <c r="D1111" s="186" t="s">
        <v>2297</v>
      </c>
      <c r="E1111" s="186" t="s">
        <v>308</v>
      </c>
      <c r="F1111" s="186" t="s">
        <v>74</v>
      </c>
      <c r="G1111" s="186" t="s">
        <v>77</v>
      </c>
      <c r="H1111" s="187">
        <v>3398</v>
      </c>
      <c r="I1111" s="201">
        <v>0.15</v>
      </c>
      <c r="J1111" s="197">
        <f t="shared" si="37"/>
        <v>2888.3</v>
      </c>
    </row>
    <row r="1112" spans="1:10" ht="15.75">
      <c r="A1112" s="185">
        <f t="shared" si="36"/>
        <v>1108</v>
      </c>
      <c r="B1112" s="186" t="s">
        <v>1215</v>
      </c>
      <c r="C1112" s="186" t="s">
        <v>2301</v>
      </c>
      <c r="D1112" s="186" t="s">
        <v>2299</v>
      </c>
      <c r="E1112" s="186" t="s">
        <v>308</v>
      </c>
      <c r="F1112" s="186" t="s">
        <v>74</v>
      </c>
      <c r="G1112" s="186" t="s">
        <v>77</v>
      </c>
      <c r="H1112" s="187">
        <v>3335</v>
      </c>
      <c r="I1112" s="201">
        <v>0.15</v>
      </c>
      <c r="J1112" s="197">
        <f t="shared" si="37"/>
        <v>2834.75</v>
      </c>
    </row>
    <row r="1113" spans="1:10" ht="15.75">
      <c r="A1113" s="185">
        <f t="shared" si="36"/>
        <v>1109</v>
      </c>
      <c r="B1113" s="186" t="s">
        <v>1215</v>
      </c>
      <c r="C1113" s="186" t="s">
        <v>2302</v>
      </c>
      <c r="D1113" s="186" t="s">
        <v>2303</v>
      </c>
      <c r="E1113" s="186" t="s">
        <v>308</v>
      </c>
      <c r="F1113" s="186" t="s">
        <v>74</v>
      </c>
      <c r="G1113" s="186" t="s">
        <v>77</v>
      </c>
      <c r="H1113" s="187">
        <v>2044</v>
      </c>
      <c r="I1113" s="201">
        <v>0.15</v>
      </c>
      <c r="J1113" s="197">
        <f t="shared" si="37"/>
        <v>1737.4</v>
      </c>
    </row>
    <row r="1114" spans="1:10" ht="15.75">
      <c r="A1114" s="185">
        <f t="shared" si="36"/>
        <v>1110</v>
      </c>
      <c r="B1114" s="186" t="s">
        <v>1215</v>
      </c>
      <c r="C1114" s="186" t="s">
        <v>2304</v>
      </c>
      <c r="D1114" s="186" t="s">
        <v>2305</v>
      </c>
      <c r="E1114" s="186" t="s">
        <v>308</v>
      </c>
      <c r="F1114" s="186" t="s">
        <v>74</v>
      </c>
      <c r="G1114" s="186" t="s">
        <v>77</v>
      </c>
      <c r="H1114" s="187">
        <v>2222</v>
      </c>
      <c r="I1114" s="201">
        <v>0.15</v>
      </c>
      <c r="J1114" s="197">
        <f t="shared" si="37"/>
        <v>1888.7</v>
      </c>
    </row>
    <row r="1115" spans="1:10" ht="15.75">
      <c r="A1115" s="185">
        <f t="shared" si="36"/>
        <v>1111</v>
      </c>
      <c r="B1115" s="186" t="s">
        <v>1215</v>
      </c>
      <c r="C1115" s="186" t="s">
        <v>2306</v>
      </c>
      <c r="D1115" s="186" t="s">
        <v>2307</v>
      </c>
      <c r="E1115" s="186" t="s">
        <v>308</v>
      </c>
      <c r="F1115" s="186" t="s">
        <v>74</v>
      </c>
      <c r="G1115" s="186" t="s">
        <v>77</v>
      </c>
      <c r="H1115" s="187">
        <v>2161</v>
      </c>
      <c r="I1115" s="201">
        <v>0.15</v>
      </c>
      <c r="J1115" s="197">
        <f t="shared" si="37"/>
        <v>1836.85</v>
      </c>
    </row>
    <row r="1116" spans="1:10" ht="15.75">
      <c r="A1116" s="185">
        <f t="shared" si="36"/>
        <v>1112</v>
      </c>
      <c r="B1116" s="186" t="s">
        <v>1215</v>
      </c>
      <c r="C1116" s="186" t="s">
        <v>2308</v>
      </c>
      <c r="D1116" s="186" t="s">
        <v>2309</v>
      </c>
      <c r="E1116" s="186" t="s">
        <v>308</v>
      </c>
      <c r="F1116" s="186" t="s">
        <v>74</v>
      </c>
      <c r="G1116" s="186" t="s">
        <v>77</v>
      </c>
      <c r="H1116" s="187">
        <v>2202</v>
      </c>
      <c r="I1116" s="201">
        <v>0.15</v>
      </c>
      <c r="J1116" s="197">
        <f t="shared" si="37"/>
        <v>1871.7</v>
      </c>
    </row>
    <row r="1117" spans="1:10" ht="15.75">
      <c r="A1117" s="185">
        <f t="shared" si="36"/>
        <v>1113</v>
      </c>
      <c r="B1117" s="186" t="s">
        <v>1215</v>
      </c>
      <c r="C1117" s="186" t="s">
        <v>2310</v>
      </c>
      <c r="D1117" s="186" t="s">
        <v>2311</v>
      </c>
      <c r="E1117" s="186" t="s">
        <v>308</v>
      </c>
      <c r="F1117" s="186" t="s">
        <v>74</v>
      </c>
      <c r="G1117" s="186" t="s">
        <v>77</v>
      </c>
      <c r="H1117" s="187">
        <v>2142</v>
      </c>
      <c r="I1117" s="201">
        <v>0.15</v>
      </c>
      <c r="J1117" s="197">
        <f t="shared" si="37"/>
        <v>1820.7</v>
      </c>
    </row>
    <row r="1118" spans="1:10" ht="15.75">
      <c r="A1118" s="185">
        <f t="shared" si="36"/>
        <v>1114</v>
      </c>
      <c r="B1118" s="186" t="s">
        <v>1215</v>
      </c>
      <c r="C1118" s="186" t="s">
        <v>2312</v>
      </c>
      <c r="D1118" s="186" t="s">
        <v>2313</v>
      </c>
      <c r="E1118" s="186" t="s">
        <v>308</v>
      </c>
      <c r="F1118" s="186" t="s">
        <v>74</v>
      </c>
      <c r="G1118" s="186" t="s">
        <v>77</v>
      </c>
      <c r="H1118" s="187">
        <v>3043</v>
      </c>
      <c r="I1118" s="201">
        <v>0.15</v>
      </c>
      <c r="J1118" s="197">
        <f t="shared" si="37"/>
        <v>2586.5500000000002</v>
      </c>
    </row>
    <row r="1119" spans="1:10" ht="15.75">
      <c r="A1119" s="185">
        <f t="shared" si="36"/>
        <v>1115</v>
      </c>
      <c r="B1119" s="186" t="s">
        <v>1215</v>
      </c>
      <c r="C1119" s="186" t="s">
        <v>2314</v>
      </c>
      <c r="D1119" s="186" t="s">
        <v>2315</v>
      </c>
      <c r="E1119" s="186" t="s">
        <v>308</v>
      </c>
      <c r="F1119" s="186" t="s">
        <v>74</v>
      </c>
      <c r="G1119" s="186" t="s">
        <v>77</v>
      </c>
      <c r="H1119" s="187">
        <v>2981</v>
      </c>
      <c r="I1119" s="201">
        <v>0.15</v>
      </c>
      <c r="J1119" s="197">
        <f t="shared" si="37"/>
        <v>2533.85</v>
      </c>
    </row>
    <row r="1120" spans="1:10" ht="15.75">
      <c r="A1120" s="185">
        <f t="shared" si="36"/>
        <v>1116</v>
      </c>
      <c r="B1120" s="186" t="s">
        <v>1215</v>
      </c>
      <c r="C1120" s="186" t="s">
        <v>2316</v>
      </c>
      <c r="D1120" s="186" t="s">
        <v>2313</v>
      </c>
      <c r="E1120" s="186" t="s">
        <v>308</v>
      </c>
      <c r="F1120" s="186" t="s">
        <v>74</v>
      </c>
      <c r="G1120" s="186" t="s">
        <v>77</v>
      </c>
      <c r="H1120" s="187">
        <v>3279</v>
      </c>
      <c r="I1120" s="201">
        <v>0.15</v>
      </c>
      <c r="J1120" s="197">
        <f t="shared" si="37"/>
        <v>2787.15</v>
      </c>
    </row>
    <row r="1121" spans="1:10" ht="15.75">
      <c r="A1121" s="185">
        <f t="shared" si="36"/>
        <v>1117</v>
      </c>
      <c r="B1121" s="186" t="s">
        <v>1215</v>
      </c>
      <c r="C1121" s="186" t="s">
        <v>2317</v>
      </c>
      <c r="D1121" s="186" t="s">
        <v>2315</v>
      </c>
      <c r="E1121" s="186" t="s">
        <v>308</v>
      </c>
      <c r="F1121" s="186" t="s">
        <v>74</v>
      </c>
      <c r="G1121" s="186" t="s">
        <v>77</v>
      </c>
      <c r="H1121" s="187">
        <v>3216</v>
      </c>
      <c r="I1121" s="201">
        <v>0.15</v>
      </c>
      <c r="J1121" s="197">
        <f t="shared" si="37"/>
        <v>2733.6</v>
      </c>
    </row>
    <row r="1122" spans="1:10" ht="15.75">
      <c r="A1122" s="185">
        <f t="shared" si="36"/>
        <v>1118</v>
      </c>
      <c r="B1122" s="186" t="s">
        <v>1215</v>
      </c>
      <c r="C1122" s="186" t="s">
        <v>2318</v>
      </c>
      <c r="D1122" s="186" t="s">
        <v>2319</v>
      </c>
      <c r="E1122" s="186" t="s">
        <v>308</v>
      </c>
      <c r="F1122" s="186" t="s">
        <v>74</v>
      </c>
      <c r="G1122" s="186" t="s">
        <v>77</v>
      </c>
      <c r="H1122" s="187">
        <v>410</v>
      </c>
      <c r="I1122" s="201">
        <v>0.15</v>
      </c>
      <c r="J1122" s="197">
        <f t="shared" si="37"/>
        <v>348.5</v>
      </c>
    </row>
    <row r="1123" spans="1:10" ht="15.75">
      <c r="A1123" s="185">
        <f t="shared" si="36"/>
        <v>1119</v>
      </c>
      <c r="B1123" s="186" t="s">
        <v>1215</v>
      </c>
      <c r="C1123" s="186" t="s">
        <v>2320</v>
      </c>
      <c r="D1123" s="186" t="s">
        <v>2321</v>
      </c>
      <c r="E1123" s="186" t="s">
        <v>308</v>
      </c>
      <c r="F1123" s="186" t="s">
        <v>74</v>
      </c>
      <c r="G1123" s="186" t="s">
        <v>77</v>
      </c>
      <c r="H1123" s="187">
        <v>25</v>
      </c>
      <c r="I1123" s="201">
        <v>0.15</v>
      </c>
      <c r="J1123" s="197">
        <f t="shared" si="37"/>
        <v>21.25</v>
      </c>
    </row>
    <row r="1124" spans="1:10" ht="15.75">
      <c r="A1124" s="185">
        <f t="shared" si="36"/>
        <v>1120</v>
      </c>
      <c r="B1124" s="186" t="s">
        <v>1215</v>
      </c>
      <c r="C1124" s="186" t="s">
        <v>2322</v>
      </c>
      <c r="D1124" s="186" t="s">
        <v>2323</v>
      </c>
      <c r="E1124" s="186" t="s">
        <v>308</v>
      </c>
      <c r="F1124" s="186" t="s">
        <v>74</v>
      </c>
      <c r="G1124" s="186" t="s">
        <v>77</v>
      </c>
      <c r="H1124" s="187">
        <v>32</v>
      </c>
      <c r="I1124" s="201">
        <v>0.15</v>
      </c>
      <c r="J1124" s="197">
        <f t="shared" si="37"/>
        <v>27.2</v>
      </c>
    </row>
    <row r="1125" spans="1:10" ht="15.75">
      <c r="A1125" s="185">
        <f t="shared" si="36"/>
        <v>1121</v>
      </c>
      <c r="B1125" s="186" t="s">
        <v>1215</v>
      </c>
      <c r="C1125" s="186" t="s">
        <v>2324</v>
      </c>
      <c r="D1125" s="186" t="s">
        <v>2325</v>
      </c>
      <c r="E1125" s="186" t="s">
        <v>308</v>
      </c>
      <c r="F1125" s="186" t="s">
        <v>74</v>
      </c>
      <c r="G1125" s="186" t="s">
        <v>77</v>
      </c>
      <c r="H1125" s="187">
        <v>26</v>
      </c>
      <c r="I1125" s="201">
        <v>0.15</v>
      </c>
      <c r="J1125" s="197">
        <f t="shared" si="37"/>
        <v>22.1</v>
      </c>
    </row>
    <row r="1126" spans="1:10" ht="15.75">
      <c r="A1126" s="185">
        <f t="shared" si="36"/>
        <v>1122</v>
      </c>
      <c r="B1126" s="186" t="s">
        <v>1215</v>
      </c>
      <c r="C1126" s="186" t="s">
        <v>2326</v>
      </c>
      <c r="D1126" s="186" t="s">
        <v>2327</v>
      </c>
      <c r="E1126" s="186" t="s">
        <v>308</v>
      </c>
      <c r="F1126" s="186" t="s">
        <v>74</v>
      </c>
      <c r="G1126" s="186" t="s">
        <v>77</v>
      </c>
      <c r="H1126" s="187">
        <v>33</v>
      </c>
      <c r="I1126" s="201">
        <v>0.15</v>
      </c>
      <c r="J1126" s="197">
        <f t="shared" si="37"/>
        <v>28.05</v>
      </c>
    </row>
    <row r="1127" spans="1:10" ht="15.75">
      <c r="A1127" s="185">
        <f t="shared" si="36"/>
        <v>1123</v>
      </c>
      <c r="B1127" s="186" t="s">
        <v>1215</v>
      </c>
      <c r="C1127" s="186" t="s">
        <v>2328</v>
      </c>
      <c r="D1127" s="186" t="s">
        <v>2329</v>
      </c>
      <c r="E1127" s="186" t="s">
        <v>308</v>
      </c>
      <c r="F1127" s="186" t="s">
        <v>74</v>
      </c>
      <c r="G1127" s="186" t="s">
        <v>77</v>
      </c>
      <c r="H1127" s="187">
        <v>34</v>
      </c>
      <c r="I1127" s="201">
        <v>0.15</v>
      </c>
      <c r="J1127" s="197">
        <f t="shared" si="37"/>
        <v>28.9</v>
      </c>
    </row>
    <row r="1128" spans="1:10" ht="15.75">
      <c r="A1128" s="185">
        <f t="shared" si="36"/>
        <v>1124</v>
      </c>
      <c r="B1128" s="186" t="s">
        <v>1215</v>
      </c>
      <c r="C1128" s="186" t="s">
        <v>2330</v>
      </c>
      <c r="D1128" s="186" t="s">
        <v>2331</v>
      </c>
      <c r="E1128" s="186" t="s">
        <v>308</v>
      </c>
      <c r="F1128" s="186" t="s">
        <v>74</v>
      </c>
      <c r="G1128" s="186" t="s">
        <v>77</v>
      </c>
      <c r="H1128" s="187">
        <v>41</v>
      </c>
      <c r="I1128" s="201">
        <v>0.15</v>
      </c>
      <c r="J1128" s="197">
        <f t="shared" si="37"/>
        <v>34.85</v>
      </c>
    </row>
    <row r="1129" spans="1:10" ht="15.75">
      <c r="A1129" s="185">
        <f t="shared" si="36"/>
        <v>1125</v>
      </c>
      <c r="B1129" s="186" t="s">
        <v>1215</v>
      </c>
      <c r="C1129" s="186" t="s">
        <v>2332</v>
      </c>
      <c r="D1129" s="186" t="s">
        <v>2333</v>
      </c>
      <c r="E1129" s="186" t="s">
        <v>308</v>
      </c>
      <c r="F1129" s="186" t="s">
        <v>74</v>
      </c>
      <c r="G1129" s="186" t="s">
        <v>77</v>
      </c>
      <c r="H1129" s="187">
        <v>38</v>
      </c>
      <c r="I1129" s="201">
        <v>0.15</v>
      </c>
      <c r="J1129" s="197">
        <f t="shared" si="37"/>
        <v>32.299999999999997</v>
      </c>
    </row>
    <row r="1130" spans="1:10" ht="15.75">
      <c r="A1130" s="185">
        <f t="shared" si="36"/>
        <v>1126</v>
      </c>
      <c r="B1130" s="186" t="s">
        <v>1215</v>
      </c>
      <c r="C1130" s="186" t="s">
        <v>2334</v>
      </c>
      <c r="D1130" s="186" t="s">
        <v>2335</v>
      </c>
      <c r="E1130" s="186" t="s">
        <v>308</v>
      </c>
      <c r="F1130" s="186" t="s">
        <v>74</v>
      </c>
      <c r="G1130" s="186" t="s">
        <v>77</v>
      </c>
      <c r="H1130" s="187">
        <v>45</v>
      </c>
      <c r="I1130" s="201">
        <v>0.15</v>
      </c>
      <c r="J1130" s="197">
        <f t="shared" si="37"/>
        <v>38.25</v>
      </c>
    </row>
    <row r="1131" spans="1:10" ht="15.75">
      <c r="A1131" s="185">
        <f t="shared" si="36"/>
        <v>1127</v>
      </c>
      <c r="B1131" s="186" t="s">
        <v>1215</v>
      </c>
      <c r="C1131" s="186" t="s">
        <v>2336</v>
      </c>
      <c r="D1131" s="186" t="s">
        <v>2337</v>
      </c>
      <c r="E1131" s="186" t="s">
        <v>308</v>
      </c>
      <c r="F1131" s="186" t="s">
        <v>74</v>
      </c>
      <c r="G1131" s="186" t="s">
        <v>77</v>
      </c>
      <c r="H1131" s="187">
        <v>41</v>
      </c>
      <c r="I1131" s="201">
        <v>0.15</v>
      </c>
      <c r="J1131" s="197">
        <f t="shared" si="37"/>
        <v>34.85</v>
      </c>
    </row>
    <row r="1132" spans="1:10" ht="15.75">
      <c r="A1132" s="185">
        <f t="shared" si="36"/>
        <v>1128</v>
      </c>
      <c r="B1132" s="186" t="s">
        <v>1215</v>
      </c>
      <c r="C1132" s="186" t="s">
        <v>2338</v>
      </c>
      <c r="D1132" s="186" t="s">
        <v>2335</v>
      </c>
      <c r="E1132" s="186" t="s">
        <v>308</v>
      </c>
      <c r="F1132" s="186" t="s">
        <v>74</v>
      </c>
      <c r="G1132" s="186" t="s">
        <v>77</v>
      </c>
      <c r="H1132" s="187">
        <v>48</v>
      </c>
      <c r="I1132" s="201">
        <v>0.15</v>
      </c>
      <c r="J1132" s="197">
        <f t="shared" si="37"/>
        <v>40.799999999999997</v>
      </c>
    </row>
    <row r="1133" spans="1:10" ht="15.75">
      <c r="A1133" s="185">
        <f t="shared" si="36"/>
        <v>1129</v>
      </c>
      <c r="B1133" s="186" t="s">
        <v>1215</v>
      </c>
      <c r="C1133" s="186" t="s">
        <v>2339</v>
      </c>
      <c r="D1133" s="186" t="s">
        <v>2340</v>
      </c>
      <c r="E1133" s="186" t="s">
        <v>308</v>
      </c>
      <c r="F1133" s="186" t="s">
        <v>74</v>
      </c>
      <c r="G1133" s="186" t="s">
        <v>77</v>
      </c>
      <c r="H1133" s="187">
        <v>43</v>
      </c>
      <c r="I1133" s="201">
        <v>0.15</v>
      </c>
      <c r="J1133" s="197">
        <f t="shared" si="37"/>
        <v>36.549999999999997</v>
      </c>
    </row>
    <row r="1134" spans="1:10" ht="15.75">
      <c r="A1134" s="185">
        <f t="shared" si="36"/>
        <v>1130</v>
      </c>
      <c r="B1134" s="186" t="s">
        <v>1215</v>
      </c>
      <c r="C1134" s="186" t="s">
        <v>2341</v>
      </c>
      <c r="D1134" s="186" t="s">
        <v>2335</v>
      </c>
      <c r="E1134" s="186" t="s">
        <v>308</v>
      </c>
      <c r="F1134" s="186" t="s">
        <v>74</v>
      </c>
      <c r="G1134" s="186" t="s">
        <v>77</v>
      </c>
      <c r="H1134" s="187">
        <v>60</v>
      </c>
      <c r="I1134" s="201">
        <v>0.15</v>
      </c>
      <c r="J1134" s="197">
        <f t="shared" si="37"/>
        <v>51</v>
      </c>
    </row>
    <row r="1135" spans="1:10" ht="15.75">
      <c r="A1135" s="185">
        <f t="shared" si="36"/>
        <v>1131</v>
      </c>
      <c r="B1135" s="186" t="s">
        <v>1215</v>
      </c>
      <c r="C1135" s="186" t="s">
        <v>2342</v>
      </c>
      <c r="D1135" s="186" t="s">
        <v>2343</v>
      </c>
      <c r="E1135" s="186" t="s">
        <v>308</v>
      </c>
      <c r="F1135" s="186" t="s">
        <v>74</v>
      </c>
      <c r="G1135" s="186" t="s">
        <v>77</v>
      </c>
      <c r="H1135" s="187">
        <v>44</v>
      </c>
      <c r="I1135" s="201">
        <v>0.15</v>
      </c>
      <c r="J1135" s="197">
        <f t="shared" si="37"/>
        <v>37.4</v>
      </c>
    </row>
    <row r="1136" spans="1:10" ht="15.75">
      <c r="A1136" s="185">
        <f t="shared" si="36"/>
        <v>1132</v>
      </c>
      <c r="B1136" s="186" t="s">
        <v>1215</v>
      </c>
      <c r="C1136" s="186" t="s">
        <v>2344</v>
      </c>
      <c r="D1136" s="186" t="s">
        <v>2335</v>
      </c>
      <c r="E1136" s="186" t="s">
        <v>308</v>
      </c>
      <c r="F1136" s="186" t="s">
        <v>74</v>
      </c>
      <c r="G1136" s="186" t="s">
        <v>77</v>
      </c>
      <c r="H1136" s="187">
        <v>50</v>
      </c>
      <c r="I1136" s="201">
        <v>0.15</v>
      </c>
      <c r="J1136" s="197">
        <f t="shared" si="37"/>
        <v>42.5</v>
      </c>
    </row>
    <row r="1137" spans="1:10" ht="15.75">
      <c r="A1137" s="185">
        <f t="shared" si="36"/>
        <v>1133</v>
      </c>
      <c r="B1137" s="186" t="s">
        <v>1215</v>
      </c>
      <c r="C1137" s="186" t="s">
        <v>2345</v>
      </c>
      <c r="D1137" s="186" t="s">
        <v>2346</v>
      </c>
      <c r="E1137" s="186" t="s">
        <v>308</v>
      </c>
      <c r="F1137" s="186" t="s">
        <v>74</v>
      </c>
      <c r="G1137" s="186" t="s">
        <v>77</v>
      </c>
      <c r="H1137" s="187">
        <v>51</v>
      </c>
      <c r="I1137" s="201">
        <v>0.15</v>
      </c>
      <c r="J1137" s="197">
        <f t="shared" si="37"/>
        <v>43.35</v>
      </c>
    </row>
    <row r="1138" spans="1:10" ht="15.75">
      <c r="A1138" s="185">
        <f t="shared" si="36"/>
        <v>1134</v>
      </c>
      <c r="B1138" s="186" t="s">
        <v>1215</v>
      </c>
      <c r="C1138" s="186" t="s">
        <v>2347</v>
      </c>
      <c r="D1138" s="186" t="s">
        <v>2348</v>
      </c>
      <c r="E1138" s="186" t="s">
        <v>308</v>
      </c>
      <c r="F1138" s="186" t="s">
        <v>74</v>
      </c>
      <c r="G1138" s="186" t="s">
        <v>77</v>
      </c>
      <c r="H1138" s="187">
        <v>24</v>
      </c>
      <c r="I1138" s="201">
        <v>0.15</v>
      </c>
      <c r="J1138" s="197">
        <f t="shared" si="37"/>
        <v>20.399999999999999</v>
      </c>
    </row>
    <row r="1139" spans="1:10" ht="15.75">
      <c r="A1139" s="185">
        <f t="shared" si="36"/>
        <v>1135</v>
      </c>
      <c r="B1139" s="186" t="s">
        <v>1215</v>
      </c>
      <c r="C1139" s="186" t="s">
        <v>2349</v>
      </c>
      <c r="D1139" s="186" t="s">
        <v>2350</v>
      </c>
      <c r="E1139" s="186" t="s">
        <v>308</v>
      </c>
      <c r="F1139" s="186" t="s">
        <v>74</v>
      </c>
      <c r="G1139" s="186" t="s">
        <v>77</v>
      </c>
      <c r="H1139" s="187">
        <v>24</v>
      </c>
      <c r="I1139" s="201">
        <v>0.15</v>
      </c>
      <c r="J1139" s="197">
        <f t="shared" si="37"/>
        <v>20.399999999999999</v>
      </c>
    </row>
    <row r="1140" spans="1:10" ht="15.75">
      <c r="A1140" s="185">
        <f t="shared" si="36"/>
        <v>1136</v>
      </c>
      <c r="B1140" s="186" t="s">
        <v>1215</v>
      </c>
      <c r="C1140" s="186" t="s">
        <v>2351</v>
      </c>
      <c r="D1140" s="186" t="s">
        <v>2352</v>
      </c>
      <c r="E1140" s="186" t="s">
        <v>308</v>
      </c>
      <c r="F1140" s="186" t="s">
        <v>74</v>
      </c>
      <c r="G1140" s="186" t="s">
        <v>77</v>
      </c>
      <c r="H1140" s="187">
        <v>24</v>
      </c>
      <c r="I1140" s="201">
        <v>0.15</v>
      </c>
      <c r="J1140" s="197">
        <f t="shared" si="37"/>
        <v>20.399999999999999</v>
      </c>
    </row>
    <row r="1141" spans="1:10" ht="15.75">
      <c r="A1141" s="185">
        <f t="shared" si="36"/>
        <v>1137</v>
      </c>
      <c r="B1141" s="186" t="s">
        <v>1215</v>
      </c>
      <c r="C1141" s="186" t="s">
        <v>2353</v>
      </c>
      <c r="D1141" s="186" t="s">
        <v>2354</v>
      </c>
      <c r="E1141" s="186" t="s">
        <v>308</v>
      </c>
      <c r="F1141" s="186" t="s">
        <v>74</v>
      </c>
      <c r="G1141" s="186" t="s">
        <v>77</v>
      </c>
      <c r="H1141" s="187">
        <v>24</v>
      </c>
      <c r="I1141" s="201">
        <v>0.15</v>
      </c>
      <c r="J1141" s="197">
        <f t="shared" si="37"/>
        <v>20.399999999999999</v>
      </c>
    </row>
    <row r="1142" spans="1:10" ht="15.75">
      <c r="A1142" s="185">
        <f t="shared" si="36"/>
        <v>1138</v>
      </c>
      <c r="B1142" s="186" t="s">
        <v>1215</v>
      </c>
      <c r="C1142" s="186" t="s">
        <v>2355</v>
      </c>
      <c r="D1142" s="186" t="s">
        <v>2356</v>
      </c>
      <c r="E1142" s="186" t="s">
        <v>308</v>
      </c>
      <c r="F1142" s="186" t="s">
        <v>74</v>
      </c>
      <c r="G1142" s="186" t="s">
        <v>77</v>
      </c>
      <c r="H1142" s="187">
        <v>315</v>
      </c>
      <c r="I1142" s="201">
        <v>0.15</v>
      </c>
      <c r="J1142" s="197">
        <f t="shared" si="37"/>
        <v>267.75</v>
      </c>
    </row>
    <row r="1143" spans="1:10" ht="15.75">
      <c r="A1143" s="185">
        <f t="shared" si="36"/>
        <v>1139</v>
      </c>
      <c r="B1143" s="186" t="s">
        <v>1215</v>
      </c>
      <c r="C1143" s="186" t="s">
        <v>2357</v>
      </c>
      <c r="D1143" s="186" t="s">
        <v>2358</v>
      </c>
      <c r="E1143" s="186" t="s">
        <v>308</v>
      </c>
      <c r="F1143" s="186" t="s">
        <v>74</v>
      </c>
      <c r="G1143" s="186" t="s">
        <v>77</v>
      </c>
      <c r="H1143" s="187">
        <v>48</v>
      </c>
      <c r="I1143" s="201">
        <v>0.15</v>
      </c>
      <c r="J1143" s="197">
        <f t="shared" si="37"/>
        <v>40.799999999999997</v>
      </c>
    </row>
    <row r="1144" spans="1:10" ht="15.75">
      <c r="A1144" s="185">
        <f t="shared" si="36"/>
        <v>1140</v>
      </c>
      <c r="B1144" s="186" t="s">
        <v>1215</v>
      </c>
      <c r="C1144" s="186" t="s">
        <v>2359</v>
      </c>
      <c r="D1144" s="186" t="s">
        <v>2360</v>
      </c>
      <c r="E1144" s="186" t="s">
        <v>308</v>
      </c>
      <c r="F1144" s="186" t="s">
        <v>74</v>
      </c>
      <c r="G1144" s="186" t="s">
        <v>77</v>
      </c>
      <c r="H1144" s="187">
        <v>1000</v>
      </c>
      <c r="I1144" s="201">
        <v>0.15</v>
      </c>
      <c r="J1144" s="197">
        <f t="shared" si="37"/>
        <v>850</v>
      </c>
    </row>
    <row r="1145" spans="1:10" ht="15.75">
      <c r="A1145" s="185">
        <f t="shared" si="36"/>
        <v>1141</v>
      </c>
      <c r="B1145" s="186" t="s">
        <v>1215</v>
      </c>
      <c r="C1145" s="186" t="s">
        <v>2361</v>
      </c>
      <c r="D1145" s="186" t="s">
        <v>2362</v>
      </c>
      <c r="E1145" s="186" t="s">
        <v>308</v>
      </c>
      <c r="F1145" s="186" t="s">
        <v>74</v>
      </c>
      <c r="G1145" s="186" t="s">
        <v>77</v>
      </c>
      <c r="H1145" s="187">
        <v>57</v>
      </c>
      <c r="I1145" s="201">
        <v>0.15</v>
      </c>
      <c r="J1145" s="197">
        <f t="shared" si="37"/>
        <v>48.45</v>
      </c>
    </row>
    <row r="1146" spans="1:10" ht="15.75">
      <c r="A1146" s="185">
        <f t="shared" si="36"/>
        <v>1142</v>
      </c>
      <c r="B1146" s="186" t="s">
        <v>1215</v>
      </c>
      <c r="C1146" s="186" t="s">
        <v>2363</v>
      </c>
      <c r="D1146" s="186" t="s">
        <v>2364</v>
      </c>
      <c r="E1146" s="186" t="s">
        <v>308</v>
      </c>
      <c r="F1146" s="186" t="s">
        <v>74</v>
      </c>
      <c r="G1146" s="186" t="s">
        <v>77</v>
      </c>
      <c r="H1146" s="187">
        <v>69</v>
      </c>
      <c r="I1146" s="201">
        <v>0.15</v>
      </c>
      <c r="J1146" s="197">
        <f t="shared" si="37"/>
        <v>58.65</v>
      </c>
    </row>
    <row r="1147" spans="1:10" ht="15.75">
      <c r="A1147" s="185">
        <f t="shared" si="36"/>
        <v>1143</v>
      </c>
      <c r="B1147" s="186" t="s">
        <v>1215</v>
      </c>
      <c r="C1147" s="186" t="s">
        <v>2365</v>
      </c>
      <c r="D1147" s="186" t="s">
        <v>2366</v>
      </c>
      <c r="E1147" s="186" t="s">
        <v>308</v>
      </c>
      <c r="F1147" s="186" t="s">
        <v>74</v>
      </c>
      <c r="G1147" s="186" t="s">
        <v>77</v>
      </c>
      <c r="H1147" s="187">
        <v>92</v>
      </c>
      <c r="I1147" s="201">
        <v>0.15</v>
      </c>
      <c r="J1147" s="197">
        <f t="shared" si="37"/>
        <v>78.2</v>
      </c>
    </row>
    <row r="1148" spans="1:10" ht="15.75">
      <c r="A1148" s="185">
        <f t="shared" si="36"/>
        <v>1144</v>
      </c>
      <c r="B1148" s="186" t="s">
        <v>1215</v>
      </c>
      <c r="C1148" s="186" t="s">
        <v>2367</v>
      </c>
      <c r="D1148" s="186" t="s">
        <v>2368</v>
      </c>
      <c r="E1148" s="186" t="s">
        <v>308</v>
      </c>
      <c r="F1148" s="186" t="s">
        <v>74</v>
      </c>
      <c r="G1148" s="186" t="s">
        <v>77</v>
      </c>
      <c r="H1148" s="187">
        <v>60</v>
      </c>
      <c r="I1148" s="201">
        <v>0.15</v>
      </c>
      <c r="J1148" s="197">
        <f t="shared" si="37"/>
        <v>51</v>
      </c>
    </row>
    <row r="1149" spans="1:10" ht="15.75">
      <c r="A1149" s="185">
        <f t="shared" si="36"/>
        <v>1145</v>
      </c>
      <c r="B1149" s="186" t="s">
        <v>1215</v>
      </c>
      <c r="C1149" s="186" t="s">
        <v>2369</v>
      </c>
      <c r="D1149" s="186" t="s">
        <v>2370</v>
      </c>
      <c r="E1149" s="186" t="s">
        <v>308</v>
      </c>
      <c r="F1149" s="186" t="s">
        <v>74</v>
      </c>
      <c r="G1149" s="186" t="s">
        <v>77</v>
      </c>
      <c r="H1149" s="187">
        <v>71</v>
      </c>
      <c r="I1149" s="201">
        <v>0.15</v>
      </c>
      <c r="J1149" s="197">
        <f t="shared" si="37"/>
        <v>60.35</v>
      </c>
    </row>
    <row r="1150" spans="1:10" ht="15.75">
      <c r="A1150" s="185">
        <f t="shared" si="36"/>
        <v>1146</v>
      </c>
      <c r="B1150" s="186" t="s">
        <v>1215</v>
      </c>
      <c r="C1150" s="186" t="s">
        <v>2371</v>
      </c>
      <c r="D1150" s="186" t="s">
        <v>2372</v>
      </c>
      <c r="E1150" s="186" t="s">
        <v>308</v>
      </c>
      <c r="F1150" s="186" t="s">
        <v>74</v>
      </c>
      <c r="G1150" s="186" t="s">
        <v>77</v>
      </c>
      <c r="H1150" s="187">
        <v>94</v>
      </c>
      <c r="I1150" s="201">
        <v>0.15</v>
      </c>
      <c r="J1150" s="197">
        <f t="shared" si="37"/>
        <v>79.900000000000006</v>
      </c>
    </row>
    <row r="1151" spans="1:10" ht="15.75">
      <c r="A1151" s="185">
        <f t="shared" si="36"/>
        <v>1147</v>
      </c>
      <c r="B1151" s="186" t="s">
        <v>1215</v>
      </c>
      <c r="C1151" s="186" t="s">
        <v>2373</v>
      </c>
      <c r="D1151" s="186" t="s">
        <v>2374</v>
      </c>
      <c r="E1151" s="186" t="s">
        <v>308</v>
      </c>
      <c r="F1151" s="186" t="s">
        <v>74</v>
      </c>
      <c r="G1151" s="186" t="s">
        <v>77</v>
      </c>
      <c r="H1151" s="187">
        <v>368</v>
      </c>
      <c r="I1151" s="201">
        <v>0.15</v>
      </c>
      <c r="J1151" s="197">
        <f t="shared" si="37"/>
        <v>312.8</v>
      </c>
    </row>
    <row r="1152" spans="1:10" ht="15.75">
      <c r="A1152" s="185">
        <f t="shared" si="36"/>
        <v>1148</v>
      </c>
      <c r="B1152" s="186" t="s">
        <v>1215</v>
      </c>
      <c r="C1152" s="186" t="s">
        <v>2375</v>
      </c>
      <c r="D1152" s="186" t="s">
        <v>2376</v>
      </c>
      <c r="E1152" s="186" t="s">
        <v>308</v>
      </c>
      <c r="F1152" s="186" t="s">
        <v>74</v>
      </c>
      <c r="G1152" s="186" t="s">
        <v>77</v>
      </c>
      <c r="H1152" s="187">
        <v>1760</v>
      </c>
      <c r="I1152" s="201">
        <v>0.15</v>
      </c>
      <c r="J1152" s="197">
        <f t="shared" si="37"/>
        <v>1496</v>
      </c>
    </row>
    <row r="1153" spans="1:10" ht="26.25">
      <c r="A1153" s="185">
        <f t="shared" si="36"/>
        <v>1149</v>
      </c>
      <c r="B1153" s="186" t="s">
        <v>1215</v>
      </c>
      <c r="C1153" s="186" t="s">
        <v>2377</v>
      </c>
      <c r="D1153" s="188" t="s">
        <v>2851</v>
      </c>
      <c r="E1153" s="186" t="s">
        <v>308</v>
      </c>
      <c r="F1153" s="186" t="s">
        <v>74</v>
      </c>
      <c r="G1153" s="186" t="s">
        <v>77</v>
      </c>
      <c r="H1153" s="187">
        <v>487</v>
      </c>
      <c r="I1153" s="201">
        <v>0.15</v>
      </c>
      <c r="J1153" s="197">
        <f t="shared" si="37"/>
        <v>413.95</v>
      </c>
    </row>
    <row r="1154" spans="1:10" ht="26.25">
      <c r="A1154" s="185">
        <f t="shared" si="36"/>
        <v>1150</v>
      </c>
      <c r="B1154" s="186" t="s">
        <v>1215</v>
      </c>
      <c r="C1154" s="186" t="s">
        <v>2378</v>
      </c>
      <c r="D1154" s="188" t="s">
        <v>2852</v>
      </c>
      <c r="E1154" s="186" t="s">
        <v>308</v>
      </c>
      <c r="F1154" s="186" t="s">
        <v>74</v>
      </c>
      <c r="G1154" s="186" t="s">
        <v>77</v>
      </c>
      <c r="H1154" s="187">
        <v>2275</v>
      </c>
      <c r="I1154" s="201">
        <v>0.15</v>
      </c>
      <c r="J1154" s="197">
        <f t="shared" si="37"/>
        <v>1933.75</v>
      </c>
    </row>
    <row r="1155" spans="1:10" ht="15.75">
      <c r="A1155" s="185">
        <f t="shared" si="36"/>
        <v>1151</v>
      </c>
      <c r="B1155" s="186" t="s">
        <v>1215</v>
      </c>
      <c r="C1155" s="186" t="s">
        <v>2379</v>
      </c>
      <c r="D1155" s="186" t="s">
        <v>2380</v>
      </c>
      <c r="E1155" s="186" t="s">
        <v>308</v>
      </c>
      <c r="F1155" s="186" t="s">
        <v>74</v>
      </c>
      <c r="G1155" s="186" t="s">
        <v>77</v>
      </c>
      <c r="H1155" s="187">
        <v>37.75</v>
      </c>
      <c r="I1155" s="201">
        <v>0.15</v>
      </c>
      <c r="J1155" s="197">
        <f t="shared" si="37"/>
        <v>32.087499999999999</v>
      </c>
    </row>
    <row r="1156" spans="1:10" ht="15.75">
      <c r="A1156" s="185">
        <f t="shared" si="36"/>
        <v>1152</v>
      </c>
      <c r="B1156" s="186" t="s">
        <v>1215</v>
      </c>
      <c r="C1156" s="186" t="s">
        <v>2381</v>
      </c>
      <c r="D1156" s="188" t="s">
        <v>2853</v>
      </c>
      <c r="E1156" s="186" t="s">
        <v>308</v>
      </c>
      <c r="F1156" s="186" t="s">
        <v>74</v>
      </c>
      <c r="G1156" s="186" t="s">
        <v>77</v>
      </c>
      <c r="H1156" s="187">
        <v>422</v>
      </c>
      <c r="I1156" s="201">
        <v>0.15</v>
      </c>
      <c r="J1156" s="197">
        <f t="shared" si="37"/>
        <v>358.7</v>
      </c>
    </row>
    <row r="1157" spans="1:10" ht="15.75">
      <c r="A1157" s="185">
        <f t="shared" si="36"/>
        <v>1153</v>
      </c>
      <c r="B1157" s="186" t="s">
        <v>1215</v>
      </c>
      <c r="C1157" s="186" t="s">
        <v>2382</v>
      </c>
      <c r="D1157" s="186" t="s">
        <v>2383</v>
      </c>
      <c r="E1157" s="186" t="s">
        <v>308</v>
      </c>
      <c r="F1157" s="186" t="s">
        <v>74</v>
      </c>
      <c r="G1157" s="186" t="s">
        <v>77</v>
      </c>
      <c r="H1157" s="187">
        <v>54</v>
      </c>
      <c r="I1157" s="201">
        <v>0.15</v>
      </c>
      <c r="J1157" s="197">
        <f t="shared" si="37"/>
        <v>45.9</v>
      </c>
    </row>
    <row r="1158" spans="1:10" ht="15.75">
      <c r="A1158" s="185">
        <f t="shared" ref="A1158:A1221" si="38">SUM(A1157+1)</f>
        <v>1154</v>
      </c>
      <c r="B1158" s="186" t="s">
        <v>1215</v>
      </c>
      <c r="C1158" s="186" t="s">
        <v>2384</v>
      </c>
      <c r="D1158" s="186" t="s">
        <v>2385</v>
      </c>
      <c r="E1158" s="186" t="s">
        <v>308</v>
      </c>
      <c r="F1158" s="186" t="s">
        <v>74</v>
      </c>
      <c r="G1158" s="186" t="s">
        <v>77</v>
      </c>
      <c r="H1158" s="187">
        <v>89.75</v>
      </c>
      <c r="I1158" s="201">
        <v>0.15</v>
      </c>
      <c r="J1158" s="197">
        <f t="shared" si="37"/>
        <v>76.287499999999994</v>
      </c>
    </row>
    <row r="1159" spans="1:10" ht="15.75">
      <c r="A1159" s="185">
        <f t="shared" si="38"/>
        <v>1155</v>
      </c>
      <c r="B1159" s="186" t="s">
        <v>1215</v>
      </c>
      <c r="C1159" s="186" t="s">
        <v>2386</v>
      </c>
      <c r="D1159" s="188" t="s">
        <v>2854</v>
      </c>
      <c r="E1159" s="186" t="s">
        <v>308</v>
      </c>
      <c r="F1159" s="186" t="s">
        <v>74</v>
      </c>
      <c r="G1159" s="186" t="s">
        <v>77</v>
      </c>
      <c r="H1159" s="187">
        <v>605</v>
      </c>
      <c r="I1159" s="201">
        <v>0.15</v>
      </c>
      <c r="J1159" s="197">
        <f t="shared" si="37"/>
        <v>514.25</v>
      </c>
    </row>
    <row r="1160" spans="1:10" ht="15.75">
      <c r="A1160" s="185">
        <f t="shared" si="38"/>
        <v>1156</v>
      </c>
      <c r="B1160" s="186" t="s">
        <v>1215</v>
      </c>
      <c r="C1160" s="186" t="s">
        <v>2387</v>
      </c>
      <c r="D1160" s="186" t="s">
        <v>2388</v>
      </c>
      <c r="E1160" s="186" t="s">
        <v>308</v>
      </c>
      <c r="F1160" s="186" t="s">
        <v>74</v>
      </c>
      <c r="G1160" s="186" t="s">
        <v>77</v>
      </c>
      <c r="H1160" s="187">
        <v>176</v>
      </c>
      <c r="I1160" s="201">
        <v>0.15</v>
      </c>
      <c r="J1160" s="197">
        <f t="shared" si="37"/>
        <v>149.6</v>
      </c>
    </row>
    <row r="1161" spans="1:10" ht="15.75">
      <c r="A1161" s="185">
        <f t="shared" si="38"/>
        <v>1157</v>
      </c>
      <c r="B1161" s="186" t="s">
        <v>1215</v>
      </c>
      <c r="C1161" s="186" t="s">
        <v>2389</v>
      </c>
      <c r="D1161" s="186" t="s">
        <v>2390</v>
      </c>
      <c r="E1161" s="186" t="s">
        <v>308</v>
      </c>
      <c r="F1161" s="186" t="s">
        <v>74</v>
      </c>
      <c r="G1161" s="186" t="s">
        <v>77</v>
      </c>
      <c r="H1161" s="187">
        <v>54</v>
      </c>
      <c r="I1161" s="201">
        <v>0.15</v>
      </c>
      <c r="J1161" s="197">
        <f t="shared" si="37"/>
        <v>45.9</v>
      </c>
    </row>
    <row r="1162" spans="1:10" ht="15.75">
      <c r="A1162" s="185">
        <f t="shared" si="38"/>
        <v>1158</v>
      </c>
      <c r="B1162" s="186" t="s">
        <v>1215</v>
      </c>
      <c r="C1162" s="186" t="s">
        <v>2391</v>
      </c>
      <c r="D1162" s="186" t="s">
        <v>2392</v>
      </c>
      <c r="E1162" s="186" t="s">
        <v>308</v>
      </c>
      <c r="F1162" s="186" t="s">
        <v>74</v>
      </c>
      <c r="G1162" s="186" t="s">
        <v>77</v>
      </c>
      <c r="H1162" s="187">
        <v>244</v>
      </c>
      <c r="I1162" s="201">
        <v>0.15</v>
      </c>
      <c r="J1162" s="197">
        <f t="shared" si="37"/>
        <v>207.4</v>
      </c>
    </row>
    <row r="1163" spans="1:10" ht="15.75">
      <c r="A1163" s="185">
        <f t="shared" si="38"/>
        <v>1159</v>
      </c>
      <c r="B1163" s="186" t="s">
        <v>1215</v>
      </c>
      <c r="C1163" s="186" t="s">
        <v>2393</v>
      </c>
      <c r="D1163" s="186" t="s">
        <v>2394</v>
      </c>
      <c r="E1163" s="186" t="s">
        <v>308</v>
      </c>
      <c r="F1163" s="186" t="s">
        <v>74</v>
      </c>
      <c r="G1163" s="186" t="s">
        <v>77</v>
      </c>
      <c r="H1163" s="187">
        <v>216</v>
      </c>
      <c r="I1163" s="201">
        <v>0.15</v>
      </c>
      <c r="J1163" s="197">
        <f t="shared" si="37"/>
        <v>183.6</v>
      </c>
    </row>
    <row r="1164" spans="1:10" ht="15.75">
      <c r="A1164" s="185">
        <f t="shared" si="38"/>
        <v>1160</v>
      </c>
      <c r="B1164" s="186" t="s">
        <v>1215</v>
      </c>
      <c r="C1164" s="186" t="s">
        <v>2395</v>
      </c>
      <c r="D1164" s="186" t="s">
        <v>2396</v>
      </c>
      <c r="E1164" s="186" t="s">
        <v>308</v>
      </c>
      <c r="F1164" s="186" t="s">
        <v>74</v>
      </c>
      <c r="G1164" s="186" t="s">
        <v>77</v>
      </c>
      <c r="H1164" s="187">
        <v>1035</v>
      </c>
      <c r="I1164" s="201">
        <v>0.15</v>
      </c>
      <c r="J1164" s="197">
        <f t="shared" si="37"/>
        <v>879.75</v>
      </c>
    </row>
    <row r="1165" spans="1:10" ht="15.75">
      <c r="A1165" s="185">
        <f t="shared" si="38"/>
        <v>1161</v>
      </c>
      <c r="B1165" s="186" t="s">
        <v>1215</v>
      </c>
      <c r="C1165" s="186" t="s">
        <v>2397</v>
      </c>
      <c r="D1165" s="186" t="s">
        <v>2398</v>
      </c>
      <c r="E1165" s="186" t="s">
        <v>308</v>
      </c>
      <c r="F1165" s="186" t="s">
        <v>74</v>
      </c>
      <c r="G1165" s="186" t="s">
        <v>77</v>
      </c>
      <c r="H1165" s="187">
        <v>920</v>
      </c>
      <c r="I1165" s="201">
        <v>0.15</v>
      </c>
      <c r="J1165" s="197">
        <f t="shared" si="37"/>
        <v>782</v>
      </c>
    </row>
    <row r="1166" spans="1:10" ht="26.25">
      <c r="A1166" s="185">
        <f t="shared" si="38"/>
        <v>1162</v>
      </c>
      <c r="B1166" s="186" t="s">
        <v>1215</v>
      </c>
      <c r="C1166" s="186" t="s">
        <v>2399</v>
      </c>
      <c r="D1166" s="188" t="s">
        <v>2855</v>
      </c>
      <c r="E1166" s="186" t="s">
        <v>308</v>
      </c>
      <c r="F1166" s="186" t="s">
        <v>74</v>
      </c>
      <c r="G1166" s="186" t="s">
        <v>77</v>
      </c>
      <c r="H1166" s="187">
        <v>840</v>
      </c>
      <c r="I1166" s="201">
        <v>0.15</v>
      </c>
      <c r="J1166" s="197">
        <f t="shared" ref="J1166:J1229" si="39">H1166-(H1166*(I1166))</f>
        <v>714</v>
      </c>
    </row>
    <row r="1167" spans="1:10" ht="15.75">
      <c r="A1167" s="185">
        <f t="shared" si="38"/>
        <v>1163</v>
      </c>
      <c r="B1167" s="186" t="s">
        <v>1215</v>
      </c>
      <c r="C1167" s="186" t="s">
        <v>2400</v>
      </c>
      <c r="D1167" s="188" t="s">
        <v>2856</v>
      </c>
      <c r="E1167" s="186" t="s">
        <v>308</v>
      </c>
      <c r="F1167" s="186" t="s">
        <v>74</v>
      </c>
      <c r="G1167" s="186" t="s">
        <v>77</v>
      </c>
      <c r="H1167" s="187">
        <v>605</v>
      </c>
      <c r="I1167" s="201">
        <v>0.15</v>
      </c>
      <c r="J1167" s="197">
        <f t="shared" si="39"/>
        <v>514.25</v>
      </c>
    </row>
    <row r="1168" spans="1:10" ht="15.75">
      <c r="A1168" s="185">
        <f t="shared" si="38"/>
        <v>1164</v>
      </c>
      <c r="B1168" s="186" t="s">
        <v>1215</v>
      </c>
      <c r="C1168" s="186" t="s">
        <v>2401</v>
      </c>
      <c r="D1168" s="186" t="s">
        <v>2402</v>
      </c>
      <c r="E1168" s="186" t="s">
        <v>308</v>
      </c>
      <c r="F1168" s="186" t="s">
        <v>74</v>
      </c>
      <c r="G1168" s="186" t="s">
        <v>77</v>
      </c>
      <c r="H1168" s="187">
        <v>1005</v>
      </c>
      <c r="I1168" s="201">
        <v>0.15</v>
      </c>
      <c r="J1168" s="197">
        <f t="shared" si="39"/>
        <v>854.25</v>
      </c>
    </row>
    <row r="1169" spans="1:10" ht="15.75">
      <c r="A1169" s="185">
        <f t="shared" si="38"/>
        <v>1165</v>
      </c>
      <c r="B1169" s="186" t="s">
        <v>1215</v>
      </c>
      <c r="C1169" s="186" t="s">
        <v>2403</v>
      </c>
      <c r="D1169" s="186" t="s">
        <v>2404</v>
      </c>
      <c r="E1169" s="186" t="s">
        <v>308</v>
      </c>
      <c r="F1169" s="186" t="s">
        <v>74</v>
      </c>
      <c r="G1169" s="186" t="s">
        <v>77</v>
      </c>
      <c r="H1169" s="187">
        <v>960</v>
      </c>
      <c r="I1169" s="201">
        <v>0.15</v>
      </c>
      <c r="J1169" s="197">
        <f t="shared" si="39"/>
        <v>816</v>
      </c>
    </row>
    <row r="1170" spans="1:10" ht="15.75">
      <c r="A1170" s="185">
        <f t="shared" si="38"/>
        <v>1166</v>
      </c>
      <c r="B1170" s="186" t="s">
        <v>1215</v>
      </c>
      <c r="C1170" s="186" t="s">
        <v>2405</v>
      </c>
      <c r="D1170" s="186" t="s">
        <v>2406</v>
      </c>
      <c r="E1170" s="186" t="s">
        <v>308</v>
      </c>
      <c r="F1170" s="186" t="s">
        <v>74</v>
      </c>
      <c r="G1170" s="186" t="s">
        <v>77</v>
      </c>
      <c r="H1170" s="187">
        <v>960</v>
      </c>
      <c r="I1170" s="201">
        <v>0.15</v>
      </c>
      <c r="J1170" s="197">
        <f t="shared" si="39"/>
        <v>816</v>
      </c>
    </row>
    <row r="1171" spans="1:10" ht="15.75">
      <c r="A1171" s="185">
        <f t="shared" si="38"/>
        <v>1167</v>
      </c>
      <c r="B1171" s="186" t="s">
        <v>1215</v>
      </c>
      <c r="C1171" s="186" t="s">
        <v>2407</v>
      </c>
      <c r="D1171" s="186" t="s">
        <v>2408</v>
      </c>
      <c r="E1171" s="186" t="s">
        <v>308</v>
      </c>
      <c r="F1171" s="186" t="s">
        <v>74</v>
      </c>
      <c r="G1171" s="186" t="s">
        <v>77</v>
      </c>
      <c r="H1171" s="187">
        <v>184</v>
      </c>
      <c r="I1171" s="201">
        <v>0.15</v>
      </c>
      <c r="J1171" s="197">
        <f t="shared" si="39"/>
        <v>156.4</v>
      </c>
    </row>
    <row r="1172" spans="1:10" ht="15.75">
      <c r="A1172" s="185">
        <f t="shared" si="38"/>
        <v>1168</v>
      </c>
      <c r="B1172" s="186" t="s">
        <v>1215</v>
      </c>
      <c r="C1172" s="186" t="s">
        <v>2409</v>
      </c>
      <c r="D1172" s="186" t="s">
        <v>2410</v>
      </c>
      <c r="E1172" s="186" t="s">
        <v>308</v>
      </c>
      <c r="F1172" s="186" t="s">
        <v>74</v>
      </c>
      <c r="G1172" s="186" t="s">
        <v>77</v>
      </c>
      <c r="H1172" s="187">
        <v>1240</v>
      </c>
      <c r="I1172" s="201">
        <v>0.15</v>
      </c>
      <c r="J1172" s="197">
        <f t="shared" si="39"/>
        <v>1054</v>
      </c>
    </row>
    <row r="1173" spans="1:10" ht="15.75">
      <c r="A1173" s="185">
        <f t="shared" si="38"/>
        <v>1169</v>
      </c>
      <c r="B1173" s="186" t="s">
        <v>1215</v>
      </c>
      <c r="C1173" s="186" t="s">
        <v>2411</v>
      </c>
      <c r="D1173" s="186" t="s">
        <v>2412</v>
      </c>
      <c r="E1173" s="186" t="s">
        <v>308</v>
      </c>
      <c r="F1173" s="186" t="s">
        <v>74</v>
      </c>
      <c r="G1173" s="186" t="s">
        <v>77</v>
      </c>
      <c r="H1173" s="187">
        <v>1100</v>
      </c>
      <c r="I1173" s="201">
        <v>0.15</v>
      </c>
      <c r="J1173" s="197">
        <f t="shared" si="39"/>
        <v>935</v>
      </c>
    </row>
    <row r="1174" spans="1:10" ht="26.25">
      <c r="A1174" s="185">
        <f t="shared" si="38"/>
        <v>1170</v>
      </c>
      <c r="B1174" s="186" t="s">
        <v>1215</v>
      </c>
      <c r="C1174" s="186" t="s">
        <v>2413</v>
      </c>
      <c r="D1174" s="188" t="s">
        <v>2857</v>
      </c>
      <c r="E1174" s="186" t="s">
        <v>308</v>
      </c>
      <c r="F1174" s="186" t="s">
        <v>74</v>
      </c>
      <c r="G1174" s="186" t="s">
        <v>77</v>
      </c>
      <c r="H1174" s="187">
        <v>920</v>
      </c>
      <c r="I1174" s="201">
        <v>0.15</v>
      </c>
      <c r="J1174" s="197">
        <f t="shared" si="39"/>
        <v>782</v>
      </c>
    </row>
    <row r="1175" spans="1:10" ht="15.75">
      <c r="A1175" s="185">
        <f t="shared" si="38"/>
        <v>1171</v>
      </c>
      <c r="B1175" s="186" t="s">
        <v>1215</v>
      </c>
      <c r="C1175" s="186" t="s">
        <v>2414</v>
      </c>
      <c r="D1175" s="188" t="s">
        <v>2858</v>
      </c>
      <c r="E1175" s="186" t="s">
        <v>308</v>
      </c>
      <c r="F1175" s="186" t="s">
        <v>74</v>
      </c>
      <c r="G1175" s="186" t="s">
        <v>77</v>
      </c>
      <c r="H1175" s="187">
        <v>735</v>
      </c>
      <c r="I1175" s="201">
        <v>0.15</v>
      </c>
      <c r="J1175" s="197">
        <f t="shared" si="39"/>
        <v>624.75</v>
      </c>
    </row>
    <row r="1176" spans="1:10" ht="15.75">
      <c r="A1176" s="185">
        <f t="shared" si="38"/>
        <v>1172</v>
      </c>
      <c r="B1176" s="186" t="s">
        <v>1215</v>
      </c>
      <c r="C1176" s="186" t="s">
        <v>2415</v>
      </c>
      <c r="D1176" s="186" t="s">
        <v>2416</v>
      </c>
      <c r="E1176" s="186" t="s">
        <v>308</v>
      </c>
      <c r="F1176" s="186" t="s">
        <v>74</v>
      </c>
      <c r="G1176" s="186" t="s">
        <v>77</v>
      </c>
      <c r="H1176" s="187">
        <v>1080</v>
      </c>
      <c r="I1176" s="201">
        <v>0.15</v>
      </c>
      <c r="J1176" s="197">
        <f t="shared" si="39"/>
        <v>918</v>
      </c>
    </row>
    <row r="1177" spans="1:10" ht="15.75">
      <c r="A1177" s="185">
        <f t="shared" si="38"/>
        <v>1173</v>
      </c>
      <c r="B1177" s="186" t="s">
        <v>1215</v>
      </c>
      <c r="C1177" s="186" t="s">
        <v>2417</v>
      </c>
      <c r="D1177" s="186" t="s">
        <v>2418</v>
      </c>
      <c r="E1177" s="186" t="s">
        <v>308</v>
      </c>
      <c r="F1177" s="186" t="s">
        <v>74</v>
      </c>
      <c r="G1177" s="186" t="s">
        <v>77</v>
      </c>
      <c r="H1177" s="187">
        <v>1060</v>
      </c>
      <c r="I1177" s="201">
        <v>0.15</v>
      </c>
      <c r="J1177" s="197">
        <f t="shared" si="39"/>
        <v>901</v>
      </c>
    </row>
    <row r="1178" spans="1:10" ht="15.75">
      <c r="A1178" s="185">
        <f t="shared" si="38"/>
        <v>1174</v>
      </c>
      <c r="B1178" s="186" t="s">
        <v>1215</v>
      </c>
      <c r="C1178" s="186" t="s">
        <v>2419</v>
      </c>
      <c r="D1178" s="186" t="s">
        <v>2420</v>
      </c>
      <c r="E1178" s="186" t="s">
        <v>308</v>
      </c>
      <c r="F1178" s="186" t="s">
        <v>74</v>
      </c>
      <c r="G1178" s="186" t="s">
        <v>77</v>
      </c>
      <c r="H1178" s="187">
        <v>940</v>
      </c>
      <c r="I1178" s="201">
        <v>0.15</v>
      </c>
      <c r="J1178" s="197">
        <f t="shared" si="39"/>
        <v>799</v>
      </c>
    </row>
    <row r="1179" spans="1:10" ht="15.75">
      <c r="A1179" s="185">
        <f t="shared" si="38"/>
        <v>1175</v>
      </c>
      <c r="B1179" s="186" t="s">
        <v>1215</v>
      </c>
      <c r="C1179" s="186" t="s">
        <v>2421</v>
      </c>
      <c r="D1179" s="186" t="s">
        <v>2422</v>
      </c>
      <c r="E1179" s="186" t="s">
        <v>308</v>
      </c>
      <c r="F1179" s="186" t="s">
        <v>74</v>
      </c>
      <c r="G1179" s="186" t="s">
        <v>77</v>
      </c>
      <c r="H1179" s="187">
        <v>1460</v>
      </c>
      <c r="I1179" s="201">
        <v>0.15</v>
      </c>
      <c r="J1179" s="197">
        <f t="shared" si="39"/>
        <v>1241</v>
      </c>
    </row>
    <row r="1180" spans="1:10" ht="15.75">
      <c r="A1180" s="185">
        <f t="shared" si="38"/>
        <v>1176</v>
      </c>
      <c r="B1180" s="186" t="s">
        <v>1215</v>
      </c>
      <c r="C1180" s="186" t="s">
        <v>2423</v>
      </c>
      <c r="D1180" s="186" t="s">
        <v>2424</v>
      </c>
      <c r="E1180" s="186" t="s">
        <v>308</v>
      </c>
      <c r="F1180" s="186" t="s">
        <v>74</v>
      </c>
      <c r="G1180" s="186" t="s">
        <v>77</v>
      </c>
      <c r="H1180" s="187">
        <v>1675</v>
      </c>
      <c r="I1180" s="201">
        <v>0.15</v>
      </c>
      <c r="J1180" s="197">
        <f t="shared" si="39"/>
        <v>1423.75</v>
      </c>
    </row>
    <row r="1181" spans="1:10" ht="15.75">
      <c r="A1181" s="185">
        <f t="shared" si="38"/>
        <v>1177</v>
      </c>
      <c r="B1181" s="186" t="s">
        <v>1215</v>
      </c>
      <c r="C1181" s="186" t="s">
        <v>2425</v>
      </c>
      <c r="D1181" s="186" t="s">
        <v>2426</v>
      </c>
      <c r="E1181" s="186" t="s">
        <v>308</v>
      </c>
      <c r="F1181" s="186" t="s">
        <v>74</v>
      </c>
      <c r="G1181" s="186" t="s">
        <v>77</v>
      </c>
      <c r="H1181" s="187">
        <v>1300</v>
      </c>
      <c r="I1181" s="201">
        <v>0.15</v>
      </c>
      <c r="J1181" s="197">
        <f t="shared" si="39"/>
        <v>1105</v>
      </c>
    </row>
    <row r="1182" spans="1:10" ht="26.25">
      <c r="A1182" s="185">
        <f t="shared" si="38"/>
        <v>1178</v>
      </c>
      <c r="B1182" s="186" t="s">
        <v>1215</v>
      </c>
      <c r="C1182" s="186" t="s">
        <v>2427</v>
      </c>
      <c r="D1182" s="188" t="s">
        <v>2859</v>
      </c>
      <c r="E1182" s="186" t="s">
        <v>308</v>
      </c>
      <c r="F1182" s="186" t="s">
        <v>74</v>
      </c>
      <c r="G1182" s="186" t="s">
        <v>77</v>
      </c>
      <c r="H1182" s="187">
        <v>1100</v>
      </c>
      <c r="I1182" s="201">
        <v>0.15</v>
      </c>
      <c r="J1182" s="197">
        <f t="shared" si="39"/>
        <v>935</v>
      </c>
    </row>
    <row r="1183" spans="1:10" ht="15.75">
      <c r="A1183" s="185">
        <f t="shared" si="38"/>
        <v>1179</v>
      </c>
      <c r="B1183" s="186" t="s">
        <v>1215</v>
      </c>
      <c r="C1183" s="186" t="s">
        <v>2428</v>
      </c>
      <c r="D1183" s="188" t="s">
        <v>2860</v>
      </c>
      <c r="E1183" s="186" t="s">
        <v>308</v>
      </c>
      <c r="F1183" s="186" t="s">
        <v>74</v>
      </c>
      <c r="G1183" s="186" t="s">
        <v>77</v>
      </c>
      <c r="H1183" s="187">
        <v>1000</v>
      </c>
      <c r="I1183" s="201">
        <v>0.15</v>
      </c>
      <c r="J1183" s="197">
        <f t="shared" si="39"/>
        <v>850</v>
      </c>
    </row>
    <row r="1184" spans="1:10" ht="15.75">
      <c r="A1184" s="185">
        <f t="shared" si="38"/>
        <v>1180</v>
      </c>
      <c r="B1184" s="186" t="s">
        <v>1215</v>
      </c>
      <c r="C1184" s="186" t="s">
        <v>2429</v>
      </c>
      <c r="D1184" s="186" t="s">
        <v>2430</v>
      </c>
      <c r="E1184" s="186" t="s">
        <v>308</v>
      </c>
      <c r="F1184" s="186" t="s">
        <v>74</v>
      </c>
      <c r="G1184" s="186" t="s">
        <v>77</v>
      </c>
      <c r="H1184" s="187">
        <v>1340</v>
      </c>
      <c r="I1184" s="201">
        <v>0.15</v>
      </c>
      <c r="J1184" s="197">
        <f t="shared" si="39"/>
        <v>1139</v>
      </c>
    </row>
    <row r="1185" spans="1:10" ht="15.75">
      <c r="A1185" s="185">
        <f t="shared" si="38"/>
        <v>1181</v>
      </c>
      <c r="B1185" s="186" t="s">
        <v>1215</v>
      </c>
      <c r="C1185" s="186" t="s">
        <v>2431</v>
      </c>
      <c r="D1185" s="186" t="s">
        <v>2432</v>
      </c>
      <c r="E1185" s="186" t="s">
        <v>308</v>
      </c>
      <c r="F1185" s="186" t="s">
        <v>74</v>
      </c>
      <c r="G1185" s="186" t="s">
        <v>77</v>
      </c>
      <c r="H1185" s="187">
        <v>1230</v>
      </c>
      <c r="I1185" s="201">
        <v>0.15</v>
      </c>
      <c r="J1185" s="197">
        <f t="shared" si="39"/>
        <v>1045.5</v>
      </c>
    </row>
    <row r="1186" spans="1:10" ht="15.75">
      <c r="A1186" s="185">
        <f t="shared" si="38"/>
        <v>1182</v>
      </c>
      <c r="B1186" s="186" t="s">
        <v>1215</v>
      </c>
      <c r="C1186" s="186" t="s">
        <v>2433</v>
      </c>
      <c r="D1186" s="186" t="s">
        <v>2434</v>
      </c>
      <c r="E1186" s="186" t="s">
        <v>308</v>
      </c>
      <c r="F1186" s="186" t="s">
        <v>74</v>
      </c>
      <c r="G1186" s="186" t="s">
        <v>77</v>
      </c>
      <c r="H1186" s="187">
        <v>1230</v>
      </c>
      <c r="I1186" s="201">
        <v>0.15</v>
      </c>
      <c r="J1186" s="197">
        <f t="shared" si="39"/>
        <v>1045.5</v>
      </c>
    </row>
    <row r="1187" spans="1:10" ht="26.25">
      <c r="A1187" s="185">
        <f t="shared" si="38"/>
        <v>1183</v>
      </c>
      <c r="B1187" s="186" t="s">
        <v>1215</v>
      </c>
      <c r="C1187" s="186" t="s">
        <v>2435</v>
      </c>
      <c r="D1187" s="188" t="s">
        <v>2861</v>
      </c>
      <c r="E1187" s="186" t="s">
        <v>308</v>
      </c>
      <c r="F1187" s="186" t="s">
        <v>74</v>
      </c>
      <c r="G1187" s="186" t="s">
        <v>77</v>
      </c>
      <c r="H1187" s="187">
        <v>550</v>
      </c>
      <c r="I1187" s="201">
        <v>0.15</v>
      </c>
      <c r="J1187" s="197">
        <f t="shared" si="39"/>
        <v>467.5</v>
      </c>
    </row>
    <row r="1188" spans="1:10" ht="15.75">
      <c r="A1188" s="185">
        <f t="shared" si="38"/>
        <v>1184</v>
      </c>
      <c r="B1188" s="186" t="s">
        <v>1215</v>
      </c>
      <c r="C1188" s="186" t="s">
        <v>2436</v>
      </c>
      <c r="D1188" s="188" t="s">
        <v>2862</v>
      </c>
      <c r="E1188" s="186" t="s">
        <v>308</v>
      </c>
      <c r="F1188" s="186" t="s">
        <v>74</v>
      </c>
      <c r="G1188" s="186" t="s">
        <v>77</v>
      </c>
      <c r="H1188" s="187">
        <v>1005</v>
      </c>
      <c r="I1188" s="201">
        <v>0.15</v>
      </c>
      <c r="J1188" s="197">
        <f t="shared" si="39"/>
        <v>854.25</v>
      </c>
    </row>
    <row r="1189" spans="1:10" ht="15.75">
      <c r="A1189" s="185">
        <f t="shared" si="38"/>
        <v>1185</v>
      </c>
      <c r="B1189" s="186" t="s">
        <v>1215</v>
      </c>
      <c r="C1189" s="186" t="s">
        <v>2437</v>
      </c>
      <c r="D1189" s="186" t="s">
        <v>2438</v>
      </c>
      <c r="E1189" s="186" t="s">
        <v>308</v>
      </c>
      <c r="F1189" s="186" t="s">
        <v>74</v>
      </c>
      <c r="G1189" s="186" t="s">
        <v>77</v>
      </c>
      <c r="H1189" s="187">
        <v>2617</v>
      </c>
      <c r="I1189" s="201">
        <v>0.15</v>
      </c>
      <c r="J1189" s="197">
        <f t="shared" si="39"/>
        <v>2224.4499999999998</v>
      </c>
    </row>
    <row r="1190" spans="1:10" ht="15.75">
      <c r="A1190" s="185">
        <f t="shared" si="38"/>
        <v>1186</v>
      </c>
      <c r="B1190" s="186" t="s">
        <v>1215</v>
      </c>
      <c r="C1190" s="186" t="s">
        <v>2439</v>
      </c>
      <c r="D1190" s="186" t="s">
        <v>2440</v>
      </c>
      <c r="E1190" s="186" t="s">
        <v>308</v>
      </c>
      <c r="F1190" s="186" t="s">
        <v>74</v>
      </c>
      <c r="G1190" s="186" t="s">
        <v>77</v>
      </c>
      <c r="H1190" s="187">
        <v>2711</v>
      </c>
      <c r="I1190" s="201">
        <v>0.15</v>
      </c>
      <c r="J1190" s="197">
        <f t="shared" si="39"/>
        <v>2304.35</v>
      </c>
    </row>
    <row r="1191" spans="1:10" ht="15.75">
      <c r="A1191" s="185">
        <f t="shared" si="38"/>
        <v>1187</v>
      </c>
      <c r="B1191" s="186" t="s">
        <v>1215</v>
      </c>
      <c r="C1191" s="186" t="s">
        <v>2441</v>
      </c>
      <c r="D1191" s="186" t="s">
        <v>2442</v>
      </c>
      <c r="E1191" s="186" t="s">
        <v>308</v>
      </c>
      <c r="F1191" s="186" t="s">
        <v>74</v>
      </c>
      <c r="G1191" s="186" t="s">
        <v>77</v>
      </c>
      <c r="H1191" s="187">
        <v>2492</v>
      </c>
      <c r="I1191" s="201">
        <v>0.15</v>
      </c>
      <c r="J1191" s="197">
        <f t="shared" si="39"/>
        <v>2118.1999999999998</v>
      </c>
    </row>
    <row r="1192" spans="1:10" ht="15.75">
      <c r="A1192" s="185">
        <f t="shared" si="38"/>
        <v>1188</v>
      </c>
      <c r="B1192" s="186" t="s">
        <v>1215</v>
      </c>
      <c r="C1192" s="186" t="s">
        <v>2443</v>
      </c>
      <c r="D1192" s="186" t="s">
        <v>2444</v>
      </c>
      <c r="E1192" s="186" t="s">
        <v>308</v>
      </c>
      <c r="F1192" s="186" t="s">
        <v>74</v>
      </c>
      <c r="G1192" s="186" t="s">
        <v>77</v>
      </c>
      <c r="H1192" s="187">
        <v>2586</v>
      </c>
      <c r="I1192" s="201">
        <v>0.15</v>
      </c>
      <c r="J1192" s="197">
        <f t="shared" si="39"/>
        <v>2198.1</v>
      </c>
    </row>
    <row r="1193" spans="1:10" ht="15.75">
      <c r="A1193" s="185">
        <f t="shared" si="38"/>
        <v>1189</v>
      </c>
      <c r="B1193" s="186" t="s">
        <v>1215</v>
      </c>
      <c r="C1193" s="186" t="s">
        <v>2445</v>
      </c>
      <c r="D1193" s="186" t="s">
        <v>2446</v>
      </c>
      <c r="E1193" s="186" t="s">
        <v>308</v>
      </c>
      <c r="F1193" s="186" t="s">
        <v>74</v>
      </c>
      <c r="G1193" s="186" t="s">
        <v>77</v>
      </c>
      <c r="H1193" s="187">
        <v>2873</v>
      </c>
      <c r="I1193" s="201">
        <v>0.15</v>
      </c>
      <c r="J1193" s="197">
        <f t="shared" si="39"/>
        <v>2442.0500000000002</v>
      </c>
    </row>
    <row r="1194" spans="1:10" ht="15.75">
      <c r="A1194" s="185">
        <f t="shared" si="38"/>
        <v>1190</v>
      </c>
      <c r="B1194" s="186" t="s">
        <v>1215</v>
      </c>
      <c r="C1194" s="186" t="s">
        <v>2447</v>
      </c>
      <c r="D1194" s="186" t="s">
        <v>2448</v>
      </c>
      <c r="E1194" s="186" t="s">
        <v>308</v>
      </c>
      <c r="F1194" s="186" t="s">
        <v>74</v>
      </c>
      <c r="G1194" s="186" t="s">
        <v>77</v>
      </c>
      <c r="H1194" s="187">
        <v>2967</v>
      </c>
      <c r="I1194" s="201">
        <v>0.15</v>
      </c>
      <c r="J1194" s="197">
        <f t="shared" si="39"/>
        <v>2521.9499999999998</v>
      </c>
    </row>
    <row r="1195" spans="1:10" ht="15.75">
      <c r="A1195" s="185">
        <f t="shared" si="38"/>
        <v>1191</v>
      </c>
      <c r="B1195" s="186" t="s">
        <v>1215</v>
      </c>
      <c r="C1195" s="186" t="s">
        <v>2449</v>
      </c>
      <c r="D1195" s="186" t="s">
        <v>2450</v>
      </c>
      <c r="E1195" s="186" t="s">
        <v>308</v>
      </c>
      <c r="F1195" s="186" t="s">
        <v>74</v>
      </c>
      <c r="G1195" s="186" t="s">
        <v>77</v>
      </c>
      <c r="H1195" s="187">
        <v>2748</v>
      </c>
      <c r="I1195" s="201">
        <v>0.15</v>
      </c>
      <c r="J1195" s="197">
        <f t="shared" si="39"/>
        <v>2335.8000000000002</v>
      </c>
    </row>
    <row r="1196" spans="1:10" ht="15.75">
      <c r="A1196" s="185">
        <f t="shared" si="38"/>
        <v>1192</v>
      </c>
      <c r="B1196" s="186" t="s">
        <v>1215</v>
      </c>
      <c r="C1196" s="186" t="s">
        <v>2451</v>
      </c>
      <c r="D1196" s="186" t="s">
        <v>2452</v>
      </c>
      <c r="E1196" s="186" t="s">
        <v>308</v>
      </c>
      <c r="F1196" s="186" t="s">
        <v>74</v>
      </c>
      <c r="G1196" s="186" t="s">
        <v>77</v>
      </c>
      <c r="H1196" s="187">
        <v>2842</v>
      </c>
      <c r="I1196" s="201">
        <v>0.15</v>
      </c>
      <c r="J1196" s="197">
        <f t="shared" si="39"/>
        <v>2415.6999999999998</v>
      </c>
    </row>
    <row r="1197" spans="1:10" ht="15.75">
      <c r="A1197" s="185">
        <f t="shared" si="38"/>
        <v>1193</v>
      </c>
      <c r="B1197" s="186" t="s">
        <v>1215</v>
      </c>
      <c r="C1197" s="186" t="s">
        <v>2453</v>
      </c>
      <c r="D1197" s="186" t="s">
        <v>2454</v>
      </c>
      <c r="E1197" s="186" t="s">
        <v>308</v>
      </c>
      <c r="F1197" s="186" t="s">
        <v>74</v>
      </c>
      <c r="G1197" s="186" t="s">
        <v>77</v>
      </c>
      <c r="H1197" s="187">
        <v>2795</v>
      </c>
      <c r="I1197" s="201">
        <v>0.15</v>
      </c>
      <c r="J1197" s="197">
        <f t="shared" si="39"/>
        <v>2375.75</v>
      </c>
    </row>
    <row r="1198" spans="1:10" ht="15.75">
      <c r="A1198" s="185">
        <f t="shared" si="38"/>
        <v>1194</v>
      </c>
      <c r="B1198" s="186" t="s">
        <v>1215</v>
      </c>
      <c r="C1198" s="186" t="s">
        <v>2455</v>
      </c>
      <c r="D1198" s="186" t="s">
        <v>2456</v>
      </c>
      <c r="E1198" s="186" t="s">
        <v>308</v>
      </c>
      <c r="F1198" s="186" t="s">
        <v>74</v>
      </c>
      <c r="G1198" s="186" t="s">
        <v>77</v>
      </c>
      <c r="H1198" s="187">
        <v>2886</v>
      </c>
      <c r="I1198" s="201">
        <v>0.15</v>
      </c>
      <c r="J1198" s="197">
        <f t="shared" si="39"/>
        <v>2453.1</v>
      </c>
    </row>
    <row r="1199" spans="1:10" ht="15.75">
      <c r="A1199" s="185">
        <f t="shared" si="38"/>
        <v>1195</v>
      </c>
      <c r="B1199" s="186" t="s">
        <v>1215</v>
      </c>
      <c r="C1199" s="186" t="s">
        <v>2457</v>
      </c>
      <c r="D1199" s="186" t="s">
        <v>2458</v>
      </c>
      <c r="E1199" s="186" t="s">
        <v>308</v>
      </c>
      <c r="F1199" s="186" t="s">
        <v>74</v>
      </c>
      <c r="G1199" s="186" t="s">
        <v>77</v>
      </c>
      <c r="H1199" s="187">
        <v>2670</v>
      </c>
      <c r="I1199" s="201">
        <v>0.15</v>
      </c>
      <c r="J1199" s="197">
        <f t="shared" si="39"/>
        <v>2269.5</v>
      </c>
    </row>
    <row r="1200" spans="1:10" ht="15.75">
      <c r="A1200" s="185">
        <f t="shared" si="38"/>
        <v>1196</v>
      </c>
      <c r="B1200" s="186" t="s">
        <v>1215</v>
      </c>
      <c r="C1200" s="186" t="s">
        <v>2459</v>
      </c>
      <c r="D1200" s="186" t="s">
        <v>2460</v>
      </c>
      <c r="E1200" s="186" t="s">
        <v>308</v>
      </c>
      <c r="F1200" s="186" t="s">
        <v>74</v>
      </c>
      <c r="G1200" s="186" t="s">
        <v>77</v>
      </c>
      <c r="H1200" s="187">
        <v>2761</v>
      </c>
      <c r="I1200" s="201">
        <v>0.15</v>
      </c>
      <c r="J1200" s="197">
        <f t="shared" si="39"/>
        <v>2346.85</v>
      </c>
    </row>
    <row r="1201" spans="1:10" ht="15.75">
      <c r="A1201" s="185">
        <f t="shared" si="38"/>
        <v>1197</v>
      </c>
      <c r="B1201" s="186" t="s">
        <v>1215</v>
      </c>
      <c r="C1201" s="186" t="s">
        <v>2461</v>
      </c>
      <c r="D1201" s="186" t="s">
        <v>2462</v>
      </c>
      <c r="E1201" s="186" t="s">
        <v>308</v>
      </c>
      <c r="F1201" s="186" t="s">
        <v>74</v>
      </c>
      <c r="G1201" s="186" t="s">
        <v>77</v>
      </c>
      <c r="H1201" s="187">
        <v>2276</v>
      </c>
      <c r="I1201" s="201">
        <v>0.15</v>
      </c>
      <c r="J1201" s="197">
        <f t="shared" si="39"/>
        <v>1934.6</v>
      </c>
    </row>
    <row r="1202" spans="1:10" ht="15.75">
      <c r="A1202" s="185">
        <f t="shared" si="38"/>
        <v>1198</v>
      </c>
      <c r="B1202" s="186" t="s">
        <v>1215</v>
      </c>
      <c r="C1202" s="186" t="s">
        <v>2463</v>
      </c>
      <c r="D1202" s="186" t="s">
        <v>2464</v>
      </c>
      <c r="E1202" s="186" t="s">
        <v>308</v>
      </c>
      <c r="F1202" s="186" t="s">
        <v>74</v>
      </c>
      <c r="G1202" s="186" t="s">
        <v>77</v>
      </c>
      <c r="H1202" s="187">
        <v>2939</v>
      </c>
      <c r="I1202" s="201">
        <v>0.15</v>
      </c>
      <c r="J1202" s="197">
        <f t="shared" si="39"/>
        <v>2498.15</v>
      </c>
    </row>
    <row r="1203" spans="1:10" ht="15.75">
      <c r="A1203" s="185">
        <f t="shared" si="38"/>
        <v>1199</v>
      </c>
      <c r="B1203" s="186" t="s">
        <v>1215</v>
      </c>
      <c r="C1203" s="186" t="s">
        <v>2465</v>
      </c>
      <c r="D1203" s="186" t="s">
        <v>2466</v>
      </c>
      <c r="E1203" s="186" t="s">
        <v>308</v>
      </c>
      <c r="F1203" s="186" t="s">
        <v>74</v>
      </c>
      <c r="G1203" s="186" t="s">
        <v>77</v>
      </c>
      <c r="H1203" s="187">
        <v>2140</v>
      </c>
      <c r="I1203" s="201">
        <v>0.15</v>
      </c>
      <c r="J1203" s="197">
        <f t="shared" si="39"/>
        <v>1819</v>
      </c>
    </row>
    <row r="1204" spans="1:10" ht="15.75">
      <c r="A1204" s="185">
        <f t="shared" si="38"/>
        <v>1200</v>
      </c>
      <c r="B1204" s="186" t="s">
        <v>1215</v>
      </c>
      <c r="C1204" s="186" t="s">
        <v>2467</v>
      </c>
      <c r="D1204" s="186" t="s">
        <v>2468</v>
      </c>
      <c r="E1204" s="186" t="s">
        <v>308</v>
      </c>
      <c r="F1204" s="186" t="s">
        <v>74</v>
      </c>
      <c r="G1204" s="186" t="s">
        <v>77</v>
      </c>
      <c r="H1204" s="187">
        <v>2814</v>
      </c>
      <c r="I1204" s="201">
        <v>0.15</v>
      </c>
      <c r="J1204" s="197">
        <f t="shared" si="39"/>
        <v>2391.9</v>
      </c>
    </row>
    <row r="1205" spans="1:10" ht="15.75">
      <c r="A1205" s="185">
        <f t="shared" si="38"/>
        <v>1201</v>
      </c>
      <c r="B1205" s="186" t="s">
        <v>1215</v>
      </c>
      <c r="C1205" s="186" t="s">
        <v>2469</v>
      </c>
      <c r="D1205" s="186" t="s">
        <v>2470</v>
      </c>
      <c r="E1205" s="186" t="s">
        <v>308</v>
      </c>
      <c r="F1205" s="186" t="s">
        <v>74</v>
      </c>
      <c r="G1205" s="186" t="s">
        <v>77</v>
      </c>
      <c r="H1205" s="187">
        <v>2768</v>
      </c>
      <c r="I1205" s="201">
        <v>0.15</v>
      </c>
      <c r="J1205" s="197">
        <f t="shared" si="39"/>
        <v>2352.8000000000002</v>
      </c>
    </row>
    <row r="1206" spans="1:10" ht="15.75">
      <c r="A1206" s="185">
        <f t="shared" si="38"/>
        <v>1202</v>
      </c>
      <c r="B1206" s="186" t="s">
        <v>1215</v>
      </c>
      <c r="C1206" s="186" t="s">
        <v>2471</v>
      </c>
      <c r="D1206" s="186" t="s">
        <v>2472</v>
      </c>
      <c r="E1206" s="186" t="s">
        <v>308</v>
      </c>
      <c r="F1206" s="186" t="s">
        <v>74</v>
      </c>
      <c r="G1206" s="186" t="s">
        <v>77</v>
      </c>
      <c r="H1206" s="187">
        <v>2861</v>
      </c>
      <c r="I1206" s="201">
        <v>0.15</v>
      </c>
      <c r="J1206" s="197">
        <f t="shared" si="39"/>
        <v>2431.85</v>
      </c>
    </row>
    <row r="1207" spans="1:10" ht="15.75">
      <c r="A1207" s="185">
        <f t="shared" si="38"/>
        <v>1203</v>
      </c>
      <c r="B1207" s="186" t="s">
        <v>1215</v>
      </c>
      <c r="C1207" s="186" t="s">
        <v>2473</v>
      </c>
      <c r="D1207" s="186" t="s">
        <v>2474</v>
      </c>
      <c r="E1207" s="186" t="s">
        <v>308</v>
      </c>
      <c r="F1207" s="186" t="s">
        <v>74</v>
      </c>
      <c r="G1207" s="186" t="s">
        <v>77</v>
      </c>
      <c r="H1207" s="187">
        <v>2643</v>
      </c>
      <c r="I1207" s="201">
        <v>0.15</v>
      </c>
      <c r="J1207" s="197">
        <f t="shared" si="39"/>
        <v>2246.5500000000002</v>
      </c>
    </row>
    <row r="1208" spans="1:10" ht="15.75">
      <c r="A1208" s="185">
        <f t="shared" si="38"/>
        <v>1204</v>
      </c>
      <c r="B1208" s="186" t="s">
        <v>1215</v>
      </c>
      <c r="C1208" s="186" t="s">
        <v>2475</v>
      </c>
      <c r="D1208" s="186" t="s">
        <v>2476</v>
      </c>
      <c r="E1208" s="186" t="s">
        <v>308</v>
      </c>
      <c r="F1208" s="186" t="s">
        <v>74</v>
      </c>
      <c r="G1208" s="186" t="s">
        <v>77</v>
      </c>
      <c r="H1208" s="187">
        <v>2736</v>
      </c>
      <c r="I1208" s="201">
        <v>0.15</v>
      </c>
      <c r="J1208" s="197">
        <f t="shared" si="39"/>
        <v>2325.6</v>
      </c>
    </row>
    <row r="1209" spans="1:10" ht="15.75">
      <c r="A1209" s="185">
        <f t="shared" si="38"/>
        <v>1205</v>
      </c>
      <c r="B1209" s="186" t="s">
        <v>1215</v>
      </c>
      <c r="C1209" s="186" t="s">
        <v>2477</v>
      </c>
      <c r="D1209" s="186" t="s">
        <v>2478</v>
      </c>
      <c r="E1209" s="186" t="s">
        <v>308</v>
      </c>
      <c r="F1209" s="186" t="s">
        <v>74</v>
      </c>
      <c r="G1209" s="186" t="s">
        <v>77</v>
      </c>
      <c r="H1209" s="187">
        <v>3118</v>
      </c>
      <c r="I1209" s="201">
        <v>0.15</v>
      </c>
      <c r="J1209" s="197">
        <f t="shared" si="39"/>
        <v>2650.3</v>
      </c>
    </row>
    <row r="1210" spans="1:10" ht="15.75">
      <c r="A1210" s="185">
        <f t="shared" si="38"/>
        <v>1206</v>
      </c>
      <c r="B1210" s="186" t="s">
        <v>1215</v>
      </c>
      <c r="C1210" s="186" t="s">
        <v>2479</v>
      </c>
      <c r="D1210" s="186" t="s">
        <v>2478</v>
      </c>
      <c r="E1210" s="186" t="s">
        <v>308</v>
      </c>
      <c r="F1210" s="186" t="s">
        <v>74</v>
      </c>
      <c r="G1210" s="186" t="s">
        <v>77</v>
      </c>
      <c r="H1210" s="187">
        <v>3996</v>
      </c>
      <c r="I1210" s="201">
        <v>0.15</v>
      </c>
      <c r="J1210" s="197">
        <f t="shared" si="39"/>
        <v>3396.6</v>
      </c>
    </row>
    <row r="1211" spans="1:10" ht="15.75">
      <c r="A1211" s="185">
        <f t="shared" si="38"/>
        <v>1207</v>
      </c>
      <c r="B1211" s="186" t="s">
        <v>1215</v>
      </c>
      <c r="C1211" s="186" t="s">
        <v>2480</v>
      </c>
      <c r="D1211" s="186" t="s">
        <v>2481</v>
      </c>
      <c r="E1211" s="186" t="s">
        <v>308</v>
      </c>
      <c r="F1211" s="186" t="s">
        <v>74</v>
      </c>
      <c r="G1211" s="186" t="s">
        <v>77</v>
      </c>
      <c r="H1211" s="187">
        <v>4271</v>
      </c>
      <c r="I1211" s="201">
        <v>0.15</v>
      </c>
      <c r="J1211" s="197">
        <f t="shared" si="39"/>
        <v>3630.35</v>
      </c>
    </row>
    <row r="1212" spans="1:10" ht="15.75">
      <c r="A1212" s="185">
        <f t="shared" si="38"/>
        <v>1208</v>
      </c>
      <c r="B1212" s="186" t="s">
        <v>1215</v>
      </c>
      <c r="C1212" s="186" t="s">
        <v>2482</v>
      </c>
      <c r="D1212" s="186" t="s">
        <v>2483</v>
      </c>
      <c r="E1212" s="186" t="s">
        <v>308</v>
      </c>
      <c r="F1212" s="186" t="s">
        <v>74</v>
      </c>
      <c r="G1212" s="186" t="s">
        <v>77</v>
      </c>
      <c r="H1212" s="187">
        <v>4312</v>
      </c>
      <c r="I1212" s="201">
        <v>0.15</v>
      </c>
      <c r="J1212" s="197">
        <f t="shared" si="39"/>
        <v>3665.2</v>
      </c>
    </row>
    <row r="1213" spans="1:10" ht="15.75">
      <c r="A1213" s="185">
        <f t="shared" si="38"/>
        <v>1209</v>
      </c>
      <c r="B1213" s="186" t="s">
        <v>1215</v>
      </c>
      <c r="C1213" s="186" t="s">
        <v>2484</v>
      </c>
      <c r="D1213" s="186" t="s">
        <v>2485</v>
      </c>
      <c r="E1213" s="186" t="s">
        <v>308</v>
      </c>
      <c r="F1213" s="186" t="s">
        <v>74</v>
      </c>
      <c r="G1213" s="186" t="s">
        <v>77</v>
      </c>
      <c r="H1213" s="187">
        <v>4175</v>
      </c>
      <c r="I1213" s="201">
        <v>0.15</v>
      </c>
      <c r="J1213" s="197">
        <f t="shared" si="39"/>
        <v>3548.75</v>
      </c>
    </row>
    <row r="1214" spans="1:10" ht="15.75">
      <c r="A1214" s="185">
        <f t="shared" si="38"/>
        <v>1210</v>
      </c>
      <c r="B1214" s="186" t="s">
        <v>1215</v>
      </c>
      <c r="C1214" s="186" t="s">
        <v>2486</v>
      </c>
      <c r="D1214" s="186" t="s">
        <v>2487</v>
      </c>
      <c r="E1214" s="186" t="s">
        <v>308</v>
      </c>
      <c r="F1214" s="186" t="s">
        <v>74</v>
      </c>
      <c r="G1214" s="186" t="s">
        <v>77</v>
      </c>
      <c r="H1214" s="187">
        <v>4092</v>
      </c>
      <c r="I1214" s="201">
        <v>0.15</v>
      </c>
      <c r="J1214" s="197">
        <f t="shared" si="39"/>
        <v>3478.2</v>
      </c>
    </row>
    <row r="1215" spans="1:10" ht="15.75">
      <c r="A1215" s="185">
        <f t="shared" si="38"/>
        <v>1211</v>
      </c>
      <c r="B1215" s="186" t="s">
        <v>1215</v>
      </c>
      <c r="C1215" s="186" t="s">
        <v>2488</v>
      </c>
      <c r="D1215" s="186" t="s">
        <v>2489</v>
      </c>
      <c r="E1215" s="186" t="s">
        <v>308</v>
      </c>
      <c r="F1215" s="186" t="s">
        <v>74</v>
      </c>
      <c r="G1215" s="186" t="s">
        <v>77</v>
      </c>
      <c r="H1215" s="187">
        <v>4367</v>
      </c>
      <c r="I1215" s="201">
        <v>0.15</v>
      </c>
      <c r="J1215" s="197">
        <f t="shared" si="39"/>
        <v>3711.95</v>
      </c>
    </row>
    <row r="1216" spans="1:10" ht="15.75">
      <c r="A1216" s="185">
        <f t="shared" si="38"/>
        <v>1212</v>
      </c>
      <c r="B1216" s="186" t="s">
        <v>1215</v>
      </c>
      <c r="C1216" s="186" t="s">
        <v>2490</v>
      </c>
      <c r="D1216" s="186" t="s">
        <v>2491</v>
      </c>
      <c r="E1216" s="186" t="s">
        <v>308</v>
      </c>
      <c r="F1216" s="186" t="s">
        <v>74</v>
      </c>
      <c r="G1216" s="186" t="s">
        <v>77</v>
      </c>
      <c r="H1216" s="187">
        <v>4408</v>
      </c>
      <c r="I1216" s="201">
        <v>0.15</v>
      </c>
      <c r="J1216" s="197">
        <f t="shared" si="39"/>
        <v>3746.8</v>
      </c>
    </row>
    <row r="1217" spans="1:10" ht="15.75">
      <c r="A1217" s="185">
        <f t="shared" si="38"/>
        <v>1213</v>
      </c>
      <c r="B1217" s="186" t="s">
        <v>1215</v>
      </c>
      <c r="C1217" s="186" t="s">
        <v>2492</v>
      </c>
      <c r="D1217" s="186" t="s">
        <v>2493</v>
      </c>
      <c r="E1217" s="186" t="s">
        <v>308</v>
      </c>
      <c r="F1217" s="186" t="s">
        <v>74</v>
      </c>
      <c r="G1217" s="186" t="s">
        <v>77</v>
      </c>
      <c r="H1217" s="187">
        <v>3954</v>
      </c>
      <c r="I1217" s="201">
        <v>0.15</v>
      </c>
      <c r="J1217" s="197">
        <f t="shared" si="39"/>
        <v>3360.9</v>
      </c>
    </row>
    <row r="1218" spans="1:10" ht="15.75">
      <c r="A1218" s="185">
        <f t="shared" si="38"/>
        <v>1214</v>
      </c>
      <c r="B1218" s="186" t="s">
        <v>1215</v>
      </c>
      <c r="C1218" s="186" t="s">
        <v>2494</v>
      </c>
      <c r="D1218" s="186" t="s">
        <v>2495</v>
      </c>
      <c r="E1218" s="186" t="s">
        <v>308</v>
      </c>
      <c r="F1218" s="186" t="s">
        <v>74</v>
      </c>
      <c r="G1218" s="186" t="s">
        <v>77</v>
      </c>
      <c r="H1218" s="187">
        <v>3871</v>
      </c>
      <c r="I1218" s="201">
        <v>0.15</v>
      </c>
      <c r="J1218" s="197">
        <f t="shared" si="39"/>
        <v>3290.35</v>
      </c>
    </row>
    <row r="1219" spans="1:10" ht="15.75">
      <c r="A1219" s="185">
        <f t="shared" si="38"/>
        <v>1215</v>
      </c>
      <c r="B1219" s="186" t="s">
        <v>1215</v>
      </c>
      <c r="C1219" s="186" t="s">
        <v>2496</v>
      </c>
      <c r="D1219" s="186" t="s">
        <v>2497</v>
      </c>
      <c r="E1219" s="186" t="s">
        <v>308</v>
      </c>
      <c r="F1219" s="186" t="s">
        <v>74</v>
      </c>
      <c r="G1219" s="186" t="s">
        <v>77</v>
      </c>
      <c r="H1219" s="187">
        <v>4271</v>
      </c>
      <c r="I1219" s="201">
        <v>0.15</v>
      </c>
      <c r="J1219" s="197">
        <f t="shared" si="39"/>
        <v>3630.35</v>
      </c>
    </row>
    <row r="1220" spans="1:10" ht="15.75">
      <c r="A1220" s="185">
        <f t="shared" si="38"/>
        <v>1216</v>
      </c>
      <c r="B1220" s="186" t="s">
        <v>1215</v>
      </c>
      <c r="C1220" s="186" t="s">
        <v>2498</v>
      </c>
      <c r="D1220" s="186" t="s">
        <v>2499</v>
      </c>
      <c r="E1220" s="186" t="s">
        <v>308</v>
      </c>
      <c r="F1220" s="186" t="s">
        <v>74</v>
      </c>
      <c r="G1220" s="186" t="s">
        <v>77</v>
      </c>
      <c r="H1220" s="187">
        <v>4187</v>
      </c>
      <c r="I1220" s="201">
        <v>0.15</v>
      </c>
      <c r="J1220" s="197">
        <f t="shared" si="39"/>
        <v>3558.95</v>
      </c>
    </row>
    <row r="1221" spans="1:10" ht="15.75">
      <c r="A1221" s="185">
        <f t="shared" si="38"/>
        <v>1217</v>
      </c>
      <c r="B1221" s="186" t="s">
        <v>1215</v>
      </c>
      <c r="C1221" s="186" t="s">
        <v>2500</v>
      </c>
      <c r="D1221" s="186" t="s">
        <v>2501</v>
      </c>
      <c r="E1221" s="186" t="s">
        <v>308</v>
      </c>
      <c r="F1221" s="186" t="s">
        <v>74</v>
      </c>
      <c r="G1221" s="186" t="s">
        <v>77</v>
      </c>
      <c r="H1221" s="187">
        <v>4050</v>
      </c>
      <c r="I1221" s="201">
        <v>0.15</v>
      </c>
      <c r="J1221" s="197">
        <f t="shared" si="39"/>
        <v>3442.5</v>
      </c>
    </row>
    <row r="1222" spans="1:10" ht="15.75">
      <c r="A1222" s="185">
        <f t="shared" ref="A1222:A1285" si="40">SUM(A1221+1)</f>
        <v>1218</v>
      </c>
      <c r="B1222" s="186" t="s">
        <v>1215</v>
      </c>
      <c r="C1222" s="186" t="s">
        <v>2502</v>
      </c>
      <c r="D1222" s="186" t="s">
        <v>2503</v>
      </c>
      <c r="E1222" s="186" t="s">
        <v>308</v>
      </c>
      <c r="F1222" s="186" t="s">
        <v>74</v>
      </c>
      <c r="G1222" s="186" t="s">
        <v>77</v>
      </c>
      <c r="H1222" s="187">
        <v>3967</v>
      </c>
      <c r="I1222" s="201">
        <v>0.15</v>
      </c>
      <c r="J1222" s="197">
        <f t="shared" si="39"/>
        <v>3371.95</v>
      </c>
    </row>
    <row r="1223" spans="1:10" ht="15.75">
      <c r="A1223" s="185">
        <f t="shared" si="40"/>
        <v>1219</v>
      </c>
      <c r="B1223" s="186" t="s">
        <v>1215</v>
      </c>
      <c r="C1223" s="186" t="s">
        <v>2504</v>
      </c>
      <c r="D1223" s="186" t="s">
        <v>2505</v>
      </c>
      <c r="E1223" s="186" t="s">
        <v>308</v>
      </c>
      <c r="F1223" s="186" t="s">
        <v>74</v>
      </c>
      <c r="G1223" s="186" t="s">
        <v>77</v>
      </c>
      <c r="H1223" s="187">
        <v>4367</v>
      </c>
      <c r="I1223" s="201">
        <v>0.15</v>
      </c>
      <c r="J1223" s="197">
        <f t="shared" si="39"/>
        <v>3711.95</v>
      </c>
    </row>
    <row r="1224" spans="1:10" ht="15.75">
      <c r="A1224" s="185">
        <f t="shared" si="40"/>
        <v>1220</v>
      </c>
      <c r="B1224" s="186" t="s">
        <v>1215</v>
      </c>
      <c r="C1224" s="186" t="s">
        <v>2506</v>
      </c>
      <c r="D1224" s="186" t="s">
        <v>2507</v>
      </c>
      <c r="E1224" s="186" t="s">
        <v>308</v>
      </c>
      <c r="F1224" s="186" t="s">
        <v>74</v>
      </c>
      <c r="G1224" s="186" t="s">
        <v>77</v>
      </c>
      <c r="H1224" s="187">
        <v>4283</v>
      </c>
      <c r="I1224" s="201">
        <v>0.15</v>
      </c>
      <c r="J1224" s="197">
        <f t="shared" si="39"/>
        <v>3640.55</v>
      </c>
    </row>
    <row r="1225" spans="1:10" ht="15.75">
      <c r="A1225" s="185">
        <f t="shared" si="40"/>
        <v>1221</v>
      </c>
      <c r="B1225" s="186" t="s">
        <v>1215</v>
      </c>
      <c r="C1225" s="186" t="s">
        <v>2508</v>
      </c>
      <c r="D1225" s="186" t="s">
        <v>2509</v>
      </c>
      <c r="E1225" s="186" t="s">
        <v>308</v>
      </c>
      <c r="F1225" s="186" t="s">
        <v>74</v>
      </c>
      <c r="G1225" s="186" t="s">
        <v>77</v>
      </c>
      <c r="H1225" s="187">
        <v>2507</v>
      </c>
      <c r="I1225" s="201">
        <v>0.15</v>
      </c>
      <c r="J1225" s="197">
        <f t="shared" si="39"/>
        <v>2130.9499999999998</v>
      </c>
    </row>
    <row r="1226" spans="1:10" ht="15.75">
      <c r="A1226" s="185">
        <f t="shared" si="40"/>
        <v>1222</v>
      </c>
      <c r="B1226" s="186" t="s">
        <v>1215</v>
      </c>
      <c r="C1226" s="186" t="s">
        <v>2510</v>
      </c>
      <c r="D1226" s="186" t="s">
        <v>2511</v>
      </c>
      <c r="E1226" s="186" t="s">
        <v>308</v>
      </c>
      <c r="F1226" s="186" t="s">
        <v>74</v>
      </c>
      <c r="G1226" s="186" t="s">
        <v>77</v>
      </c>
      <c r="H1226" s="187">
        <v>2601</v>
      </c>
      <c r="I1226" s="201">
        <v>0.15</v>
      </c>
      <c r="J1226" s="197">
        <f t="shared" si="39"/>
        <v>2210.85</v>
      </c>
    </row>
    <row r="1227" spans="1:10" ht="15.75">
      <c r="A1227" s="185">
        <f t="shared" si="40"/>
        <v>1223</v>
      </c>
      <c r="B1227" s="186" t="s">
        <v>1215</v>
      </c>
      <c r="C1227" s="186" t="s">
        <v>2512</v>
      </c>
      <c r="D1227" s="186" t="s">
        <v>2513</v>
      </c>
      <c r="E1227" s="186" t="s">
        <v>308</v>
      </c>
      <c r="F1227" s="186" t="s">
        <v>74</v>
      </c>
      <c r="G1227" s="186" t="s">
        <v>77</v>
      </c>
      <c r="H1227" s="187">
        <v>1861</v>
      </c>
      <c r="I1227" s="201">
        <v>0.15</v>
      </c>
      <c r="J1227" s="197">
        <f t="shared" si="39"/>
        <v>1581.85</v>
      </c>
    </row>
    <row r="1228" spans="1:10" ht="15.75">
      <c r="A1228" s="185">
        <f t="shared" si="40"/>
        <v>1224</v>
      </c>
      <c r="B1228" s="186" t="s">
        <v>1215</v>
      </c>
      <c r="C1228" s="186" t="s">
        <v>2514</v>
      </c>
      <c r="D1228" s="186" t="s">
        <v>2515</v>
      </c>
      <c r="E1228" s="186" t="s">
        <v>308</v>
      </c>
      <c r="F1228" s="186" t="s">
        <v>74</v>
      </c>
      <c r="G1228" s="186" t="s">
        <v>77</v>
      </c>
      <c r="H1228" s="187">
        <v>2476</v>
      </c>
      <c r="I1228" s="201">
        <v>0.15</v>
      </c>
      <c r="J1228" s="197">
        <f t="shared" si="39"/>
        <v>2104.6</v>
      </c>
    </row>
    <row r="1229" spans="1:10" ht="15.75">
      <c r="A1229" s="185">
        <f t="shared" si="40"/>
        <v>1225</v>
      </c>
      <c r="B1229" s="186" t="s">
        <v>1215</v>
      </c>
      <c r="C1229" s="186" t="s">
        <v>2516</v>
      </c>
      <c r="D1229" s="186" t="s">
        <v>2517</v>
      </c>
      <c r="E1229" s="186" t="s">
        <v>308</v>
      </c>
      <c r="F1229" s="186" t="s">
        <v>74</v>
      </c>
      <c r="G1229" s="186" t="s">
        <v>77</v>
      </c>
      <c r="H1229" s="187">
        <v>2763</v>
      </c>
      <c r="I1229" s="201">
        <v>0.15</v>
      </c>
      <c r="J1229" s="197">
        <f t="shared" si="39"/>
        <v>2348.5500000000002</v>
      </c>
    </row>
    <row r="1230" spans="1:10" ht="15.75">
      <c r="A1230" s="185">
        <f t="shared" si="40"/>
        <v>1226</v>
      </c>
      <c r="B1230" s="186" t="s">
        <v>1215</v>
      </c>
      <c r="C1230" s="186" t="s">
        <v>2518</v>
      </c>
      <c r="D1230" s="186" t="s">
        <v>2519</v>
      </c>
      <c r="E1230" s="186" t="s">
        <v>308</v>
      </c>
      <c r="F1230" s="186" t="s">
        <v>74</v>
      </c>
      <c r="G1230" s="186" t="s">
        <v>77</v>
      </c>
      <c r="H1230" s="187">
        <v>2250</v>
      </c>
      <c r="I1230" s="201">
        <v>0.15</v>
      </c>
      <c r="J1230" s="197">
        <f t="shared" ref="J1230:J1293" si="41">H1230-(H1230*(I1230))</f>
        <v>1912.5</v>
      </c>
    </row>
    <row r="1231" spans="1:10" ht="15.75">
      <c r="A1231" s="185">
        <f t="shared" si="40"/>
        <v>1227</v>
      </c>
      <c r="B1231" s="186" t="s">
        <v>1215</v>
      </c>
      <c r="C1231" s="186" t="s">
        <v>2520</v>
      </c>
      <c r="D1231" s="186" t="s">
        <v>2521</v>
      </c>
      <c r="E1231" s="186" t="s">
        <v>308</v>
      </c>
      <c r="F1231" s="186" t="s">
        <v>74</v>
      </c>
      <c r="G1231" s="186" t="s">
        <v>77</v>
      </c>
      <c r="H1231" s="187">
        <v>2041</v>
      </c>
      <c r="I1231" s="201">
        <v>0.15</v>
      </c>
      <c r="J1231" s="197">
        <f t="shared" si="41"/>
        <v>1734.85</v>
      </c>
    </row>
    <row r="1232" spans="1:10" ht="15.75">
      <c r="A1232" s="185">
        <f t="shared" si="40"/>
        <v>1228</v>
      </c>
      <c r="B1232" s="186" t="s">
        <v>1215</v>
      </c>
      <c r="C1232" s="186" t="s">
        <v>2522</v>
      </c>
      <c r="D1232" s="186" t="s">
        <v>2523</v>
      </c>
      <c r="E1232" s="186" t="s">
        <v>308</v>
      </c>
      <c r="F1232" s="186" t="s">
        <v>74</v>
      </c>
      <c r="G1232" s="186" t="s">
        <v>77</v>
      </c>
      <c r="H1232" s="187">
        <v>2732</v>
      </c>
      <c r="I1232" s="201">
        <v>0.15</v>
      </c>
      <c r="J1232" s="197">
        <f t="shared" si="41"/>
        <v>2322.1999999999998</v>
      </c>
    </row>
    <row r="1233" spans="1:10" ht="15.75">
      <c r="A1233" s="185">
        <f t="shared" si="40"/>
        <v>1229</v>
      </c>
      <c r="B1233" s="186" t="s">
        <v>1215</v>
      </c>
      <c r="C1233" s="186" t="s">
        <v>2524</v>
      </c>
      <c r="D1233" s="186" t="s">
        <v>2525</v>
      </c>
      <c r="E1233" s="186" t="s">
        <v>308</v>
      </c>
      <c r="F1233" s="186" t="s">
        <v>74</v>
      </c>
      <c r="G1233" s="186" t="s">
        <v>77</v>
      </c>
      <c r="H1233" s="187">
        <v>2685</v>
      </c>
      <c r="I1233" s="201">
        <v>0.15</v>
      </c>
      <c r="J1233" s="197">
        <f t="shared" si="41"/>
        <v>2282.25</v>
      </c>
    </row>
    <row r="1234" spans="1:10" ht="15.75">
      <c r="A1234" s="185">
        <f t="shared" si="40"/>
        <v>1230</v>
      </c>
      <c r="B1234" s="186" t="s">
        <v>1215</v>
      </c>
      <c r="C1234" s="186" t="s">
        <v>2526</v>
      </c>
      <c r="D1234" s="186" t="s">
        <v>2527</v>
      </c>
      <c r="E1234" s="186" t="s">
        <v>308</v>
      </c>
      <c r="F1234" s="186" t="s">
        <v>74</v>
      </c>
      <c r="G1234" s="186" t="s">
        <v>77</v>
      </c>
      <c r="H1234" s="187">
        <v>2776</v>
      </c>
      <c r="I1234" s="201">
        <v>0.15</v>
      </c>
      <c r="J1234" s="197">
        <f t="shared" si="41"/>
        <v>2359.6</v>
      </c>
    </row>
    <row r="1235" spans="1:10" ht="15.75">
      <c r="A1235" s="185">
        <f t="shared" si="40"/>
        <v>1231</v>
      </c>
      <c r="B1235" s="186" t="s">
        <v>1215</v>
      </c>
      <c r="C1235" s="186" t="s">
        <v>2528</v>
      </c>
      <c r="D1235" s="186" t="s">
        <v>2529</v>
      </c>
      <c r="E1235" s="186" t="s">
        <v>308</v>
      </c>
      <c r="F1235" s="186" t="s">
        <v>74</v>
      </c>
      <c r="G1235" s="186" t="s">
        <v>77</v>
      </c>
      <c r="H1235" s="187">
        <v>2560</v>
      </c>
      <c r="I1235" s="201">
        <v>0.15</v>
      </c>
      <c r="J1235" s="197">
        <f t="shared" si="41"/>
        <v>2176</v>
      </c>
    </row>
    <row r="1236" spans="1:10" ht="15.75">
      <c r="A1236" s="185">
        <f t="shared" si="40"/>
        <v>1232</v>
      </c>
      <c r="B1236" s="186" t="s">
        <v>1215</v>
      </c>
      <c r="C1236" s="186" t="s">
        <v>2530</v>
      </c>
      <c r="D1236" s="186" t="s">
        <v>2531</v>
      </c>
      <c r="E1236" s="186" t="s">
        <v>308</v>
      </c>
      <c r="F1236" s="186" t="s">
        <v>74</v>
      </c>
      <c r="G1236" s="186" t="s">
        <v>77</v>
      </c>
      <c r="H1236" s="187">
        <v>2651</v>
      </c>
      <c r="I1236" s="201">
        <v>0.15</v>
      </c>
      <c r="J1236" s="197">
        <f t="shared" si="41"/>
        <v>2253.35</v>
      </c>
    </row>
    <row r="1237" spans="1:10" ht="15.75">
      <c r="A1237" s="185">
        <f t="shared" si="40"/>
        <v>1233</v>
      </c>
      <c r="B1237" s="186" t="s">
        <v>1215</v>
      </c>
      <c r="C1237" s="186" t="s">
        <v>2532</v>
      </c>
      <c r="D1237" s="186" t="s">
        <v>2533</v>
      </c>
      <c r="E1237" s="186" t="s">
        <v>308</v>
      </c>
      <c r="F1237" s="186" t="s">
        <v>74</v>
      </c>
      <c r="G1237" s="186" t="s">
        <v>77</v>
      </c>
      <c r="H1237" s="187">
        <v>2738</v>
      </c>
      <c r="I1237" s="201">
        <v>0.15</v>
      </c>
      <c r="J1237" s="197">
        <f t="shared" si="41"/>
        <v>2327.3000000000002</v>
      </c>
    </row>
    <row r="1238" spans="1:10" ht="15.75">
      <c r="A1238" s="185">
        <f t="shared" si="40"/>
        <v>1234</v>
      </c>
      <c r="B1238" s="186" t="s">
        <v>1215</v>
      </c>
      <c r="C1238" s="186" t="s">
        <v>2534</v>
      </c>
      <c r="D1238" s="186" t="s">
        <v>2535</v>
      </c>
      <c r="E1238" s="186" t="s">
        <v>308</v>
      </c>
      <c r="F1238" s="186" t="s">
        <v>74</v>
      </c>
      <c r="G1238" s="186" t="s">
        <v>77</v>
      </c>
      <c r="H1238" s="187">
        <v>2829</v>
      </c>
      <c r="I1238" s="201">
        <v>0.15</v>
      </c>
      <c r="J1238" s="197">
        <f t="shared" si="41"/>
        <v>2404.65</v>
      </c>
    </row>
    <row r="1239" spans="1:10" ht="15.75">
      <c r="A1239" s="185">
        <f t="shared" si="40"/>
        <v>1235</v>
      </c>
      <c r="B1239" s="186" t="s">
        <v>1215</v>
      </c>
      <c r="C1239" s="186" t="s">
        <v>2536</v>
      </c>
      <c r="D1239" s="186" t="s">
        <v>2537</v>
      </c>
      <c r="E1239" s="186" t="s">
        <v>308</v>
      </c>
      <c r="F1239" s="186" t="s">
        <v>74</v>
      </c>
      <c r="G1239" s="186" t="s">
        <v>77</v>
      </c>
      <c r="H1239" s="187">
        <v>2021</v>
      </c>
      <c r="I1239" s="201">
        <v>0.15</v>
      </c>
      <c r="J1239" s="197">
        <f t="shared" si="41"/>
        <v>1717.85</v>
      </c>
    </row>
    <row r="1240" spans="1:10" ht="15.75">
      <c r="A1240" s="185">
        <f t="shared" si="40"/>
        <v>1236</v>
      </c>
      <c r="B1240" s="186" t="s">
        <v>1215</v>
      </c>
      <c r="C1240" s="186" t="s">
        <v>2538</v>
      </c>
      <c r="D1240" s="186" t="s">
        <v>2539</v>
      </c>
      <c r="E1240" s="186" t="s">
        <v>308</v>
      </c>
      <c r="F1240" s="186" t="s">
        <v>74</v>
      </c>
      <c r="G1240" s="186" t="s">
        <v>77</v>
      </c>
      <c r="H1240" s="187">
        <v>2704</v>
      </c>
      <c r="I1240" s="201">
        <v>0.15</v>
      </c>
      <c r="J1240" s="197">
        <f t="shared" si="41"/>
        <v>2298.4</v>
      </c>
    </row>
    <row r="1241" spans="1:10" ht="15.75">
      <c r="A1241" s="185">
        <f t="shared" si="40"/>
        <v>1237</v>
      </c>
      <c r="B1241" s="186" t="s">
        <v>1215</v>
      </c>
      <c r="C1241" s="186" t="s">
        <v>2540</v>
      </c>
      <c r="D1241" s="186" t="s">
        <v>2541</v>
      </c>
      <c r="E1241" s="186" t="s">
        <v>308</v>
      </c>
      <c r="F1241" s="186" t="s">
        <v>74</v>
      </c>
      <c r="G1241" s="186" t="s">
        <v>77</v>
      </c>
      <c r="H1241" s="187">
        <v>2658</v>
      </c>
      <c r="I1241" s="201">
        <v>0.15</v>
      </c>
      <c r="J1241" s="197">
        <f t="shared" si="41"/>
        <v>2259.3000000000002</v>
      </c>
    </row>
    <row r="1242" spans="1:10" ht="15.75">
      <c r="A1242" s="185">
        <f t="shared" si="40"/>
        <v>1238</v>
      </c>
      <c r="B1242" s="186" t="s">
        <v>1215</v>
      </c>
      <c r="C1242" s="186" t="s">
        <v>2542</v>
      </c>
      <c r="D1242" s="186" t="s">
        <v>2543</v>
      </c>
      <c r="E1242" s="186" t="s">
        <v>308</v>
      </c>
      <c r="F1242" s="186" t="s">
        <v>74</v>
      </c>
      <c r="G1242" s="186" t="s">
        <v>77</v>
      </c>
      <c r="H1242" s="187">
        <v>2751</v>
      </c>
      <c r="I1242" s="201">
        <v>0.15</v>
      </c>
      <c r="J1242" s="197">
        <f t="shared" si="41"/>
        <v>2338.35</v>
      </c>
    </row>
    <row r="1243" spans="1:10" ht="15.75">
      <c r="A1243" s="185">
        <f t="shared" si="40"/>
        <v>1239</v>
      </c>
      <c r="B1243" s="186" t="s">
        <v>1215</v>
      </c>
      <c r="C1243" s="186" t="s">
        <v>2544</v>
      </c>
      <c r="D1243" s="186" t="s">
        <v>2545</v>
      </c>
      <c r="E1243" s="186" t="s">
        <v>308</v>
      </c>
      <c r="F1243" s="186" t="s">
        <v>74</v>
      </c>
      <c r="G1243" s="186" t="s">
        <v>77</v>
      </c>
      <c r="H1243" s="187">
        <v>2533</v>
      </c>
      <c r="I1243" s="201">
        <v>0.15</v>
      </c>
      <c r="J1243" s="197">
        <f t="shared" si="41"/>
        <v>2153.0500000000002</v>
      </c>
    </row>
    <row r="1244" spans="1:10" ht="15.75">
      <c r="A1244" s="185">
        <f t="shared" si="40"/>
        <v>1240</v>
      </c>
      <c r="B1244" s="186" t="s">
        <v>1215</v>
      </c>
      <c r="C1244" s="186" t="s">
        <v>2546</v>
      </c>
      <c r="D1244" s="186" t="s">
        <v>2547</v>
      </c>
      <c r="E1244" s="186" t="s">
        <v>308</v>
      </c>
      <c r="F1244" s="186" t="s">
        <v>74</v>
      </c>
      <c r="G1244" s="186" t="s">
        <v>77</v>
      </c>
      <c r="H1244" s="187">
        <v>2626</v>
      </c>
      <c r="I1244" s="201">
        <v>0.15</v>
      </c>
      <c r="J1244" s="197">
        <f t="shared" si="41"/>
        <v>2232.1</v>
      </c>
    </row>
    <row r="1245" spans="1:10" ht="15.75">
      <c r="A1245" s="185">
        <f t="shared" si="40"/>
        <v>1241</v>
      </c>
      <c r="B1245" s="186" t="s">
        <v>1215</v>
      </c>
      <c r="C1245" s="186" t="s">
        <v>2548</v>
      </c>
      <c r="D1245" s="186" t="s">
        <v>2549</v>
      </c>
      <c r="E1245" s="186" t="s">
        <v>308</v>
      </c>
      <c r="F1245" s="186" t="s">
        <v>74</v>
      </c>
      <c r="G1245" s="186" t="s">
        <v>77</v>
      </c>
      <c r="H1245" s="187">
        <v>2999</v>
      </c>
      <c r="I1245" s="201">
        <v>0.15</v>
      </c>
      <c r="J1245" s="197">
        <f t="shared" si="41"/>
        <v>2549.15</v>
      </c>
    </row>
    <row r="1246" spans="1:10" ht="15.75">
      <c r="A1246" s="185">
        <f t="shared" si="40"/>
        <v>1242</v>
      </c>
      <c r="B1246" s="186" t="s">
        <v>1215</v>
      </c>
      <c r="C1246" s="186" t="s">
        <v>2550</v>
      </c>
      <c r="D1246" s="186" t="s">
        <v>2549</v>
      </c>
      <c r="E1246" s="186" t="s">
        <v>308</v>
      </c>
      <c r="F1246" s="186" t="s">
        <v>74</v>
      </c>
      <c r="G1246" s="186" t="s">
        <v>77</v>
      </c>
      <c r="H1246" s="187">
        <v>3886</v>
      </c>
      <c r="I1246" s="201">
        <v>0.15</v>
      </c>
      <c r="J1246" s="197">
        <f t="shared" si="41"/>
        <v>3303.1</v>
      </c>
    </row>
    <row r="1247" spans="1:10" ht="15.75">
      <c r="A1247" s="185">
        <f t="shared" si="40"/>
        <v>1243</v>
      </c>
      <c r="B1247" s="186" t="s">
        <v>1215</v>
      </c>
      <c r="C1247" s="186" t="s">
        <v>2551</v>
      </c>
      <c r="D1247" s="186" t="s">
        <v>2552</v>
      </c>
      <c r="E1247" s="186" t="s">
        <v>308</v>
      </c>
      <c r="F1247" s="186" t="s">
        <v>74</v>
      </c>
      <c r="G1247" s="186" t="s">
        <v>77</v>
      </c>
      <c r="H1247" s="187">
        <v>4286</v>
      </c>
      <c r="I1247" s="201">
        <v>0.15</v>
      </c>
      <c r="J1247" s="197">
        <f t="shared" si="41"/>
        <v>3643.1</v>
      </c>
    </row>
    <row r="1248" spans="1:10" ht="15.75">
      <c r="A1248" s="185">
        <f t="shared" si="40"/>
        <v>1244</v>
      </c>
      <c r="B1248" s="186" t="s">
        <v>1215</v>
      </c>
      <c r="C1248" s="186" t="s">
        <v>2553</v>
      </c>
      <c r="D1248" s="186" t="s">
        <v>2554</v>
      </c>
      <c r="E1248" s="186" t="s">
        <v>308</v>
      </c>
      <c r="F1248" s="186" t="s">
        <v>74</v>
      </c>
      <c r="G1248" s="186" t="s">
        <v>77</v>
      </c>
      <c r="H1248" s="187">
        <v>4202</v>
      </c>
      <c r="I1248" s="201">
        <v>0.15</v>
      </c>
      <c r="J1248" s="197">
        <f t="shared" si="41"/>
        <v>3571.7</v>
      </c>
    </row>
    <row r="1249" spans="1:10" ht="15.75">
      <c r="A1249" s="185">
        <f t="shared" si="40"/>
        <v>1245</v>
      </c>
      <c r="B1249" s="186" t="s">
        <v>1215</v>
      </c>
      <c r="C1249" s="186" t="s">
        <v>2555</v>
      </c>
      <c r="D1249" s="186" t="s">
        <v>2556</v>
      </c>
      <c r="E1249" s="186" t="s">
        <v>308</v>
      </c>
      <c r="F1249" s="186" t="s">
        <v>74</v>
      </c>
      <c r="G1249" s="186" t="s">
        <v>77</v>
      </c>
      <c r="H1249" s="187">
        <v>3070</v>
      </c>
      <c r="I1249" s="201">
        <v>0.15</v>
      </c>
      <c r="J1249" s="197">
        <f t="shared" si="41"/>
        <v>2609.5</v>
      </c>
    </row>
    <row r="1250" spans="1:10" ht="15.75">
      <c r="A1250" s="185">
        <f t="shared" si="40"/>
        <v>1246</v>
      </c>
      <c r="B1250" s="186" t="s">
        <v>1215</v>
      </c>
      <c r="C1250" s="186" t="s">
        <v>2557</v>
      </c>
      <c r="D1250" s="186" t="s">
        <v>2558</v>
      </c>
      <c r="E1250" s="186" t="s">
        <v>308</v>
      </c>
      <c r="F1250" s="186" t="s">
        <v>74</v>
      </c>
      <c r="G1250" s="186" t="s">
        <v>77</v>
      </c>
      <c r="H1250" s="187">
        <v>3982</v>
      </c>
      <c r="I1250" s="201">
        <v>0.15</v>
      </c>
      <c r="J1250" s="197">
        <f t="shared" si="41"/>
        <v>3384.7</v>
      </c>
    </row>
    <row r="1251" spans="1:10" ht="15.75">
      <c r="A1251" s="185">
        <f t="shared" si="40"/>
        <v>1247</v>
      </c>
      <c r="B1251" s="186" t="s">
        <v>1215</v>
      </c>
      <c r="C1251" s="186" t="s">
        <v>2559</v>
      </c>
      <c r="D1251" s="186" t="s">
        <v>2560</v>
      </c>
      <c r="E1251" s="186" t="s">
        <v>308</v>
      </c>
      <c r="F1251" s="186" t="s">
        <v>74</v>
      </c>
      <c r="G1251" s="186" t="s">
        <v>77</v>
      </c>
      <c r="H1251" s="187">
        <v>4382</v>
      </c>
      <c r="I1251" s="201">
        <v>0.15</v>
      </c>
      <c r="J1251" s="197">
        <f t="shared" si="41"/>
        <v>3724.7</v>
      </c>
    </row>
    <row r="1252" spans="1:10" ht="15.75">
      <c r="A1252" s="185">
        <f t="shared" si="40"/>
        <v>1248</v>
      </c>
      <c r="B1252" s="186" t="s">
        <v>1215</v>
      </c>
      <c r="C1252" s="186" t="s">
        <v>2561</v>
      </c>
      <c r="D1252" s="186" t="s">
        <v>2562</v>
      </c>
      <c r="E1252" s="186" t="s">
        <v>308</v>
      </c>
      <c r="F1252" s="186" t="s">
        <v>74</v>
      </c>
      <c r="G1252" s="186" t="s">
        <v>77</v>
      </c>
      <c r="H1252" s="187">
        <v>4298</v>
      </c>
      <c r="I1252" s="201">
        <v>0.15</v>
      </c>
      <c r="J1252" s="197">
        <f t="shared" si="41"/>
        <v>3653.3</v>
      </c>
    </row>
    <row r="1253" spans="1:10" ht="15.75">
      <c r="A1253" s="185">
        <f t="shared" si="40"/>
        <v>1249</v>
      </c>
      <c r="B1253" s="186" t="s">
        <v>1215</v>
      </c>
      <c r="C1253" s="186" t="s">
        <v>2563</v>
      </c>
      <c r="D1253" s="186" t="s">
        <v>2564</v>
      </c>
      <c r="E1253" s="186" t="s">
        <v>308</v>
      </c>
      <c r="F1253" s="186" t="s">
        <v>74</v>
      </c>
      <c r="G1253" s="186" t="s">
        <v>77</v>
      </c>
      <c r="H1253" s="187">
        <v>2863</v>
      </c>
      <c r="I1253" s="201">
        <v>0.15</v>
      </c>
      <c r="J1253" s="197">
        <f t="shared" si="41"/>
        <v>2433.5500000000002</v>
      </c>
    </row>
    <row r="1254" spans="1:10" ht="15.75">
      <c r="A1254" s="185">
        <f t="shared" si="40"/>
        <v>1250</v>
      </c>
      <c r="B1254" s="186" t="s">
        <v>1215</v>
      </c>
      <c r="C1254" s="186" t="s">
        <v>2565</v>
      </c>
      <c r="D1254" s="186" t="s">
        <v>2566</v>
      </c>
      <c r="E1254" s="186" t="s">
        <v>308</v>
      </c>
      <c r="F1254" s="186" t="s">
        <v>74</v>
      </c>
      <c r="G1254" s="186" t="s">
        <v>77</v>
      </c>
      <c r="H1254" s="187">
        <v>3761</v>
      </c>
      <c r="I1254" s="201">
        <v>0.15</v>
      </c>
      <c r="J1254" s="197">
        <f t="shared" si="41"/>
        <v>3196.85</v>
      </c>
    </row>
    <row r="1255" spans="1:10" ht="15.75">
      <c r="A1255" s="185">
        <f t="shared" si="40"/>
        <v>1251</v>
      </c>
      <c r="B1255" s="186" t="s">
        <v>1215</v>
      </c>
      <c r="C1255" s="186" t="s">
        <v>2567</v>
      </c>
      <c r="D1255" s="186" t="s">
        <v>2568</v>
      </c>
      <c r="E1255" s="186" t="s">
        <v>308</v>
      </c>
      <c r="F1255" s="186" t="s">
        <v>74</v>
      </c>
      <c r="G1255" s="186" t="s">
        <v>77</v>
      </c>
      <c r="H1255" s="187">
        <v>4161</v>
      </c>
      <c r="I1255" s="201">
        <v>0.15</v>
      </c>
      <c r="J1255" s="197">
        <f t="shared" si="41"/>
        <v>3536.85</v>
      </c>
    </row>
    <row r="1256" spans="1:10" ht="15.75">
      <c r="A1256" s="185">
        <f t="shared" si="40"/>
        <v>1252</v>
      </c>
      <c r="B1256" s="186" t="s">
        <v>1215</v>
      </c>
      <c r="C1256" s="186" t="s">
        <v>2569</v>
      </c>
      <c r="D1256" s="186" t="s">
        <v>2570</v>
      </c>
      <c r="E1256" s="186" t="s">
        <v>308</v>
      </c>
      <c r="F1256" s="186" t="s">
        <v>74</v>
      </c>
      <c r="G1256" s="186" t="s">
        <v>77</v>
      </c>
      <c r="H1256" s="187">
        <v>4077</v>
      </c>
      <c r="I1256" s="201">
        <v>0.15</v>
      </c>
      <c r="J1256" s="197">
        <f t="shared" si="41"/>
        <v>3465.45</v>
      </c>
    </row>
    <row r="1257" spans="1:10" ht="15.75">
      <c r="A1257" s="185">
        <f t="shared" si="40"/>
        <v>1253</v>
      </c>
      <c r="B1257" s="186" t="s">
        <v>1215</v>
      </c>
      <c r="C1257" s="186" t="s">
        <v>2571</v>
      </c>
      <c r="D1257" s="186" t="s">
        <v>2572</v>
      </c>
      <c r="E1257" s="186" t="s">
        <v>308</v>
      </c>
      <c r="F1257" s="186" t="s">
        <v>74</v>
      </c>
      <c r="G1257" s="186" t="s">
        <v>77</v>
      </c>
      <c r="H1257" s="187">
        <v>3940</v>
      </c>
      <c r="I1257" s="201">
        <v>0.15</v>
      </c>
      <c r="J1257" s="197">
        <f t="shared" si="41"/>
        <v>3349</v>
      </c>
    </row>
    <row r="1258" spans="1:10" ht="15.75">
      <c r="A1258" s="185">
        <f t="shared" si="40"/>
        <v>1254</v>
      </c>
      <c r="B1258" s="186" t="s">
        <v>1215</v>
      </c>
      <c r="C1258" s="186" t="s">
        <v>2573</v>
      </c>
      <c r="D1258" s="186" t="s">
        <v>2574</v>
      </c>
      <c r="E1258" s="186" t="s">
        <v>308</v>
      </c>
      <c r="F1258" s="186" t="s">
        <v>74</v>
      </c>
      <c r="G1258" s="186" t="s">
        <v>77</v>
      </c>
      <c r="H1258" s="187">
        <v>3857</v>
      </c>
      <c r="I1258" s="201">
        <v>0.15</v>
      </c>
      <c r="J1258" s="197">
        <f t="shared" si="41"/>
        <v>3278.45</v>
      </c>
    </row>
    <row r="1259" spans="1:10" ht="15.75">
      <c r="A1259" s="185">
        <f t="shared" si="40"/>
        <v>1255</v>
      </c>
      <c r="B1259" s="186" t="s">
        <v>1215</v>
      </c>
      <c r="C1259" s="186" t="s">
        <v>2575</v>
      </c>
      <c r="D1259" s="186" t="s">
        <v>2576</v>
      </c>
      <c r="E1259" s="186" t="s">
        <v>308</v>
      </c>
      <c r="F1259" s="186" t="s">
        <v>74</v>
      </c>
      <c r="G1259" s="186" t="s">
        <v>77</v>
      </c>
      <c r="H1259" s="187">
        <v>4257</v>
      </c>
      <c r="I1259" s="201">
        <v>0.15</v>
      </c>
      <c r="J1259" s="197">
        <f t="shared" si="41"/>
        <v>3618.45</v>
      </c>
    </row>
    <row r="1260" spans="1:10" ht="15.75">
      <c r="A1260" s="185">
        <f t="shared" si="40"/>
        <v>1256</v>
      </c>
      <c r="B1260" s="186" t="s">
        <v>1215</v>
      </c>
      <c r="C1260" s="186" t="s">
        <v>2577</v>
      </c>
      <c r="D1260" s="186" t="s">
        <v>2578</v>
      </c>
      <c r="E1260" s="186" t="s">
        <v>308</v>
      </c>
      <c r="F1260" s="186" t="s">
        <v>74</v>
      </c>
      <c r="G1260" s="186" t="s">
        <v>77</v>
      </c>
      <c r="H1260" s="187">
        <v>4173</v>
      </c>
      <c r="I1260" s="201">
        <v>0.15</v>
      </c>
      <c r="J1260" s="197">
        <f t="shared" si="41"/>
        <v>3547.05</v>
      </c>
    </row>
    <row r="1261" spans="1:10" ht="15.75">
      <c r="A1261" s="185">
        <f t="shared" si="40"/>
        <v>1257</v>
      </c>
      <c r="B1261" s="186" t="s">
        <v>1215</v>
      </c>
      <c r="C1261" s="186" t="s">
        <v>2579</v>
      </c>
      <c r="D1261" s="186" t="s">
        <v>2580</v>
      </c>
      <c r="E1261" s="186" t="s">
        <v>308</v>
      </c>
      <c r="F1261" s="186" t="s">
        <v>74</v>
      </c>
      <c r="G1261" s="186" t="s">
        <v>77</v>
      </c>
      <c r="H1261" s="187">
        <v>110</v>
      </c>
      <c r="I1261" s="201">
        <v>0.15</v>
      </c>
      <c r="J1261" s="197">
        <f t="shared" si="41"/>
        <v>93.5</v>
      </c>
    </row>
    <row r="1262" spans="1:10" ht="15.75">
      <c r="A1262" s="185">
        <f t="shared" si="40"/>
        <v>1258</v>
      </c>
      <c r="B1262" s="186" t="s">
        <v>1215</v>
      </c>
      <c r="C1262" s="186" t="s">
        <v>2581</v>
      </c>
      <c r="D1262" s="186" t="s">
        <v>2582</v>
      </c>
      <c r="E1262" s="186" t="s">
        <v>308</v>
      </c>
      <c r="F1262" s="186" t="s">
        <v>74</v>
      </c>
      <c r="G1262" s="186" t="s">
        <v>77</v>
      </c>
      <c r="H1262" s="187">
        <v>8980</v>
      </c>
      <c r="I1262" s="201">
        <v>0.15</v>
      </c>
      <c r="J1262" s="197">
        <f t="shared" si="41"/>
        <v>7633</v>
      </c>
    </row>
    <row r="1263" spans="1:10" ht="15.75">
      <c r="A1263" s="185">
        <f t="shared" si="40"/>
        <v>1259</v>
      </c>
      <c r="B1263" s="186" t="s">
        <v>1215</v>
      </c>
      <c r="C1263" s="186" t="s">
        <v>2583</v>
      </c>
      <c r="D1263" s="186" t="s">
        <v>2584</v>
      </c>
      <c r="E1263" s="186" t="s">
        <v>308</v>
      </c>
      <c r="F1263" s="186" t="s">
        <v>74</v>
      </c>
      <c r="G1263" s="186" t="s">
        <v>77</v>
      </c>
      <c r="H1263" s="187">
        <v>918</v>
      </c>
      <c r="I1263" s="201">
        <v>0.15</v>
      </c>
      <c r="J1263" s="197">
        <f t="shared" si="41"/>
        <v>780.3</v>
      </c>
    </row>
    <row r="1264" spans="1:10" ht="15.75">
      <c r="A1264" s="185">
        <f t="shared" si="40"/>
        <v>1260</v>
      </c>
      <c r="B1264" s="186" t="s">
        <v>1215</v>
      </c>
      <c r="C1264" s="186" t="s">
        <v>2585</v>
      </c>
      <c r="D1264" s="186" t="s">
        <v>2586</v>
      </c>
      <c r="E1264" s="186" t="s">
        <v>308</v>
      </c>
      <c r="F1264" s="186" t="s">
        <v>74</v>
      </c>
      <c r="G1264" s="186" t="s">
        <v>77</v>
      </c>
      <c r="H1264" s="187">
        <v>11633</v>
      </c>
      <c r="I1264" s="201">
        <v>0.15</v>
      </c>
      <c r="J1264" s="197">
        <f t="shared" si="41"/>
        <v>9888.0499999999993</v>
      </c>
    </row>
    <row r="1265" spans="1:10" ht="15.75">
      <c r="A1265" s="185">
        <f t="shared" si="40"/>
        <v>1261</v>
      </c>
      <c r="B1265" s="186" t="s">
        <v>1215</v>
      </c>
      <c r="C1265" s="186" t="s">
        <v>2587</v>
      </c>
      <c r="D1265" s="186" t="s">
        <v>2588</v>
      </c>
      <c r="E1265" s="186" t="s">
        <v>308</v>
      </c>
      <c r="F1265" s="186" t="s">
        <v>74</v>
      </c>
      <c r="G1265" s="186" t="s">
        <v>77</v>
      </c>
      <c r="H1265" s="187">
        <v>2449</v>
      </c>
      <c r="I1265" s="201">
        <v>0.15</v>
      </c>
      <c r="J1265" s="197">
        <f t="shared" si="41"/>
        <v>2081.65</v>
      </c>
    </row>
    <row r="1266" spans="1:10" ht="15.75">
      <c r="A1266" s="185">
        <f t="shared" si="40"/>
        <v>1262</v>
      </c>
      <c r="B1266" s="186" t="s">
        <v>1215</v>
      </c>
      <c r="C1266" s="186" t="s">
        <v>2589</v>
      </c>
      <c r="D1266" s="186" t="s">
        <v>2590</v>
      </c>
      <c r="E1266" s="186" t="s">
        <v>308</v>
      </c>
      <c r="F1266" s="186" t="s">
        <v>74</v>
      </c>
      <c r="G1266" s="186" t="s">
        <v>77</v>
      </c>
      <c r="H1266" s="187">
        <v>4694</v>
      </c>
      <c r="I1266" s="201">
        <v>0.15</v>
      </c>
      <c r="J1266" s="197">
        <f t="shared" si="41"/>
        <v>3989.9</v>
      </c>
    </row>
    <row r="1267" spans="1:10" ht="26.25">
      <c r="A1267" s="185">
        <f t="shared" si="40"/>
        <v>1263</v>
      </c>
      <c r="B1267" s="186" t="s">
        <v>1215</v>
      </c>
      <c r="C1267" s="186" t="s">
        <v>2591</v>
      </c>
      <c r="D1267" s="188" t="s">
        <v>2863</v>
      </c>
      <c r="E1267" s="186" t="s">
        <v>308</v>
      </c>
      <c r="F1267" s="186" t="s">
        <v>74</v>
      </c>
      <c r="G1267" s="186" t="s">
        <v>77</v>
      </c>
      <c r="H1267" s="187">
        <v>2920</v>
      </c>
      <c r="I1267" s="201">
        <v>0.3</v>
      </c>
      <c r="J1267" s="197">
        <f t="shared" si="41"/>
        <v>2044</v>
      </c>
    </row>
    <row r="1268" spans="1:10" ht="15.75">
      <c r="A1268" s="185">
        <f t="shared" si="40"/>
        <v>1264</v>
      </c>
      <c r="B1268" s="186" t="s">
        <v>1215</v>
      </c>
      <c r="C1268" s="186" t="s">
        <v>2592</v>
      </c>
      <c r="D1268" s="186" t="s">
        <v>2593</v>
      </c>
      <c r="E1268" s="186" t="s">
        <v>308</v>
      </c>
      <c r="F1268" s="186" t="s">
        <v>74</v>
      </c>
      <c r="G1268" s="186" t="s">
        <v>77</v>
      </c>
      <c r="H1268" s="187">
        <v>865</v>
      </c>
      <c r="I1268" s="201">
        <v>0.3</v>
      </c>
      <c r="J1268" s="197">
        <f t="shared" si="41"/>
        <v>605.5</v>
      </c>
    </row>
    <row r="1269" spans="1:10" ht="26.25">
      <c r="A1269" s="185">
        <f t="shared" si="40"/>
        <v>1265</v>
      </c>
      <c r="B1269" s="186" t="s">
        <v>1215</v>
      </c>
      <c r="C1269" s="186" t="s">
        <v>2594</v>
      </c>
      <c r="D1269" s="188" t="s">
        <v>2864</v>
      </c>
      <c r="E1269" s="186" t="s">
        <v>308</v>
      </c>
      <c r="F1269" s="186" t="s">
        <v>74</v>
      </c>
      <c r="G1269" s="186" t="s">
        <v>77</v>
      </c>
      <c r="H1269" s="187">
        <v>2920</v>
      </c>
      <c r="I1269" s="201">
        <v>0.3</v>
      </c>
      <c r="J1269" s="197">
        <f t="shared" si="41"/>
        <v>2044</v>
      </c>
    </row>
    <row r="1270" spans="1:10" ht="26.25">
      <c r="A1270" s="185">
        <f t="shared" si="40"/>
        <v>1266</v>
      </c>
      <c r="B1270" s="186" t="s">
        <v>1215</v>
      </c>
      <c r="C1270" s="186" t="s">
        <v>2595</v>
      </c>
      <c r="D1270" s="188" t="s">
        <v>2865</v>
      </c>
      <c r="E1270" s="186" t="s">
        <v>308</v>
      </c>
      <c r="F1270" s="186" t="s">
        <v>74</v>
      </c>
      <c r="G1270" s="186" t="s">
        <v>77</v>
      </c>
      <c r="H1270" s="187">
        <v>3785</v>
      </c>
      <c r="I1270" s="201">
        <v>0.3</v>
      </c>
      <c r="J1270" s="197">
        <f t="shared" si="41"/>
        <v>2649.5</v>
      </c>
    </row>
    <row r="1271" spans="1:10" ht="15.75">
      <c r="A1271" s="185">
        <f t="shared" si="40"/>
        <v>1267</v>
      </c>
      <c r="B1271" s="186" t="s">
        <v>1215</v>
      </c>
      <c r="C1271" s="186" t="s">
        <v>2596</v>
      </c>
      <c r="D1271" s="186" t="s">
        <v>2597</v>
      </c>
      <c r="E1271" s="186" t="s">
        <v>308</v>
      </c>
      <c r="F1271" s="186" t="s">
        <v>74</v>
      </c>
      <c r="G1271" s="186" t="s">
        <v>77</v>
      </c>
      <c r="H1271" s="187">
        <v>1080</v>
      </c>
      <c r="I1271" s="201">
        <v>0.3</v>
      </c>
      <c r="J1271" s="197">
        <f t="shared" si="41"/>
        <v>756</v>
      </c>
    </row>
    <row r="1272" spans="1:10" ht="26.25">
      <c r="A1272" s="185">
        <f t="shared" si="40"/>
        <v>1268</v>
      </c>
      <c r="B1272" s="186" t="s">
        <v>1215</v>
      </c>
      <c r="C1272" s="186" t="s">
        <v>2598</v>
      </c>
      <c r="D1272" s="188" t="s">
        <v>2866</v>
      </c>
      <c r="E1272" s="186" t="s">
        <v>308</v>
      </c>
      <c r="F1272" s="186" t="s">
        <v>74</v>
      </c>
      <c r="G1272" s="186" t="s">
        <v>77</v>
      </c>
      <c r="H1272" s="187">
        <v>3785</v>
      </c>
      <c r="I1272" s="201">
        <v>0.3</v>
      </c>
      <c r="J1272" s="197">
        <f t="shared" si="41"/>
        <v>2649.5</v>
      </c>
    </row>
    <row r="1273" spans="1:10" ht="26.25">
      <c r="A1273" s="185">
        <f t="shared" si="40"/>
        <v>1269</v>
      </c>
      <c r="B1273" s="186" t="s">
        <v>1215</v>
      </c>
      <c r="C1273" s="186" t="s">
        <v>2599</v>
      </c>
      <c r="D1273" s="188" t="s">
        <v>2867</v>
      </c>
      <c r="E1273" s="186" t="s">
        <v>308</v>
      </c>
      <c r="F1273" s="186" t="s">
        <v>74</v>
      </c>
      <c r="G1273" s="186" t="s">
        <v>77</v>
      </c>
      <c r="H1273" s="187">
        <v>4865</v>
      </c>
      <c r="I1273" s="201">
        <v>0.3</v>
      </c>
      <c r="J1273" s="197">
        <f t="shared" si="41"/>
        <v>3405.5</v>
      </c>
    </row>
    <row r="1274" spans="1:10" ht="15.75">
      <c r="A1274" s="185">
        <f t="shared" si="40"/>
        <v>1270</v>
      </c>
      <c r="B1274" s="186" t="s">
        <v>1215</v>
      </c>
      <c r="C1274" s="186" t="s">
        <v>2600</v>
      </c>
      <c r="D1274" s="186" t="s">
        <v>2601</v>
      </c>
      <c r="E1274" s="186" t="s">
        <v>308</v>
      </c>
      <c r="F1274" s="186" t="s">
        <v>74</v>
      </c>
      <c r="G1274" s="186" t="s">
        <v>77</v>
      </c>
      <c r="H1274" s="187">
        <v>2705</v>
      </c>
      <c r="I1274" s="201">
        <v>0.3</v>
      </c>
      <c r="J1274" s="197">
        <f t="shared" si="41"/>
        <v>1893.5</v>
      </c>
    </row>
    <row r="1275" spans="1:10" ht="26.25">
      <c r="A1275" s="185">
        <f t="shared" si="40"/>
        <v>1271</v>
      </c>
      <c r="B1275" s="186" t="s">
        <v>1215</v>
      </c>
      <c r="C1275" s="186" t="s">
        <v>2602</v>
      </c>
      <c r="D1275" s="188" t="s">
        <v>2868</v>
      </c>
      <c r="E1275" s="186" t="s">
        <v>308</v>
      </c>
      <c r="F1275" s="186" t="s">
        <v>74</v>
      </c>
      <c r="G1275" s="186" t="s">
        <v>77</v>
      </c>
      <c r="H1275" s="187">
        <v>4865</v>
      </c>
      <c r="I1275" s="201">
        <v>0.3</v>
      </c>
      <c r="J1275" s="197">
        <f t="shared" si="41"/>
        <v>3405.5</v>
      </c>
    </row>
    <row r="1276" spans="1:10" ht="26.25">
      <c r="A1276" s="185">
        <f t="shared" si="40"/>
        <v>1272</v>
      </c>
      <c r="B1276" s="186" t="s">
        <v>1215</v>
      </c>
      <c r="C1276" s="186" t="s">
        <v>2603</v>
      </c>
      <c r="D1276" s="188" t="s">
        <v>2869</v>
      </c>
      <c r="E1276" s="186" t="s">
        <v>308</v>
      </c>
      <c r="F1276" s="186" t="s">
        <v>74</v>
      </c>
      <c r="G1276" s="186" t="s">
        <v>77</v>
      </c>
      <c r="H1276" s="187">
        <v>65</v>
      </c>
      <c r="I1276" s="201">
        <v>0.3</v>
      </c>
      <c r="J1276" s="197">
        <f t="shared" si="41"/>
        <v>45.5</v>
      </c>
    </row>
    <row r="1277" spans="1:10" ht="26.25">
      <c r="A1277" s="185">
        <f t="shared" si="40"/>
        <v>1273</v>
      </c>
      <c r="B1277" s="186" t="s">
        <v>1215</v>
      </c>
      <c r="C1277" s="186" t="s">
        <v>2604</v>
      </c>
      <c r="D1277" s="188" t="s">
        <v>2870</v>
      </c>
      <c r="E1277" s="186" t="s">
        <v>308</v>
      </c>
      <c r="F1277" s="186" t="s">
        <v>74</v>
      </c>
      <c r="G1277" s="186" t="s">
        <v>77</v>
      </c>
      <c r="H1277" s="187">
        <v>2520</v>
      </c>
      <c r="I1277" s="201">
        <v>0.3</v>
      </c>
      <c r="J1277" s="197">
        <f t="shared" si="41"/>
        <v>1764</v>
      </c>
    </row>
    <row r="1278" spans="1:10" ht="15.75">
      <c r="A1278" s="185">
        <f t="shared" si="40"/>
        <v>1274</v>
      </c>
      <c r="B1278" s="186" t="s">
        <v>1215</v>
      </c>
      <c r="C1278" s="186" t="s">
        <v>2605</v>
      </c>
      <c r="D1278" s="186" t="s">
        <v>2606</v>
      </c>
      <c r="E1278" s="186" t="s">
        <v>308</v>
      </c>
      <c r="F1278" s="186" t="s">
        <v>74</v>
      </c>
      <c r="G1278" s="186" t="s">
        <v>77</v>
      </c>
      <c r="H1278" s="187">
        <v>2520</v>
      </c>
      <c r="I1278" s="201">
        <v>0.3</v>
      </c>
      <c r="J1278" s="197">
        <f t="shared" si="41"/>
        <v>1764</v>
      </c>
    </row>
    <row r="1279" spans="1:10" ht="15.75">
      <c r="A1279" s="185">
        <f t="shared" si="40"/>
        <v>1275</v>
      </c>
      <c r="B1279" s="186" t="s">
        <v>1215</v>
      </c>
      <c r="C1279" s="186" t="s">
        <v>2607</v>
      </c>
      <c r="D1279" s="186" t="s">
        <v>2608</v>
      </c>
      <c r="E1279" s="186" t="s">
        <v>308</v>
      </c>
      <c r="F1279" s="186" t="s">
        <v>74</v>
      </c>
      <c r="G1279" s="186" t="s">
        <v>77</v>
      </c>
      <c r="H1279" s="187">
        <v>141</v>
      </c>
      <c r="I1279" s="201">
        <v>0.3</v>
      </c>
      <c r="J1279" s="197">
        <f t="shared" si="41"/>
        <v>98.7</v>
      </c>
    </row>
    <row r="1280" spans="1:10" ht="15.75">
      <c r="A1280" s="185">
        <f t="shared" si="40"/>
        <v>1276</v>
      </c>
      <c r="B1280" s="186" t="s">
        <v>1215</v>
      </c>
      <c r="C1280" s="186" t="s">
        <v>2609</v>
      </c>
      <c r="D1280" s="186" t="s">
        <v>2610</v>
      </c>
      <c r="E1280" s="186" t="s">
        <v>308</v>
      </c>
      <c r="F1280" s="186" t="s">
        <v>74</v>
      </c>
      <c r="G1280" s="186" t="s">
        <v>77</v>
      </c>
      <c r="H1280" s="187">
        <v>2380</v>
      </c>
      <c r="I1280" s="201">
        <v>0.15</v>
      </c>
      <c r="J1280" s="197">
        <f t="shared" si="41"/>
        <v>2023</v>
      </c>
    </row>
    <row r="1281" spans="1:10" ht="15.75">
      <c r="A1281" s="185">
        <f t="shared" si="40"/>
        <v>1277</v>
      </c>
      <c r="B1281" s="186" t="s">
        <v>1215</v>
      </c>
      <c r="C1281" s="186" t="s">
        <v>2611</v>
      </c>
      <c r="D1281" s="186" t="s">
        <v>2612</v>
      </c>
      <c r="E1281" s="186" t="s">
        <v>308</v>
      </c>
      <c r="F1281" s="186" t="s">
        <v>74</v>
      </c>
      <c r="G1281" s="186" t="s">
        <v>77</v>
      </c>
      <c r="H1281" s="187">
        <v>175</v>
      </c>
      <c r="I1281" s="201">
        <v>0.15</v>
      </c>
      <c r="J1281" s="197">
        <f t="shared" si="41"/>
        <v>148.75</v>
      </c>
    </row>
    <row r="1282" spans="1:10" ht="15.75">
      <c r="A1282" s="185">
        <f t="shared" si="40"/>
        <v>1278</v>
      </c>
      <c r="B1282" s="186" t="s">
        <v>1215</v>
      </c>
      <c r="C1282" s="186" t="s">
        <v>2613</v>
      </c>
      <c r="D1282" s="188" t="s">
        <v>2871</v>
      </c>
      <c r="E1282" s="186" t="s">
        <v>308</v>
      </c>
      <c r="F1282" s="186" t="s">
        <v>74</v>
      </c>
      <c r="G1282" s="186" t="s">
        <v>77</v>
      </c>
      <c r="H1282" s="187">
        <v>289</v>
      </c>
      <c r="I1282" s="201">
        <v>0.15</v>
      </c>
      <c r="J1282" s="197">
        <f t="shared" si="41"/>
        <v>245.65</v>
      </c>
    </row>
    <row r="1283" spans="1:10" ht="15.75">
      <c r="A1283" s="185">
        <f t="shared" si="40"/>
        <v>1279</v>
      </c>
      <c r="B1283" s="186" t="s">
        <v>1215</v>
      </c>
      <c r="C1283" s="186" t="s">
        <v>2614</v>
      </c>
      <c r="D1283" s="186" t="s">
        <v>2615</v>
      </c>
      <c r="E1283" s="186" t="s">
        <v>308</v>
      </c>
      <c r="F1283" s="186" t="s">
        <v>74</v>
      </c>
      <c r="G1283" s="186" t="s">
        <v>77</v>
      </c>
      <c r="H1283" s="187">
        <v>9490</v>
      </c>
      <c r="I1283" s="201">
        <v>0.15</v>
      </c>
      <c r="J1283" s="197">
        <f t="shared" si="41"/>
        <v>8066.5</v>
      </c>
    </row>
    <row r="1284" spans="1:10" ht="15.75">
      <c r="A1284" s="185">
        <f t="shared" si="40"/>
        <v>1280</v>
      </c>
      <c r="B1284" s="186" t="s">
        <v>1215</v>
      </c>
      <c r="C1284" s="186" t="s">
        <v>2616</v>
      </c>
      <c r="D1284" s="186" t="s">
        <v>2617</v>
      </c>
      <c r="E1284" s="186" t="s">
        <v>308</v>
      </c>
      <c r="F1284" s="186" t="s">
        <v>74</v>
      </c>
      <c r="G1284" s="186" t="s">
        <v>77</v>
      </c>
      <c r="H1284" s="187">
        <v>9490</v>
      </c>
      <c r="I1284" s="201">
        <v>0.15</v>
      </c>
      <c r="J1284" s="197">
        <f t="shared" si="41"/>
        <v>8066.5</v>
      </c>
    </row>
    <row r="1285" spans="1:10" ht="15.75">
      <c r="A1285" s="185">
        <f t="shared" si="40"/>
        <v>1281</v>
      </c>
      <c r="B1285" s="186" t="s">
        <v>1215</v>
      </c>
      <c r="C1285" s="186" t="s">
        <v>2618</v>
      </c>
      <c r="D1285" s="186" t="s">
        <v>2619</v>
      </c>
      <c r="E1285" s="186" t="s">
        <v>308</v>
      </c>
      <c r="F1285" s="186" t="s">
        <v>74</v>
      </c>
      <c r="G1285" s="186" t="s">
        <v>77</v>
      </c>
      <c r="H1285" s="187">
        <v>11750</v>
      </c>
      <c r="I1285" s="201">
        <v>0.15</v>
      </c>
      <c r="J1285" s="197">
        <f t="shared" si="41"/>
        <v>9987.5</v>
      </c>
    </row>
    <row r="1286" spans="1:10" ht="26.25">
      <c r="A1286" s="185">
        <f t="shared" ref="A1286:A1349" si="42">SUM(A1285+1)</f>
        <v>1282</v>
      </c>
      <c r="B1286" s="186" t="s">
        <v>1215</v>
      </c>
      <c r="C1286" s="186" t="s">
        <v>2620</v>
      </c>
      <c r="D1286" s="188" t="s">
        <v>2872</v>
      </c>
      <c r="E1286" s="186" t="s">
        <v>308</v>
      </c>
      <c r="F1286" s="186" t="s">
        <v>74</v>
      </c>
      <c r="G1286" s="186" t="s">
        <v>77</v>
      </c>
      <c r="H1286" s="187">
        <v>11750</v>
      </c>
      <c r="I1286" s="201">
        <v>0.15</v>
      </c>
      <c r="J1286" s="197">
        <f t="shared" si="41"/>
        <v>9987.5</v>
      </c>
    </row>
    <row r="1287" spans="1:10" ht="15.75">
      <c r="A1287" s="185">
        <f t="shared" si="42"/>
        <v>1283</v>
      </c>
      <c r="B1287" s="186" t="s">
        <v>1215</v>
      </c>
      <c r="C1287" s="186" t="s">
        <v>2621</v>
      </c>
      <c r="D1287" s="186" t="s">
        <v>2622</v>
      </c>
      <c r="E1287" s="186" t="s">
        <v>308</v>
      </c>
      <c r="F1287" s="186" t="s">
        <v>74</v>
      </c>
      <c r="G1287" s="186" t="s">
        <v>77</v>
      </c>
      <c r="H1287" s="187">
        <v>7005</v>
      </c>
      <c r="I1287" s="201">
        <v>0.15</v>
      </c>
      <c r="J1287" s="197">
        <f t="shared" si="41"/>
        <v>5954.25</v>
      </c>
    </row>
    <row r="1288" spans="1:10" ht="15.75">
      <c r="A1288" s="185">
        <f t="shared" si="42"/>
        <v>1284</v>
      </c>
      <c r="B1288" s="186" t="s">
        <v>1215</v>
      </c>
      <c r="C1288" s="186" t="s">
        <v>2623</v>
      </c>
      <c r="D1288" s="186" t="s">
        <v>2622</v>
      </c>
      <c r="E1288" s="186" t="s">
        <v>308</v>
      </c>
      <c r="F1288" s="186" t="s">
        <v>74</v>
      </c>
      <c r="G1288" s="186" t="s">
        <v>77</v>
      </c>
      <c r="H1288" s="187">
        <v>6645</v>
      </c>
      <c r="I1288" s="201">
        <v>0.15</v>
      </c>
      <c r="J1288" s="197">
        <f t="shared" si="41"/>
        <v>5648.25</v>
      </c>
    </row>
    <row r="1289" spans="1:10" ht="15.75">
      <c r="A1289" s="185">
        <f t="shared" si="42"/>
        <v>1285</v>
      </c>
      <c r="B1289" s="186" t="s">
        <v>1215</v>
      </c>
      <c r="C1289" s="186" t="s">
        <v>2624</v>
      </c>
      <c r="D1289" s="186" t="s">
        <v>2625</v>
      </c>
      <c r="E1289" s="186" t="s">
        <v>308</v>
      </c>
      <c r="F1289" s="186" t="s">
        <v>74</v>
      </c>
      <c r="G1289" s="186" t="s">
        <v>77</v>
      </c>
      <c r="H1289" s="187">
        <v>11750</v>
      </c>
      <c r="I1289" s="201">
        <v>0.15</v>
      </c>
      <c r="J1289" s="197">
        <f t="shared" si="41"/>
        <v>9987.5</v>
      </c>
    </row>
    <row r="1290" spans="1:10" ht="15.75">
      <c r="A1290" s="185">
        <f t="shared" si="42"/>
        <v>1286</v>
      </c>
      <c r="B1290" s="186" t="s">
        <v>1215</v>
      </c>
      <c r="C1290" s="186" t="s">
        <v>2626</v>
      </c>
      <c r="D1290" s="186" t="s">
        <v>2627</v>
      </c>
      <c r="E1290" s="186" t="s">
        <v>308</v>
      </c>
      <c r="F1290" s="186" t="s">
        <v>74</v>
      </c>
      <c r="G1290" s="186" t="s">
        <v>77</v>
      </c>
      <c r="H1290" s="187">
        <v>11750</v>
      </c>
      <c r="I1290" s="201">
        <v>0.15</v>
      </c>
      <c r="J1290" s="197">
        <f t="shared" si="41"/>
        <v>9987.5</v>
      </c>
    </row>
    <row r="1291" spans="1:10" ht="15.75">
      <c r="A1291" s="185">
        <f t="shared" si="42"/>
        <v>1287</v>
      </c>
      <c r="B1291" s="186" t="s">
        <v>1215</v>
      </c>
      <c r="C1291" s="186" t="s">
        <v>2628</v>
      </c>
      <c r="D1291" s="186" t="s">
        <v>2629</v>
      </c>
      <c r="E1291" s="186" t="s">
        <v>308</v>
      </c>
      <c r="F1291" s="186" t="s">
        <v>74</v>
      </c>
      <c r="G1291" s="186" t="s">
        <v>77</v>
      </c>
      <c r="H1291" s="187">
        <v>14000</v>
      </c>
      <c r="I1291" s="201">
        <v>0.15</v>
      </c>
      <c r="J1291" s="197">
        <f t="shared" si="41"/>
        <v>11900</v>
      </c>
    </row>
    <row r="1292" spans="1:10" ht="15.75">
      <c r="A1292" s="185">
        <f t="shared" si="42"/>
        <v>1288</v>
      </c>
      <c r="B1292" s="186" t="s">
        <v>1215</v>
      </c>
      <c r="C1292" s="186" t="s">
        <v>2630</v>
      </c>
      <c r="D1292" s="186" t="s">
        <v>2631</v>
      </c>
      <c r="E1292" s="186" t="s">
        <v>308</v>
      </c>
      <c r="F1292" s="186" t="s">
        <v>74</v>
      </c>
      <c r="G1292" s="186" t="s">
        <v>77</v>
      </c>
      <c r="H1292" s="187">
        <v>14000</v>
      </c>
      <c r="I1292" s="201">
        <v>0.15</v>
      </c>
      <c r="J1292" s="197">
        <f t="shared" si="41"/>
        <v>11900</v>
      </c>
    </row>
    <row r="1293" spans="1:10" ht="15.75">
      <c r="A1293" s="185">
        <f t="shared" si="42"/>
        <v>1289</v>
      </c>
      <c r="B1293" s="186" t="s">
        <v>1215</v>
      </c>
      <c r="C1293" s="186" t="s">
        <v>2632</v>
      </c>
      <c r="D1293" s="186" t="s">
        <v>2633</v>
      </c>
      <c r="E1293" s="186" t="s">
        <v>308</v>
      </c>
      <c r="F1293" s="186" t="s">
        <v>74</v>
      </c>
      <c r="G1293" s="186" t="s">
        <v>77</v>
      </c>
      <c r="H1293" s="187">
        <v>9255</v>
      </c>
      <c r="I1293" s="201">
        <v>0.15</v>
      </c>
      <c r="J1293" s="197">
        <f t="shared" si="41"/>
        <v>7866.75</v>
      </c>
    </row>
    <row r="1294" spans="1:10" ht="15.75">
      <c r="A1294" s="185">
        <f t="shared" si="42"/>
        <v>1290</v>
      </c>
      <c r="B1294" s="186" t="s">
        <v>1215</v>
      </c>
      <c r="C1294" s="186" t="s">
        <v>2634</v>
      </c>
      <c r="D1294" s="186" t="s">
        <v>2633</v>
      </c>
      <c r="E1294" s="186" t="s">
        <v>308</v>
      </c>
      <c r="F1294" s="186" t="s">
        <v>74</v>
      </c>
      <c r="G1294" s="186" t="s">
        <v>77</v>
      </c>
      <c r="H1294" s="187">
        <v>8905</v>
      </c>
      <c r="I1294" s="201">
        <v>0.15</v>
      </c>
      <c r="J1294" s="197">
        <f t="shared" ref="J1294:J1357" si="43">H1294-(H1294*(I1294))</f>
        <v>7569.25</v>
      </c>
    </row>
    <row r="1295" spans="1:10" ht="15.75">
      <c r="A1295" s="185">
        <f t="shared" si="42"/>
        <v>1291</v>
      </c>
      <c r="B1295" s="186" t="s">
        <v>1215</v>
      </c>
      <c r="C1295" s="186" t="s">
        <v>2635</v>
      </c>
      <c r="D1295" s="188" t="s">
        <v>2873</v>
      </c>
      <c r="E1295" s="186" t="s">
        <v>308</v>
      </c>
      <c r="F1295" s="186" t="s">
        <v>74</v>
      </c>
      <c r="G1295" s="186" t="s">
        <v>77</v>
      </c>
      <c r="H1295" s="187">
        <v>194</v>
      </c>
      <c r="I1295" s="201">
        <v>0.15</v>
      </c>
      <c r="J1295" s="197">
        <f t="shared" si="43"/>
        <v>164.9</v>
      </c>
    </row>
    <row r="1296" spans="1:10" ht="15.75">
      <c r="A1296" s="185">
        <f t="shared" si="42"/>
        <v>1292</v>
      </c>
      <c r="B1296" s="186" t="s">
        <v>1215</v>
      </c>
      <c r="C1296" s="186" t="s">
        <v>2636</v>
      </c>
      <c r="D1296" s="188" t="s">
        <v>2874</v>
      </c>
      <c r="E1296" s="186" t="s">
        <v>308</v>
      </c>
      <c r="F1296" s="186" t="s">
        <v>74</v>
      </c>
      <c r="G1296" s="186" t="s">
        <v>77</v>
      </c>
      <c r="H1296" s="187">
        <v>470</v>
      </c>
      <c r="I1296" s="201">
        <v>0.15</v>
      </c>
      <c r="J1296" s="197">
        <f t="shared" si="43"/>
        <v>399.5</v>
      </c>
    </row>
    <row r="1297" spans="1:10" ht="26.25">
      <c r="A1297" s="185">
        <f t="shared" si="42"/>
        <v>1293</v>
      </c>
      <c r="B1297" s="186" t="s">
        <v>1215</v>
      </c>
      <c r="C1297" s="186" t="s">
        <v>2637</v>
      </c>
      <c r="D1297" s="188" t="s">
        <v>2875</v>
      </c>
      <c r="E1297" s="186" t="s">
        <v>308</v>
      </c>
      <c r="F1297" s="186" t="s">
        <v>74</v>
      </c>
      <c r="G1297" s="186" t="s">
        <v>77</v>
      </c>
      <c r="H1297" s="187">
        <v>3845</v>
      </c>
      <c r="I1297" s="201">
        <v>0.15</v>
      </c>
      <c r="J1297" s="197">
        <f t="shared" si="43"/>
        <v>3268.25</v>
      </c>
    </row>
    <row r="1298" spans="1:10" ht="15.75">
      <c r="A1298" s="185">
        <f t="shared" si="42"/>
        <v>1294</v>
      </c>
      <c r="B1298" s="186" t="s">
        <v>1215</v>
      </c>
      <c r="C1298" s="186" t="s">
        <v>2638</v>
      </c>
      <c r="D1298" s="186" t="s">
        <v>2639</v>
      </c>
      <c r="E1298" s="186" t="s">
        <v>308</v>
      </c>
      <c r="F1298" s="186" t="s">
        <v>74</v>
      </c>
      <c r="G1298" s="186" t="s">
        <v>77</v>
      </c>
      <c r="H1298" s="187">
        <v>900</v>
      </c>
      <c r="I1298" s="201">
        <v>0.15</v>
      </c>
      <c r="J1298" s="197">
        <f t="shared" si="43"/>
        <v>765</v>
      </c>
    </row>
    <row r="1299" spans="1:10" ht="26.25">
      <c r="A1299" s="185">
        <f t="shared" si="42"/>
        <v>1295</v>
      </c>
      <c r="B1299" s="186" t="s">
        <v>1215</v>
      </c>
      <c r="C1299" s="186" t="s">
        <v>2640</v>
      </c>
      <c r="D1299" s="188" t="s">
        <v>2876</v>
      </c>
      <c r="E1299" s="186" t="s">
        <v>308</v>
      </c>
      <c r="F1299" s="186" t="s">
        <v>74</v>
      </c>
      <c r="G1299" s="186" t="s">
        <v>77</v>
      </c>
      <c r="H1299" s="187">
        <v>448</v>
      </c>
      <c r="I1299" s="201">
        <v>0.15</v>
      </c>
      <c r="J1299" s="197">
        <f t="shared" si="43"/>
        <v>380.8</v>
      </c>
    </row>
    <row r="1300" spans="1:10" ht="26.25">
      <c r="A1300" s="185">
        <f t="shared" si="42"/>
        <v>1296</v>
      </c>
      <c r="B1300" s="186" t="s">
        <v>1215</v>
      </c>
      <c r="C1300" s="186" t="s">
        <v>2641</v>
      </c>
      <c r="D1300" s="188" t="s">
        <v>2877</v>
      </c>
      <c r="E1300" s="186" t="s">
        <v>308</v>
      </c>
      <c r="F1300" s="186" t="s">
        <v>74</v>
      </c>
      <c r="G1300" s="186" t="s">
        <v>77</v>
      </c>
      <c r="H1300" s="187">
        <v>4425</v>
      </c>
      <c r="I1300" s="201">
        <v>0.15</v>
      </c>
      <c r="J1300" s="197">
        <f t="shared" si="43"/>
        <v>3761.25</v>
      </c>
    </row>
    <row r="1301" spans="1:10" ht="26.25">
      <c r="A1301" s="185">
        <f t="shared" si="42"/>
        <v>1297</v>
      </c>
      <c r="B1301" s="186" t="s">
        <v>1215</v>
      </c>
      <c r="C1301" s="186" t="s">
        <v>2642</v>
      </c>
      <c r="D1301" s="188" t="s">
        <v>2878</v>
      </c>
      <c r="E1301" s="186" t="s">
        <v>308</v>
      </c>
      <c r="F1301" s="186" t="s">
        <v>74</v>
      </c>
      <c r="G1301" s="186" t="s">
        <v>77</v>
      </c>
      <c r="H1301" s="187">
        <v>4890</v>
      </c>
      <c r="I1301" s="201">
        <v>0.15</v>
      </c>
      <c r="J1301" s="197">
        <f t="shared" si="43"/>
        <v>4156.5</v>
      </c>
    </row>
    <row r="1302" spans="1:10" ht="26.25">
      <c r="A1302" s="185">
        <f t="shared" si="42"/>
        <v>1298</v>
      </c>
      <c r="B1302" s="186" t="s">
        <v>1215</v>
      </c>
      <c r="C1302" s="186" t="s">
        <v>2643</v>
      </c>
      <c r="D1302" s="188" t="s">
        <v>2879</v>
      </c>
      <c r="E1302" s="186" t="s">
        <v>308</v>
      </c>
      <c r="F1302" s="186" t="s">
        <v>74</v>
      </c>
      <c r="G1302" s="186" t="s">
        <v>77</v>
      </c>
      <c r="H1302" s="187">
        <v>4845</v>
      </c>
      <c r="I1302" s="201">
        <v>0.15</v>
      </c>
      <c r="J1302" s="197">
        <f t="shared" si="43"/>
        <v>4118.25</v>
      </c>
    </row>
    <row r="1303" spans="1:10" ht="26.25">
      <c r="A1303" s="185">
        <f t="shared" si="42"/>
        <v>1299</v>
      </c>
      <c r="B1303" s="186" t="s">
        <v>1215</v>
      </c>
      <c r="C1303" s="186" t="s">
        <v>2644</v>
      </c>
      <c r="D1303" s="188" t="s">
        <v>2880</v>
      </c>
      <c r="E1303" s="186" t="s">
        <v>308</v>
      </c>
      <c r="F1303" s="186" t="s">
        <v>74</v>
      </c>
      <c r="G1303" s="186" t="s">
        <v>77</v>
      </c>
      <c r="H1303" s="187">
        <v>7015</v>
      </c>
      <c r="I1303" s="201">
        <v>0.15</v>
      </c>
      <c r="J1303" s="197">
        <f t="shared" si="43"/>
        <v>5962.75</v>
      </c>
    </row>
    <row r="1304" spans="1:10" ht="26.25">
      <c r="A1304" s="185">
        <f t="shared" si="42"/>
        <v>1300</v>
      </c>
      <c r="B1304" s="186" t="s">
        <v>1215</v>
      </c>
      <c r="C1304" s="186" t="s">
        <v>2645</v>
      </c>
      <c r="D1304" s="188" t="s">
        <v>2881</v>
      </c>
      <c r="E1304" s="186" t="s">
        <v>308</v>
      </c>
      <c r="F1304" s="186" t="s">
        <v>74</v>
      </c>
      <c r="G1304" s="186" t="s">
        <v>77</v>
      </c>
      <c r="H1304" s="187">
        <v>6750</v>
      </c>
      <c r="I1304" s="201">
        <v>0.15</v>
      </c>
      <c r="J1304" s="197">
        <f t="shared" si="43"/>
        <v>5737.5</v>
      </c>
    </row>
    <row r="1305" spans="1:10" ht="15.75">
      <c r="A1305" s="185">
        <f t="shared" si="42"/>
        <v>1301</v>
      </c>
      <c r="B1305" s="186" t="s">
        <v>1215</v>
      </c>
      <c r="C1305" s="186" t="s">
        <v>2646</v>
      </c>
      <c r="D1305" s="188" t="s">
        <v>2882</v>
      </c>
      <c r="E1305" s="186" t="s">
        <v>308</v>
      </c>
      <c r="F1305" s="186" t="s">
        <v>74</v>
      </c>
      <c r="G1305" s="186" t="s">
        <v>77</v>
      </c>
      <c r="H1305" s="187">
        <v>1700</v>
      </c>
      <c r="I1305" s="201">
        <v>0.15</v>
      </c>
      <c r="J1305" s="197">
        <f t="shared" si="43"/>
        <v>1445</v>
      </c>
    </row>
    <row r="1306" spans="1:10" ht="26.25">
      <c r="A1306" s="185">
        <f t="shared" si="42"/>
        <v>1302</v>
      </c>
      <c r="B1306" s="186" t="s">
        <v>1215</v>
      </c>
      <c r="C1306" s="186" t="s">
        <v>2647</v>
      </c>
      <c r="D1306" s="188" t="s">
        <v>2883</v>
      </c>
      <c r="E1306" s="186" t="s">
        <v>308</v>
      </c>
      <c r="F1306" s="186" t="s">
        <v>74</v>
      </c>
      <c r="G1306" s="186" t="s">
        <v>77</v>
      </c>
      <c r="H1306" s="187">
        <v>7100</v>
      </c>
      <c r="I1306" s="201">
        <v>0.15</v>
      </c>
      <c r="J1306" s="197">
        <f t="shared" si="43"/>
        <v>6035</v>
      </c>
    </row>
    <row r="1307" spans="1:10" ht="15.75">
      <c r="A1307" s="185">
        <f t="shared" si="42"/>
        <v>1303</v>
      </c>
      <c r="B1307" s="186" t="s">
        <v>1215</v>
      </c>
      <c r="C1307" s="186" t="s">
        <v>2648</v>
      </c>
      <c r="D1307" s="186" t="s">
        <v>2649</v>
      </c>
      <c r="E1307" s="186" t="s">
        <v>308</v>
      </c>
      <c r="F1307" s="186" t="s">
        <v>74</v>
      </c>
      <c r="G1307" s="186" t="s">
        <v>77</v>
      </c>
      <c r="H1307" s="187">
        <v>4865</v>
      </c>
      <c r="I1307" s="201">
        <v>0.15</v>
      </c>
      <c r="J1307" s="197">
        <f t="shared" si="43"/>
        <v>4135.25</v>
      </c>
    </row>
    <row r="1308" spans="1:10" ht="15.75">
      <c r="A1308" s="185">
        <f t="shared" si="42"/>
        <v>1304</v>
      </c>
      <c r="B1308" s="186" t="s">
        <v>1215</v>
      </c>
      <c r="C1308" s="186" t="s">
        <v>2650</v>
      </c>
      <c r="D1308" s="186" t="s">
        <v>2651</v>
      </c>
      <c r="E1308" s="186" t="s">
        <v>308</v>
      </c>
      <c r="F1308" s="186" t="s">
        <v>74</v>
      </c>
      <c r="G1308" s="186" t="s">
        <v>77</v>
      </c>
      <c r="H1308" s="187">
        <v>43.75</v>
      </c>
      <c r="I1308" s="201">
        <v>0.15</v>
      </c>
      <c r="J1308" s="197">
        <f t="shared" si="43"/>
        <v>37.1875</v>
      </c>
    </row>
    <row r="1309" spans="1:10" ht="15.75">
      <c r="A1309" s="185">
        <f t="shared" si="42"/>
        <v>1305</v>
      </c>
      <c r="B1309" s="186" t="s">
        <v>1215</v>
      </c>
      <c r="C1309" s="186" t="s">
        <v>2652</v>
      </c>
      <c r="D1309" s="186" t="s">
        <v>2653</v>
      </c>
      <c r="E1309" s="186" t="s">
        <v>308</v>
      </c>
      <c r="F1309" s="186" t="s">
        <v>74</v>
      </c>
      <c r="G1309" s="186" t="s">
        <v>77</v>
      </c>
      <c r="H1309" s="187">
        <v>1250</v>
      </c>
      <c r="I1309" s="201">
        <v>0.15</v>
      </c>
      <c r="J1309" s="197">
        <f t="shared" si="43"/>
        <v>1062.5</v>
      </c>
    </row>
    <row r="1310" spans="1:10" ht="15.75">
      <c r="A1310" s="185">
        <f t="shared" si="42"/>
        <v>1306</v>
      </c>
      <c r="B1310" s="186" t="s">
        <v>1215</v>
      </c>
      <c r="C1310" s="186" t="s">
        <v>2654</v>
      </c>
      <c r="D1310" s="186" t="s">
        <v>2655</v>
      </c>
      <c r="E1310" s="186" t="s">
        <v>308</v>
      </c>
      <c r="F1310" s="186" t="s">
        <v>74</v>
      </c>
      <c r="G1310" s="186" t="s">
        <v>77</v>
      </c>
      <c r="H1310" s="187">
        <v>200</v>
      </c>
      <c r="I1310" s="201">
        <v>0.15</v>
      </c>
      <c r="J1310" s="197">
        <f t="shared" si="43"/>
        <v>170</v>
      </c>
    </row>
    <row r="1311" spans="1:10" ht="15.75">
      <c r="A1311" s="185">
        <f t="shared" si="42"/>
        <v>1307</v>
      </c>
      <c r="B1311" s="186" t="s">
        <v>1215</v>
      </c>
      <c r="C1311" s="186" t="s">
        <v>2656</v>
      </c>
      <c r="D1311" s="186" t="s">
        <v>2657</v>
      </c>
      <c r="E1311" s="186" t="s">
        <v>308</v>
      </c>
      <c r="F1311" s="186" t="s">
        <v>74</v>
      </c>
      <c r="G1311" s="186" t="s">
        <v>77</v>
      </c>
      <c r="H1311" s="187">
        <v>500</v>
      </c>
      <c r="I1311" s="201">
        <v>0.15</v>
      </c>
      <c r="J1311" s="197">
        <f t="shared" si="43"/>
        <v>425</v>
      </c>
    </row>
    <row r="1312" spans="1:10" ht="15.75">
      <c r="A1312" s="185">
        <f t="shared" si="42"/>
        <v>1308</v>
      </c>
      <c r="B1312" s="186" t="s">
        <v>1215</v>
      </c>
      <c r="C1312" s="186" t="s">
        <v>2658</v>
      </c>
      <c r="D1312" s="186" t="s">
        <v>2659</v>
      </c>
      <c r="E1312" s="186" t="s">
        <v>308</v>
      </c>
      <c r="F1312" s="186" t="s">
        <v>74</v>
      </c>
      <c r="G1312" s="186" t="s">
        <v>77</v>
      </c>
      <c r="H1312" s="187">
        <v>3599</v>
      </c>
      <c r="I1312" s="201">
        <v>0.15</v>
      </c>
      <c r="J1312" s="197">
        <f t="shared" si="43"/>
        <v>3059.15</v>
      </c>
    </row>
    <row r="1313" spans="1:10" ht="15.75">
      <c r="A1313" s="185">
        <f t="shared" si="42"/>
        <v>1309</v>
      </c>
      <c r="B1313" s="186" t="s">
        <v>1215</v>
      </c>
      <c r="C1313" s="186" t="s">
        <v>2660</v>
      </c>
      <c r="D1313" s="186" t="s">
        <v>2661</v>
      </c>
      <c r="E1313" s="186" t="s">
        <v>308</v>
      </c>
      <c r="F1313" s="186" t="s">
        <v>74</v>
      </c>
      <c r="G1313" s="186" t="s">
        <v>77</v>
      </c>
      <c r="H1313" s="187">
        <v>1300</v>
      </c>
      <c r="I1313" s="201">
        <v>0.15</v>
      </c>
      <c r="J1313" s="197">
        <f t="shared" si="43"/>
        <v>1105</v>
      </c>
    </row>
    <row r="1314" spans="1:10" ht="15.75">
      <c r="A1314" s="185">
        <f t="shared" si="42"/>
        <v>1310</v>
      </c>
      <c r="B1314" s="186" t="s">
        <v>1215</v>
      </c>
      <c r="C1314" s="186" t="s">
        <v>2662</v>
      </c>
      <c r="D1314" s="186" t="s">
        <v>2663</v>
      </c>
      <c r="E1314" s="186" t="s">
        <v>308</v>
      </c>
      <c r="F1314" s="186" t="s">
        <v>74</v>
      </c>
      <c r="G1314" s="186" t="s">
        <v>77</v>
      </c>
      <c r="H1314" s="187">
        <v>865</v>
      </c>
      <c r="I1314" s="201">
        <v>0.15</v>
      </c>
      <c r="J1314" s="197">
        <f t="shared" si="43"/>
        <v>735.25</v>
      </c>
    </row>
    <row r="1315" spans="1:10" ht="15.75">
      <c r="A1315" s="185">
        <f t="shared" si="42"/>
        <v>1311</v>
      </c>
      <c r="B1315" s="186" t="s">
        <v>1215</v>
      </c>
      <c r="C1315" s="186" t="s">
        <v>2664</v>
      </c>
      <c r="D1315" s="186" t="s">
        <v>2665</v>
      </c>
      <c r="E1315" s="186" t="s">
        <v>308</v>
      </c>
      <c r="F1315" s="186" t="s">
        <v>74</v>
      </c>
      <c r="G1315" s="186" t="s">
        <v>77</v>
      </c>
      <c r="H1315" s="187">
        <v>940</v>
      </c>
      <c r="I1315" s="201">
        <v>0.15</v>
      </c>
      <c r="J1315" s="197">
        <f t="shared" si="43"/>
        <v>799</v>
      </c>
    </row>
    <row r="1316" spans="1:10" ht="15.75">
      <c r="A1316" s="185">
        <f t="shared" si="42"/>
        <v>1312</v>
      </c>
      <c r="B1316" s="186" t="s">
        <v>1215</v>
      </c>
      <c r="C1316" s="186" t="s">
        <v>2666</v>
      </c>
      <c r="D1316" s="186" t="s">
        <v>2667</v>
      </c>
      <c r="E1316" s="186" t="s">
        <v>308</v>
      </c>
      <c r="F1316" s="186" t="s">
        <v>74</v>
      </c>
      <c r="G1316" s="186" t="s">
        <v>77</v>
      </c>
      <c r="H1316" s="187">
        <v>650</v>
      </c>
      <c r="I1316" s="201">
        <v>0.15</v>
      </c>
      <c r="J1316" s="197">
        <f t="shared" si="43"/>
        <v>552.5</v>
      </c>
    </row>
    <row r="1317" spans="1:10" ht="15.75">
      <c r="A1317" s="185">
        <f t="shared" si="42"/>
        <v>1313</v>
      </c>
      <c r="B1317" s="186" t="s">
        <v>1215</v>
      </c>
      <c r="C1317" s="186" t="s">
        <v>2668</v>
      </c>
      <c r="D1317" s="186" t="s">
        <v>2669</v>
      </c>
      <c r="E1317" s="186" t="s">
        <v>308</v>
      </c>
      <c r="F1317" s="186" t="s">
        <v>74</v>
      </c>
      <c r="G1317" s="186" t="s">
        <v>77</v>
      </c>
      <c r="H1317" s="187">
        <v>845</v>
      </c>
      <c r="I1317" s="201">
        <v>0.15</v>
      </c>
      <c r="J1317" s="197">
        <f t="shared" si="43"/>
        <v>718.25</v>
      </c>
    </row>
    <row r="1318" spans="1:10" ht="15.75">
      <c r="A1318" s="185">
        <f t="shared" si="42"/>
        <v>1314</v>
      </c>
      <c r="B1318" s="186" t="s">
        <v>1215</v>
      </c>
      <c r="C1318" s="186" t="s">
        <v>2670</v>
      </c>
      <c r="D1318" s="186" t="s">
        <v>2671</v>
      </c>
      <c r="E1318" s="186" t="s">
        <v>308</v>
      </c>
      <c r="F1318" s="186" t="s">
        <v>74</v>
      </c>
      <c r="G1318" s="186" t="s">
        <v>77</v>
      </c>
      <c r="H1318" s="187">
        <v>1045</v>
      </c>
      <c r="I1318" s="201">
        <v>0.15</v>
      </c>
      <c r="J1318" s="197">
        <f t="shared" si="43"/>
        <v>888.25</v>
      </c>
    </row>
    <row r="1319" spans="1:10" ht="15.75">
      <c r="A1319" s="185">
        <f t="shared" si="42"/>
        <v>1315</v>
      </c>
      <c r="B1319" s="186" t="s">
        <v>1215</v>
      </c>
      <c r="C1319" s="186" t="s">
        <v>2672</v>
      </c>
      <c r="D1319" s="186" t="s">
        <v>2673</v>
      </c>
      <c r="E1319" s="186" t="s">
        <v>308</v>
      </c>
      <c r="F1319" s="186" t="s">
        <v>74</v>
      </c>
      <c r="G1319" s="186" t="s">
        <v>77</v>
      </c>
      <c r="H1319" s="187">
        <v>1120</v>
      </c>
      <c r="I1319" s="201">
        <v>0.15</v>
      </c>
      <c r="J1319" s="197">
        <f t="shared" si="43"/>
        <v>952</v>
      </c>
    </row>
    <row r="1320" spans="1:10" ht="15.75">
      <c r="A1320" s="185">
        <f t="shared" si="42"/>
        <v>1316</v>
      </c>
      <c r="B1320" s="186" t="s">
        <v>1215</v>
      </c>
      <c r="C1320" s="186" t="s">
        <v>2674</v>
      </c>
      <c r="D1320" s="186" t="s">
        <v>2675</v>
      </c>
      <c r="E1320" s="186" t="s">
        <v>308</v>
      </c>
      <c r="F1320" s="186" t="s">
        <v>74</v>
      </c>
      <c r="G1320" s="186" t="s">
        <v>77</v>
      </c>
      <c r="H1320" s="187">
        <v>1030</v>
      </c>
      <c r="I1320" s="201">
        <v>0.15</v>
      </c>
      <c r="J1320" s="197">
        <f t="shared" si="43"/>
        <v>875.5</v>
      </c>
    </row>
    <row r="1321" spans="1:10" ht="15.75">
      <c r="A1321" s="185">
        <f t="shared" si="42"/>
        <v>1317</v>
      </c>
      <c r="B1321" s="186" t="s">
        <v>1215</v>
      </c>
      <c r="C1321" s="186" t="s">
        <v>2676</v>
      </c>
      <c r="D1321" s="186" t="s">
        <v>2677</v>
      </c>
      <c r="E1321" s="186" t="s">
        <v>308</v>
      </c>
      <c r="F1321" s="186" t="s">
        <v>74</v>
      </c>
      <c r="G1321" s="186" t="s">
        <v>77</v>
      </c>
      <c r="H1321" s="187">
        <v>320</v>
      </c>
      <c r="I1321" s="201">
        <v>0.15</v>
      </c>
      <c r="J1321" s="197">
        <f t="shared" si="43"/>
        <v>272</v>
      </c>
    </row>
    <row r="1322" spans="1:10" ht="15.75">
      <c r="A1322" s="185">
        <f t="shared" si="42"/>
        <v>1318</v>
      </c>
      <c r="B1322" s="186" t="s">
        <v>1215</v>
      </c>
      <c r="C1322" s="186" t="s">
        <v>2678</v>
      </c>
      <c r="D1322" s="186" t="s">
        <v>2679</v>
      </c>
      <c r="E1322" s="186" t="s">
        <v>308</v>
      </c>
      <c r="F1322" s="186" t="s">
        <v>74</v>
      </c>
      <c r="G1322" s="186" t="s">
        <v>77</v>
      </c>
      <c r="H1322" s="187">
        <v>1140</v>
      </c>
      <c r="I1322" s="201">
        <v>0.15</v>
      </c>
      <c r="J1322" s="197">
        <f t="shared" si="43"/>
        <v>969</v>
      </c>
    </row>
    <row r="1323" spans="1:10" ht="15.75">
      <c r="A1323" s="185">
        <f t="shared" si="42"/>
        <v>1319</v>
      </c>
      <c r="B1323" s="186" t="s">
        <v>1215</v>
      </c>
      <c r="C1323" s="186" t="s">
        <v>2680</v>
      </c>
      <c r="D1323" s="186" t="s">
        <v>2681</v>
      </c>
      <c r="E1323" s="186" t="s">
        <v>308</v>
      </c>
      <c r="F1323" s="186" t="s">
        <v>74</v>
      </c>
      <c r="G1323" s="186" t="s">
        <v>77</v>
      </c>
      <c r="H1323" s="187">
        <v>1650</v>
      </c>
      <c r="I1323" s="201">
        <v>0.15</v>
      </c>
      <c r="J1323" s="197">
        <f t="shared" si="43"/>
        <v>1402.5</v>
      </c>
    </row>
    <row r="1324" spans="1:10" ht="15.75">
      <c r="A1324" s="185">
        <f t="shared" si="42"/>
        <v>1320</v>
      </c>
      <c r="B1324" s="186" t="s">
        <v>1215</v>
      </c>
      <c r="C1324" s="186" t="s">
        <v>2682</v>
      </c>
      <c r="D1324" s="186" t="s">
        <v>2683</v>
      </c>
      <c r="E1324" s="186" t="s">
        <v>308</v>
      </c>
      <c r="F1324" s="186" t="s">
        <v>74</v>
      </c>
      <c r="G1324" s="186" t="s">
        <v>77</v>
      </c>
      <c r="H1324" s="187">
        <v>1980</v>
      </c>
      <c r="I1324" s="201">
        <v>0.15</v>
      </c>
      <c r="J1324" s="197">
        <f t="shared" si="43"/>
        <v>1683</v>
      </c>
    </row>
    <row r="1325" spans="1:10" ht="15.75">
      <c r="A1325" s="185">
        <f t="shared" si="42"/>
        <v>1321</v>
      </c>
      <c r="B1325" s="186" t="s">
        <v>1215</v>
      </c>
      <c r="C1325" s="186" t="s">
        <v>2684</v>
      </c>
      <c r="D1325" s="186" t="s">
        <v>2685</v>
      </c>
      <c r="E1325" s="186" t="s">
        <v>308</v>
      </c>
      <c r="F1325" s="186" t="s">
        <v>74</v>
      </c>
      <c r="G1325" s="186" t="s">
        <v>77</v>
      </c>
      <c r="H1325" s="187">
        <v>190</v>
      </c>
      <c r="I1325" s="201">
        <v>0.15</v>
      </c>
      <c r="J1325" s="197">
        <f t="shared" si="43"/>
        <v>161.5</v>
      </c>
    </row>
    <row r="1326" spans="1:10" ht="15.75">
      <c r="A1326" s="185">
        <f t="shared" si="42"/>
        <v>1322</v>
      </c>
      <c r="B1326" s="186" t="s">
        <v>1215</v>
      </c>
      <c r="C1326" s="186" t="s">
        <v>2686</v>
      </c>
      <c r="D1326" s="186" t="s">
        <v>2687</v>
      </c>
      <c r="E1326" s="186" t="s">
        <v>308</v>
      </c>
      <c r="F1326" s="186" t="s">
        <v>74</v>
      </c>
      <c r="G1326" s="186" t="s">
        <v>77</v>
      </c>
      <c r="H1326" s="187">
        <v>190</v>
      </c>
      <c r="I1326" s="201">
        <v>0.15</v>
      </c>
      <c r="J1326" s="197">
        <f t="shared" si="43"/>
        <v>161.5</v>
      </c>
    </row>
    <row r="1327" spans="1:10" ht="15.75">
      <c r="A1327" s="185">
        <f t="shared" si="42"/>
        <v>1323</v>
      </c>
      <c r="B1327" s="186" t="s">
        <v>1215</v>
      </c>
      <c r="C1327" s="186" t="s">
        <v>2688</v>
      </c>
      <c r="D1327" s="186" t="s">
        <v>2689</v>
      </c>
      <c r="E1327" s="186" t="s">
        <v>308</v>
      </c>
      <c r="F1327" s="186" t="s">
        <v>74</v>
      </c>
      <c r="G1327" s="186" t="s">
        <v>77</v>
      </c>
      <c r="H1327" s="187">
        <v>190</v>
      </c>
      <c r="I1327" s="201">
        <v>0.15</v>
      </c>
      <c r="J1327" s="197">
        <f t="shared" si="43"/>
        <v>161.5</v>
      </c>
    </row>
    <row r="1328" spans="1:10" ht="15.75">
      <c r="A1328" s="185">
        <f t="shared" si="42"/>
        <v>1324</v>
      </c>
      <c r="B1328" s="186" t="s">
        <v>1215</v>
      </c>
      <c r="C1328" s="186" t="s">
        <v>2690</v>
      </c>
      <c r="D1328" s="186" t="s">
        <v>2691</v>
      </c>
      <c r="E1328" s="186" t="s">
        <v>308</v>
      </c>
      <c r="F1328" s="186" t="s">
        <v>74</v>
      </c>
      <c r="G1328" s="186" t="s">
        <v>77</v>
      </c>
      <c r="H1328" s="187">
        <v>100</v>
      </c>
      <c r="I1328" s="201">
        <v>0.15</v>
      </c>
      <c r="J1328" s="197">
        <f t="shared" si="43"/>
        <v>85</v>
      </c>
    </row>
    <row r="1329" spans="1:10" ht="15.75">
      <c r="A1329" s="185">
        <f t="shared" si="42"/>
        <v>1325</v>
      </c>
      <c r="B1329" s="186" t="s">
        <v>1215</v>
      </c>
      <c r="C1329" s="186" t="s">
        <v>2692</v>
      </c>
      <c r="D1329" s="186" t="s">
        <v>2693</v>
      </c>
      <c r="E1329" s="186" t="s">
        <v>308</v>
      </c>
      <c r="F1329" s="186" t="s">
        <v>74</v>
      </c>
      <c r="G1329" s="186" t="s">
        <v>77</v>
      </c>
      <c r="H1329" s="187">
        <v>100</v>
      </c>
      <c r="I1329" s="201">
        <v>0.15</v>
      </c>
      <c r="J1329" s="197">
        <f t="shared" si="43"/>
        <v>85</v>
      </c>
    </row>
    <row r="1330" spans="1:10" ht="15.75">
      <c r="A1330" s="185">
        <f t="shared" si="42"/>
        <v>1326</v>
      </c>
      <c r="B1330" s="186" t="s">
        <v>1215</v>
      </c>
      <c r="C1330" s="186" t="s">
        <v>2694</v>
      </c>
      <c r="D1330" s="186" t="s">
        <v>2695</v>
      </c>
      <c r="E1330" s="186" t="s">
        <v>308</v>
      </c>
      <c r="F1330" s="186" t="s">
        <v>74</v>
      </c>
      <c r="G1330" s="186" t="s">
        <v>77</v>
      </c>
      <c r="H1330" s="187">
        <v>100</v>
      </c>
      <c r="I1330" s="201">
        <v>0.15</v>
      </c>
      <c r="J1330" s="197">
        <f t="shared" si="43"/>
        <v>85</v>
      </c>
    </row>
    <row r="1331" spans="1:10" ht="26.25">
      <c r="A1331" s="185">
        <f t="shared" si="42"/>
        <v>1327</v>
      </c>
      <c r="B1331" s="186" t="s">
        <v>1215</v>
      </c>
      <c r="C1331" s="186" t="s">
        <v>2696</v>
      </c>
      <c r="D1331" s="188" t="s">
        <v>2884</v>
      </c>
      <c r="E1331" s="186" t="s">
        <v>308</v>
      </c>
      <c r="F1331" s="186" t="s">
        <v>74</v>
      </c>
      <c r="G1331" s="186" t="s">
        <v>77</v>
      </c>
      <c r="H1331" s="187">
        <v>235</v>
      </c>
      <c r="I1331" s="201">
        <v>0.15</v>
      </c>
      <c r="J1331" s="197">
        <f t="shared" si="43"/>
        <v>199.75</v>
      </c>
    </row>
    <row r="1332" spans="1:10" ht="26.25">
      <c r="A1332" s="185">
        <f t="shared" si="42"/>
        <v>1328</v>
      </c>
      <c r="B1332" s="186" t="s">
        <v>1215</v>
      </c>
      <c r="C1332" s="186" t="s">
        <v>2697</v>
      </c>
      <c r="D1332" s="188" t="s">
        <v>2884</v>
      </c>
      <c r="E1332" s="186" t="s">
        <v>308</v>
      </c>
      <c r="F1332" s="186" t="s">
        <v>74</v>
      </c>
      <c r="G1332" s="186" t="s">
        <v>77</v>
      </c>
      <c r="H1332" s="187">
        <v>235</v>
      </c>
      <c r="I1332" s="201">
        <v>0.15</v>
      </c>
      <c r="J1332" s="197">
        <f t="shared" si="43"/>
        <v>199.75</v>
      </c>
    </row>
    <row r="1333" spans="1:10" ht="15.75">
      <c r="A1333" s="185">
        <f t="shared" si="42"/>
        <v>1329</v>
      </c>
      <c r="B1333" s="186" t="s">
        <v>1215</v>
      </c>
      <c r="C1333" s="186" t="s">
        <v>2698</v>
      </c>
      <c r="D1333" s="186" t="s">
        <v>2699</v>
      </c>
      <c r="E1333" s="186" t="s">
        <v>308</v>
      </c>
      <c r="F1333" s="186" t="s">
        <v>74</v>
      </c>
      <c r="G1333" s="186" t="s">
        <v>77</v>
      </c>
      <c r="H1333" s="187">
        <v>210</v>
      </c>
      <c r="I1333" s="201">
        <v>0.15</v>
      </c>
      <c r="J1333" s="197">
        <f t="shared" si="43"/>
        <v>178.5</v>
      </c>
    </row>
    <row r="1334" spans="1:10" ht="15.75">
      <c r="A1334" s="185">
        <f t="shared" si="42"/>
        <v>1330</v>
      </c>
      <c r="B1334" s="186" t="s">
        <v>1215</v>
      </c>
      <c r="C1334" s="186" t="s">
        <v>2700</v>
      </c>
      <c r="D1334" s="186" t="s">
        <v>2701</v>
      </c>
      <c r="E1334" s="186" t="s">
        <v>308</v>
      </c>
      <c r="F1334" s="186" t="s">
        <v>74</v>
      </c>
      <c r="G1334" s="186" t="s">
        <v>77</v>
      </c>
      <c r="H1334" s="187">
        <v>235</v>
      </c>
      <c r="I1334" s="201">
        <v>0.15</v>
      </c>
      <c r="J1334" s="197">
        <f t="shared" si="43"/>
        <v>199.75</v>
      </c>
    </row>
    <row r="1335" spans="1:10" ht="15.75">
      <c r="A1335" s="185">
        <f t="shared" si="42"/>
        <v>1331</v>
      </c>
      <c r="B1335" s="186" t="s">
        <v>1215</v>
      </c>
      <c r="C1335" s="186" t="s">
        <v>2702</v>
      </c>
      <c r="D1335" s="186" t="s">
        <v>2703</v>
      </c>
      <c r="E1335" s="186" t="s">
        <v>308</v>
      </c>
      <c r="F1335" s="186" t="s">
        <v>74</v>
      </c>
      <c r="G1335" s="186" t="s">
        <v>77</v>
      </c>
      <c r="H1335" s="187">
        <v>235</v>
      </c>
      <c r="I1335" s="201">
        <v>0.15</v>
      </c>
      <c r="J1335" s="197">
        <f t="shared" si="43"/>
        <v>199.75</v>
      </c>
    </row>
    <row r="1336" spans="1:10" ht="15.75">
      <c r="A1336" s="185">
        <f t="shared" si="42"/>
        <v>1332</v>
      </c>
      <c r="B1336" s="186" t="s">
        <v>1215</v>
      </c>
      <c r="C1336" s="186" t="s">
        <v>2704</v>
      </c>
      <c r="D1336" s="186" t="s">
        <v>2705</v>
      </c>
      <c r="E1336" s="186" t="s">
        <v>308</v>
      </c>
      <c r="F1336" s="186" t="s">
        <v>74</v>
      </c>
      <c r="G1336" s="186" t="s">
        <v>77</v>
      </c>
      <c r="H1336" s="187">
        <v>210</v>
      </c>
      <c r="I1336" s="201">
        <v>0.15</v>
      </c>
      <c r="J1336" s="197">
        <f t="shared" si="43"/>
        <v>178.5</v>
      </c>
    </row>
    <row r="1337" spans="1:10" ht="15.75">
      <c r="A1337" s="185">
        <f t="shared" si="42"/>
        <v>1333</v>
      </c>
      <c r="B1337" s="186" t="s">
        <v>1215</v>
      </c>
      <c r="C1337" s="186" t="s">
        <v>2706</v>
      </c>
      <c r="D1337" s="186" t="s">
        <v>2707</v>
      </c>
      <c r="E1337" s="186" t="s">
        <v>308</v>
      </c>
      <c r="F1337" s="186" t="s">
        <v>74</v>
      </c>
      <c r="G1337" s="186" t="s">
        <v>77</v>
      </c>
      <c r="H1337" s="187">
        <v>505</v>
      </c>
      <c r="I1337" s="201">
        <v>0.15</v>
      </c>
      <c r="J1337" s="197">
        <f t="shared" si="43"/>
        <v>429.25</v>
      </c>
    </row>
    <row r="1338" spans="1:10" ht="15.75">
      <c r="A1338" s="185">
        <f t="shared" si="42"/>
        <v>1334</v>
      </c>
      <c r="B1338" s="186" t="s">
        <v>1215</v>
      </c>
      <c r="C1338" s="186" t="s">
        <v>2708</v>
      </c>
      <c r="D1338" s="186" t="s">
        <v>2707</v>
      </c>
      <c r="E1338" s="186" t="s">
        <v>308</v>
      </c>
      <c r="F1338" s="186" t="s">
        <v>74</v>
      </c>
      <c r="G1338" s="186" t="s">
        <v>77</v>
      </c>
      <c r="H1338" s="187">
        <v>505</v>
      </c>
      <c r="I1338" s="201">
        <v>0.15</v>
      </c>
      <c r="J1338" s="197">
        <f t="shared" si="43"/>
        <v>429.25</v>
      </c>
    </row>
    <row r="1339" spans="1:10" ht="15.75">
      <c r="A1339" s="185">
        <f t="shared" si="42"/>
        <v>1335</v>
      </c>
      <c r="B1339" s="186" t="s">
        <v>1215</v>
      </c>
      <c r="C1339" s="186" t="s">
        <v>2709</v>
      </c>
      <c r="D1339" s="186" t="s">
        <v>2710</v>
      </c>
      <c r="E1339" s="186" t="s">
        <v>308</v>
      </c>
      <c r="F1339" s="186" t="s">
        <v>74</v>
      </c>
      <c r="G1339" s="186" t="s">
        <v>77</v>
      </c>
      <c r="H1339" s="187">
        <v>445</v>
      </c>
      <c r="I1339" s="201">
        <v>0.15</v>
      </c>
      <c r="J1339" s="197">
        <f t="shared" si="43"/>
        <v>378.25</v>
      </c>
    </row>
    <row r="1340" spans="1:10" ht="26.25">
      <c r="A1340" s="185">
        <f t="shared" si="42"/>
        <v>1336</v>
      </c>
      <c r="B1340" s="186" t="s">
        <v>1215</v>
      </c>
      <c r="C1340" s="186" t="s">
        <v>2711</v>
      </c>
      <c r="D1340" s="188" t="s">
        <v>2885</v>
      </c>
      <c r="E1340" s="186" t="s">
        <v>308</v>
      </c>
      <c r="F1340" s="186" t="s">
        <v>74</v>
      </c>
      <c r="G1340" s="186" t="s">
        <v>77</v>
      </c>
      <c r="H1340" s="187">
        <v>921</v>
      </c>
      <c r="I1340" s="201">
        <v>0.15</v>
      </c>
      <c r="J1340" s="197">
        <f t="shared" si="43"/>
        <v>782.85</v>
      </c>
    </row>
    <row r="1341" spans="1:10" ht="26.25">
      <c r="A1341" s="185">
        <f t="shared" si="42"/>
        <v>1337</v>
      </c>
      <c r="B1341" s="186" t="s">
        <v>1215</v>
      </c>
      <c r="C1341" s="186" t="s">
        <v>2712</v>
      </c>
      <c r="D1341" s="188" t="s">
        <v>2886</v>
      </c>
      <c r="E1341" s="186" t="s">
        <v>308</v>
      </c>
      <c r="F1341" s="186" t="s">
        <v>74</v>
      </c>
      <c r="G1341" s="186" t="s">
        <v>77</v>
      </c>
      <c r="H1341" s="187">
        <v>885</v>
      </c>
      <c r="I1341" s="201">
        <v>0.15</v>
      </c>
      <c r="J1341" s="197">
        <f t="shared" si="43"/>
        <v>752.25</v>
      </c>
    </row>
    <row r="1342" spans="1:10" ht="26.25">
      <c r="A1342" s="185">
        <f t="shared" si="42"/>
        <v>1338</v>
      </c>
      <c r="B1342" s="186" t="s">
        <v>1215</v>
      </c>
      <c r="C1342" s="186" t="s">
        <v>2713</v>
      </c>
      <c r="D1342" s="188" t="s">
        <v>2887</v>
      </c>
      <c r="E1342" s="186" t="s">
        <v>308</v>
      </c>
      <c r="F1342" s="186" t="s">
        <v>74</v>
      </c>
      <c r="G1342" s="186" t="s">
        <v>77</v>
      </c>
      <c r="H1342" s="187">
        <v>885</v>
      </c>
      <c r="I1342" s="201">
        <v>0.15</v>
      </c>
      <c r="J1342" s="197">
        <f t="shared" si="43"/>
        <v>752.25</v>
      </c>
    </row>
    <row r="1343" spans="1:10" ht="26.25">
      <c r="A1343" s="185">
        <f t="shared" si="42"/>
        <v>1339</v>
      </c>
      <c r="B1343" s="186" t="s">
        <v>1215</v>
      </c>
      <c r="C1343" s="186" t="s">
        <v>2714</v>
      </c>
      <c r="D1343" s="188" t="s">
        <v>2888</v>
      </c>
      <c r="E1343" s="186" t="s">
        <v>308</v>
      </c>
      <c r="F1343" s="186" t="s">
        <v>74</v>
      </c>
      <c r="G1343" s="186" t="s">
        <v>77</v>
      </c>
      <c r="H1343" s="187">
        <v>1085</v>
      </c>
      <c r="I1343" s="201">
        <v>0.15</v>
      </c>
      <c r="J1343" s="197">
        <f t="shared" si="43"/>
        <v>922.25</v>
      </c>
    </row>
    <row r="1344" spans="1:10" ht="26.25">
      <c r="A1344" s="185">
        <f t="shared" si="42"/>
        <v>1340</v>
      </c>
      <c r="B1344" s="186" t="s">
        <v>1215</v>
      </c>
      <c r="C1344" s="186" t="s">
        <v>2715</v>
      </c>
      <c r="D1344" s="188" t="s">
        <v>2889</v>
      </c>
      <c r="E1344" s="186" t="s">
        <v>308</v>
      </c>
      <c r="F1344" s="186" t="s">
        <v>74</v>
      </c>
      <c r="G1344" s="186" t="s">
        <v>77</v>
      </c>
      <c r="H1344" s="187">
        <v>1003</v>
      </c>
      <c r="I1344" s="201">
        <v>0.15</v>
      </c>
      <c r="J1344" s="197">
        <f t="shared" si="43"/>
        <v>852.55</v>
      </c>
    </row>
    <row r="1345" spans="1:10" ht="26.25">
      <c r="A1345" s="185">
        <f t="shared" si="42"/>
        <v>1341</v>
      </c>
      <c r="B1345" s="186" t="s">
        <v>1215</v>
      </c>
      <c r="C1345" s="186" t="s">
        <v>2716</v>
      </c>
      <c r="D1345" s="188" t="s">
        <v>2890</v>
      </c>
      <c r="E1345" s="186" t="s">
        <v>308</v>
      </c>
      <c r="F1345" s="186" t="s">
        <v>74</v>
      </c>
      <c r="G1345" s="186" t="s">
        <v>77</v>
      </c>
      <c r="H1345" s="187">
        <v>940</v>
      </c>
      <c r="I1345" s="201">
        <v>0.15</v>
      </c>
      <c r="J1345" s="197">
        <f t="shared" si="43"/>
        <v>799</v>
      </c>
    </row>
    <row r="1346" spans="1:10" ht="26.25">
      <c r="A1346" s="185">
        <f t="shared" si="42"/>
        <v>1342</v>
      </c>
      <c r="B1346" s="186" t="s">
        <v>1215</v>
      </c>
      <c r="C1346" s="186" t="s">
        <v>2717</v>
      </c>
      <c r="D1346" s="188" t="s">
        <v>2891</v>
      </c>
      <c r="E1346" s="186" t="s">
        <v>308</v>
      </c>
      <c r="F1346" s="186" t="s">
        <v>74</v>
      </c>
      <c r="G1346" s="186" t="s">
        <v>77</v>
      </c>
      <c r="H1346" s="187">
        <v>1040</v>
      </c>
      <c r="I1346" s="201">
        <v>0.15</v>
      </c>
      <c r="J1346" s="197">
        <f t="shared" si="43"/>
        <v>884</v>
      </c>
    </row>
    <row r="1347" spans="1:10" ht="26.25">
      <c r="A1347" s="185">
        <f t="shared" si="42"/>
        <v>1343</v>
      </c>
      <c r="B1347" s="186" t="s">
        <v>1215</v>
      </c>
      <c r="C1347" s="186" t="s">
        <v>2718</v>
      </c>
      <c r="D1347" s="188" t="s">
        <v>2892</v>
      </c>
      <c r="E1347" s="186" t="s">
        <v>308</v>
      </c>
      <c r="F1347" s="186" t="s">
        <v>74</v>
      </c>
      <c r="G1347" s="186" t="s">
        <v>77</v>
      </c>
      <c r="H1347" s="187">
        <v>875</v>
      </c>
      <c r="I1347" s="201">
        <v>0.15</v>
      </c>
      <c r="J1347" s="197">
        <f t="shared" si="43"/>
        <v>743.75</v>
      </c>
    </row>
    <row r="1348" spans="1:10" ht="26.25">
      <c r="A1348" s="185">
        <f t="shared" si="42"/>
        <v>1344</v>
      </c>
      <c r="B1348" s="186" t="s">
        <v>1215</v>
      </c>
      <c r="C1348" s="186" t="s">
        <v>2719</v>
      </c>
      <c r="D1348" s="188" t="s">
        <v>2893</v>
      </c>
      <c r="E1348" s="186" t="s">
        <v>308</v>
      </c>
      <c r="F1348" s="186" t="s">
        <v>74</v>
      </c>
      <c r="G1348" s="186" t="s">
        <v>77</v>
      </c>
      <c r="H1348" s="187">
        <v>1125</v>
      </c>
      <c r="I1348" s="201">
        <v>0.15</v>
      </c>
      <c r="J1348" s="197">
        <f t="shared" si="43"/>
        <v>956.25</v>
      </c>
    </row>
    <row r="1349" spans="1:10" ht="26.25">
      <c r="A1349" s="185">
        <f t="shared" si="42"/>
        <v>1345</v>
      </c>
      <c r="B1349" s="186" t="s">
        <v>1215</v>
      </c>
      <c r="C1349" s="186" t="s">
        <v>2720</v>
      </c>
      <c r="D1349" s="188" t="s">
        <v>2894</v>
      </c>
      <c r="E1349" s="186" t="s">
        <v>308</v>
      </c>
      <c r="F1349" s="186" t="s">
        <v>74</v>
      </c>
      <c r="G1349" s="186" t="s">
        <v>77</v>
      </c>
      <c r="H1349" s="187">
        <v>1385</v>
      </c>
      <c r="I1349" s="201">
        <v>0.15</v>
      </c>
      <c r="J1349" s="197">
        <f t="shared" si="43"/>
        <v>1177.25</v>
      </c>
    </row>
    <row r="1350" spans="1:10" ht="26.25">
      <c r="A1350" s="185">
        <f t="shared" ref="A1350:A1399" si="44">SUM(A1349+1)</f>
        <v>1346</v>
      </c>
      <c r="B1350" s="186" t="s">
        <v>1215</v>
      </c>
      <c r="C1350" s="186" t="s">
        <v>2721</v>
      </c>
      <c r="D1350" s="188" t="s">
        <v>2895</v>
      </c>
      <c r="E1350" s="186" t="s">
        <v>308</v>
      </c>
      <c r="F1350" s="186" t="s">
        <v>74</v>
      </c>
      <c r="G1350" s="186" t="s">
        <v>77</v>
      </c>
      <c r="H1350" s="187">
        <v>2420</v>
      </c>
      <c r="I1350" s="201">
        <v>0.15</v>
      </c>
      <c r="J1350" s="197">
        <f t="shared" si="43"/>
        <v>2057</v>
      </c>
    </row>
    <row r="1351" spans="1:10" ht="26.25">
      <c r="A1351" s="185">
        <f t="shared" si="44"/>
        <v>1347</v>
      </c>
      <c r="B1351" s="186" t="s">
        <v>1215</v>
      </c>
      <c r="C1351" s="186" t="s">
        <v>2722</v>
      </c>
      <c r="D1351" s="188" t="s">
        <v>2896</v>
      </c>
      <c r="E1351" s="186" t="s">
        <v>308</v>
      </c>
      <c r="F1351" s="186" t="s">
        <v>74</v>
      </c>
      <c r="G1351" s="186" t="s">
        <v>77</v>
      </c>
      <c r="H1351" s="187">
        <v>1545</v>
      </c>
      <c r="I1351" s="201">
        <v>0.15</v>
      </c>
      <c r="J1351" s="197">
        <f t="shared" si="43"/>
        <v>1313.25</v>
      </c>
    </row>
    <row r="1352" spans="1:10" ht="26.25">
      <c r="A1352" s="185">
        <f t="shared" si="44"/>
        <v>1348</v>
      </c>
      <c r="B1352" s="186" t="s">
        <v>1215</v>
      </c>
      <c r="C1352" s="186" t="s">
        <v>2723</v>
      </c>
      <c r="D1352" s="188" t="s">
        <v>2897</v>
      </c>
      <c r="E1352" s="186" t="s">
        <v>308</v>
      </c>
      <c r="F1352" s="186" t="s">
        <v>74</v>
      </c>
      <c r="G1352" s="186" t="s">
        <v>77</v>
      </c>
      <c r="H1352" s="187">
        <v>1660</v>
      </c>
      <c r="I1352" s="201">
        <v>0.15</v>
      </c>
      <c r="J1352" s="197">
        <f t="shared" si="43"/>
        <v>1411</v>
      </c>
    </row>
    <row r="1353" spans="1:10" ht="26.25">
      <c r="A1353" s="185">
        <f t="shared" si="44"/>
        <v>1349</v>
      </c>
      <c r="B1353" s="186" t="s">
        <v>1215</v>
      </c>
      <c r="C1353" s="186" t="s">
        <v>2724</v>
      </c>
      <c r="D1353" s="188" t="s">
        <v>2898</v>
      </c>
      <c r="E1353" s="186" t="s">
        <v>308</v>
      </c>
      <c r="F1353" s="186" t="s">
        <v>74</v>
      </c>
      <c r="G1353" s="186" t="s">
        <v>77</v>
      </c>
      <c r="H1353" s="187">
        <v>1260</v>
      </c>
      <c r="I1353" s="201">
        <v>0.15</v>
      </c>
      <c r="J1353" s="197">
        <f t="shared" si="43"/>
        <v>1071</v>
      </c>
    </row>
    <row r="1354" spans="1:10" ht="26.25">
      <c r="A1354" s="185">
        <f t="shared" si="44"/>
        <v>1350</v>
      </c>
      <c r="B1354" s="186" t="s">
        <v>1215</v>
      </c>
      <c r="C1354" s="186" t="s">
        <v>2725</v>
      </c>
      <c r="D1354" s="188" t="s">
        <v>2899</v>
      </c>
      <c r="E1354" s="186" t="s">
        <v>308</v>
      </c>
      <c r="F1354" s="186" t="s">
        <v>74</v>
      </c>
      <c r="G1354" s="186" t="s">
        <v>77</v>
      </c>
      <c r="H1354" s="187">
        <v>2155</v>
      </c>
      <c r="I1354" s="201">
        <v>0.15</v>
      </c>
      <c r="J1354" s="197">
        <f t="shared" si="43"/>
        <v>1831.75</v>
      </c>
    </row>
    <row r="1355" spans="1:10" ht="26.25">
      <c r="A1355" s="185">
        <f t="shared" si="44"/>
        <v>1351</v>
      </c>
      <c r="B1355" s="186" t="s">
        <v>1215</v>
      </c>
      <c r="C1355" s="186" t="s">
        <v>2726</v>
      </c>
      <c r="D1355" s="188" t="s">
        <v>2900</v>
      </c>
      <c r="E1355" s="186" t="s">
        <v>308</v>
      </c>
      <c r="F1355" s="186" t="s">
        <v>74</v>
      </c>
      <c r="G1355" s="186" t="s">
        <v>77</v>
      </c>
      <c r="H1355" s="187">
        <v>1988</v>
      </c>
      <c r="I1355" s="201">
        <v>0.15</v>
      </c>
      <c r="J1355" s="197">
        <f t="shared" si="43"/>
        <v>1689.8</v>
      </c>
    </row>
    <row r="1356" spans="1:10" ht="26.25">
      <c r="A1356" s="185">
        <f t="shared" si="44"/>
        <v>1352</v>
      </c>
      <c r="B1356" s="186" t="s">
        <v>1215</v>
      </c>
      <c r="C1356" s="186" t="s">
        <v>2727</v>
      </c>
      <c r="D1356" s="188" t="s">
        <v>2901</v>
      </c>
      <c r="E1356" s="186" t="s">
        <v>308</v>
      </c>
      <c r="F1356" s="186" t="s">
        <v>74</v>
      </c>
      <c r="G1356" s="186" t="s">
        <v>77</v>
      </c>
      <c r="H1356" s="187">
        <v>1943</v>
      </c>
      <c r="I1356" s="201">
        <v>0.15</v>
      </c>
      <c r="J1356" s="197">
        <f t="shared" si="43"/>
        <v>1651.55</v>
      </c>
    </row>
    <row r="1357" spans="1:10" ht="26.25">
      <c r="A1357" s="185">
        <f t="shared" si="44"/>
        <v>1353</v>
      </c>
      <c r="B1357" s="186" t="s">
        <v>1215</v>
      </c>
      <c r="C1357" s="186" t="s">
        <v>2728</v>
      </c>
      <c r="D1357" s="188" t="s">
        <v>2902</v>
      </c>
      <c r="E1357" s="186" t="s">
        <v>308</v>
      </c>
      <c r="F1357" s="186" t="s">
        <v>74</v>
      </c>
      <c r="G1357" s="186" t="s">
        <v>77</v>
      </c>
      <c r="H1357" s="187">
        <v>1455</v>
      </c>
      <c r="I1357" s="201">
        <v>0.15</v>
      </c>
      <c r="J1357" s="197">
        <f t="shared" si="43"/>
        <v>1236.75</v>
      </c>
    </row>
    <row r="1358" spans="1:10" ht="26.25">
      <c r="A1358" s="185">
        <f t="shared" si="44"/>
        <v>1354</v>
      </c>
      <c r="B1358" s="186" t="s">
        <v>1215</v>
      </c>
      <c r="C1358" s="186" t="s">
        <v>2729</v>
      </c>
      <c r="D1358" s="188" t="s">
        <v>2903</v>
      </c>
      <c r="E1358" s="186" t="s">
        <v>308</v>
      </c>
      <c r="F1358" s="186" t="s">
        <v>74</v>
      </c>
      <c r="G1358" s="186" t="s">
        <v>77</v>
      </c>
      <c r="H1358" s="187">
        <v>2277</v>
      </c>
      <c r="I1358" s="201">
        <v>0.15</v>
      </c>
      <c r="J1358" s="197">
        <f t="shared" ref="J1358:J1399" si="45">H1358-(H1358*(I1358))</f>
        <v>1935.45</v>
      </c>
    </row>
    <row r="1359" spans="1:10" ht="26.25">
      <c r="A1359" s="185">
        <f t="shared" si="44"/>
        <v>1355</v>
      </c>
      <c r="B1359" s="186" t="s">
        <v>1215</v>
      </c>
      <c r="C1359" s="186" t="s">
        <v>2730</v>
      </c>
      <c r="D1359" s="188" t="s">
        <v>2904</v>
      </c>
      <c r="E1359" s="186" t="s">
        <v>308</v>
      </c>
      <c r="F1359" s="186" t="s">
        <v>74</v>
      </c>
      <c r="G1359" s="186" t="s">
        <v>77</v>
      </c>
      <c r="H1359" s="187">
        <v>2115</v>
      </c>
      <c r="I1359" s="201">
        <v>0.15</v>
      </c>
      <c r="J1359" s="197">
        <f t="shared" si="45"/>
        <v>1797.75</v>
      </c>
    </row>
    <row r="1360" spans="1:10" ht="15.75">
      <c r="A1360" s="185">
        <f t="shared" si="44"/>
        <v>1356</v>
      </c>
      <c r="B1360" s="186" t="s">
        <v>1215</v>
      </c>
      <c r="C1360" s="186" t="s">
        <v>2731</v>
      </c>
      <c r="D1360" s="186" t="s">
        <v>2732</v>
      </c>
      <c r="E1360" s="186" t="s">
        <v>308</v>
      </c>
      <c r="F1360" s="186" t="s">
        <v>74</v>
      </c>
      <c r="G1360" s="186" t="s">
        <v>77</v>
      </c>
      <c r="H1360" s="187">
        <v>160</v>
      </c>
      <c r="I1360" s="201">
        <v>0.15</v>
      </c>
      <c r="J1360" s="197">
        <f t="shared" si="45"/>
        <v>136</v>
      </c>
    </row>
    <row r="1361" spans="1:10" ht="15.75">
      <c r="A1361" s="185">
        <f t="shared" si="44"/>
        <v>1357</v>
      </c>
      <c r="B1361" s="186" t="s">
        <v>1215</v>
      </c>
      <c r="C1361" s="186" t="s">
        <v>2733</v>
      </c>
      <c r="D1361" s="186" t="s">
        <v>2734</v>
      </c>
      <c r="E1361" s="186" t="s">
        <v>308</v>
      </c>
      <c r="F1361" s="186" t="s">
        <v>74</v>
      </c>
      <c r="G1361" s="186" t="s">
        <v>77</v>
      </c>
      <c r="H1361" s="187">
        <v>3080</v>
      </c>
      <c r="I1361" s="201">
        <v>0.15</v>
      </c>
      <c r="J1361" s="197">
        <f t="shared" si="45"/>
        <v>2618</v>
      </c>
    </row>
    <row r="1362" spans="1:10" ht="15.75">
      <c r="A1362" s="185">
        <f t="shared" si="44"/>
        <v>1358</v>
      </c>
      <c r="B1362" s="186" t="s">
        <v>1215</v>
      </c>
      <c r="C1362" s="186" t="s">
        <v>2735</v>
      </c>
      <c r="D1362" s="186" t="s">
        <v>2736</v>
      </c>
      <c r="E1362" s="186" t="s">
        <v>308</v>
      </c>
      <c r="F1362" s="186" t="s">
        <v>74</v>
      </c>
      <c r="G1362" s="186" t="s">
        <v>77</v>
      </c>
      <c r="H1362" s="187">
        <v>265</v>
      </c>
      <c r="I1362" s="201">
        <v>0.15</v>
      </c>
      <c r="J1362" s="197">
        <f t="shared" si="45"/>
        <v>225.25</v>
      </c>
    </row>
    <row r="1363" spans="1:10" ht="15.75">
      <c r="A1363" s="185">
        <f t="shared" si="44"/>
        <v>1359</v>
      </c>
      <c r="B1363" s="186" t="s">
        <v>1215</v>
      </c>
      <c r="C1363" s="186" t="s">
        <v>2737</v>
      </c>
      <c r="D1363" s="186" t="s">
        <v>2738</v>
      </c>
      <c r="E1363" s="186" t="s">
        <v>308</v>
      </c>
      <c r="F1363" s="186" t="s">
        <v>74</v>
      </c>
      <c r="G1363" s="186" t="s">
        <v>77</v>
      </c>
      <c r="H1363" s="187">
        <v>316</v>
      </c>
      <c r="I1363" s="201">
        <v>0.15</v>
      </c>
      <c r="J1363" s="197">
        <f t="shared" si="45"/>
        <v>268.60000000000002</v>
      </c>
    </row>
    <row r="1364" spans="1:10" ht="15.75">
      <c r="A1364" s="185">
        <f t="shared" si="44"/>
        <v>1360</v>
      </c>
      <c r="B1364" s="186" t="s">
        <v>1215</v>
      </c>
      <c r="C1364" s="186" t="s">
        <v>2739</v>
      </c>
      <c r="D1364" s="186" t="s">
        <v>2740</v>
      </c>
      <c r="E1364" s="186" t="s">
        <v>308</v>
      </c>
      <c r="F1364" s="186" t="s">
        <v>74</v>
      </c>
      <c r="G1364" s="186" t="s">
        <v>77</v>
      </c>
      <c r="H1364" s="187">
        <v>316</v>
      </c>
      <c r="I1364" s="201">
        <v>0.15</v>
      </c>
      <c r="J1364" s="197">
        <f t="shared" si="45"/>
        <v>268.60000000000002</v>
      </c>
    </row>
    <row r="1365" spans="1:10" ht="15.75">
      <c r="A1365" s="185">
        <f t="shared" si="44"/>
        <v>1361</v>
      </c>
      <c r="B1365" s="186" t="s">
        <v>1215</v>
      </c>
      <c r="C1365" s="186" t="s">
        <v>2741</v>
      </c>
      <c r="D1365" s="186" t="s">
        <v>2742</v>
      </c>
      <c r="E1365" s="186" t="s">
        <v>308</v>
      </c>
      <c r="F1365" s="186" t="s">
        <v>74</v>
      </c>
      <c r="G1365" s="186" t="s">
        <v>77</v>
      </c>
      <c r="H1365" s="187">
        <v>4430</v>
      </c>
      <c r="I1365" s="201">
        <v>0.15</v>
      </c>
      <c r="J1365" s="197">
        <f t="shared" si="45"/>
        <v>3765.5</v>
      </c>
    </row>
    <row r="1366" spans="1:10" ht="15.75">
      <c r="A1366" s="185">
        <f t="shared" si="44"/>
        <v>1362</v>
      </c>
      <c r="B1366" s="186" t="s">
        <v>1215</v>
      </c>
      <c r="C1366" s="186" t="s">
        <v>2743</v>
      </c>
      <c r="D1366" s="186" t="s">
        <v>2744</v>
      </c>
      <c r="E1366" s="186" t="s">
        <v>308</v>
      </c>
      <c r="F1366" s="186" t="s">
        <v>74</v>
      </c>
      <c r="G1366" s="186" t="s">
        <v>77</v>
      </c>
      <c r="H1366" s="187">
        <v>4408</v>
      </c>
      <c r="I1366" s="201">
        <v>0.15</v>
      </c>
      <c r="J1366" s="197">
        <f t="shared" si="45"/>
        <v>3746.8</v>
      </c>
    </row>
    <row r="1367" spans="1:10" ht="15.75">
      <c r="A1367" s="185">
        <f t="shared" si="44"/>
        <v>1363</v>
      </c>
      <c r="B1367" s="186" t="s">
        <v>1215</v>
      </c>
      <c r="C1367" s="186" t="s">
        <v>2745</v>
      </c>
      <c r="D1367" s="186" t="s">
        <v>2746</v>
      </c>
      <c r="E1367" s="186" t="s">
        <v>308</v>
      </c>
      <c r="F1367" s="186" t="s">
        <v>74</v>
      </c>
      <c r="G1367" s="186" t="s">
        <v>77</v>
      </c>
      <c r="H1367" s="187">
        <v>3630</v>
      </c>
      <c r="I1367" s="201">
        <v>0.15</v>
      </c>
      <c r="J1367" s="197">
        <f t="shared" si="45"/>
        <v>3085.5</v>
      </c>
    </row>
    <row r="1368" spans="1:10" ht="15.75">
      <c r="A1368" s="185">
        <f t="shared" si="44"/>
        <v>1364</v>
      </c>
      <c r="B1368" s="186" t="s">
        <v>1215</v>
      </c>
      <c r="C1368" s="186" t="s">
        <v>2747</v>
      </c>
      <c r="D1368" s="186" t="s">
        <v>2748</v>
      </c>
      <c r="E1368" s="186" t="s">
        <v>308</v>
      </c>
      <c r="F1368" s="186" t="s">
        <v>74</v>
      </c>
      <c r="G1368" s="186" t="s">
        <v>77</v>
      </c>
      <c r="H1368" s="187">
        <v>4521</v>
      </c>
      <c r="I1368" s="201">
        <v>0.15</v>
      </c>
      <c r="J1368" s="197">
        <f t="shared" si="45"/>
        <v>3842.85</v>
      </c>
    </row>
    <row r="1369" spans="1:10" ht="15.75">
      <c r="A1369" s="185">
        <f t="shared" si="44"/>
        <v>1365</v>
      </c>
      <c r="B1369" s="186" t="s">
        <v>1215</v>
      </c>
      <c r="C1369" s="186" t="s">
        <v>2749</v>
      </c>
      <c r="D1369" s="186" t="s">
        <v>2750</v>
      </c>
      <c r="E1369" s="186" t="s">
        <v>308</v>
      </c>
      <c r="F1369" s="186" t="s">
        <v>74</v>
      </c>
      <c r="G1369" s="186" t="s">
        <v>77</v>
      </c>
      <c r="H1369" s="187">
        <v>4562</v>
      </c>
      <c r="I1369" s="201">
        <v>0.15</v>
      </c>
      <c r="J1369" s="197">
        <f t="shared" si="45"/>
        <v>3877.7</v>
      </c>
    </row>
    <row r="1370" spans="1:10" ht="15.75">
      <c r="A1370" s="185">
        <f t="shared" si="44"/>
        <v>1366</v>
      </c>
      <c r="B1370" s="186" t="s">
        <v>1215</v>
      </c>
      <c r="C1370" s="186" t="s">
        <v>2751</v>
      </c>
      <c r="D1370" s="186" t="s">
        <v>2752</v>
      </c>
      <c r="E1370" s="186" t="s">
        <v>308</v>
      </c>
      <c r="F1370" s="186" t="s">
        <v>74</v>
      </c>
      <c r="G1370" s="186" t="s">
        <v>77</v>
      </c>
      <c r="H1370" s="187">
        <v>3530</v>
      </c>
      <c r="I1370" s="201">
        <v>0.15</v>
      </c>
      <c r="J1370" s="197">
        <f t="shared" si="45"/>
        <v>3000.5</v>
      </c>
    </row>
    <row r="1371" spans="1:10" ht="15.75">
      <c r="A1371" s="185">
        <f t="shared" si="44"/>
        <v>1367</v>
      </c>
      <c r="B1371" s="186" t="s">
        <v>1215</v>
      </c>
      <c r="C1371" s="186" t="s">
        <v>2753</v>
      </c>
      <c r="D1371" s="186" t="s">
        <v>2754</v>
      </c>
      <c r="E1371" s="186" t="s">
        <v>308</v>
      </c>
      <c r="F1371" s="186" t="s">
        <v>74</v>
      </c>
      <c r="G1371" s="186" t="s">
        <v>77</v>
      </c>
      <c r="H1371" s="187">
        <v>4397</v>
      </c>
      <c r="I1371" s="201">
        <v>0.15</v>
      </c>
      <c r="J1371" s="197">
        <f t="shared" si="45"/>
        <v>3737.45</v>
      </c>
    </row>
    <row r="1372" spans="1:10" ht="15.75">
      <c r="A1372" s="185">
        <f t="shared" si="44"/>
        <v>1368</v>
      </c>
      <c r="B1372" s="186" t="s">
        <v>1215</v>
      </c>
      <c r="C1372" s="186" t="s">
        <v>2755</v>
      </c>
      <c r="D1372" s="186" t="s">
        <v>2756</v>
      </c>
      <c r="E1372" s="186" t="s">
        <v>308</v>
      </c>
      <c r="F1372" s="186" t="s">
        <v>74</v>
      </c>
      <c r="G1372" s="186" t="s">
        <v>77</v>
      </c>
      <c r="H1372" s="187">
        <v>4229</v>
      </c>
      <c r="I1372" s="201">
        <v>0.15</v>
      </c>
      <c r="J1372" s="197">
        <f t="shared" si="45"/>
        <v>3594.65</v>
      </c>
    </row>
    <row r="1373" spans="1:10" ht="15.75">
      <c r="A1373" s="185">
        <f t="shared" si="44"/>
        <v>1369</v>
      </c>
      <c r="B1373" s="186" t="s">
        <v>1215</v>
      </c>
      <c r="C1373" s="186" t="s">
        <v>2757</v>
      </c>
      <c r="D1373" s="186" t="s">
        <v>2758</v>
      </c>
      <c r="E1373" s="186" t="s">
        <v>308</v>
      </c>
      <c r="F1373" s="186" t="s">
        <v>74</v>
      </c>
      <c r="G1373" s="186" t="s">
        <v>77</v>
      </c>
      <c r="H1373" s="187">
        <v>4100</v>
      </c>
      <c r="I1373" s="201">
        <v>0.15</v>
      </c>
      <c r="J1373" s="197">
        <f t="shared" si="45"/>
        <v>3485</v>
      </c>
    </row>
    <row r="1374" spans="1:10" ht="15.75">
      <c r="A1374" s="185">
        <f t="shared" si="44"/>
        <v>1370</v>
      </c>
      <c r="B1374" s="186" t="s">
        <v>1215</v>
      </c>
      <c r="C1374" s="186" t="s">
        <v>2759</v>
      </c>
      <c r="D1374" s="186" t="s">
        <v>2760</v>
      </c>
      <c r="E1374" s="186" t="s">
        <v>308</v>
      </c>
      <c r="F1374" s="186" t="s">
        <v>74</v>
      </c>
      <c r="G1374" s="186" t="s">
        <v>77</v>
      </c>
      <c r="H1374" s="187">
        <v>895</v>
      </c>
      <c r="I1374" s="201">
        <v>0.15</v>
      </c>
      <c r="J1374" s="197">
        <f t="shared" si="45"/>
        <v>760.75</v>
      </c>
    </row>
    <row r="1375" spans="1:10" ht="15.75">
      <c r="A1375" s="185">
        <f t="shared" si="44"/>
        <v>1371</v>
      </c>
      <c r="B1375" s="186" t="s">
        <v>1215</v>
      </c>
      <c r="C1375" s="186" t="s">
        <v>2761</v>
      </c>
      <c r="D1375" s="186" t="s">
        <v>2762</v>
      </c>
      <c r="E1375" s="186" t="s">
        <v>308</v>
      </c>
      <c r="F1375" s="186" t="s">
        <v>74</v>
      </c>
      <c r="G1375" s="186" t="s">
        <v>77</v>
      </c>
      <c r="H1375" s="187">
        <v>1210</v>
      </c>
      <c r="I1375" s="201">
        <v>0.15</v>
      </c>
      <c r="J1375" s="197">
        <f t="shared" si="45"/>
        <v>1028.5</v>
      </c>
    </row>
    <row r="1376" spans="1:10" ht="15.75">
      <c r="A1376" s="185">
        <f t="shared" si="44"/>
        <v>1372</v>
      </c>
      <c r="B1376" s="186" t="s">
        <v>1215</v>
      </c>
      <c r="C1376" s="186" t="s">
        <v>2763</v>
      </c>
      <c r="D1376" s="186" t="s">
        <v>2764</v>
      </c>
      <c r="E1376" s="186" t="s">
        <v>308</v>
      </c>
      <c r="F1376" s="186" t="s">
        <v>74</v>
      </c>
      <c r="G1376" s="186" t="s">
        <v>77</v>
      </c>
      <c r="H1376" s="187">
        <v>1210</v>
      </c>
      <c r="I1376" s="201">
        <v>0.15</v>
      </c>
      <c r="J1376" s="197">
        <f t="shared" si="45"/>
        <v>1028.5</v>
      </c>
    </row>
    <row r="1377" spans="1:10" ht="15.75">
      <c r="A1377" s="185">
        <f t="shared" si="44"/>
        <v>1373</v>
      </c>
      <c r="B1377" s="186" t="s">
        <v>1215</v>
      </c>
      <c r="C1377" s="186" t="s">
        <v>2765</v>
      </c>
      <c r="D1377" s="186" t="s">
        <v>2766</v>
      </c>
      <c r="E1377" s="186" t="s">
        <v>308</v>
      </c>
      <c r="F1377" s="186" t="s">
        <v>74</v>
      </c>
      <c r="G1377" s="186" t="s">
        <v>77</v>
      </c>
      <c r="H1377" s="187">
        <v>1035</v>
      </c>
      <c r="I1377" s="201">
        <v>0.15</v>
      </c>
      <c r="J1377" s="197">
        <f t="shared" si="45"/>
        <v>879.75</v>
      </c>
    </row>
    <row r="1378" spans="1:10" ht="15.75">
      <c r="A1378" s="185">
        <f t="shared" si="44"/>
        <v>1374</v>
      </c>
      <c r="B1378" s="186" t="s">
        <v>1215</v>
      </c>
      <c r="C1378" s="186" t="s">
        <v>2767</v>
      </c>
      <c r="D1378" s="186" t="s">
        <v>2768</v>
      </c>
      <c r="E1378" s="186" t="s">
        <v>308</v>
      </c>
      <c r="F1378" s="186" t="s">
        <v>74</v>
      </c>
      <c r="G1378" s="186" t="s">
        <v>77</v>
      </c>
      <c r="H1378" s="187">
        <v>2188</v>
      </c>
      <c r="I1378" s="201">
        <v>0.15</v>
      </c>
      <c r="J1378" s="197">
        <f t="shared" si="45"/>
        <v>1859.8</v>
      </c>
    </row>
    <row r="1379" spans="1:10" ht="15.75">
      <c r="A1379" s="185">
        <f t="shared" si="44"/>
        <v>1375</v>
      </c>
      <c r="B1379" s="186" t="s">
        <v>1215</v>
      </c>
      <c r="C1379" s="186" t="s">
        <v>2769</v>
      </c>
      <c r="D1379" s="186" t="s">
        <v>2770</v>
      </c>
      <c r="E1379" s="186" t="s">
        <v>308</v>
      </c>
      <c r="F1379" s="186" t="s">
        <v>74</v>
      </c>
      <c r="G1379" s="186" t="s">
        <v>77</v>
      </c>
      <c r="H1379" s="187">
        <v>2738</v>
      </c>
      <c r="I1379" s="201">
        <v>0.15</v>
      </c>
      <c r="J1379" s="197">
        <f t="shared" si="45"/>
        <v>2327.3000000000002</v>
      </c>
    </row>
    <row r="1380" spans="1:10" ht="15.75">
      <c r="A1380" s="185">
        <f t="shared" si="44"/>
        <v>1376</v>
      </c>
      <c r="B1380" s="186" t="s">
        <v>1215</v>
      </c>
      <c r="C1380" s="186" t="s">
        <v>2771</v>
      </c>
      <c r="D1380" s="186" t="s">
        <v>2772</v>
      </c>
      <c r="E1380" s="186" t="s">
        <v>308</v>
      </c>
      <c r="F1380" s="186" t="s">
        <v>74</v>
      </c>
      <c r="G1380" s="186" t="s">
        <v>77</v>
      </c>
      <c r="H1380" s="187">
        <v>2916</v>
      </c>
      <c r="I1380" s="201">
        <v>0.15</v>
      </c>
      <c r="J1380" s="197">
        <f t="shared" si="45"/>
        <v>2478.6</v>
      </c>
    </row>
    <row r="1381" spans="1:10" ht="15.75">
      <c r="A1381" s="185">
        <f t="shared" si="44"/>
        <v>1377</v>
      </c>
      <c r="B1381" s="186" t="s">
        <v>1215</v>
      </c>
      <c r="C1381" s="186" t="s">
        <v>2773</v>
      </c>
      <c r="D1381" s="186" t="s">
        <v>2774</v>
      </c>
      <c r="E1381" s="186" t="s">
        <v>308</v>
      </c>
      <c r="F1381" s="186" t="s">
        <v>74</v>
      </c>
      <c r="G1381" s="186" t="s">
        <v>77</v>
      </c>
      <c r="H1381" s="187">
        <v>2140</v>
      </c>
      <c r="I1381" s="201">
        <v>0.15</v>
      </c>
      <c r="J1381" s="197">
        <f t="shared" si="45"/>
        <v>1819</v>
      </c>
    </row>
    <row r="1382" spans="1:10" ht="15.75">
      <c r="A1382" s="185">
        <f t="shared" si="44"/>
        <v>1378</v>
      </c>
      <c r="B1382" s="186" t="s">
        <v>1215</v>
      </c>
      <c r="C1382" s="186" t="s">
        <v>2775</v>
      </c>
      <c r="D1382" s="186" t="s">
        <v>2776</v>
      </c>
      <c r="E1382" s="186" t="s">
        <v>308</v>
      </c>
      <c r="F1382" s="186" t="s">
        <v>74</v>
      </c>
      <c r="G1382" s="186" t="s">
        <v>77</v>
      </c>
      <c r="H1382" s="187">
        <v>2916</v>
      </c>
      <c r="I1382" s="201">
        <v>0.15</v>
      </c>
      <c r="J1382" s="197">
        <f t="shared" si="45"/>
        <v>2478.6</v>
      </c>
    </row>
    <row r="1383" spans="1:10" ht="15.75">
      <c r="A1383" s="185">
        <f t="shared" si="44"/>
        <v>1379</v>
      </c>
      <c r="B1383" s="186" t="s">
        <v>1215</v>
      </c>
      <c r="C1383" s="186" t="s">
        <v>2777</v>
      </c>
      <c r="D1383" s="186" t="s">
        <v>2778</v>
      </c>
      <c r="E1383" s="186" t="s">
        <v>308</v>
      </c>
      <c r="F1383" s="186" t="s">
        <v>74</v>
      </c>
      <c r="G1383" s="186" t="s">
        <v>77</v>
      </c>
      <c r="H1383" s="187">
        <v>1920</v>
      </c>
      <c r="I1383" s="201">
        <v>0.15</v>
      </c>
      <c r="J1383" s="197">
        <f t="shared" si="45"/>
        <v>1632</v>
      </c>
    </row>
    <row r="1384" spans="1:10" ht="15.75">
      <c r="A1384" s="185">
        <f t="shared" si="44"/>
        <v>1380</v>
      </c>
      <c r="B1384" s="186" t="s">
        <v>1215</v>
      </c>
      <c r="C1384" s="186" t="s">
        <v>2779</v>
      </c>
      <c r="D1384" s="186" t="s">
        <v>2780</v>
      </c>
      <c r="E1384" s="186" t="s">
        <v>308</v>
      </c>
      <c r="F1384" s="186" t="s">
        <v>74</v>
      </c>
      <c r="G1384" s="186" t="s">
        <v>77</v>
      </c>
      <c r="H1384" s="187">
        <v>2634</v>
      </c>
      <c r="I1384" s="201">
        <v>0.15</v>
      </c>
      <c r="J1384" s="197">
        <f t="shared" si="45"/>
        <v>2238.9</v>
      </c>
    </row>
    <row r="1385" spans="1:10" ht="15.75">
      <c r="A1385" s="185">
        <f t="shared" si="44"/>
        <v>1381</v>
      </c>
      <c r="B1385" s="186" t="s">
        <v>1215</v>
      </c>
      <c r="C1385" s="186" t="s">
        <v>2781</v>
      </c>
      <c r="D1385" s="186" t="s">
        <v>2782</v>
      </c>
      <c r="E1385" s="186" t="s">
        <v>308</v>
      </c>
      <c r="F1385" s="186" t="s">
        <v>74</v>
      </c>
      <c r="G1385" s="186" t="s">
        <v>77</v>
      </c>
      <c r="H1385" s="187">
        <v>2365</v>
      </c>
      <c r="I1385" s="201">
        <v>0.15</v>
      </c>
      <c r="J1385" s="197">
        <f t="shared" si="45"/>
        <v>2010.25</v>
      </c>
    </row>
    <row r="1386" spans="1:10" ht="15.75">
      <c r="A1386" s="185">
        <f t="shared" si="44"/>
        <v>1382</v>
      </c>
      <c r="B1386" s="186" t="s">
        <v>1215</v>
      </c>
      <c r="C1386" s="186" t="s">
        <v>2783</v>
      </c>
      <c r="D1386" s="186" t="s">
        <v>2784</v>
      </c>
      <c r="E1386" s="186" t="s">
        <v>308</v>
      </c>
      <c r="F1386" s="186" t="s">
        <v>74</v>
      </c>
      <c r="G1386" s="186" t="s">
        <v>77</v>
      </c>
      <c r="H1386" s="187">
        <v>2420</v>
      </c>
      <c r="I1386" s="201">
        <v>0.15</v>
      </c>
      <c r="J1386" s="197">
        <f t="shared" si="45"/>
        <v>2057</v>
      </c>
    </row>
    <row r="1387" spans="1:10" ht="15.75">
      <c r="A1387" s="185">
        <f t="shared" si="44"/>
        <v>1383</v>
      </c>
      <c r="B1387" s="186" t="s">
        <v>1215</v>
      </c>
      <c r="C1387" s="186" t="s">
        <v>2785</v>
      </c>
      <c r="D1387" s="186" t="s">
        <v>2786</v>
      </c>
      <c r="E1387" s="186" t="s">
        <v>308</v>
      </c>
      <c r="F1387" s="186" t="s">
        <v>74</v>
      </c>
      <c r="G1387" s="186" t="s">
        <v>77</v>
      </c>
      <c r="H1387" s="187">
        <v>2870</v>
      </c>
      <c r="I1387" s="201">
        <v>0.15</v>
      </c>
      <c r="J1387" s="197">
        <f t="shared" si="45"/>
        <v>2439.5</v>
      </c>
    </row>
    <row r="1388" spans="1:10" ht="15.75">
      <c r="A1388" s="185">
        <f t="shared" si="44"/>
        <v>1384</v>
      </c>
      <c r="B1388" s="186" t="s">
        <v>1215</v>
      </c>
      <c r="C1388" s="186" t="s">
        <v>2787</v>
      </c>
      <c r="D1388" s="186" t="s">
        <v>2788</v>
      </c>
      <c r="E1388" s="186" t="s">
        <v>308</v>
      </c>
      <c r="F1388" s="186" t="s">
        <v>74</v>
      </c>
      <c r="G1388" s="186" t="s">
        <v>77</v>
      </c>
      <c r="H1388" s="187">
        <v>3049</v>
      </c>
      <c r="I1388" s="201">
        <v>0.15</v>
      </c>
      <c r="J1388" s="197">
        <f t="shared" si="45"/>
        <v>2591.65</v>
      </c>
    </row>
    <row r="1389" spans="1:10" ht="15.75">
      <c r="A1389" s="185">
        <f t="shared" si="44"/>
        <v>1385</v>
      </c>
      <c r="B1389" s="186" t="s">
        <v>1215</v>
      </c>
      <c r="C1389" s="186" t="s">
        <v>2789</v>
      </c>
      <c r="D1389" s="186" t="s">
        <v>2790</v>
      </c>
      <c r="E1389" s="186" t="s">
        <v>308</v>
      </c>
      <c r="F1389" s="186" t="s">
        <v>74</v>
      </c>
      <c r="G1389" s="186" t="s">
        <v>77</v>
      </c>
      <c r="H1389" s="187">
        <v>2870</v>
      </c>
      <c r="I1389" s="201">
        <v>0.15</v>
      </c>
      <c r="J1389" s="197">
        <f t="shared" si="45"/>
        <v>2439.5</v>
      </c>
    </row>
    <row r="1390" spans="1:10" ht="15.75">
      <c r="A1390" s="185">
        <f t="shared" si="44"/>
        <v>1386</v>
      </c>
      <c r="B1390" s="186" t="s">
        <v>1215</v>
      </c>
      <c r="C1390" s="186" t="s">
        <v>2791</v>
      </c>
      <c r="D1390" s="186" t="s">
        <v>2792</v>
      </c>
      <c r="E1390" s="186" t="s">
        <v>308</v>
      </c>
      <c r="F1390" s="186" t="s">
        <v>74</v>
      </c>
      <c r="G1390" s="186" t="s">
        <v>77</v>
      </c>
      <c r="H1390" s="187">
        <v>3049</v>
      </c>
      <c r="I1390" s="201">
        <v>0.15</v>
      </c>
      <c r="J1390" s="197">
        <f t="shared" si="45"/>
        <v>2591.65</v>
      </c>
    </row>
    <row r="1391" spans="1:10" ht="15.75">
      <c r="A1391" s="185">
        <f t="shared" si="44"/>
        <v>1387</v>
      </c>
      <c r="B1391" s="186" t="s">
        <v>1215</v>
      </c>
      <c r="C1391" s="186" t="s">
        <v>2793</v>
      </c>
      <c r="D1391" s="186" t="s">
        <v>2794</v>
      </c>
      <c r="E1391" s="186" t="s">
        <v>308</v>
      </c>
      <c r="F1391" s="186" t="s">
        <v>74</v>
      </c>
      <c r="G1391" s="186" t="s">
        <v>77</v>
      </c>
      <c r="H1391" s="187">
        <v>2588</v>
      </c>
      <c r="I1391" s="201">
        <v>0.15</v>
      </c>
      <c r="J1391" s="197">
        <f t="shared" si="45"/>
        <v>2199.8000000000002</v>
      </c>
    </row>
    <row r="1392" spans="1:10" ht="15.75">
      <c r="A1392" s="185">
        <f t="shared" si="44"/>
        <v>1388</v>
      </c>
      <c r="B1392" s="186" t="s">
        <v>1215</v>
      </c>
      <c r="C1392" s="186" t="s">
        <v>2795</v>
      </c>
      <c r="D1392" s="186" t="s">
        <v>2796</v>
      </c>
      <c r="E1392" s="186" t="s">
        <v>308</v>
      </c>
      <c r="F1392" s="186" t="s">
        <v>74</v>
      </c>
      <c r="G1392" s="186" t="s">
        <v>77</v>
      </c>
      <c r="H1392" s="187">
        <v>2765</v>
      </c>
      <c r="I1392" s="201">
        <v>0.15</v>
      </c>
      <c r="J1392" s="197">
        <f t="shared" si="45"/>
        <v>2350.25</v>
      </c>
    </row>
    <row r="1393" spans="1:10" ht="15.75">
      <c r="A1393" s="185">
        <f t="shared" si="44"/>
        <v>1389</v>
      </c>
      <c r="B1393" s="186" t="s">
        <v>1215</v>
      </c>
      <c r="C1393" s="186" t="s">
        <v>2797</v>
      </c>
      <c r="D1393" s="186" t="s">
        <v>2798</v>
      </c>
      <c r="E1393" s="186" t="s">
        <v>308</v>
      </c>
      <c r="F1393" s="186" t="s">
        <v>74</v>
      </c>
      <c r="G1393" s="186" t="s">
        <v>77</v>
      </c>
      <c r="H1393" s="187">
        <v>390</v>
      </c>
      <c r="I1393" s="201">
        <v>0.15</v>
      </c>
      <c r="J1393" s="197">
        <f t="shared" si="45"/>
        <v>331.5</v>
      </c>
    </row>
    <row r="1394" spans="1:10" ht="15.75">
      <c r="A1394" s="185">
        <f t="shared" si="44"/>
        <v>1390</v>
      </c>
      <c r="B1394" s="186" t="s">
        <v>1215</v>
      </c>
      <c r="C1394" s="186" t="s">
        <v>2799</v>
      </c>
      <c r="D1394" s="186" t="s">
        <v>2800</v>
      </c>
      <c r="E1394" s="186" t="s">
        <v>308</v>
      </c>
      <c r="F1394" s="186" t="s">
        <v>74</v>
      </c>
      <c r="G1394" s="186" t="s">
        <v>77</v>
      </c>
      <c r="H1394" s="187">
        <v>2035</v>
      </c>
      <c r="I1394" s="201">
        <v>0.15</v>
      </c>
      <c r="J1394" s="197">
        <f t="shared" si="45"/>
        <v>1729.75</v>
      </c>
    </row>
    <row r="1395" spans="1:10" ht="15.75">
      <c r="A1395" s="185">
        <f t="shared" si="44"/>
        <v>1391</v>
      </c>
      <c r="B1395" s="186" t="s">
        <v>1215</v>
      </c>
      <c r="C1395" s="186" t="s">
        <v>2801</v>
      </c>
      <c r="D1395" s="186" t="s">
        <v>2802</v>
      </c>
      <c r="E1395" s="186" t="s">
        <v>308</v>
      </c>
      <c r="F1395" s="186" t="s">
        <v>74</v>
      </c>
      <c r="G1395" s="186" t="s">
        <v>77</v>
      </c>
      <c r="H1395" s="187">
        <v>4500</v>
      </c>
      <c r="I1395" s="201">
        <v>0.15</v>
      </c>
      <c r="J1395" s="197">
        <f t="shared" si="45"/>
        <v>3825</v>
      </c>
    </row>
    <row r="1396" spans="1:10" ht="15.75">
      <c r="A1396" s="185">
        <f t="shared" si="44"/>
        <v>1392</v>
      </c>
      <c r="B1396" s="186" t="s">
        <v>1215</v>
      </c>
      <c r="C1396" s="186" t="s">
        <v>2803</v>
      </c>
      <c r="D1396" s="186" t="s">
        <v>2804</v>
      </c>
      <c r="E1396" s="186" t="s">
        <v>308</v>
      </c>
      <c r="F1396" s="186" t="s">
        <v>74</v>
      </c>
      <c r="G1396" s="186" t="s">
        <v>77</v>
      </c>
      <c r="H1396" s="187">
        <v>1490</v>
      </c>
      <c r="I1396" s="201">
        <v>0.15</v>
      </c>
      <c r="J1396" s="197">
        <f t="shared" si="45"/>
        <v>1266.5</v>
      </c>
    </row>
    <row r="1397" spans="1:10" ht="15.75">
      <c r="A1397" s="185">
        <f t="shared" si="44"/>
        <v>1393</v>
      </c>
      <c r="B1397" s="186" t="s">
        <v>1215</v>
      </c>
      <c r="C1397" s="186" t="s">
        <v>2805</v>
      </c>
      <c r="D1397" s="186" t="s">
        <v>2806</v>
      </c>
      <c r="E1397" s="186" t="s">
        <v>308</v>
      </c>
      <c r="F1397" s="186" t="s">
        <v>74</v>
      </c>
      <c r="G1397" s="186" t="s">
        <v>77</v>
      </c>
      <c r="H1397" s="187">
        <v>6375</v>
      </c>
      <c r="I1397" s="201">
        <v>0.15</v>
      </c>
      <c r="J1397" s="197">
        <f t="shared" si="45"/>
        <v>5418.75</v>
      </c>
    </row>
    <row r="1398" spans="1:10" ht="15.75">
      <c r="A1398" s="185">
        <f t="shared" si="44"/>
        <v>1394</v>
      </c>
      <c r="B1398" s="186" t="s">
        <v>1215</v>
      </c>
      <c r="C1398" s="186" t="s">
        <v>2807</v>
      </c>
      <c r="D1398" s="186" t="s">
        <v>2808</v>
      </c>
      <c r="E1398" s="186" t="s">
        <v>308</v>
      </c>
      <c r="F1398" s="186" t="s">
        <v>74</v>
      </c>
      <c r="G1398" s="186" t="s">
        <v>77</v>
      </c>
      <c r="H1398" s="187">
        <v>8520</v>
      </c>
      <c r="I1398" s="201">
        <v>0.15</v>
      </c>
      <c r="J1398" s="197">
        <f t="shared" si="45"/>
        <v>7242</v>
      </c>
    </row>
    <row r="1399" spans="1:10" ht="15.75">
      <c r="A1399" s="185">
        <f t="shared" si="44"/>
        <v>1395</v>
      </c>
      <c r="B1399" s="186" t="s">
        <v>1215</v>
      </c>
      <c r="C1399" s="186" t="s">
        <v>2809</v>
      </c>
      <c r="D1399" s="186" t="s">
        <v>2810</v>
      </c>
      <c r="E1399" s="186" t="s">
        <v>308</v>
      </c>
      <c r="F1399" s="186" t="s">
        <v>74</v>
      </c>
      <c r="G1399" s="186" t="s">
        <v>77</v>
      </c>
      <c r="H1399" s="187">
        <v>137</v>
      </c>
      <c r="I1399" s="201">
        <v>0.15</v>
      </c>
      <c r="J1399" s="197">
        <f t="shared" si="45"/>
        <v>116.45</v>
      </c>
    </row>
  </sheetData>
  <sheetProtection algorithmName="SHA-512" hashValue="LwmLBs4wTzNGcTYQ0tOfuAASuruAeL7h/PK6Uf9pqbqgECXDu6E68O+f66NoR+qogiudpWRliTVY08Gh1YcJCw==" saltValue="l0qB9lD0cV/wcyCHp4/4eQ==" spinCount="100000" sheet="1" objects="1" scenarios="1"/>
  <autoFilter ref="A4:J1399" xr:uid="{BC380992-D70C-40E9-951F-AC046A4BD96D}"/>
  <printOptions horizontalCentered="1"/>
  <pageMargins left="0.75" right="0.75" top="1" bottom="1" header="0.5" footer="0.5"/>
  <pageSetup paperSize="3" scale="73" fitToHeight="0" orientation="landscape" r:id="rId1"/>
  <headerFooter alignWithMargins="0">
    <oddHeader>&amp;LGROUP 77201, AWARD 23150
INTELLIGENT FACILITY AND SECURITY SYSTEMS &amp;&amp; SOLUTIONS&amp;RMINUTEMAN SECURITY TECHNOLOGIES INC
CONTRACT NO.: PT69233
JULY 2024</oddHeader>
    <oddFooter>&amp;L&amp;F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18"/>
  <sheetViews>
    <sheetView zoomScale="70" zoomScaleNormal="70" zoomScaleSheetLayoutView="70" workbookViewId="0">
      <selection activeCell="D13" sqref="D13"/>
    </sheetView>
  </sheetViews>
  <sheetFormatPr defaultColWidth="8.7109375" defaultRowHeight="15"/>
  <cols>
    <col min="1" max="1" width="49.28515625" style="44" customWidth="1"/>
    <col min="2" max="2" width="72.85546875" style="44" customWidth="1"/>
    <col min="3" max="3" width="60.7109375" style="44" customWidth="1"/>
    <col min="4" max="4" width="18.42578125" style="87" bestFit="1" customWidth="1"/>
    <col min="5" max="5" width="18.7109375" style="87" bestFit="1" customWidth="1"/>
    <col min="6" max="6" width="14.28515625" style="86" bestFit="1" customWidth="1"/>
    <col min="7" max="7" width="15.28515625" style="87" bestFit="1" customWidth="1"/>
    <col min="8" max="8" width="15.42578125" style="87" customWidth="1"/>
    <col min="9" max="9" width="14.42578125" style="87" customWidth="1"/>
    <col min="10" max="10" width="16.7109375" style="87" customWidth="1"/>
    <col min="11" max="13" width="15.85546875" style="87" customWidth="1"/>
    <col min="14" max="15" width="19.7109375" style="87" customWidth="1"/>
    <col min="16" max="19" width="8.7109375" style="44" hidden="1" customWidth="1"/>
    <col min="20" max="16384" width="8.7109375" style="44"/>
  </cols>
  <sheetData>
    <row r="1" spans="1:17" ht="18.75">
      <c r="A1" s="133" t="s">
        <v>54</v>
      </c>
      <c r="B1" s="134"/>
      <c r="C1" s="134"/>
      <c r="D1" s="136"/>
      <c r="E1" s="136"/>
      <c r="F1" s="135"/>
      <c r="G1" s="136"/>
      <c r="H1" s="136"/>
      <c r="I1" s="136"/>
      <c r="J1" s="136"/>
      <c r="K1" s="136"/>
      <c r="L1" s="136"/>
      <c r="M1" s="136"/>
      <c r="N1" s="136"/>
      <c r="O1" s="136"/>
    </row>
    <row r="2" spans="1:17">
      <c r="A2" s="137"/>
      <c r="B2" s="36" t="s">
        <v>0</v>
      </c>
      <c r="C2" s="134">
        <f>'Cover Page'!B4:D4</f>
        <v>0</v>
      </c>
      <c r="D2" s="136"/>
      <c r="E2" s="136"/>
      <c r="F2" s="135"/>
      <c r="G2" s="136"/>
      <c r="H2" s="136"/>
      <c r="I2" s="136"/>
      <c r="J2" s="136"/>
      <c r="K2" s="136"/>
      <c r="L2" s="136"/>
      <c r="M2" s="136"/>
      <c r="N2" s="136"/>
      <c r="O2" s="136"/>
    </row>
    <row r="3" spans="1:17" ht="60">
      <c r="A3" s="89" t="s">
        <v>28</v>
      </c>
      <c r="B3" s="89" t="s">
        <v>29</v>
      </c>
      <c r="C3" s="48" t="s">
        <v>73</v>
      </c>
      <c r="D3" s="91" t="s">
        <v>30</v>
      </c>
      <c r="E3" s="91" t="s">
        <v>31</v>
      </c>
      <c r="F3" s="138" t="s">
        <v>32</v>
      </c>
      <c r="G3" s="139" t="s">
        <v>48</v>
      </c>
      <c r="H3" s="91" t="s">
        <v>47</v>
      </c>
      <c r="I3" s="91" t="s">
        <v>46</v>
      </c>
      <c r="J3" s="91" t="s">
        <v>33</v>
      </c>
      <c r="K3" s="91" t="s">
        <v>34</v>
      </c>
      <c r="L3" s="91" t="s">
        <v>35</v>
      </c>
      <c r="M3" s="91" t="s">
        <v>36</v>
      </c>
      <c r="N3" s="91" t="s">
        <v>45</v>
      </c>
      <c r="O3" s="91" t="s">
        <v>37</v>
      </c>
    </row>
    <row r="4" spans="1:17" ht="240">
      <c r="A4" s="140" t="s">
        <v>38</v>
      </c>
      <c r="B4" s="98" t="s">
        <v>2913</v>
      </c>
      <c r="C4" s="129" t="s">
        <v>169</v>
      </c>
      <c r="D4" s="72">
        <v>41.68</v>
      </c>
      <c r="E4" s="72">
        <f>SUM(P4+(D4*Q4))</f>
        <v>29.862400000000001</v>
      </c>
      <c r="F4" s="141">
        <v>1.1465096163630815</v>
      </c>
      <c r="G4" s="142">
        <f t="shared" ref="G4:G8" si="0">SUM(D4:E4)*(1+F4)</f>
        <v>153.56644957769413</v>
      </c>
      <c r="H4" s="72">
        <f t="shared" ref="H4:H8" si="1">SUM(D4*1.5)</f>
        <v>62.519999999999996</v>
      </c>
      <c r="I4" s="72">
        <f t="shared" ref="I4:I8" si="2">SUM((H4+(P4+(H4*Q4)))*(1+F4))</f>
        <v>206.35169685560194</v>
      </c>
      <c r="J4" s="72">
        <f t="shared" ref="J4:J8" si="3">SUM(D4*1.5)</f>
        <v>62.519999999999996</v>
      </c>
      <c r="K4" s="72">
        <f t="shared" ref="K4:K8" si="4">SUM((J4+(P4+(J4*Q4)))*(1+F4))</f>
        <v>206.35169685560194</v>
      </c>
      <c r="L4" s="72">
        <f t="shared" ref="L4:L8" si="5">SUM(D4*1.5)</f>
        <v>62.519999999999996</v>
      </c>
      <c r="M4" s="72">
        <f t="shared" ref="M4:M8" si="6">SUM((L4+(P4+(L4*Q4)))*(1+F4))</f>
        <v>206.35169685560194</v>
      </c>
      <c r="N4" s="72">
        <f t="shared" ref="N4:N8" si="7">SUM(D4*2)</f>
        <v>83.36</v>
      </c>
      <c r="O4" s="72">
        <f t="shared" ref="O4:O8" si="8">SUM((N4+(P4+(N4*Q4)))*(1+F4))</f>
        <v>259.13694413350976</v>
      </c>
      <c r="P4" s="126">
        <v>22.36</v>
      </c>
      <c r="Q4" s="44">
        <v>0.18</v>
      </c>
    </row>
    <row r="5" spans="1:17" ht="115.5">
      <c r="A5" s="129" t="s">
        <v>39</v>
      </c>
      <c r="B5" s="67" t="s">
        <v>264</v>
      </c>
      <c r="C5" s="129" t="s">
        <v>168</v>
      </c>
      <c r="D5" s="72">
        <v>65.25</v>
      </c>
      <c r="E5" s="72">
        <f>SUM(P5+(D5*Q5))</f>
        <v>36.409374999999997</v>
      </c>
      <c r="F5" s="55">
        <v>0.52892903617446096</v>
      </c>
      <c r="G5" s="142">
        <f t="shared" si="0"/>
        <v>155.42997023684808</v>
      </c>
      <c r="H5" s="72">
        <f t="shared" si="1"/>
        <v>97.875</v>
      </c>
      <c r="I5" s="72">
        <f t="shared" si="2"/>
        <v>221.6474090032402</v>
      </c>
      <c r="J5" s="72">
        <f t="shared" si="3"/>
        <v>97.875</v>
      </c>
      <c r="K5" s="72">
        <f t="shared" si="4"/>
        <v>221.6474090032402</v>
      </c>
      <c r="L5" s="72">
        <f t="shared" si="5"/>
        <v>97.875</v>
      </c>
      <c r="M5" s="72">
        <f t="shared" si="6"/>
        <v>221.6474090032402</v>
      </c>
      <c r="N5" s="72">
        <f t="shared" si="7"/>
        <v>130.5</v>
      </c>
      <c r="O5" s="72">
        <f t="shared" si="8"/>
        <v>287.86484776963232</v>
      </c>
      <c r="P5" s="44">
        <v>15.04</v>
      </c>
      <c r="Q5" s="44">
        <v>0.32750000000000001</v>
      </c>
    </row>
    <row r="6" spans="1:17" ht="77.25">
      <c r="A6" s="143" t="s">
        <v>2935</v>
      </c>
      <c r="B6" s="67" t="s">
        <v>248</v>
      </c>
      <c r="C6" s="129" t="s">
        <v>169</v>
      </c>
      <c r="D6" s="72">
        <v>41.68</v>
      </c>
      <c r="E6" s="72">
        <f>SUM(P6+(D6*Q6))</f>
        <v>29.862400000000001</v>
      </c>
      <c r="F6" s="55">
        <v>1.2260099725246769</v>
      </c>
      <c r="G6" s="142">
        <f t="shared" si="0"/>
        <v>159.25409585834947</v>
      </c>
      <c r="H6" s="72">
        <f t="shared" si="1"/>
        <v>62.519999999999996</v>
      </c>
      <c r="I6" s="72">
        <f t="shared" si="2"/>
        <v>213.9943522946983</v>
      </c>
      <c r="J6" s="72">
        <f t="shared" si="3"/>
        <v>62.519999999999996</v>
      </c>
      <c r="K6" s="72">
        <f t="shared" si="4"/>
        <v>213.9943522946983</v>
      </c>
      <c r="L6" s="72">
        <f t="shared" si="5"/>
        <v>62.519999999999996</v>
      </c>
      <c r="M6" s="72">
        <f t="shared" si="6"/>
        <v>213.9943522946983</v>
      </c>
      <c r="N6" s="72">
        <f t="shared" si="7"/>
        <v>83.36</v>
      </c>
      <c r="O6" s="72">
        <f t="shared" si="8"/>
        <v>268.73460873104716</v>
      </c>
      <c r="P6" s="126">
        <v>22.36</v>
      </c>
      <c r="Q6" s="44">
        <v>0.18</v>
      </c>
    </row>
    <row r="7" spans="1:17" ht="77.25">
      <c r="A7" s="128" t="s">
        <v>219</v>
      </c>
      <c r="B7" s="67" t="s">
        <v>265</v>
      </c>
      <c r="C7" s="129" t="s">
        <v>169</v>
      </c>
      <c r="D7" s="72">
        <v>41.68</v>
      </c>
      <c r="E7" s="72">
        <f>SUM(P7+(D7*Q7))</f>
        <v>29.862400000000001</v>
      </c>
      <c r="F7" s="55">
        <v>1.2260099725246769</v>
      </c>
      <c r="G7" s="142">
        <f t="shared" si="0"/>
        <v>159.25409585834947</v>
      </c>
      <c r="H7" s="72">
        <f t="shared" si="1"/>
        <v>62.519999999999996</v>
      </c>
      <c r="I7" s="72">
        <f t="shared" si="2"/>
        <v>213.9943522946983</v>
      </c>
      <c r="J7" s="72">
        <f t="shared" si="3"/>
        <v>62.519999999999996</v>
      </c>
      <c r="K7" s="72">
        <f t="shared" si="4"/>
        <v>213.9943522946983</v>
      </c>
      <c r="L7" s="72">
        <f t="shared" si="5"/>
        <v>62.519999999999996</v>
      </c>
      <c r="M7" s="72">
        <f t="shared" si="6"/>
        <v>213.9943522946983</v>
      </c>
      <c r="N7" s="72">
        <f t="shared" si="7"/>
        <v>83.36</v>
      </c>
      <c r="O7" s="72">
        <f t="shared" si="8"/>
        <v>268.73460873104716</v>
      </c>
      <c r="P7" s="126">
        <v>22.36</v>
      </c>
      <c r="Q7" s="44">
        <v>0.18</v>
      </c>
    </row>
    <row r="8" spans="1:17" s="149" customFormat="1" ht="65.25" thickBot="1">
      <c r="A8" s="144" t="s">
        <v>157</v>
      </c>
      <c r="B8" s="145" t="s">
        <v>266</v>
      </c>
      <c r="C8" s="146" t="s">
        <v>168</v>
      </c>
      <c r="D8" s="204">
        <v>65.25</v>
      </c>
      <c r="E8" s="204">
        <f>SUM(P8+(D8*Q8))</f>
        <v>36.409374999999997</v>
      </c>
      <c r="F8" s="147">
        <v>0.58555603751425589</v>
      </c>
      <c r="G8" s="148">
        <f t="shared" si="0"/>
        <v>161.18663580117581</v>
      </c>
      <c r="H8" s="72">
        <f t="shared" si="1"/>
        <v>97.875</v>
      </c>
      <c r="I8" s="72">
        <f t="shared" si="2"/>
        <v>229.85657229965651</v>
      </c>
      <c r="J8" s="72">
        <f t="shared" si="3"/>
        <v>97.875</v>
      </c>
      <c r="K8" s="72">
        <f t="shared" si="4"/>
        <v>229.85657229965651</v>
      </c>
      <c r="L8" s="72">
        <f t="shared" si="5"/>
        <v>97.875</v>
      </c>
      <c r="M8" s="72">
        <f t="shared" si="6"/>
        <v>229.85657229965651</v>
      </c>
      <c r="N8" s="72">
        <f t="shared" si="7"/>
        <v>130.5</v>
      </c>
      <c r="O8" s="72">
        <f t="shared" si="8"/>
        <v>298.52650879813723</v>
      </c>
      <c r="P8" s="149">
        <v>15.04</v>
      </c>
      <c r="Q8" s="149">
        <v>0.32750000000000001</v>
      </c>
    </row>
    <row r="9" spans="1:17" ht="39">
      <c r="A9" s="66" t="s">
        <v>44</v>
      </c>
      <c r="B9" s="67" t="s">
        <v>273</v>
      </c>
      <c r="C9" s="69"/>
      <c r="D9" s="73"/>
      <c r="E9" s="73"/>
      <c r="F9" s="70"/>
      <c r="G9" s="71"/>
      <c r="H9" s="73"/>
      <c r="I9" s="72">
        <f t="shared" ref="I9:I13" si="9">SUM(G9*1.5)</f>
        <v>0</v>
      </c>
      <c r="J9" s="73"/>
      <c r="K9" s="72">
        <f t="shared" ref="K9:K13" si="10">SUM(G9*1.5)</f>
        <v>0</v>
      </c>
      <c r="L9" s="73"/>
      <c r="M9" s="72">
        <f t="shared" ref="M9:M13" si="11">SUM(G9*1.5)</f>
        <v>0</v>
      </c>
      <c r="N9" s="73"/>
      <c r="O9" s="72">
        <f t="shared" ref="O9:O13" si="12">SUM(G9*2)</f>
        <v>0</v>
      </c>
    </row>
    <row r="10" spans="1:17" ht="51.75">
      <c r="A10" s="66" t="s">
        <v>41</v>
      </c>
      <c r="B10" s="67" t="s">
        <v>271</v>
      </c>
      <c r="C10" s="69"/>
      <c r="D10" s="73"/>
      <c r="E10" s="73"/>
      <c r="F10" s="70"/>
      <c r="G10" s="71"/>
      <c r="H10" s="73"/>
      <c r="I10" s="72">
        <f t="shared" si="9"/>
        <v>0</v>
      </c>
      <c r="J10" s="73"/>
      <c r="K10" s="72">
        <f t="shared" si="10"/>
        <v>0</v>
      </c>
      <c r="L10" s="73"/>
      <c r="M10" s="72">
        <f t="shared" si="11"/>
        <v>0</v>
      </c>
      <c r="N10" s="73"/>
      <c r="O10" s="72">
        <f t="shared" si="12"/>
        <v>0</v>
      </c>
    </row>
    <row r="11" spans="1:17" ht="64.5">
      <c r="A11" s="150" t="s">
        <v>65</v>
      </c>
      <c r="B11" s="76" t="s">
        <v>270</v>
      </c>
      <c r="C11" s="151"/>
      <c r="D11" s="155"/>
      <c r="E11" s="155"/>
      <c r="F11" s="152"/>
      <c r="G11" s="153"/>
      <c r="H11" s="155"/>
      <c r="I11" s="154">
        <f t="shared" si="9"/>
        <v>0</v>
      </c>
      <c r="J11" s="155"/>
      <c r="K11" s="154">
        <f t="shared" si="10"/>
        <v>0</v>
      </c>
      <c r="L11" s="155"/>
      <c r="M11" s="154">
        <f t="shared" si="11"/>
        <v>0</v>
      </c>
      <c r="N11" s="155"/>
      <c r="O11" s="154">
        <f t="shared" si="12"/>
        <v>0</v>
      </c>
    </row>
    <row r="12" spans="1:17" s="162" customFormat="1" ht="90.75" thickBot="1">
      <c r="A12" s="156" t="s">
        <v>207</v>
      </c>
      <c r="B12" s="78" t="s">
        <v>269</v>
      </c>
      <c r="C12" s="157"/>
      <c r="D12" s="161"/>
      <c r="E12" s="161"/>
      <c r="F12" s="158"/>
      <c r="G12" s="159"/>
      <c r="H12" s="161"/>
      <c r="I12" s="160">
        <f t="shared" si="9"/>
        <v>0</v>
      </c>
      <c r="J12" s="161"/>
      <c r="K12" s="160">
        <f t="shared" si="10"/>
        <v>0</v>
      </c>
      <c r="L12" s="161"/>
      <c r="M12" s="160">
        <f t="shared" si="11"/>
        <v>0</v>
      </c>
      <c r="N12" s="161"/>
      <c r="O12" s="160">
        <f t="shared" si="12"/>
        <v>0</v>
      </c>
    </row>
    <row r="13" spans="1:17" ht="65.25" thickTop="1">
      <c r="A13" s="163" t="s">
        <v>66</v>
      </c>
      <c r="B13" s="79" t="s">
        <v>268</v>
      </c>
      <c r="C13" s="164"/>
      <c r="D13" s="168"/>
      <c r="E13" s="168"/>
      <c r="F13" s="165"/>
      <c r="G13" s="166"/>
      <c r="H13" s="168"/>
      <c r="I13" s="167">
        <f t="shared" si="9"/>
        <v>0</v>
      </c>
      <c r="J13" s="168"/>
      <c r="K13" s="167">
        <f t="shared" si="10"/>
        <v>0</v>
      </c>
      <c r="L13" s="168"/>
      <c r="M13" s="167">
        <f t="shared" si="11"/>
        <v>0</v>
      </c>
      <c r="N13" s="168"/>
      <c r="O13" s="167">
        <f t="shared" si="12"/>
        <v>0</v>
      </c>
    </row>
    <row r="14" spans="1:17">
      <c r="A14" s="66" t="s">
        <v>43</v>
      </c>
      <c r="B14" s="80"/>
      <c r="C14" s="69"/>
      <c r="D14" s="73"/>
      <c r="E14" s="73"/>
      <c r="F14" s="70"/>
      <c r="G14" s="73"/>
      <c r="H14" s="73"/>
      <c r="I14" s="73"/>
      <c r="J14" s="73"/>
      <c r="K14" s="73"/>
      <c r="L14" s="73"/>
      <c r="M14" s="73"/>
      <c r="N14" s="73"/>
      <c r="O14" s="73"/>
    </row>
    <row r="15" spans="1:17" s="173" customFormat="1" ht="15.75" thickBot="1">
      <c r="A15" s="169" t="s">
        <v>42</v>
      </c>
      <c r="B15" s="81"/>
      <c r="C15" s="170"/>
      <c r="D15" s="172"/>
      <c r="E15" s="172"/>
      <c r="F15" s="171"/>
      <c r="G15" s="172"/>
      <c r="H15" s="172"/>
      <c r="I15" s="172"/>
      <c r="J15" s="172"/>
      <c r="K15" s="172"/>
      <c r="L15" s="172"/>
      <c r="M15" s="172"/>
      <c r="N15" s="172"/>
      <c r="O15" s="172"/>
    </row>
    <row r="16" spans="1:17" ht="64.5">
      <c r="A16" s="163" t="s">
        <v>67</v>
      </c>
      <c r="B16" s="79" t="s">
        <v>267</v>
      </c>
      <c r="C16" s="164"/>
      <c r="D16" s="168"/>
      <c r="E16" s="168"/>
      <c r="F16" s="165"/>
      <c r="G16" s="166"/>
      <c r="H16" s="168"/>
      <c r="I16" s="167">
        <f>SUM(G16*1.5)</f>
        <v>0</v>
      </c>
      <c r="J16" s="168"/>
      <c r="K16" s="167">
        <f>SUM(G16*1.5)</f>
        <v>0</v>
      </c>
      <c r="L16" s="168"/>
      <c r="M16" s="167">
        <f>SUM(G16*1.5)</f>
        <v>0</v>
      </c>
      <c r="N16" s="168"/>
      <c r="O16" s="167">
        <f>SUM(G16*2)</f>
        <v>0</v>
      </c>
    </row>
    <row r="17" spans="1:15">
      <c r="A17" s="66" t="s">
        <v>43</v>
      </c>
      <c r="B17" s="174"/>
      <c r="C17" s="69"/>
      <c r="D17" s="73"/>
      <c r="E17" s="73"/>
      <c r="F17" s="70"/>
      <c r="G17" s="73"/>
      <c r="H17" s="73"/>
      <c r="I17" s="73"/>
      <c r="J17" s="73"/>
      <c r="K17" s="73"/>
      <c r="L17" s="73"/>
      <c r="M17" s="73"/>
      <c r="N17" s="73"/>
      <c r="O17" s="73"/>
    </row>
    <row r="18" spans="1:15">
      <c r="A18" s="175" t="s">
        <v>42</v>
      </c>
      <c r="B18" s="174"/>
      <c r="C18" s="176"/>
      <c r="D18" s="205"/>
      <c r="E18" s="205"/>
      <c r="F18" s="177"/>
      <c r="G18" s="73"/>
      <c r="H18" s="73"/>
      <c r="I18" s="73"/>
      <c r="J18" s="73"/>
      <c r="K18" s="73"/>
      <c r="L18" s="73"/>
      <c r="M18" s="73"/>
      <c r="N18" s="73"/>
      <c r="O18" s="73"/>
    </row>
  </sheetData>
  <sheetProtection algorithmName="SHA-512" hashValue="W1ycMoKiKnu7xElQUPlJkQPND+d/qm7kJCazykwGnTVDPow4NX9+IXUMq2mQkfd6bcuf3X3es/0UBMkTRIKBJA==" saltValue="PLhnJDyPilGsCfbsrBZYfg==" spinCount="100000" sheet="1" objects="1" scenarios="1"/>
  <autoFilter ref="A3:O3" xr:uid="{00000000-0001-0000-0500-000000000000}"/>
  <printOptions horizontalCentered="1"/>
  <pageMargins left="0.75" right="0.75" top="1" bottom="1" header="0.5" footer="0.5"/>
  <pageSetup paperSize="3" scale="52" fitToHeight="0" orientation="landscape" r:id="rId1"/>
  <headerFooter alignWithMargins="0">
    <oddHeader>&amp;LGROUP 77201, AWARD 23150
INTELLIGENT FACILITY AND SECURITY SYSTEMS &amp;&amp; SOLUTIONS&amp;RMINUTEMAN SECURITY TECHNOLOGIES INC
CONTRACT NO.: PT69233
JULY 2024</oddHeader>
    <oddFooter>&amp;L&amp;F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19"/>
  <sheetViews>
    <sheetView zoomScale="70" zoomScaleNormal="70" workbookViewId="0">
      <selection sqref="A1:J1"/>
    </sheetView>
  </sheetViews>
  <sheetFormatPr defaultColWidth="8.7109375" defaultRowHeight="15"/>
  <cols>
    <col min="1" max="1" width="48.42578125" style="84" customWidth="1"/>
    <col min="2" max="2" width="47" style="84" customWidth="1"/>
    <col min="3" max="3" width="43.28515625" style="84" customWidth="1"/>
    <col min="4" max="4" width="18.42578125" style="43" customWidth="1"/>
    <col min="5" max="5" width="18.7109375" style="43" customWidth="1"/>
    <col min="6" max="6" width="14.28515625" style="42" bestFit="1" customWidth="1"/>
    <col min="7" max="7" width="15.28515625" style="43" bestFit="1" customWidth="1"/>
    <col min="8" max="8" width="15" style="43" customWidth="1"/>
    <col min="9" max="9" width="13.5703125" style="43" customWidth="1"/>
    <col min="10" max="10" width="18.140625" style="43" customWidth="1"/>
    <col min="11" max="11" width="17.7109375" style="43" customWidth="1"/>
    <col min="12" max="12" width="15.42578125" style="43" customWidth="1"/>
    <col min="13" max="13" width="14.85546875" style="43" customWidth="1"/>
    <col min="14" max="14" width="17.85546875" style="43" customWidth="1"/>
    <col min="15" max="15" width="16.85546875" style="43" customWidth="1"/>
    <col min="16" max="19" width="8.7109375" style="44" hidden="1" customWidth="1"/>
    <col min="20" max="16384" width="8.7109375" style="44"/>
  </cols>
  <sheetData>
    <row r="1" spans="1:17" ht="21">
      <c r="A1" s="288" t="s">
        <v>55</v>
      </c>
      <c r="B1" s="289"/>
      <c r="C1" s="37"/>
    </row>
    <row r="2" spans="1:17">
      <c r="A2" s="131"/>
      <c r="B2" s="36" t="s">
        <v>2906</v>
      </c>
      <c r="C2" s="36">
        <f>'Cover Page'!B4:D4</f>
        <v>0</v>
      </c>
    </row>
    <row r="3" spans="1:17" ht="45">
      <c r="A3" s="89" t="s">
        <v>28</v>
      </c>
      <c r="B3" s="89" t="s">
        <v>29</v>
      </c>
      <c r="C3" s="48" t="s">
        <v>73</v>
      </c>
      <c r="D3" s="91" t="s">
        <v>30</v>
      </c>
      <c r="E3" s="91" t="s">
        <v>31</v>
      </c>
      <c r="F3" s="90" t="s">
        <v>32</v>
      </c>
      <c r="G3" s="91" t="s">
        <v>48</v>
      </c>
      <c r="H3" s="91" t="s">
        <v>47</v>
      </c>
      <c r="I3" s="91" t="s">
        <v>49</v>
      </c>
      <c r="J3" s="91" t="s">
        <v>33</v>
      </c>
      <c r="K3" s="91" t="s">
        <v>34</v>
      </c>
      <c r="L3" s="91" t="s">
        <v>35</v>
      </c>
      <c r="M3" s="91" t="s">
        <v>36</v>
      </c>
      <c r="N3" s="91" t="s">
        <v>45</v>
      </c>
      <c r="O3" s="91" t="s">
        <v>37</v>
      </c>
    </row>
    <row r="4" spans="1:17" ht="240">
      <c r="A4" s="66" t="s">
        <v>50</v>
      </c>
      <c r="B4" s="53" t="s">
        <v>275</v>
      </c>
      <c r="C4" s="129" t="s">
        <v>170</v>
      </c>
      <c r="D4" s="72">
        <v>62</v>
      </c>
      <c r="E4" s="72">
        <v>66.09</v>
      </c>
      <c r="F4" s="55">
        <v>0.20837808807733621</v>
      </c>
      <c r="G4" s="72">
        <f>SUM(D4:E4)*(1+F4)</f>
        <v>154.78114930182602</v>
      </c>
      <c r="H4" s="72">
        <f t="shared" ref="H4:H9" si="0">SUM(D4*1.5)</f>
        <v>93</v>
      </c>
      <c r="I4" s="72">
        <f>SUM((H4+P4)*(1+F4))</f>
        <v>194.17427497314716</v>
      </c>
      <c r="J4" s="72">
        <f t="shared" ref="J4:J9" si="1">SUM(D4*1.5)</f>
        <v>93</v>
      </c>
      <c r="K4" s="72">
        <f>SUM((J4+P4)*(1+F4))</f>
        <v>194.17427497314716</v>
      </c>
      <c r="L4" s="72">
        <f t="shared" ref="L4:L9" si="2">SUM(D4*1.5)</f>
        <v>93</v>
      </c>
      <c r="M4" s="72">
        <f>SUM(P4+L4)*(1+F4)</f>
        <v>194.17427497314716</v>
      </c>
      <c r="N4" s="72">
        <f>SUM(D4*1.5)</f>
        <v>93</v>
      </c>
      <c r="O4" s="72">
        <f>SUM((N4+P4)*(1+F4))</f>
        <v>194.17427497314716</v>
      </c>
      <c r="P4" s="132">
        <v>67.69</v>
      </c>
    </row>
    <row r="5" spans="1:17" ht="150.75" customHeight="1">
      <c r="A5" s="98" t="s">
        <v>2914</v>
      </c>
      <c r="B5" s="53" t="s">
        <v>276</v>
      </c>
      <c r="C5" s="129" t="s">
        <v>170</v>
      </c>
      <c r="D5" s="72">
        <v>62</v>
      </c>
      <c r="E5" s="72">
        <v>66.09</v>
      </c>
      <c r="F5" s="55">
        <v>0.25313283208020049</v>
      </c>
      <c r="G5" s="72">
        <f>SUM(D5:E5)*(1+F5)</f>
        <v>160.51378446115288</v>
      </c>
      <c r="H5" s="72">
        <f t="shared" si="0"/>
        <v>93</v>
      </c>
      <c r="I5" s="72">
        <f>SUM((H5+P5)*(1+F5))</f>
        <v>201.36591478696741</v>
      </c>
      <c r="J5" s="72">
        <f t="shared" si="1"/>
        <v>93</v>
      </c>
      <c r="K5" s="72">
        <f>SUM((J5+P5)*(1+F5))</f>
        <v>201.36591478696741</v>
      </c>
      <c r="L5" s="72">
        <f t="shared" si="2"/>
        <v>93</v>
      </c>
      <c r="M5" s="72">
        <f>SUM(P5+L5)*(1+F5)</f>
        <v>201.36591478696741</v>
      </c>
      <c r="N5" s="72">
        <f>SUM(D5*1.5)</f>
        <v>93</v>
      </c>
      <c r="O5" s="72">
        <f>SUM((N5+P5)*(1+F5))</f>
        <v>201.36591478696741</v>
      </c>
      <c r="P5" s="132">
        <v>67.69</v>
      </c>
    </row>
    <row r="6" spans="1:17" ht="150">
      <c r="A6" s="64" t="s">
        <v>243</v>
      </c>
      <c r="B6" s="53" t="s">
        <v>277</v>
      </c>
      <c r="C6" s="129" t="s">
        <v>170</v>
      </c>
      <c r="D6" s="72">
        <v>62</v>
      </c>
      <c r="E6" s="72">
        <v>66.09</v>
      </c>
      <c r="F6" s="55">
        <v>0.20837808807733621</v>
      </c>
      <c r="G6" s="72">
        <f t="shared" ref="G6:G9" si="3">SUM(D6:E6)*(1+F6)</f>
        <v>154.78114930182602</v>
      </c>
      <c r="H6" s="72">
        <f t="shared" si="0"/>
        <v>93</v>
      </c>
      <c r="I6" s="72">
        <f>SUM((H6+P6)*(1+F6))</f>
        <v>194.17427497314716</v>
      </c>
      <c r="J6" s="72">
        <f t="shared" si="1"/>
        <v>93</v>
      </c>
      <c r="K6" s="72">
        <f>SUM((J6+P6)*(1+F6))</f>
        <v>194.17427497314716</v>
      </c>
      <c r="L6" s="72">
        <f t="shared" si="2"/>
        <v>93</v>
      </c>
      <c r="M6" s="72">
        <f>SUM(P6+L6)*(1+F6)</f>
        <v>194.17427497314716</v>
      </c>
      <c r="N6" s="72">
        <f>SUM(D6*1.5)</f>
        <v>93</v>
      </c>
      <c r="O6" s="72">
        <f>SUM((N6+P6)*(1+F6))</f>
        <v>194.17427497314716</v>
      </c>
      <c r="P6" s="44">
        <v>67.69</v>
      </c>
    </row>
    <row r="7" spans="1:17" ht="135">
      <c r="A7" s="64" t="s">
        <v>242</v>
      </c>
      <c r="B7" s="53" t="s">
        <v>278</v>
      </c>
      <c r="C7" s="77" t="s">
        <v>208</v>
      </c>
      <c r="D7" s="72">
        <v>37.4</v>
      </c>
      <c r="E7" s="219">
        <v>21.85</v>
      </c>
      <c r="F7" s="55">
        <v>1.8865979381443299</v>
      </c>
      <c r="G7" s="72">
        <f t="shared" si="3"/>
        <v>171.03092783505156</v>
      </c>
      <c r="H7" s="72">
        <f t="shared" si="0"/>
        <v>56.099999999999994</v>
      </c>
      <c r="I7" s="72">
        <f>SUM((H7+E7)*(1+F7))</f>
        <v>225.01030927835049</v>
      </c>
      <c r="J7" s="72">
        <f t="shared" si="1"/>
        <v>56.099999999999994</v>
      </c>
      <c r="K7" s="72">
        <f>SUM((J7+E7)*(1+F7))</f>
        <v>225.01030927835049</v>
      </c>
      <c r="L7" s="72">
        <f t="shared" si="2"/>
        <v>56.099999999999994</v>
      </c>
      <c r="M7" s="72">
        <f>SUM((L7+E7)*(1+F7))</f>
        <v>225.01030927835049</v>
      </c>
      <c r="N7" s="72">
        <f>SUM(D7*2)</f>
        <v>74.8</v>
      </c>
      <c r="O7" s="72">
        <f>SUM((N7+E7)*(1+F7))</f>
        <v>278.98969072164948</v>
      </c>
      <c r="P7" s="132">
        <v>16.100000000000001</v>
      </c>
    </row>
    <row r="8" spans="1:17" ht="135">
      <c r="A8" s="128" t="s">
        <v>172</v>
      </c>
      <c r="B8" s="53" t="s">
        <v>274</v>
      </c>
      <c r="C8" s="129" t="s">
        <v>170</v>
      </c>
      <c r="D8" s="72">
        <v>62</v>
      </c>
      <c r="E8" s="72">
        <v>66.09</v>
      </c>
      <c r="F8" s="55">
        <v>0.25313283208020049</v>
      </c>
      <c r="G8" s="72">
        <f t="shared" si="3"/>
        <v>160.51378446115288</v>
      </c>
      <c r="H8" s="72">
        <f t="shared" si="0"/>
        <v>93</v>
      </c>
      <c r="I8" s="72">
        <f>SUM((H8+P8)*(1+F8))</f>
        <v>201.36591478696741</v>
      </c>
      <c r="J8" s="72">
        <f t="shared" si="1"/>
        <v>93</v>
      </c>
      <c r="K8" s="72">
        <f>SUM((J8+P8)*(1+F8))</f>
        <v>201.36591478696741</v>
      </c>
      <c r="L8" s="72">
        <f t="shared" si="2"/>
        <v>93</v>
      </c>
      <c r="M8" s="72">
        <f>SUM(P8+L8)*(1+F8)</f>
        <v>201.36591478696741</v>
      </c>
      <c r="N8" s="72">
        <f>SUM(D8*1.5)</f>
        <v>93</v>
      </c>
      <c r="O8" s="72">
        <f>SUM((N8+P8)*(1+F8))</f>
        <v>201.36591478696741</v>
      </c>
      <c r="P8" s="132">
        <v>67.69</v>
      </c>
    </row>
    <row r="9" spans="1:17" ht="135">
      <c r="A9" s="129" t="s">
        <v>173</v>
      </c>
      <c r="B9" s="53" t="s">
        <v>274</v>
      </c>
      <c r="C9" s="129" t="s">
        <v>168</v>
      </c>
      <c r="D9" s="72">
        <v>65.25</v>
      </c>
      <c r="E9" s="72">
        <f>SUM(P9+(D9*Q9))</f>
        <v>36.409374999999997</v>
      </c>
      <c r="F9" s="55">
        <v>0.57531348738398969</v>
      </c>
      <c r="G9" s="72">
        <f t="shared" si="3"/>
        <v>160.14538455652675</v>
      </c>
      <c r="H9" s="72">
        <f t="shared" si="0"/>
        <v>97.875</v>
      </c>
      <c r="I9" s="72">
        <f>SUM((H9+(P9+(H9*Q9)))*(1+F9))</f>
        <v>228.37171940966255</v>
      </c>
      <c r="J9" s="72">
        <f t="shared" si="1"/>
        <v>97.875</v>
      </c>
      <c r="K9" s="72">
        <f>SUM((J9+(P9+(J9*Q9)))*(1+F9))</f>
        <v>228.37171940966255</v>
      </c>
      <c r="L9" s="72">
        <f t="shared" si="2"/>
        <v>97.875</v>
      </c>
      <c r="M9" s="72">
        <f>SUM((L9+(P9+(L9*Q9)))*(1+F9))</f>
        <v>228.37171940966255</v>
      </c>
      <c r="N9" s="72">
        <f>SUM(D9*1.5)</f>
        <v>97.875</v>
      </c>
      <c r="O9" s="72">
        <f>SUM((N9+(P9+(N9*Q9)))*(1+F9))</f>
        <v>228.37171940966255</v>
      </c>
      <c r="P9" s="132">
        <v>15.04</v>
      </c>
      <c r="Q9" s="44">
        <v>0.32750000000000001</v>
      </c>
    </row>
    <row r="10" spans="1:17" ht="64.5">
      <c r="A10" s="66" t="s">
        <v>44</v>
      </c>
      <c r="B10" s="67" t="s">
        <v>273</v>
      </c>
      <c r="C10" s="69"/>
      <c r="D10" s="73"/>
      <c r="E10" s="73"/>
      <c r="F10" s="70"/>
      <c r="G10" s="71"/>
      <c r="H10" s="73"/>
      <c r="I10" s="72">
        <f>SUM(G10*1.5)</f>
        <v>0</v>
      </c>
      <c r="J10" s="73"/>
      <c r="K10" s="72">
        <f>SUM(G10*1.5)</f>
        <v>0</v>
      </c>
      <c r="L10" s="73"/>
      <c r="M10" s="72">
        <f>SUM(G10*1.5)</f>
        <v>0</v>
      </c>
      <c r="N10" s="73"/>
      <c r="O10" s="72">
        <f>SUM(G10*2)</f>
        <v>0</v>
      </c>
    </row>
    <row r="11" spans="1:17" ht="64.5">
      <c r="A11" s="66" t="s">
        <v>41</v>
      </c>
      <c r="B11" s="67" t="s">
        <v>271</v>
      </c>
      <c r="C11" s="69"/>
      <c r="D11" s="73"/>
      <c r="E11" s="73"/>
      <c r="F11" s="70"/>
      <c r="G11" s="71"/>
      <c r="H11" s="73"/>
      <c r="I11" s="72">
        <f t="shared" ref="I11:I17" si="4">SUM(G11*1.5)</f>
        <v>0</v>
      </c>
      <c r="J11" s="73"/>
      <c r="K11" s="72">
        <f t="shared" ref="K11:K17" si="5">SUM(G11*1.5)</f>
        <v>0</v>
      </c>
      <c r="L11" s="73"/>
      <c r="M11" s="72">
        <f t="shared" ref="M11:M17" si="6">SUM(G11*1.5)</f>
        <v>0</v>
      </c>
      <c r="N11" s="73"/>
      <c r="O11" s="72">
        <f t="shared" ref="O11:O17" si="7">SUM(G11*2)</f>
        <v>0</v>
      </c>
    </row>
    <row r="12" spans="1:17" ht="102.75">
      <c r="A12" s="75" t="s">
        <v>65</v>
      </c>
      <c r="B12" s="76" t="s">
        <v>270</v>
      </c>
      <c r="C12" s="69"/>
      <c r="D12" s="73"/>
      <c r="E12" s="73"/>
      <c r="F12" s="70"/>
      <c r="G12" s="71"/>
      <c r="H12" s="73"/>
      <c r="I12" s="72">
        <f t="shared" si="4"/>
        <v>0</v>
      </c>
      <c r="J12" s="73"/>
      <c r="K12" s="72">
        <f t="shared" si="5"/>
        <v>0</v>
      </c>
      <c r="L12" s="73"/>
      <c r="M12" s="72">
        <f t="shared" si="6"/>
        <v>0</v>
      </c>
      <c r="N12" s="73"/>
      <c r="O12" s="72">
        <f t="shared" si="7"/>
        <v>0</v>
      </c>
    </row>
    <row r="13" spans="1:17" ht="129" thickBot="1">
      <c r="A13" s="77" t="s">
        <v>207</v>
      </c>
      <c r="B13" s="78" t="s">
        <v>269</v>
      </c>
      <c r="C13" s="69"/>
      <c r="D13" s="73"/>
      <c r="E13" s="73"/>
      <c r="F13" s="70"/>
      <c r="G13" s="71"/>
      <c r="H13" s="73"/>
      <c r="I13" s="72">
        <f t="shared" si="4"/>
        <v>0</v>
      </c>
      <c r="J13" s="73"/>
      <c r="K13" s="72">
        <f t="shared" si="5"/>
        <v>0</v>
      </c>
      <c r="L13" s="73"/>
      <c r="M13" s="72">
        <f t="shared" si="6"/>
        <v>0</v>
      </c>
      <c r="N13" s="73"/>
      <c r="O13" s="72">
        <f t="shared" si="7"/>
        <v>0</v>
      </c>
    </row>
    <row r="14" spans="1:17" ht="90.75" thickTop="1">
      <c r="A14" s="75" t="s">
        <v>66</v>
      </c>
      <c r="B14" s="79" t="s">
        <v>249</v>
      </c>
      <c r="C14" s="69"/>
      <c r="D14" s="73"/>
      <c r="E14" s="73"/>
      <c r="F14" s="70"/>
      <c r="G14" s="71"/>
      <c r="H14" s="73"/>
      <c r="I14" s="72">
        <f t="shared" si="4"/>
        <v>0</v>
      </c>
      <c r="J14" s="73"/>
      <c r="K14" s="72">
        <f t="shared" si="5"/>
        <v>0</v>
      </c>
      <c r="L14" s="73"/>
      <c r="M14" s="72">
        <f t="shared" si="6"/>
        <v>0</v>
      </c>
      <c r="N14" s="73"/>
      <c r="O14" s="72">
        <f t="shared" si="7"/>
        <v>0</v>
      </c>
    </row>
    <row r="15" spans="1:17">
      <c r="A15" s="66" t="s">
        <v>43</v>
      </c>
      <c r="B15" s="80"/>
      <c r="C15" s="69"/>
      <c r="D15" s="73"/>
      <c r="E15" s="73"/>
      <c r="F15" s="70"/>
      <c r="G15" s="73"/>
      <c r="H15" s="73"/>
      <c r="I15" s="73"/>
      <c r="J15" s="73"/>
      <c r="K15" s="73"/>
      <c r="L15" s="73"/>
      <c r="M15" s="73"/>
      <c r="N15" s="73"/>
      <c r="O15" s="73"/>
    </row>
    <row r="16" spans="1:17" ht="15.75" thickBot="1">
      <c r="A16" s="66" t="s">
        <v>42</v>
      </c>
      <c r="B16" s="81"/>
      <c r="C16" s="69"/>
      <c r="D16" s="73"/>
      <c r="E16" s="73"/>
      <c r="F16" s="70"/>
      <c r="G16" s="73"/>
      <c r="H16" s="73"/>
      <c r="I16" s="73"/>
      <c r="J16" s="73"/>
      <c r="K16" s="73"/>
      <c r="L16" s="73"/>
      <c r="M16" s="73"/>
      <c r="N16" s="73"/>
      <c r="O16" s="73"/>
    </row>
    <row r="17" spans="1:15" ht="90">
      <c r="A17" s="75" t="s">
        <v>67</v>
      </c>
      <c r="B17" s="79" t="s">
        <v>250</v>
      </c>
      <c r="C17" s="69"/>
      <c r="D17" s="73"/>
      <c r="E17" s="73"/>
      <c r="F17" s="70"/>
      <c r="G17" s="71"/>
      <c r="H17" s="73"/>
      <c r="I17" s="72">
        <f t="shared" si="4"/>
        <v>0</v>
      </c>
      <c r="J17" s="73"/>
      <c r="K17" s="72">
        <f t="shared" si="5"/>
        <v>0</v>
      </c>
      <c r="L17" s="73"/>
      <c r="M17" s="72">
        <f t="shared" si="6"/>
        <v>0</v>
      </c>
      <c r="N17" s="73"/>
      <c r="O17" s="72">
        <f t="shared" si="7"/>
        <v>0</v>
      </c>
    </row>
    <row r="18" spans="1:15">
      <c r="A18" s="66" t="s">
        <v>43</v>
      </c>
      <c r="B18" s="82"/>
      <c r="C18" s="69"/>
      <c r="D18" s="73"/>
      <c r="E18" s="73"/>
      <c r="F18" s="70"/>
      <c r="G18" s="73"/>
      <c r="H18" s="73"/>
      <c r="I18" s="73"/>
      <c r="J18" s="73"/>
      <c r="K18" s="73"/>
      <c r="L18" s="73"/>
      <c r="M18" s="73"/>
      <c r="N18" s="73"/>
      <c r="O18" s="73"/>
    </row>
    <row r="19" spans="1:15">
      <c r="A19" s="66" t="s">
        <v>42</v>
      </c>
      <c r="B19" s="82"/>
      <c r="C19" s="69"/>
      <c r="D19" s="73"/>
      <c r="E19" s="73"/>
      <c r="F19" s="70"/>
      <c r="G19" s="73"/>
      <c r="H19" s="73"/>
      <c r="I19" s="73"/>
      <c r="J19" s="73"/>
      <c r="K19" s="73"/>
      <c r="L19" s="73"/>
      <c r="M19" s="73"/>
      <c r="N19" s="73"/>
      <c r="O19" s="73"/>
    </row>
  </sheetData>
  <sheetProtection algorithmName="SHA-512" hashValue="v5tvL5mPfVrJHcqUk06S3aRBhYmsHDBHmjYdhnN7bZLxRLVsGjnqiaYppdPPaukQ1DxMvKX3N4EpmuePqltFpQ==" saltValue="fxxsG4U/rkRpdZFWsNsm4Q==" spinCount="100000" sheet="1" objects="1" scenarios="1"/>
  <autoFilter ref="A3:O3" xr:uid="{00000000-0001-0000-0600-000000000000}"/>
  <mergeCells count="1">
    <mergeCell ref="A1:B1"/>
  </mergeCells>
  <printOptions horizontalCentered="1"/>
  <pageMargins left="0.75" right="0.75" top="1" bottom="1" header="0.5" footer="0.5"/>
  <pageSetup paperSize="3" scale="60" fitToHeight="0" orientation="landscape" r:id="rId1"/>
  <headerFooter alignWithMargins="0">
    <oddHeader>&amp;LGROUP 77201, AWARD 23150
INTELLIGENT FACILITY AND SECURITY SYSTEMS &amp;&amp; SOLUTIONS&amp;RMINUTEMAN SECURITY TECHNOLOGIES INC
CONTRACT NO.: PT69233
JULY 2024</oddHeader>
    <oddFooter>&amp;L&amp;F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8"/>
  <sheetViews>
    <sheetView topLeftCell="A15" zoomScaleNormal="100" workbookViewId="0">
      <selection sqref="A1:J1"/>
    </sheetView>
  </sheetViews>
  <sheetFormatPr defaultColWidth="9.28515625" defaultRowHeight="15"/>
  <cols>
    <col min="1" max="1" width="51.28515625" style="44" customWidth="1"/>
    <col min="2" max="2" width="53" style="44" customWidth="1"/>
    <col min="3" max="3" width="43.28515625" style="44" customWidth="1"/>
    <col min="4" max="4" width="18.42578125" style="87" customWidth="1"/>
    <col min="5" max="5" width="18.7109375" style="87" customWidth="1"/>
    <col min="6" max="6" width="14.28515625" style="86" customWidth="1"/>
    <col min="7" max="8" width="15.28515625" style="87" bestFit="1" customWidth="1"/>
    <col min="9" max="9" width="22.5703125" style="87" bestFit="1" customWidth="1"/>
    <col min="10" max="10" width="15.28515625" style="87" bestFit="1" customWidth="1"/>
    <col min="11" max="11" width="22.5703125" style="87" bestFit="1" customWidth="1"/>
    <col min="12" max="12" width="18.28515625" style="87" bestFit="1" customWidth="1"/>
    <col min="13" max="14" width="18.28515625" style="87" customWidth="1"/>
    <col min="15" max="15" width="19.7109375" style="87" customWidth="1"/>
    <col min="16" max="19" width="9.28515625" style="44" hidden="1" customWidth="1"/>
    <col min="20" max="16384" width="9.28515625" style="44"/>
  </cols>
  <sheetData>
    <row r="1" spans="1:19" ht="18.75">
      <c r="A1" s="290" t="s">
        <v>211</v>
      </c>
      <c r="B1" s="291"/>
      <c r="C1" s="37"/>
    </row>
    <row r="2" spans="1:19" ht="18.75">
      <c r="A2" s="88"/>
      <c r="B2" s="36" t="s">
        <v>2906</v>
      </c>
      <c r="C2" s="36">
        <f>'Cover Page'!B4:D4</f>
        <v>0</v>
      </c>
    </row>
    <row r="3" spans="1:19" ht="45">
      <c r="A3" s="89" t="s">
        <v>28</v>
      </c>
      <c r="B3" s="89" t="s">
        <v>29</v>
      </c>
      <c r="C3" s="48" t="s">
        <v>73</v>
      </c>
      <c r="D3" s="91" t="s">
        <v>30</v>
      </c>
      <c r="E3" s="91" t="s">
        <v>31</v>
      </c>
      <c r="F3" s="90" t="s">
        <v>32</v>
      </c>
      <c r="G3" s="91" t="s">
        <v>48</v>
      </c>
      <c r="H3" s="91" t="s">
        <v>47</v>
      </c>
      <c r="I3" s="91" t="s">
        <v>46</v>
      </c>
      <c r="J3" s="91" t="s">
        <v>33</v>
      </c>
      <c r="K3" s="91" t="s">
        <v>34</v>
      </c>
      <c r="L3" s="91" t="s">
        <v>35</v>
      </c>
      <c r="M3" s="91" t="s">
        <v>36</v>
      </c>
      <c r="N3" s="92" t="s">
        <v>45</v>
      </c>
      <c r="O3" s="91" t="s">
        <v>37</v>
      </c>
    </row>
    <row r="4" spans="1:19" ht="240">
      <c r="A4" s="129" t="s">
        <v>174</v>
      </c>
      <c r="B4" s="53" t="s">
        <v>279</v>
      </c>
      <c r="C4" s="129" t="s">
        <v>175</v>
      </c>
      <c r="D4" s="72">
        <v>56.75</v>
      </c>
      <c r="E4" s="72">
        <v>59.39</v>
      </c>
      <c r="F4" s="55">
        <v>0.30687318489835436</v>
      </c>
      <c r="G4" s="72">
        <f>SUM(D4+E4)*(1+F4)</f>
        <v>151.78025169409489</v>
      </c>
      <c r="H4" s="72">
        <f t="shared" ref="H4:H13" si="0">SUM(D4*1.5)</f>
        <v>85.125</v>
      </c>
      <c r="I4" s="72">
        <f>SUM((H4+E4)*(1+F4))</f>
        <v>188.86277831558567</v>
      </c>
      <c r="J4" s="72">
        <f t="shared" ref="J4:J17" si="1">SUM(D4*1.5)</f>
        <v>85.125</v>
      </c>
      <c r="K4" s="72">
        <f>SUM((J4+E4)*(1+F4))</f>
        <v>188.86277831558567</v>
      </c>
      <c r="L4" s="72">
        <f t="shared" ref="L4:L13" si="2">SUM(D4*1.5)</f>
        <v>85.125</v>
      </c>
      <c r="M4" s="72">
        <f>SUM(E4+L4)*(1+F4)</f>
        <v>188.86277831558567</v>
      </c>
      <c r="N4" s="72">
        <f t="shared" ref="N4:N13" si="3">SUM(D4*2)</f>
        <v>113.5</v>
      </c>
      <c r="O4" s="72">
        <f>SUM((N4+E4)*(1+F4))</f>
        <v>225.94530493707646</v>
      </c>
    </row>
    <row r="5" spans="1:19" ht="240">
      <c r="A5" s="77" t="s">
        <v>209</v>
      </c>
      <c r="B5" s="53" t="s">
        <v>279</v>
      </c>
      <c r="C5" s="63" t="s">
        <v>114</v>
      </c>
      <c r="D5" s="72">
        <v>60</v>
      </c>
      <c r="E5" s="72">
        <v>30.57</v>
      </c>
      <c r="F5" s="55">
        <v>0.74486234974796417</v>
      </c>
      <c r="G5" s="72">
        <f t="shared" ref="G5:G17" si="4">SUM(D5+E5)*(1+F5)</f>
        <v>158.03218301667312</v>
      </c>
      <c r="H5" s="72">
        <f>SUM(R5*1.5)+S5</f>
        <v>83.25</v>
      </c>
      <c r="I5" s="72">
        <f>SUM(H5+(H5*Q5)+P5)*(1+F5)</f>
        <v>199.66023652578519</v>
      </c>
      <c r="J5" s="72">
        <f>SUM(R5*1.5)+S5</f>
        <v>83.25</v>
      </c>
      <c r="K5" s="72">
        <f>SUM(J5+(J5*Q5)+P5)*(1+F5)</f>
        <v>199.66023652578519</v>
      </c>
      <c r="L5" s="72">
        <f>SUM(R5*1.5)+S5</f>
        <v>83.25</v>
      </c>
      <c r="M5" s="72">
        <f>SUM(L5+(L5*Q5)+P5)*(1+F5)</f>
        <v>199.66023652578519</v>
      </c>
      <c r="N5" s="72">
        <f>SUM(R5*2)+S5</f>
        <v>108</v>
      </c>
      <c r="O5" s="72">
        <f>SUM(N5+(N5*Q5)+P5)*(1+F5)</f>
        <v>244.14113997673513</v>
      </c>
      <c r="P5" s="44">
        <v>28.68</v>
      </c>
      <c r="Q5" s="44">
        <v>0.03</v>
      </c>
      <c r="R5" s="44">
        <v>49.5</v>
      </c>
      <c r="S5" s="44">
        <v>9</v>
      </c>
    </row>
    <row r="6" spans="1:19" ht="240">
      <c r="A6" s="77" t="s">
        <v>210</v>
      </c>
      <c r="B6" s="53" t="s">
        <v>279</v>
      </c>
      <c r="C6" s="63" t="s">
        <v>113</v>
      </c>
      <c r="D6" s="72">
        <v>60</v>
      </c>
      <c r="E6" s="72">
        <v>30.57</v>
      </c>
      <c r="F6" s="55">
        <v>0.74486234974796417</v>
      </c>
      <c r="G6" s="72">
        <f t="shared" si="4"/>
        <v>158.03218301667312</v>
      </c>
      <c r="H6" s="72">
        <f>SUM(R6*1.5)+S6</f>
        <v>83.25</v>
      </c>
      <c r="I6" s="72">
        <f>SUM(H6+(H6*Q6)+P6)*(1+F6)</f>
        <v>199.66023652578519</v>
      </c>
      <c r="J6" s="72">
        <f>SUM(R6*1.5)+S6</f>
        <v>83.25</v>
      </c>
      <c r="K6" s="72">
        <f>SUM(J6+(J6*Q6)+P6)*(1+F6)</f>
        <v>199.66023652578519</v>
      </c>
      <c r="L6" s="72">
        <f>SUM(R6*1.5)+S6</f>
        <v>83.25</v>
      </c>
      <c r="M6" s="72">
        <f>SUM(L6+(L6*Q6)+P6)*(1+F6)</f>
        <v>199.66023652578519</v>
      </c>
      <c r="N6" s="72">
        <f>SUM(R6*2)+S6</f>
        <v>108</v>
      </c>
      <c r="O6" s="72">
        <f>SUM(N6+(N6*Q6)+P6)*(1+F6)</f>
        <v>244.14113997673513</v>
      </c>
      <c r="P6" s="44">
        <v>28.68</v>
      </c>
      <c r="Q6" s="44">
        <v>0.03</v>
      </c>
      <c r="R6" s="44">
        <v>49.5</v>
      </c>
      <c r="S6" s="44">
        <v>9</v>
      </c>
    </row>
    <row r="7" spans="1:19" ht="210">
      <c r="A7" s="130" t="s">
        <v>75</v>
      </c>
      <c r="B7" s="127" t="s">
        <v>247</v>
      </c>
      <c r="C7" s="129" t="s">
        <v>176</v>
      </c>
      <c r="D7" s="72">
        <v>60</v>
      </c>
      <c r="E7" s="72">
        <f>SUM(P7+(D7*Q7))</f>
        <v>33.6</v>
      </c>
      <c r="F7" s="55">
        <v>0.63320264687708983</v>
      </c>
      <c r="G7" s="72">
        <f t="shared" si="4"/>
        <v>152.86776774769561</v>
      </c>
      <c r="H7" s="72">
        <f t="shared" si="0"/>
        <v>90</v>
      </c>
      <c r="I7" s="72">
        <f>SUM(((H7+(P7+(H7*Q7)))*(1+F7)))</f>
        <v>205.29357271245021</v>
      </c>
      <c r="J7" s="72">
        <f t="shared" si="1"/>
        <v>90</v>
      </c>
      <c r="K7" s="106">
        <f>SUM(((J7+(P7+(J7*Q7)))*(1+F7)))</f>
        <v>205.29357271245021</v>
      </c>
      <c r="L7" s="106">
        <f t="shared" si="2"/>
        <v>90</v>
      </c>
      <c r="M7" s="106">
        <f>SUM(((L7+(P7+(L7*Q7)))*(1+F7)))</f>
        <v>205.29357271245021</v>
      </c>
      <c r="N7" s="106">
        <f t="shared" si="3"/>
        <v>120</v>
      </c>
      <c r="O7" s="106">
        <f>SUM(((N7+(P7+(N7*Q7)))*(1+F7)))</f>
        <v>257.71937767720482</v>
      </c>
      <c r="P7" s="51">
        <v>29.4</v>
      </c>
      <c r="Q7" s="51">
        <v>7.0000000000000007E-2</v>
      </c>
    </row>
    <row r="8" spans="1:19" ht="210">
      <c r="A8" s="130" t="s">
        <v>76</v>
      </c>
      <c r="B8" s="53" t="s">
        <v>264</v>
      </c>
      <c r="C8" s="61" t="s">
        <v>121</v>
      </c>
      <c r="D8" s="72">
        <v>61.41</v>
      </c>
      <c r="E8" s="72">
        <f>SUM(P8+(D8*Q8))</f>
        <v>33.698700000000002</v>
      </c>
      <c r="F8" s="55">
        <v>0.63849268382674229</v>
      </c>
      <c r="G8" s="72">
        <f t="shared" si="4"/>
        <v>155.83490911827246</v>
      </c>
      <c r="H8" s="72">
        <f t="shared" si="0"/>
        <v>92.114999999999995</v>
      </c>
      <c r="I8" s="72">
        <f>SUM(((H8+(P8+(H8*Q8)))*(1+F8)))</f>
        <v>209.66652122515561</v>
      </c>
      <c r="J8" s="72">
        <f t="shared" si="1"/>
        <v>92.114999999999995</v>
      </c>
      <c r="K8" s="106">
        <f>SUM(((J8+(P8+(J8*Q8)))*(1+F8)))</f>
        <v>209.66652122515561</v>
      </c>
      <c r="L8" s="106">
        <f t="shared" si="2"/>
        <v>92.114999999999995</v>
      </c>
      <c r="M8" s="106">
        <f>SUM(((L8+(P8+(L8*Q8)))*(1+F8)))</f>
        <v>209.66652122515561</v>
      </c>
      <c r="N8" s="106">
        <f t="shared" si="3"/>
        <v>122.82</v>
      </c>
      <c r="O8" s="106">
        <f>SUM(((N8+(P8+(N8*Q8)))*(1+F8)))</f>
        <v>263.49813333203872</v>
      </c>
      <c r="P8" s="51">
        <v>29.4</v>
      </c>
      <c r="Q8" s="51">
        <v>7.0000000000000007E-2</v>
      </c>
    </row>
    <row r="9" spans="1:19" ht="135">
      <c r="A9" s="98" t="s">
        <v>2916</v>
      </c>
      <c r="B9" s="53" t="s">
        <v>280</v>
      </c>
      <c r="C9" s="129" t="s">
        <v>175</v>
      </c>
      <c r="D9" s="72">
        <v>56.75</v>
      </c>
      <c r="E9" s="72">
        <v>59.39</v>
      </c>
      <c r="F9" s="55">
        <v>0.35527589545014526</v>
      </c>
      <c r="G9" s="72">
        <f t="shared" si="4"/>
        <v>157.40174249757987</v>
      </c>
      <c r="H9" s="72">
        <f t="shared" si="0"/>
        <v>85.125</v>
      </c>
      <c r="I9" s="72">
        <f>SUM((H9+E9)*(1+F9))</f>
        <v>195.85769603097773</v>
      </c>
      <c r="J9" s="72">
        <f t="shared" si="1"/>
        <v>85.125</v>
      </c>
      <c r="K9" s="72">
        <f>SUM((J9+E9)*(1+F9))</f>
        <v>195.85769603097773</v>
      </c>
      <c r="L9" s="72">
        <f t="shared" si="2"/>
        <v>85.125</v>
      </c>
      <c r="M9" s="72">
        <f>SUM(E9+L9)*(1+F9)</f>
        <v>195.85769603097773</v>
      </c>
      <c r="N9" s="72">
        <f t="shared" si="3"/>
        <v>113.5</v>
      </c>
      <c r="O9" s="72">
        <f>SUM((N9+E9)*(1+F9))</f>
        <v>234.31364956437562</v>
      </c>
    </row>
    <row r="10" spans="1:19" ht="135">
      <c r="A10" s="98" t="s">
        <v>2915</v>
      </c>
      <c r="B10" s="53" t="s">
        <v>281</v>
      </c>
      <c r="C10" s="63" t="s">
        <v>114</v>
      </c>
      <c r="D10" s="72">
        <v>60</v>
      </c>
      <c r="E10" s="72">
        <v>30.57</v>
      </c>
      <c r="F10" s="55">
        <v>0.80948688122011103</v>
      </c>
      <c r="G10" s="72">
        <f t="shared" si="4"/>
        <v>163.88522683210545</v>
      </c>
      <c r="H10" s="72">
        <f t="shared" ref="H10:H11" si="5">SUM(R10*1.5)+S10</f>
        <v>83.25</v>
      </c>
      <c r="I10" s="72">
        <f t="shared" ref="I10:I11" si="6">SUM(H10+(H10*Q10)+P10)*(1+F10)</f>
        <v>207.05506010081427</v>
      </c>
      <c r="J10" s="72">
        <f t="shared" ref="J10:J11" si="7">SUM(R10*1.5)+S10</f>
        <v>83.25</v>
      </c>
      <c r="K10" s="72">
        <f t="shared" ref="K10:K11" si="8">SUM(J10+(J10*Q10)+P10)*(1+F10)</f>
        <v>207.05506010081427</v>
      </c>
      <c r="L10" s="72">
        <f t="shared" ref="L10:L11" si="9">SUM(R10*1.5)+S10</f>
        <v>83.25</v>
      </c>
      <c r="M10" s="72">
        <f t="shared" ref="M10:M11" si="10">SUM(L10+(L10*Q10)+P10)*(1+F10)</f>
        <v>207.05506010081427</v>
      </c>
      <c r="N10" s="72">
        <f t="shared" ref="N10:N11" si="11">SUM(R10*2)+S10</f>
        <v>108</v>
      </c>
      <c r="O10" s="72">
        <f t="shared" ref="O10:O11" si="12">SUM(N10+(N10*Q10)+P10)*(1+F10)</f>
        <v>253.18340442031791</v>
      </c>
      <c r="P10" s="44">
        <v>28.68</v>
      </c>
      <c r="Q10" s="44">
        <v>0.03</v>
      </c>
      <c r="R10" s="44">
        <v>49.5</v>
      </c>
      <c r="S10" s="44">
        <v>9</v>
      </c>
    </row>
    <row r="11" spans="1:19" ht="240">
      <c r="A11" s="98" t="s">
        <v>2917</v>
      </c>
      <c r="B11" s="53" t="s">
        <v>282</v>
      </c>
      <c r="C11" s="63" t="s">
        <v>113</v>
      </c>
      <c r="D11" s="72">
        <f t="shared" ref="D11" si="13">R11+S11</f>
        <v>58.5</v>
      </c>
      <c r="E11" s="72">
        <v>30.57</v>
      </c>
      <c r="F11" s="55">
        <v>0.80948688122011103</v>
      </c>
      <c r="G11" s="72">
        <f t="shared" si="4"/>
        <v>161.17099651027527</v>
      </c>
      <c r="H11" s="72">
        <f t="shared" si="5"/>
        <v>83.25</v>
      </c>
      <c r="I11" s="72">
        <f t="shared" si="6"/>
        <v>207.05506010081427</v>
      </c>
      <c r="J11" s="72">
        <f t="shared" si="7"/>
        <v>83.25</v>
      </c>
      <c r="K11" s="72">
        <f t="shared" si="8"/>
        <v>207.05506010081427</v>
      </c>
      <c r="L11" s="72">
        <f t="shared" si="9"/>
        <v>83.25</v>
      </c>
      <c r="M11" s="72">
        <f t="shared" si="10"/>
        <v>207.05506010081427</v>
      </c>
      <c r="N11" s="72">
        <f t="shared" si="11"/>
        <v>108</v>
      </c>
      <c r="O11" s="72">
        <f t="shared" si="12"/>
        <v>253.18340442031791</v>
      </c>
      <c r="P11" s="44">
        <v>28.68</v>
      </c>
      <c r="Q11" s="51">
        <v>0.03</v>
      </c>
      <c r="R11" s="44">
        <v>49.5</v>
      </c>
      <c r="S11" s="44">
        <v>9</v>
      </c>
    </row>
    <row r="12" spans="1:19" ht="123" customHeight="1">
      <c r="A12" s="127" t="s">
        <v>262</v>
      </c>
      <c r="B12" s="53" t="s">
        <v>283</v>
      </c>
      <c r="C12" s="129" t="s">
        <v>175</v>
      </c>
      <c r="D12" s="72">
        <v>56.75</v>
      </c>
      <c r="E12" s="72">
        <v>59.39</v>
      </c>
      <c r="F12" s="55">
        <v>0.30687318489835436</v>
      </c>
      <c r="G12" s="72">
        <f t="shared" si="4"/>
        <v>151.78025169409489</v>
      </c>
      <c r="H12" s="72">
        <f t="shared" si="0"/>
        <v>85.125</v>
      </c>
      <c r="I12" s="72">
        <f>SUM((H12+E12)*(1+F12))</f>
        <v>188.86277831558567</v>
      </c>
      <c r="J12" s="72">
        <f t="shared" si="1"/>
        <v>85.125</v>
      </c>
      <c r="K12" s="72">
        <f>SUM((J12+E12)*(1+F12))</f>
        <v>188.86277831558567</v>
      </c>
      <c r="L12" s="72">
        <f t="shared" si="2"/>
        <v>85.125</v>
      </c>
      <c r="M12" s="72">
        <f>SUM(E12+L12)*(1+F12)</f>
        <v>188.86277831558567</v>
      </c>
      <c r="N12" s="72">
        <f t="shared" si="3"/>
        <v>113.5</v>
      </c>
      <c r="O12" s="72">
        <f>SUM((N12+E12)*(1+F12))</f>
        <v>225.94530493707646</v>
      </c>
    </row>
    <row r="13" spans="1:19" ht="90">
      <c r="A13" s="64" t="s">
        <v>246</v>
      </c>
      <c r="B13" s="53" t="s">
        <v>284</v>
      </c>
      <c r="C13" s="61" t="s">
        <v>177</v>
      </c>
      <c r="D13" s="72">
        <v>37.4</v>
      </c>
      <c r="E13" s="72">
        <v>21.85</v>
      </c>
      <c r="F13" s="55">
        <v>1.8865979381443299</v>
      </c>
      <c r="G13" s="72">
        <f t="shared" si="4"/>
        <v>171.03092783505156</v>
      </c>
      <c r="H13" s="72">
        <f t="shared" si="0"/>
        <v>56.099999999999994</v>
      </c>
      <c r="I13" s="72">
        <f>SUM((H13+E13)*(1+F13))</f>
        <v>225.01030927835049</v>
      </c>
      <c r="J13" s="72">
        <f t="shared" si="1"/>
        <v>56.099999999999994</v>
      </c>
      <c r="K13" s="72">
        <f>SUM((J13+E13)*(1+F13))</f>
        <v>225.01030927835049</v>
      </c>
      <c r="L13" s="72">
        <f t="shared" si="2"/>
        <v>56.099999999999994</v>
      </c>
      <c r="M13" s="72">
        <f>SUM(E13+L13)*(1+F13)</f>
        <v>225.01030927835049</v>
      </c>
      <c r="N13" s="72">
        <f t="shared" si="3"/>
        <v>74.8</v>
      </c>
      <c r="O13" s="72">
        <f>SUM((N13+E13)*(1+F13))</f>
        <v>278.98969072164948</v>
      </c>
    </row>
    <row r="14" spans="1:19" ht="120">
      <c r="A14" s="64" t="s">
        <v>245</v>
      </c>
      <c r="B14" s="53" t="s">
        <v>286</v>
      </c>
      <c r="C14" s="63" t="s">
        <v>114</v>
      </c>
      <c r="D14" s="72">
        <f t="shared" ref="D14:D15" si="14">R14+S14</f>
        <v>58.5</v>
      </c>
      <c r="E14" s="72">
        <v>30.57</v>
      </c>
      <c r="F14" s="55">
        <v>0.80948688122011103</v>
      </c>
      <c r="G14" s="72">
        <f t="shared" si="4"/>
        <v>161.17099651027527</v>
      </c>
      <c r="H14" s="72">
        <f t="shared" ref="H14:H15" si="15">SUM(R14*1.5)+S14</f>
        <v>83.25</v>
      </c>
      <c r="I14" s="72">
        <f t="shared" ref="I14:I15" si="16">SUM(H14+(H14*Q14)+P14)*(1+F14)</f>
        <v>207.05506010081427</v>
      </c>
      <c r="J14" s="72">
        <f t="shared" ref="J14:J15" si="17">SUM(R14*1.5)+S14</f>
        <v>83.25</v>
      </c>
      <c r="K14" s="72">
        <f t="shared" ref="K14:K15" si="18">SUM(J14+(J14*Q14)+P14)*(1+F14)</f>
        <v>207.05506010081427</v>
      </c>
      <c r="L14" s="72">
        <f t="shared" ref="L14:L15" si="19">SUM(R14*1.5)+S14</f>
        <v>83.25</v>
      </c>
      <c r="M14" s="72">
        <f t="shared" ref="M14:M15" si="20">SUM(L14+(L14*Q14)+P14)*(1+F14)</f>
        <v>207.05506010081427</v>
      </c>
      <c r="N14" s="72">
        <f t="shared" ref="N14:N15" si="21">SUM(R14*2)+S14</f>
        <v>108</v>
      </c>
      <c r="O14" s="72">
        <f t="shared" ref="O14:O15" si="22">SUM(N14+(N14*Q14)+P14)*(1+F14)</f>
        <v>253.18340442031791</v>
      </c>
      <c r="P14" s="44">
        <v>28.68</v>
      </c>
      <c r="Q14" s="44">
        <v>0.03</v>
      </c>
      <c r="R14" s="44">
        <v>49.5</v>
      </c>
      <c r="S14" s="44">
        <v>9</v>
      </c>
    </row>
    <row r="15" spans="1:19" ht="240">
      <c r="A15" s="64" t="s">
        <v>244</v>
      </c>
      <c r="B15" s="53" t="s">
        <v>285</v>
      </c>
      <c r="C15" s="63" t="s">
        <v>113</v>
      </c>
      <c r="D15" s="72">
        <f t="shared" si="14"/>
        <v>58.5</v>
      </c>
      <c r="E15" s="72">
        <v>30.57</v>
      </c>
      <c r="F15" s="55">
        <v>0.80948688122011103</v>
      </c>
      <c r="G15" s="72">
        <f t="shared" si="4"/>
        <v>161.17099651027527</v>
      </c>
      <c r="H15" s="72">
        <f t="shared" si="15"/>
        <v>83.25</v>
      </c>
      <c r="I15" s="72">
        <f t="shared" si="16"/>
        <v>207.05506010081427</v>
      </c>
      <c r="J15" s="72">
        <f t="shared" si="17"/>
        <v>83.25</v>
      </c>
      <c r="K15" s="72">
        <f t="shared" si="18"/>
        <v>207.05506010081427</v>
      </c>
      <c r="L15" s="72">
        <f t="shared" si="19"/>
        <v>83.25</v>
      </c>
      <c r="M15" s="72">
        <f t="shared" si="20"/>
        <v>207.05506010081427</v>
      </c>
      <c r="N15" s="72">
        <f t="shared" si="21"/>
        <v>108</v>
      </c>
      <c r="O15" s="72">
        <f t="shared" si="22"/>
        <v>253.18340442031791</v>
      </c>
      <c r="P15" s="44">
        <v>28.68</v>
      </c>
      <c r="Q15" s="51">
        <v>0.03</v>
      </c>
      <c r="R15" s="44">
        <v>49.5</v>
      </c>
      <c r="S15" s="44">
        <v>9</v>
      </c>
    </row>
    <row r="16" spans="1:19" ht="105">
      <c r="A16" s="65" t="s">
        <v>158</v>
      </c>
      <c r="B16" s="53" t="s">
        <v>287</v>
      </c>
      <c r="C16" s="129" t="s">
        <v>176</v>
      </c>
      <c r="D16" s="72">
        <v>61.91</v>
      </c>
      <c r="E16" s="72">
        <f>SUM(P16+(D16*Q16))</f>
        <v>33.733699999999999</v>
      </c>
      <c r="F16" s="55">
        <v>0.69369163379846355</v>
      </c>
      <c r="G16" s="72">
        <f t="shared" si="4"/>
        <v>161.99093451553011</v>
      </c>
      <c r="H16" s="72">
        <f t="shared" ref="H16:H17" si="23">SUM(D16*1.5)</f>
        <v>92.864999999999995</v>
      </c>
      <c r="I16" s="72">
        <f>SUM((H16+(P16+(H16*Q16)))*(1+F16))</f>
        <v>218.08913475645772</v>
      </c>
      <c r="J16" s="72">
        <f t="shared" si="1"/>
        <v>92.864999999999995</v>
      </c>
      <c r="K16" s="106">
        <f>SUM((J16+(P16+(J16*Q16)))*(1+F16))</f>
        <v>218.08913475645772</v>
      </c>
      <c r="L16" s="106">
        <f t="shared" ref="L16:L17" si="24">SUM(D16*1.5)</f>
        <v>92.864999999999995</v>
      </c>
      <c r="M16" s="106">
        <f>SUM((L16+(P16+(L16*Q16)))*(1+F16))</f>
        <v>218.08913475645772</v>
      </c>
      <c r="N16" s="106">
        <f t="shared" ref="N16:N17" si="25">SUM(D16*2)</f>
        <v>123.82</v>
      </c>
      <c r="O16" s="106">
        <f>SUM((N16+(P16+(N16*Q16)))*(1+F16))</f>
        <v>274.18733499738534</v>
      </c>
      <c r="P16" s="51">
        <v>29.4</v>
      </c>
      <c r="Q16" s="51">
        <v>7.0000000000000007E-2</v>
      </c>
    </row>
    <row r="17" spans="1:17" ht="210">
      <c r="A17" s="65" t="s">
        <v>159</v>
      </c>
      <c r="B17" s="53" t="s">
        <v>288</v>
      </c>
      <c r="C17" s="61" t="s">
        <v>121</v>
      </c>
      <c r="D17" s="72">
        <v>61.41</v>
      </c>
      <c r="E17" s="72">
        <f>SUM(P17+(D17*Q17))</f>
        <v>33.698700000000002</v>
      </c>
      <c r="F17" s="55">
        <v>0.69917759804254753</v>
      </c>
      <c r="G17" s="72">
        <f t="shared" si="4"/>
        <v>161.60657241894924</v>
      </c>
      <c r="H17" s="72">
        <f t="shared" si="23"/>
        <v>92.114999999999995</v>
      </c>
      <c r="I17" s="72">
        <f>SUM((H17+E17)*(1+F17))</f>
        <v>213.77982056684567</v>
      </c>
      <c r="J17" s="72">
        <f t="shared" si="1"/>
        <v>92.114999999999995</v>
      </c>
      <c r="K17" s="106">
        <f>SUM((J17+E17)*(1+F17))</f>
        <v>213.77982056684567</v>
      </c>
      <c r="L17" s="106">
        <f t="shared" si="24"/>
        <v>92.114999999999995</v>
      </c>
      <c r="M17" s="106">
        <f>SUM(E17+L17)*(1+F17)</f>
        <v>213.77982056684567</v>
      </c>
      <c r="N17" s="106">
        <f t="shared" si="25"/>
        <v>122.82</v>
      </c>
      <c r="O17" s="106">
        <f>SUM((N17+E17)*(1+F17))</f>
        <v>265.95306871474207</v>
      </c>
      <c r="P17" s="51">
        <v>29.4</v>
      </c>
      <c r="Q17" s="51">
        <v>7.0000000000000007E-2</v>
      </c>
    </row>
    <row r="18" spans="1:17" ht="64.5">
      <c r="A18" s="66" t="s">
        <v>44</v>
      </c>
      <c r="B18" s="67" t="s">
        <v>273</v>
      </c>
      <c r="C18" s="69"/>
      <c r="D18" s="73"/>
      <c r="E18" s="73"/>
      <c r="F18" s="70"/>
      <c r="G18" s="71"/>
      <c r="H18" s="73"/>
      <c r="I18" s="72">
        <f>SUM(G18*1.5)</f>
        <v>0</v>
      </c>
      <c r="J18" s="73"/>
      <c r="K18" s="72">
        <f>SUM(G18*1.5)</f>
        <v>0</v>
      </c>
      <c r="L18" s="73"/>
      <c r="M18" s="72">
        <f>SUM(G18*1.5)</f>
        <v>0</v>
      </c>
      <c r="N18" s="73"/>
      <c r="O18" s="72">
        <f>SUM(G18*2)</f>
        <v>0</v>
      </c>
    </row>
    <row r="19" spans="1:17" ht="153.75">
      <c r="A19" s="74" t="s">
        <v>40</v>
      </c>
      <c r="B19" s="67" t="s">
        <v>272</v>
      </c>
      <c r="C19" s="69"/>
      <c r="D19" s="73"/>
      <c r="E19" s="73"/>
      <c r="F19" s="70"/>
      <c r="G19" s="71"/>
      <c r="H19" s="73"/>
      <c r="I19" s="72">
        <f t="shared" ref="I19:I26" si="26">SUM(G19*1.5)</f>
        <v>0</v>
      </c>
      <c r="J19" s="73"/>
      <c r="K19" s="72">
        <f t="shared" ref="K19:K26" si="27">SUM(G19*1.5)</f>
        <v>0</v>
      </c>
      <c r="L19" s="73"/>
      <c r="M19" s="72">
        <f t="shared" ref="M19:M26" si="28">SUM(G19*1.5)</f>
        <v>0</v>
      </c>
      <c r="N19" s="73"/>
      <c r="O19" s="72">
        <f t="shared" ref="O19:O26" si="29">SUM(G19*2)</f>
        <v>0</v>
      </c>
    </row>
    <row r="20" spans="1:17" ht="64.5">
      <c r="A20" s="66" t="s">
        <v>41</v>
      </c>
      <c r="B20" s="67" t="s">
        <v>271</v>
      </c>
      <c r="C20" s="69"/>
      <c r="D20" s="73"/>
      <c r="E20" s="73"/>
      <c r="F20" s="70"/>
      <c r="G20" s="71"/>
      <c r="H20" s="73"/>
      <c r="I20" s="72">
        <f t="shared" si="26"/>
        <v>0</v>
      </c>
      <c r="J20" s="73"/>
      <c r="K20" s="72">
        <f t="shared" si="27"/>
        <v>0</v>
      </c>
      <c r="L20" s="73"/>
      <c r="M20" s="72">
        <f t="shared" si="28"/>
        <v>0</v>
      </c>
      <c r="N20" s="73"/>
      <c r="O20" s="72">
        <f t="shared" si="29"/>
        <v>0</v>
      </c>
    </row>
    <row r="21" spans="1:17" ht="102.75">
      <c r="A21" s="75" t="s">
        <v>65</v>
      </c>
      <c r="B21" s="76" t="s">
        <v>270</v>
      </c>
      <c r="C21" s="69"/>
      <c r="D21" s="73"/>
      <c r="E21" s="73"/>
      <c r="F21" s="70"/>
      <c r="G21" s="71"/>
      <c r="H21" s="73"/>
      <c r="I21" s="72">
        <f t="shared" si="26"/>
        <v>0</v>
      </c>
      <c r="J21" s="73"/>
      <c r="K21" s="72">
        <f t="shared" si="27"/>
        <v>0</v>
      </c>
      <c r="L21" s="73"/>
      <c r="M21" s="72">
        <f t="shared" si="28"/>
        <v>0</v>
      </c>
      <c r="N21" s="73"/>
      <c r="O21" s="72">
        <f t="shared" si="29"/>
        <v>0</v>
      </c>
    </row>
    <row r="22" spans="1:17" ht="116.25" thickBot="1">
      <c r="A22" s="77" t="s">
        <v>207</v>
      </c>
      <c r="B22" s="78" t="s">
        <v>269</v>
      </c>
      <c r="C22" s="69"/>
      <c r="D22" s="73"/>
      <c r="E22" s="73"/>
      <c r="F22" s="70"/>
      <c r="G22" s="71"/>
      <c r="H22" s="73"/>
      <c r="I22" s="72">
        <f t="shared" si="26"/>
        <v>0</v>
      </c>
      <c r="J22" s="73"/>
      <c r="K22" s="72">
        <f t="shared" si="27"/>
        <v>0</v>
      </c>
      <c r="L22" s="73"/>
      <c r="M22" s="72">
        <f t="shared" si="28"/>
        <v>0</v>
      </c>
      <c r="N22" s="73"/>
      <c r="O22" s="72">
        <f t="shared" si="29"/>
        <v>0</v>
      </c>
    </row>
    <row r="23" spans="1:17" ht="78" thickTop="1">
      <c r="A23" s="75" t="s">
        <v>66</v>
      </c>
      <c r="B23" s="79" t="s">
        <v>268</v>
      </c>
      <c r="C23" s="69"/>
      <c r="D23" s="73"/>
      <c r="E23" s="73"/>
      <c r="F23" s="70"/>
      <c r="G23" s="71"/>
      <c r="H23" s="73"/>
      <c r="I23" s="72">
        <f t="shared" si="26"/>
        <v>0</v>
      </c>
      <c r="J23" s="73"/>
      <c r="K23" s="72">
        <f t="shared" si="27"/>
        <v>0</v>
      </c>
      <c r="L23" s="73"/>
      <c r="M23" s="72">
        <f t="shared" si="28"/>
        <v>0</v>
      </c>
      <c r="N23" s="73"/>
      <c r="O23" s="72">
        <f t="shared" si="29"/>
        <v>0</v>
      </c>
    </row>
    <row r="24" spans="1:17">
      <c r="A24" s="66" t="s">
        <v>43</v>
      </c>
      <c r="B24" s="80"/>
      <c r="C24" s="69"/>
      <c r="D24" s="73"/>
      <c r="E24" s="73"/>
      <c r="F24" s="70"/>
      <c r="G24" s="73"/>
      <c r="H24" s="73"/>
      <c r="I24" s="73"/>
      <c r="J24" s="73"/>
      <c r="K24" s="73"/>
      <c r="L24" s="73"/>
      <c r="M24" s="73"/>
      <c r="N24" s="73"/>
      <c r="O24" s="73"/>
    </row>
    <row r="25" spans="1:17" ht="15.75" thickBot="1">
      <c r="A25" s="66" t="s">
        <v>42</v>
      </c>
      <c r="B25" s="81"/>
      <c r="C25" s="69"/>
      <c r="D25" s="73"/>
      <c r="E25" s="73"/>
      <c r="F25" s="70"/>
      <c r="G25" s="73"/>
      <c r="H25" s="73"/>
      <c r="I25" s="73"/>
      <c r="J25" s="73"/>
      <c r="K25" s="73"/>
      <c r="L25" s="73"/>
      <c r="M25" s="73"/>
      <c r="N25" s="73"/>
      <c r="O25" s="73"/>
    </row>
    <row r="26" spans="1:17" ht="77.25">
      <c r="A26" s="75" t="s">
        <v>67</v>
      </c>
      <c r="B26" s="79" t="s">
        <v>267</v>
      </c>
      <c r="C26" s="69"/>
      <c r="D26" s="73"/>
      <c r="E26" s="73"/>
      <c r="F26" s="70"/>
      <c r="G26" s="71"/>
      <c r="H26" s="73"/>
      <c r="I26" s="72">
        <f t="shared" si="26"/>
        <v>0</v>
      </c>
      <c r="J26" s="73"/>
      <c r="K26" s="72">
        <f t="shared" si="27"/>
        <v>0</v>
      </c>
      <c r="L26" s="73"/>
      <c r="M26" s="72">
        <f t="shared" si="28"/>
        <v>0</v>
      </c>
      <c r="N26" s="73"/>
      <c r="O26" s="72">
        <f t="shared" si="29"/>
        <v>0</v>
      </c>
    </row>
    <row r="27" spans="1:17">
      <c r="A27" s="66" t="s">
        <v>43</v>
      </c>
      <c r="B27" s="82"/>
      <c r="C27" s="69"/>
      <c r="D27" s="73"/>
      <c r="E27" s="73"/>
      <c r="F27" s="70"/>
      <c r="G27" s="73"/>
      <c r="H27" s="73"/>
      <c r="I27" s="73"/>
      <c r="J27" s="73"/>
      <c r="K27" s="73"/>
      <c r="L27" s="73"/>
      <c r="M27" s="73"/>
      <c r="N27" s="73"/>
      <c r="O27" s="73"/>
    </row>
    <row r="28" spans="1:17">
      <c r="A28" s="66" t="s">
        <v>42</v>
      </c>
      <c r="B28" s="82"/>
      <c r="C28" s="69"/>
      <c r="D28" s="73"/>
      <c r="E28" s="73"/>
      <c r="F28" s="70"/>
      <c r="G28" s="73"/>
      <c r="H28" s="73"/>
      <c r="I28" s="73"/>
      <c r="J28" s="73"/>
      <c r="K28" s="73"/>
      <c r="L28" s="73"/>
      <c r="M28" s="73"/>
      <c r="N28" s="73"/>
      <c r="O28" s="73"/>
    </row>
  </sheetData>
  <sheetProtection algorithmName="SHA-512" hashValue="cjSBpJaRRvSF744nuubnzS+Qzyj0uohfkoLul/oLoxzQjP2FCaxu1fXxabAXLJfP4lgSQjvUX3pZQ93Q20YR4Q==" saltValue="13tKpBHeJGNwMTPBJeH+8A==" spinCount="100000" sheet="1" objects="1" scenarios="1"/>
  <autoFilter ref="A3:O3" xr:uid="{00000000-0001-0000-0700-000000000000}"/>
  <mergeCells count="1">
    <mergeCell ref="A1:B1"/>
  </mergeCells>
  <printOptions horizontalCentered="1"/>
  <pageMargins left="0.75" right="0.75" top="1" bottom="1" header="0.5" footer="0.5"/>
  <pageSetup paperSize="3" scale="55" fitToHeight="0" orientation="landscape" r:id="rId1"/>
  <headerFooter alignWithMargins="0">
    <oddHeader>&amp;LGROUP 77201, AWARD 23150
INTELLIGENT FACILITY AND SECURITY SYSTEMS &amp;&amp; SOLUTIONS&amp;RMINUTEMAN SECURITY TECHNOLOGIES INC
CONTRACT NO.: PT69233
JULY 2024</oddHeader>
    <oddFooter>&amp;L&amp;F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2"/>
  <sheetViews>
    <sheetView topLeftCell="A10" zoomScale="91" zoomScaleNormal="91" workbookViewId="0">
      <selection sqref="A1:J1"/>
    </sheetView>
  </sheetViews>
  <sheetFormatPr defaultColWidth="9.28515625" defaultRowHeight="15"/>
  <cols>
    <col min="1" max="1" width="49.28515625" style="44" customWidth="1"/>
    <col min="2" max="3" width="43.28515625" style="44" customWidth="1"/>
    <col min="4" max="4" width="18.42578125" style="87" customWidth="1"/>
    <col min="5" max="5" width="18.7109375" style="87" customWidth="1"/>
    <col min="6" max="6" width="14.28515625" style="86" customWidth="1"/>
    <col min="7" max="8" width="15.28515625" style="87" bestFit="1" customWidth="1"/>
    <col min="9" max="9" width="16.28515625" style="87" customWidth="1"/>
    <col min="10" max="10" width="15.28515625" style="87" bestFit="1" customWidth="1"/>
    <col min="11" max="11" width="18.28515625" style="87" customWidth="1"/>
    <col min="12" max="12" width="18.28515625" style="87" bestFit="1" customWidth="1"/>
    <col min="13" max="13" width="14.85546875" style="87" customWidth="1"/>
    <col min="14" max="14" width="18.28515625" style="87" customWidth="1"/>
    <col min="15" max="15" width="19.7109375" style="87" customWidth="1"/>
    <col min="16" max="16" width="12.42578125" style="44" hidden="1" customWidth="1"/>
    <col min="17" max="19" width="9.28515625" style="44" hidden="1" customWidth="1"/>
    <col min="20" max="16384" width="9.28515625" style="44"/>
  </cols>
  <sheetData>
    <row r="1" spans="1:19" ht="18.75">
      <c r="A1" s="290" t="s">
        <v>56</v>
      </c>
      <c r="B1" s="291"/>
      <c r="C1" s="37"/>
    </row>
    <row r="2" spans="1:19" ht="18.75">
      <c r="A2" s="88"/>
      <c r="B2" s="36" t="s">
        <v>2906</v>
      </c>
      <c r="C2" s="36">
        <f>'Cover Page'!B4:D4</f>
        <v>0</v>
      </c>
    </row>
    <row r="3" spans="1:19" ht="45">
      <c r="A3" s="89" t="s">
        <v>28</v>
      </c>
      <c r="B3" s="89" t="s">
        <v>29</v>
      </c>
      <c r="C3" s="48" t="s">
        <v>73</v>
      </c>
      <c r="D3" s="91" t="s">
        <v>30</v>
      </c>
      <c r="E3" s="91" t="s">
        <v>31</v>
      </c>
      <c r="F3" s="90" t="s">
        <v>32</v>
      </c>
      <c r="G3" s="91" t="s">
        <v>48</v>
      </c>
      <c r="H3" s="91" t="s">
        <v>47</v>
      </c>
      <c r="I3" s="91" t="s">
        <v>46</v>
      </c>
      <c r="J3" s="91" t="s">
        <v>33</v>
      </c>
      <c r="K3" s="91" t="s">
        <v>34</v>
      </c>
      <c r="L3" s="91" t="s">
        <v>35</v>
      </c>
      <c r="M3" s="91" t="s">
        <v>36</v>
      </c>
      <c r="N3" s="92" t="s">
        <v>45</v>
      </c>
      <c r="O3" s="91" t="s">
        <v>37</v>
      </c>
      <c r="P3" s="51"/>
      <c r="Q3" s="51"/>
      <c r="R3" s="51"/>
    </row>
    <row r="4" spans="1:19" ht="285">
      <c r="A4" s="125" t="s">
        <v>78</v>
      </c>
      <c r="B4" s="53" t="s">
        <v>295</v>
      </c>
      <c r="C4" s="61" t="s">
        <v>114</v>
      </c>
      <c r="D4" s="72">
        <v>60</v>
      </c>
      <c r="E4" s="72">
        <v>31.39</v>
      </c>
      <c r="F4" s="55">
        <v>0.74486234974796417</v>
      </c>
      <c r="G4" s="72">
        <f t="shared" ref="G4:G10" si="0">SUM(D4:E4)*(1+F4)</f>
        <v>159.46297014346646</v>
      </c>
      <c r="H4" s="72">
        <f>SUM(R4*1.5)+S4</f>
        <v>83.25</v>
      </c>
      <c r="I4" s="72">
        <f>SUM((H4+(H4*Q4)+P4)*(1+F4))</f>
        <v>199.66023652578519</v>
      </c>
      <c r="J4" s="72">
        <f>SUM(R4*1.5)+S4</f>
        <v>83.25</v>
      </c>
      <c r="K4" s="72">
        <f>SUM((J4+(J4*Q4)+P4)*(1+F4))</f>
        <v>199.66023652578519</v>
      </c>
      <c r="L4" s="72">
        <f>SUM(R4*1.5)+S4</f>
        <v>83.25</v>
      </c>
      <c r="M4" s="72">
        <f>SUM((L4+(L4*Q4)+P4)*(1+F4))</f>
        <v>199.66023652578519</v>
      </c>
      <c r="N4" s="72">
        <f>SUM(R4*2)+S4</f>
        <v>108</v>
      </c>
      <c r="O4" s="72">
        <f>SUM((N4+(N4*Q4)+P4)*(1+F4))</f>
        <v>244.14113997673513</v>
      </c>
      <c r="P4" s="44">
        <v>28.68</v>
      </c>
      <c r="Q4" s="51">
        <v>0.03</v>
      </c>
      <c r="R4" s="51">
        <v>49.5</v>
      </c>
      <c r="S4" s="126">
        <v>9</v>
      </c>
    </row>
    <row r="5" spans="1:19" ht="285">
      <c r="A5" s="125" t="s">
        <v>79</v>
      </c>
      <c r="B5" s="53" t="s">
        <v>295</v>
      </c>
      <c r="C5" s="77" t="s">
        <v>212</v>
      </c>
      <c r="D5" s="72">
        <f>R5+S5</f>
        <v>58.5</v>
      </c>
      <c r="E5" s="72">
        <f t="shared" ref="E5:E11" si="1">SUM(P5+(D5*Q5))</f>
        <v>30.434999999999999</v>
      </c>
      <c r="F5" s="55">
        <v>0.74486234974796417</v>
      </c>
      <c r="G5" s="72">
        <f t="shared" si="0"/>
        <v>155.1793330748352</v>
      </c>
      <c r="H5" s="72">
        <f>SUM(R5*1.5)+S5</f>
        <v>83.25</v>
      </c>
      <c r="I5" s="72">
        <f>SUM((H5+(H5*Q5)+P5)*(1+F5))</f>
        <v>199.66023652578519</v>
      </c>
      <c r="J5" s="72">
        <f>SUM(R5*1.5)+S5</f>
        <v>83.25</v>
      </c>
      <c r="K5" s="72">
        <f>SUM((J5+(J5*Q5)+P5)*(1+F5))</f>
        <v>199.66023652578519</v>
      </c>
      <c r="L5" s="72">
        <f>SUM(R5*1.5)+S5</f>
        <v>83.25</v>
      </c>
      <c r="M5" s="72">
        <f>SUM((L5+(L5*Q5)+P5)*(1+F5))</f>
        <v>199.66023652578519</v>
      </c>
      <c r="N5" s="72">
        <f>SUM(R5*2)+S5</f>
        <v>108</v>
      </c>
      <c r="O5" s="72">
        <f>SUM((N5+(N5*Q5)+P5)*(1+F5))</f>
        <v>244.14113997673513</v>
      </c>
      <c r="P5" s="44">
        <v>28.68</v>
      </c>
      <c r="Q5" s="51">
        <v>0.03</v>
      </c>
      <c r="R5" s="51">
        <v>49.5</v>
      </c>
      <c r="S5" s="126">
        <v>9</v>
      </c>
    </row>
    <row r="6" spans="1:19" ht="255">
      <c r="A6" s="125" t="s">
        <v>80</v>
      </c>
      <c r="B6" s="127" t="s">
        <v>263</v>
      </c>
      <c r="C6" s="108" t="s">
        <v>121</v>
      </c>
      <c r="D6" s="72">
        <v>61.41</v>
      </c>
      <c r="E6" s="72">
        <f t="shared" si="1"/>
        <v>33.698700000000002</v>
      </c>
      <c r="F6" s="55">
        <v>0.63849268382674229</v>
      </c>
      <c r="G6" s="72">
        <f t="shared" si="0"/>
        <v>155.83490911827246</v>
      </c>
      <c r="H6" s="72">
        <f t="shared" ref="H6:H11" si="2">SUM(D6*1.5)</f>
        <v>92.114999999999995</v>
      </c>
      <c r="I6" s="72">
        <f t="shared" ref="I6:I11" si="3">SUM((H6+(P6+H6*Q6))*(1+F6))</f>
        <v>209.66652122515561</v>
      </c>
      <c r="J6" s="72">
        <f t="shared" ref="J6:J11" si="4">SUM(D6*1.5)</f>
        <v>92.114999999999995</v>
      </c>
      <c r="K6" s="72">
        <f t="shared" ref="K6:K11" si="5">SUM((J6+(P6+J6*Q6))*(1+F6))</f>
        <v>209.66652122515561</v>
      </c>
      <c r="L6" s="106">
        <f t="shared" ref="L6:L11" si="6">SUM(D6*1.5)</f>
        <v>92.114999999999995</v>
      </c>
      <c r="M6" s="72">
        <f t="shared" ref="M6:M11" si="7">SUM((L6+(P6+L6*Q6))*(1+F6))</f>
        <v>209.66652122515561</v>
      </c>
      <c r="N6" s="106">
        <f t="shared" ref="N6:N11" si="8">SUM(D6*2)</f>
        <v>122.82</v>
      </c>
      <c r="O6" s="72">
        <f t="shared" ref="O6:O11" si="9">SUM((N6+(P6+N6*Q6))*(1+F6))</f>
        <v>263.49813333203872</v>
      </c>
      <c r="P6" s="51">
        <v>29.4</v>
      </c>
      <c r="Q6" s="51">
        <v>7.0000000000000007E-2</v>
      </c>
      <c r="R6" s="51"/>
    </row>
    <row r="7" spans="1:19" ht="150">
      <c r="A7" s="98" t="s">
        <v>2919</v>
      </c>
      <c r="B7" s="53" t="s">
        <v>293</v>
      </c>
      <c r="C7" s="61" t="s">
        <v>114</v>
      </c>
      <c r="D7" s="72">
        <v>60</v>
      </c>
      <c r="E7" s="72">
        <v>31.39</v>
      </c>
      <c r="F7" s="55">
        <v>0.80948688122011103</v>
      </c>
      <c r="G7" s="72">
        <f t="shared" si="0"/>
        <v>165.36900607470594</v>
      </c>
      <c r="H7" s="72">
        <f t="shared" ref="H7:H10" si="10">SUM(R7*1.5)+S7</f>
        <v>83.25</v>
      </c>
      <c r="I7" s="72">
        <f t="shared" ref="I7:I10" si="11">SUM((H7+(H7*Q7)+P7)*(1+F7))</f>
        <v>207.05506010081427</v>
      </c>
      <c r="J7" s="72">
        <f t="shared" ref="J7:J10" si="12">SUM(R7*1.5)+S7</f>
        <v>83.25</v>
      </c>
      <c r="K7" s="72">
        <f t="shared" ref="K7:K10" si="13">SUM((J7+(J7*Q7)+P7)*(1+F7))</f>
        <v>207.05506010081427</v>
      </c>
      <c r="L7" s="72">
        <f t="shared" ref="L7:L10" si="14">SUM(R7*1.5)+S7</f>
        <v>83.25</v>
      </c>
      <c r="M7" s="72">
        <f t="shared" ref="M7:M10" si="15">SUM((L7+(L7*Q7)+P7)*(1+F7))</f>
        <v>207.05506010081427</v>
      </c>
      <c r="N7" s="72">
        <f t="shared" ref="N7:N10" si="16">SUM(R7*2)+S7</f>
        <v>108</v>
      </c>
      <c r="O7" s="72">
        <f t="shared" ref="O7:O10" si="17">SUM((N7+(N7*Q7)+P7)*(1+F7))</f>
        <v>253.18340442031791</v>
      </c>
      <c r="P7" s="44">
        <v>28.68</v>
      </c>
      <c r="Q7" s="51">
        <v>0.03</v>
      </c>
      <c r="R7" s="51">
        <v>49.5</v>
      </c>
      <c r="S7" s="126">
        <v>9</v>
      </c>
    </row>
    <row r="8" spans="1:19" ht="240">
      <c r="A8" s="98" t="s">
        <v>2918</v>
      </c>
      <c r="B8" s="53" t="s">
        <v>293</v>
      </c>
      <c r="C8" s="77" t="s">
        <v>212</v>
      </c>
      <c r="D8" s="72">
        <f t="shared" ref="D8:D10" si="18">R8+S8</f>
        <v>58.5</v>
      </c>
      <c r="E8" s="72">
        <f t="shared" si="1"/>
        <v>30.434999999999999</v>
      </c>
      <c r="F8" s="55">
        <v>0.80948688122011103</v>
      </c>
      <c r="G8" s="72">
        <f t="shared" si="0"/>
        <v>160.92671578131058</v>
      </c>
      <c r="H8" s="72">
        <f t="shared" si="10"/>
        <v>83.25</v>
      </c>
      <c r="I8" s="72">
        <f t="shared" si="11"/>
        <v>207.05506010081427</v>
      </c>
      <c r="J8" s="72">
        <f t="shared" si="12"/>
        <v>83.25</v>
      </c>
      <c r="K8" s="72">
        <f t="shared" si="13"/>
        <v>207.05506010081427</v>
      </c>
      <c r="L8" s="72">
        <f t="shared" si="14"/>
        <v>83.25</v>
      </c>
      <c r="M8" s="72">
        <f t="shared" si="15"/>
        <v>207.05506010081427</v>
      </c>
      <c r="N8" s="72">
        <f t="shared" si="16"/>
        <v>108</v>
      </c>
      <c r="O8" s="72">
        <f t="shared" si="17"/>
        <v>253.18340442031791</v>
      </c>
      <c r="P8" s="44">
        <v>28.68</v>
      </c>
      <c r="Q8" s="51">
        <v>0.03</v>
      </c>
      <c r="R8" s="51">
        <v>49.5</v>
      </c>
      <c r="S8" s="126">
        <v>9</v>
      </c>
    </row>
    <row r="9" spans="1:19" ht="165">
      <c r="A9" s="128" t="s">
        <v>220</v>
      </c>
      <c r="B9" s="53" t="s">
        <v>296</v>
      </c>
      <c r="C9" s="61" t="s">
        <v>114</v>
      </c>
      <c r="D9" s="72">
        <v>60</v>
      </c>
      <c r="E9" s="72">
        <v>31.39</v>
      </c>
      <c r="F9" s="55">
        <v>0.80948688122011103</v>
      </c>
      <c r="G9" s="72">
        <f t="shared" si="0"/>
        <v>165.36900607470594</v>
      </c>
      <c r="H9" s="72">
        <f t="shared" si="10"/>
        <v>83.25</v>
      </c>
      <c r="I9" s="72">
        <f t="shared" si="11"/>
        <v>207.05506010081427</v>
      </c>
      <c r="J9" s="72">
        <f t="shared" si="12"/>
        <v>83.25</v>
      </c>
      <c r="K9" s="72">
        <f t="shared" si="13"/>
        <v>207.05506010081427</v>
      </c>
      <c r="L9" s="72">
        <f t="shared" si="14"/>
        <v>83.25</v>
      </c>
      <c r="M9" s="72">
        <f t="shared" si="15"/>
        <v>207.05506010081427</v>
      </c>
      <c r="N9" s="72">
        <f t="shared" si="16"/>
        <v>108</v>
      </c>
      <c r="O9" s="72">
        <f t="shared" si="17"/>
        <v>253.18340442031791</v>
      </c>
      <c r="P9" s="44">
        <v>28.68</v>
      </c>
      <c r="Q9" s="51">
        <v>0.03</v>
      </c>
      <c r="R9" s="51">
        <v>49.5</v>
      </c>
      <c r="S9" s="126">
        <v>9</v>
      </c>
    </row>
    <row r="10" spans="1:19" ht="240">
      <c r="A10" s="128" t="s">
        <v>221</v>
      </c>
      <c r="B10" s="53" t="s">
        <v>285</v>
      </c>
      <c r="C10" s="77" t="s">
        <v>212</v>
      </c>
      <c r="D10" s="72">
        <f t="shared" si="18"/>
        <v>58.5</v>
      </c>
      <c r="E10" s="72">
        <f t="shared" si="1"/>
        <v>30.434999999999999</v>
      </c>
      <c r="F10" s="55">
        <v>0.80948688122011103</v>
      </c>
      <c r="G10" s="72">
        <f t="shared" si="0"/>
        <v>160.92671578131058</v>
      </c>
      <c r="H10" s="72">
        <f t="shared" si="10"/>
        <v>83.25</v>
      </c>
      <c r="I10" s="72">
        <f t="shared" si="11"/>
        <v>207.05506010081427</v>
      </c>
      <c r="J10" s="72">
        <f t="shared" si="12"/>
        <v>83.25</v>
      </c>
      <c r="K10" s="72">
        <f t="shared" si="13"/>
        <v>207.05506010081427</v>
      </c>
      <c r="L10" s="72">
        <f t="shared" si="14"/>
        <v>83.25</v>
      </c>
      <c r="M10" s="72">
        <f t="shared" si="15"/>
        <v>207.05506010081427</v>
      </c>
      <c r="N10" s="72">
        <f t="shared" si="16"/>
        <v>108</v>
      </c>
      <c r="O10" s="72">
        <f t="shared" si="17"/>
        <v>253.18340442031791</v>
      </c>
      <c r="P10" s="44">
        <v>28.68</v>
      </c>
      <c r="Q10" s="51">
        <v>0.03</v>
      </c>
      <c r="R10" s="51">
        <v>49.5</v>
      </c>
      <c r="S10" s="126">
        <v>9</v>
      </c>
    </row>
    <row r="11" spans="1:19" ht="210">
      <c r="A11" s="65" t="s">
        <v>160</v>
      </c>
      <c r="B11" s="53" t="s">
        <v>266</v>
      </c>
      <c r="C11" s="61" t="s">
        <v>121</v>
      </c>
      <c r="D11" s="72">
        <v>61.41</v>
      </c>
      <c r="E11" s="72">
        <f t="shared" si="1"/>
        <v>33.698700000000002</v>
      </c>
      <c r="F11" s="55">
        <v>0.69917759804254753</v>
      </c>
      <c r="G11" s="72">
        <f t="shared" ref="G11" si="19">SUM(D11:E11)*(1+F11)</f>
        <v>161.60657241894924</v>
      </c>
      <c r="H11" s="72">
        <f t="shared" si="2"/>
        <v>92.114999999999995</v>
      </c>
      <c r="I11" s="72">
        <f t="shared" si="3"/>
        <v>217.43194793719843</v>
      </c>
      <c r="J11" s="72">
        <f t="shared" si="4"/>
        <v>92.114999999999995</v>
      </c>
      <c r="K11" s="72">
        <f t="shared" si="5"/>
        <v>217.43194793719843</v>
      </c>
      <c r="L11" s="106">
        <f t="shared" si="6"/>
        <v>92.114999999999995</v>
      </c>
      <c r="M11" s="72">
        <f t="shared" si="7"/>
        <v>217.43194793719843</v>
      </c>
      <c r="N11" s="106">
        <f t="shared" si="8"/>
        <v>122.82</v>
      </c>
      <c r="O11" s="72">
        <f t="shared" si="9"/>
        <v>273.25732345544759</v>
      </c>
      <c r="P11" s="51">
        <v>29.4</v>
      </c>
      <c r="Q11" s="51">
        <v>7.0000000000000007E-2</v>
      </c>
      <c r="R11" s="51"/>
    </row>
    <row r="12" spans="1:19" ht="64.5">
      <c r="A12" s="66" t="s">
        <v>44</v>
      </c>
      <c r="B12" s="67" t="s">
        <v>273</v>
      </c>
      <c r="C12" s="69"/>
      <c r="D12" s="73"/>
      <c r="E12" s="73"/>
      <c r="F12" s="70"/>
      <c r="G12" s="71"/>
      <c r="H12" s="73"/>
      <c r="I12" s="72">
        <f>SUM(G12*1.5)</f>
        <v>0</v>
      </c>
      <c r="J12" s="73"/>
      <c r="K12" s="72">
        <f>SUM(G12*1.5)</f>
        <v>0</v>
      </c>
      <c r="L12" s="73"/>
      <c r="M12" s="72">
        <f>SUM(G12*1.5)</f>
        <v>0</v>
      </c>
      <c r="N12" s="73"/>
      <c r="O12" s="72">
        <f>SUM(G12*2)</f>
        <v>0</v>
      </c>
    </row>
    <row r="13" spans="1:19" ht="179.25">
      <c r="A13" s="74" t="s">
        <v>40</v>
      </c>
      <c r="B13" s="67" t="s">
        <v>272</v>
      </c>
      <c r="C13" s="69"/>
      <c r="D13" s="73"/>
      <c r="E13" s="73"/>
      <c r="F13" s="70"/>
      <c r="G13" s="71"/>
      <c r="H13" s="73"/>
      <c r="I13" s="72">
        <f t="shared" ref="I13:I20" si="20">SUM(G13*1.5)</f>
        <v>0</v>
      </c>
      <c r="J13" s="73"/>
      <c r="K13" s="72">
        <f t="shared" ref="K13:K20" si="21">SUM(G13*1.5)</f>
        <v>0</v>
      </c>
      <c r="L13" s="73"/>
      <c r="M13" s="72">
        <f t="shared" ref="M13:M20" si="22">SUM(G13*1.5)</f>
        <v>0</v>
      </c>
      <c r="N13" s="73"/>
      <c r="O13" s="72">
        <f t="shared" ref="O13:O20" si="23">SUM(G13*2)</f>
        <v>0</v>
      </c>
    </row>
    <row r="14" spans="1:19" ht="77.25">
      <c r="A14" s="66" t="s">
        <v>41</v>
      </c>
      <c r="B14" s="67" t="s">
        <v>271</v>
      </c>
      <c r="C14" s="69"/>
      <c r="D14" s="73"/>
      <c r="E14" s="73"/>
      <c r="F14" s="70"/>
      <c r="G14" s="71"/>
      <c r="H14" s="73"/>
      <c r="I14" s="72">
        <f t="shared" si="20"/>
        <v>0</v>
      </c>
      <c r="J14" s="73"/>
      <c r="K14" s="72">
        <f t="shared" si="21"/>
        <v>0</v>
      </c>
      <c r="L14" s="73"/>
      <c r="M14" s="72">
        <f t="shared" si="22"/>
        <v>0</v>
      </c>
      <c r="N14" s="73"/>
      <c r="O14" s="72">
        <f t="shared" si="23"/>
        <v>0</v>
      </c>
    </row>
    <row r="15" spans="1:19" ht="115.5">
      <c r="A15" s="75" t="s">
        <v>65</v>
      </c>
      <c r="B15" s="76" t="s">
        <v>270</v>
      </c>
      <c r="C15" s="69"/>
      <c r="D15" s="73"/>
      <c r="E15" s="73"/>
      <c r="F15" s="70"/>
      <c r="G15" s="71"/>
      <c r="H15" s="73"/>
      <c r="I15" s="72">
        <f t="shared" si="20"/>
        <v>0</v>
      </c>
      <c r="J15" s="73"/>
      <c r="K15" s="72">
        <f t="shared" si="21"/>
        <v>0</v>
      </c>
      <c r="L15" s="73"/>
      <c r="M15" s="72">
        <f t="shared" si="22"/>
        <v>0</v>
      </c>
      <c r="N15" s="73"/>
      <c r="O15" s="72">
        <f t="shared" si="23"/>
        <v>0</v>
      </c>
    </row>
    <row r="16" spans="1:19" ht="141.75" thickBot="1">
      <c r="A16" s="77" t="s">
        <v>207</v>
      </c>
      <c r="B16" s="78" t="s">
        <v>269</v>
      </c>
      <c r="C16" s="69"/>
      <c r="D16" s="73"/>
      <c r="E16" s="73"/>
      <c r="F16" s="70"/>
      <c r="G16" s="71"/>
      <c r="H16" s="73"/>
      <c r="I16" s="72">
        <f t="shared" si="20"/>
        <v>0</v>
      </c>
      <c r="J16" s="73"/>
      <c r="K16" s="72">
        <f t="shared" si="21"/>
        <v>0</v>
      </c>
      <c r="L16" s="73"/>
      <c r="M16" s="72">
        <f t="shared" si="22"/>
        <v>0</v>
      </c>
      <c r="N16" s="73"/>
      <c r="O16" s="72">
        <f t="shared" si="23"/>
        <v>0</v>
      </c>
    </row>
    <row r="17" spans="1:15" ht="90.75" thickTop="1">
      <c r="A17" s="75" t="s">
        <v>66</v>
      </c>
      <c r="B17" s="79" t="s">
        <v>268</v>
      </c>
      <c r="C17" s="69"/>
      <c r="D17" s="73"/>
      <c r="E17" s="73"/>
      <c r="F17" s="70"/>
      <c r="G17" s="71"/>
      <c r="H17" s="73"/>
      <c r="I17" s="72">
        <f t="shared" si="20"/>
        <v>0</v>
      </c>
      <c r="J17" s="73"/>
      <c r="K17" s="72">
        <f t="shared" si="21"/>
        <v>0</v>
      </c>
      <c r="L17" s="73"/>
      <c r="M17" s="72">
        <f t="shared" si="22"/>
        <v>0</v>
      </c>
      <c r="N17" s="73"/>
      <c r="O17" s="72">
        <f t="shared" si="23"/>
        <v>0</v>
      </c>
    </row>
    <row r="18" spans="1:15">
      <c r="A18" s="66" t="s">
        <v>43</v>
      </c>
      <c r="B18" s="80"/>
      <c r="C18" s="69"/>
      <c r="D18" s="73"/>
      <c r="E18" s="73"/>
      <c r="F18" s="70"/>
      <c r="G18" s="73"/>
      <c r="H18" s="73"/>
      <c r="I18" s="73"/>
      <c r="J18" s="73"/>
      <c r="K18" s="73"/>
      <c r="L18" s="73"/>
      <c r="M18" s="73"/>
      <c r="N18" s="73"/>
      <c r="O18" s="73"/>
    </row>
    <row r="19" spans="1:15" ht="15.75" thickBot="1">
      <c r="A19" s="66" t="s">
        <v>42</v>
      </c>
      <c r="B19" s="81"/>
      <c r="C19" s="69"/>
      <c r="D19" s="73"/>
      <c r="E19" s="73"/>
      <c r="F19" s="70"/>
      <c r="G19" s="73"/>
      <c r="H19" s="73"/>
      <c r="I19" s="73"/>
      <c r="J19" s="73"/>
      <c r="K19" s="73"/>
      <c r="L19" s="73"/>
      <c r="M19" s="73"/>
      <c r="N19" s="73"/>
      <c r="O19" s="73"/>
    </row>
    <row r="20" spans="1:15" ht="90">
      <c r="A20" s="75" t="s">
        <v>67</v>
      </c>
      <c r="B20" s="79" t="s">
        <v>267</v>
      </c>
      <c r="C20" s="69"/>
      <c r="D20" s="73"/>
      <c r="E20" s="73"/>
      <c r="F20" s="70"/>
      <c r="G20" s="71"/>
      <c r="H20" s="73"/>
      <c r="I20" s="72">
        <f t="shared" si="20"/>
        <v>0</v>
      </c>
      <c r="J20" s="73"/>
      <c r="K20" s="72">
        <f t="shared" si="21"/>
        <v>0</v>
      </c>
      <c r="L20" s="73"/>
      <c r="M20" s="72">
        <f t="shared" si="22"/>
        <v>0</v>
      </c>
      <c r="N20" s="73"/>
      <c r="O20" s="72">
        <f t="shared" si="23"/>
        <v>0</v>
      </c>
    </row>
    <row r="21" spans="1:15">
      <c r="A21" s="66" t="s">
        <v>43</v>
      </c>
      <c r="B21" s="82"/>
      <c r="C21" s="69"/>
      <c r="D21" s="73"/>
      <c r="E21" s="73"/>
      <c r="F21" s="70"/>
      <c r="G21" s="73"/>
      <c r="H21" s="73"/>
      <c r="I21" s="73"/>
      <c r="J21" s="73"/>
      <c r="K21" s="73"/>
      <c r="L21" s="73"/>
      <c r="M21" s="73"/>
      <c r="N21" s="73"/>
      <c r="O21" s="73"/>
    </row>
    <row r="22" spans="1:15">
      <c r="A22" s="66" t="s">
        <v>42</v>
      </c>
      <c r="B22" s="82"/>
      <c r="C22" s="69"/>
      <c r="D22" s="73"/>
      <c r="E22" s="73"/>
      <c r="F22" s="70"/>
      <c r="G22" s="73"/>
      <c r="H22" s="73"/>
      <c r="I22" s="73"/>
      <c r="J22" s="73"/>
      <c r="K22" s="73"/>
      <c r="L22" s="73"/>
      <c r="M22" s="73"/>
      <c r="N22" s="73"/>
      <c r="O22" s="73"/>
    </row>
  </sheetData>
  <sheetProtection algorithmName="SHA-512" hashValue="IRnOaUDN9W3v0jDq6FPLG7PwHNk7hNL0y4pGWUW8DGyXCGLbc+/CoIvFM0+HBstx0CxW1PK5zC+2WOZhCXsqjw==" saltValue="qqejuMW13EPdkPHTBWyL3w==" spinCount="100000" sheet="1" objects="1" scenarios="1"/>
  <autoFilter ref="A3:O3" xr:uid="{00000000-0001-0000-0800-000000000000}"/>
  <mergeCells count="1">
    <mergeCell ref="A1:B1"/>
  </mergeCells>
  <printOptions horizontalCentered="1"/>
  <pageMargins left="0.75" right="0.75" top="1" bottom="1" header="0.5" footer="0.5"/>
  <pageSetup paperSize="3" scale="59" fitToHeight="0" orientation="landscape" r:id="rId1"/>
  <headerFooter alignWithMargins="0">
    <oddHeader>&amp;LGROUP 77201, AWARD 23150
INTELLIGENT FACILITY AND SECURITY SYSTEMS &amp;&amp; SOLUTIONS&amp;RMINUTEMAN SECURITY TECHNOLOGIES INC
CONTRACT NO.: PT69233
JULY 2024</oddHeader>
    <oddFooter>&amp;L&amp;F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81731-AB40-4516-B700-467C29AB69AD}">
  <sheetPr>
    <pageSetUpPr fitToPage="1"/>
  </sheetPr>
  <dimension ref="A1:S18"/>
  <sheetViews>
    <sheetView zoomScale="106" zoomScaleNormal="106" workbookViewId="0">
      <selection sqref="A1:J1"/>
    </sheetView>
  </sheetViews>
  <sheetFormatPr defaultColWidth="9.28515625" defaultRowHeight="15"/>
  <cols>
    <col min="1" max="1" width="47.28515625" style="113" customWidth="1"/>
    <col min="2" max="2" width="47.5703125" style="113" customWidth="1"/>
    <col min="3" max="3" width="45.5703125" style="113" customWidth="1"/>
    <col min="4" max="4" width="18.42578125" style="206" customWidth="1"/>
    <col min="5" max="5" width="18.7109375" style="206" customWidth="1"/>
    <col min="6" max="6" width="14.28515625" style="112" customWidth="1"/>
    <col min="7" max="8" width="15.28515625" style="206" bestFit="1" customWidth="1"/>
    <col min="9" max="9" width="17.42578125" style="206" bestFit="1" customWidth="1"/>
    <col min="10" max="10" width="15.28515625" style="206" bestFit="1" customWidth="1"/>
    <col min="11" max="11" width="15.42578125" style="206" customWidth="1"/>
    <col min="12" max="12" width="14.5703125" style="206" customWidth="1"/>
    <col min="13" max="13" width="15.28515625" style="206" bestFit="1" customWidth="1"/>
    <col min="14" max="14" width="18.28515625" style="206" customWidth="1"/>
    <col min="15" max="15" width="19.7109375" style="206" customWidth="1"/>
    <col min="16" max="16" width="12.42578125" style="114" hidden="1" customWidth="1"/>
    <col min="17" max="17" width="9.28515625" style="114" hidden="1" customWidth="1"/>
    <col min="18" max="18" width="9.28515625" style="113" hidden="1" customWidth="1"/>
    <col min="19" max="19" width="9" style="113" hidden="1" customWidth="1"/>
    <col min="20" max="16384" width="9.28515625" style="113"/>
  </cols>
  <sheetData>
    <row r="1" spans="1:19" ht="18.75">
      <c r="A1" s="292" t="s">
        <v>61</v>
      </c>
      <c r="B1" s="291"/>
      <c r="C1" s="291"/>
      <c r="D1" s="291"/>
      <c r="E1" s="291"/>
    </row>
    <row r="2" spans="1:19" ht="18.75">
      <c r="A2" s="115"/>
      <c r="B2" s="36" t="s">
        <v>2906</v>
      </c>
      <c r="C2" s="36">
        <f>'Cover Page'!B4:D4</f>
        <v>0</v>
      </c>
      <c r="D2" s="207"/>
      <c r="E2" s="207"/>
    </row>
    <row r="3" spans="1:19" ht="60">
      <c r="A3" s="116" t="s">
        <v>28</v>
      </c>
      <c r="B3" s="116" t="s">
        <v>29</v>
      </c>
      <c r="C3" s="116" t="s">
        <v>73</v>
      </c>
      <c r="D3" s="208" t="s">
        <v>30</v>
      </c>
      <c r="E3" s="208" t="s">
        <v>31</v>
      </c>
      <c r="F3" s="117" t="s">
        <v>32</v>
      </c>
      <c r="G3" s="208" t="s">
        <v>48</v>
      </c>
      <c r="H3" s="208" t="s">
        <v>47</v>
      </c>
      <c r="I3" s="208" t="s">
        <v>46</v>
      </c>
      <c r="J3" s="208" t="s">
        <v>33</v>
      </c>
      <c r="K3" s="208" t="s">
        <v>34</v>
      </c>
      <c r="L3" s="208" t="s">
        <v>35</v>
      </c>
      <c r="M3" s="208" t="s">
        <v>36</v>
      </c>
      <c r="N3" s="208" t="s">
        <v>45</v>
      </c>
      <c r="O3" s="209" t="s">
        <v>37</v>
      </c>
    </row>
    <row r="4" spans="1:19" ht="270">
      <c r="A4" s="118" t="s">
        <v>82</v>
      </c>
      <c r="B4" s="118" t="s">
        <v>289</v>
      </c>
      <c r="C4" s="118" t="s">
        <v>81</v>
      </c>
      <c r="D4" s="120">
        <v>40.68</v>
      </c>
      <c r="E4" s="120">
        <v>31.7</v>
      </c>
      <c r="F4" s="119">
        <v>1.2300963897217336</v>
      </c>
      <c r="G4" s="120">
        <f>SUM(D4:E4)*(1+F4)</f>
        <v>161.41437668805906</v>
      </c>
      <c r="H4" s="120">
        <f>SUM(D4*1.5)</f>
        <v>61.019999999999996</v>
      </c>
      <c r="I4" s="120">
        <f>SUM((H4+(P4+H4*Q4))*((1+F4)))</f>
        <v>205.46011844289714</v>
      </c>
      <c r="J4" s="120">
        <f>SUM(D4*1.5)</f>
        <v>61.019999999999996</v>
      </c>
      <c r="K4" s="120">
        <f>SUM((J4+(P4+J4*Q4))*((1+F4)))</f>
        <v>205.46011844289714</v>
      </c>
      <c r="L4" s="120">
        <f>SUM(D4*1.5)</f>
        <v>61.019999999999996</v>
      </c>
      <c r="M4" s="120">
        <f>SUM((P4+L4*Q4)+L4)*(1+F4)</f>
        <v>205.46011844289714</v>
      </c>
      <c r="N4" s="120">
        <f>SUM(D4*2)</f>
        <v>81.36</v>
      </c>
      <c r="O4" s="121">
        <f>SUM((N4+(P4+N4*Q4)))*(1+F4)</f>
        <v>252.18108382684539</v>
      </c>
      <c r="P4" s="114">
        <v>29.28</v>
      </c>
      <c r="Q4" s="114">
        <v>0.03</v>
      </c>
    </row>
    <row r="5" spans="1:19" ht="270">
      <c r="A5" s="118" t="s">
        <v>83</v>
      </c>
      <c r="B5" s="118" t="s">
        <v>289</v>
      </c>
      <c r="C5" s="118" t="s">
        <v>84</v>
      </c>
      <c r="D5" s="120">
        <v>48.74</v>
      </c>
      <c r="E5" s="120">
        <v>31.56</v>
      </c>
      <c r="F5" s="119">
        <v>1.0587113991612656</v>
      </c>
      <c r="G5" s="120">
        <f>SUM(D5:E5)*(1+F5)</f>
        <v>165.31452535264961</v>
      </c>
      <c r="H5" s="120">
        <f>SUM(D5*1.5)</f>
        <v>73.11</v>
      </c>
      <c r="I5" s="120">
        <f>SUM((H5+E5)*(1+F5))</f>
        <v>215.48532215020967</v>
      </c>
      <c r="J5" s="120">
        <f>SUM(D5*1.5)</f>
        <v>73.11</v>
      </c>
      <c r="K5" s="120">
        <f>SUM((J5+E5)*(1+F5))</f>
        <v>215.48532215020967</v>
      </c>
      <c r="L5" s="120">
        <f>SUM(D5*1.5)</f>
        <v>73.11</v>
      </c>
      <c r="M5" s="120">
        <f>SUM(E5+L5)*(1+F5)</f>
        <v>215.48532215020967</v>
      </c>
      <c r="N5" s="120">
        <f>SUM(D5*2)</f>
        <v>97.48</v>
      </c>
      <c r="O5" s="121">
        <f>SUM((N5+E5)*(1+F5))</f>
        <v>265.6561189477697</v>
      </c>
      <c r="P5" s="122">
        <v>29.91</v>
      </c>
      <c r="Q5" s="114">
        <v>0.03</v>
      </c>
    </row>
    <row r="6" spans="1:19" ht="274.5" customHeight="1">
      <c r="A6" s="118" t="s">
        <v>89</v>
      </c>
      <c r="B6" s="118" t="s">
        <v>289</v>
      </c>
      <c r="C6" s="118" t="s">
        <v>85</v>
      </c>
      <c r="D6" s="120">
        <f>R6+S6</f>
        <v>58.5</v>
      </c>
      <c r="E6" s="120">
        <v>30.57</v>
      </c>
      <c r="F6" s="119">
        <v>0.82629870129870131</v>
      </c>
      <c r="G6" s="120">
        <f>SUM(D6:E6)*(1+F6)</f>
        <v>162.66842532467533</v>
      </c>
      <c r="H6" s="120">
        <f>SUM(D6*1.5)</f>
        <v>87.75</v>
      </c>
      <c r="I6" s="120">
        <f>SUM((H6+(P6+H6*Q6))*((1+F6)))</f>
        <v>217.44368912337663</v>
      </c>
      <c r="J6" s="120">
        <f>SUM(D6*1.5)</f>
        <v>87.75</v>
      </c>
      <c r="K6" s="120">
        <f>SUM((J6+(P6+J6*Q6))*((1+F6)))</f>
        <v>217.44368912337663</v>
      </c>
      <c r="L6" s="120">
        <f>SUM(D6*1.5)</f>
        <v>87.75</v>
      </c>
      <c r="M6" s="120">
        <f>SUM((P6+L6*Q6)+L6)*(1+F6)</f>
        <v>217.44368912337663</v>
      </c>
      <c r="N6" s="120">
        <f>SUM(D6*2)</f>
        <v>117</v>
      </c>
      <c r="O6" s="121">
        <f>SUM((N6+(P6+N6*Q6))*((1+F6)))</f>
        <v>272.46550324675326</v>
      </c>
      <c r="P6" s="114">
        <v>28.68</v>
      </c>
      <c r="Q6" s="114">
        <v>0.03</v>
      </c>
      <c r="R6" s="113">
        <v>49.5</v>
      </c>
      <c r="S6" s="113">
        <v>9</v>
      </c>
    </row>
    <row r="7" spans="1:19" ht="270">
      <c r="A7" s="118" t="s">
        <v>87</v>
      </c>
      <c r="B7" s="118" t="s">
        <v>289</v>
      </c>
      <c r="C7" s="118" t="s">
        <v>86</v>
      </c>
      <c r="D7" s="210">
        <v>47</v>
      </c>
      <c r="E7" s="210">
        <v>31.92</v>
      </c>
      <c r="F7" s="119">
        <v>1.1495959555750168</v>
      </c>
      <c r="G7" s="120">
        <f>SUM(D7:E7)*(1+F7)</f>
        <v>169.64611281398035</v>
      </c>
      <c r="H7" s="120">
        <f>SUM(D7*1.5)</f>
        <v>70.5</v>
      </c>
      <c r="I7" s="120">
        <f>SUM((H7+(P7+H7*Q7))*((1+F7)))</f>
        <v>220.94622029377811</v>
      </c>
      <c r="J7" s="120">
        <f>SUM(D7*1.5)</f>
        <v>70.5</v>
      </c>
      <c r="K7" s="120">
        <f>SUM((J7+(P7+J7*Q7))*((1+F7)))</f>
        <v>220.94622029377811</v>
      </c>
      <c r="L7" s="120">
        <f>SUM(D7*1.5)</f>
        <v>70.5</v>
      </c>
      <c r="M7" s="120">
        <f>SUM((P7+L7*Q7)+L7)*(1+F7)</f>
        <v>220.94622029377811</v>
      </c>
      <c r="N7" s="120">
        <f>SUM(D7*2)</f>
        <v>94</v>
      </c>
      <c r="O7" s="121">
        <f>SUM((N7+(P7+N7*Q7))*((1+F7)))</f>
        <v>272.97719039847141</v>
      </c>
      <c r="P7" s="123">
        <v>30.17</v>
      </c>
      <c r="Q7" s="114">
        <v>0.03</v>
      </c>
    </row>
    <row r="8" spans="1:19" ht="241.5" customHeight="1">
      <c r="A8" s="118" t="s">
        <v>88</v>
      </c>
      <c r="B8" s="118" t="s">
        <v>264</v>
      </c>
      <c r="C8" s="118" t="s">
        <v>178</v>
      </c>
      <c r="D8" s="120">
        <v>61.41</v>
      </c>
      <c r="E8" s="120">
        <f>SUM(P8+(D8*Q8))</f>
        <v>33.698700000000002</v>
      </c>
      <c r="F8" s="119">
        <v>0.63849268382674229</v>
      </c>
      <c r="G8" s="120">
        <f>SUM(D8:E8)*(1+F8)</f>
        <v>155.83490911827246</v>
      </c>
      <c r="H8" s="120">
        <f>SUM(D8*1.5)</f>
        <v>92.114999999999995</v>
      </c>
      <c r="I8" s="120">
        <f>SUM((H8+(P8+H8*Q8))*((1+F8)))</f>
        <v>209.66652122515561</v>
      </c>
      <c r="J8" s="120">
        <f>SUM(D8*1.5)</f>
        <v>92.114999999999995</v>
      </c>
      <c r="K8" s="120">
        <f>SUM((J8+(P8+J8*Q8))*((1+F8)))</f>
        <v>209.66652122515561</v>
      </c>
      <c r="L8" s="124">
        <f>SUM(D8*1.5)</f>
        <v>92.114999999999995</v>
      </c>
      <c r="M8" s="120">
        <f>SUM((P8+L8*Q8)+L8)*(1+F8)</f>
        <v>209.66652122515561</v>
      </c>
      <c r="N8" s="124">
        <f>SUM(D8*2)</f>
        <v>122.82</v>
      </c>
      <c r="O8" s="121">
        <f>SUM((N8+(P8+N8*Q8))*((1+F8)))</f>
        <v>263.49813333203872</v>
      </c>
      <c r="P8" s="114">
        <v>29.4</v>
      </c>
      <c r="Q8" s="114">
        <v>7.0000000000000007E-2</v>
      </c>
    </row>
    <row r="9" spans="1:19" ht="241.5" customHeight="1">
      <c r="A9" s="118"/>
      <c r="B9" s="118"/>
      <c r="C9" s="118"/>
      <c r="D9" s="120"/>
      <c r="E9" s="120"/>
      <c r="F9" s="119"/>
      <c r="G9" s="120"/>
      <c r="H9" s="120"/>
      <c r="I9" s="120"/>
      <c r="J9" s="120"/>
      <c r="K9" s="120"/>
      <c r="L9" s="124"/>
      <c r="M9" s="120"/>
      <c r="N9" s="124"/>
      <c r="O9" s="121"/>
    </row>
    <row r="10" spans="1:19" ht="210">
      <c r="A10" s="118" t="s">
        <v>2920</v>
      </c>
      <c r="B10" s="118" t="s">
        <v>293</v>
      </c>
      <c r="C10" s="118" t="s">
        <v>81</v>
      </c>
      <c r="D10" s="120">
        <v>40.68</v>
      </c>
      <c r="E10" s="120">
        <f>SUM(P10+(D10*Q10))</f>
        <v>30.500400000000003</v>
      </c>
      <c r="F10" s="119">
        <v>1.31269255230402</v>
      </c>
      <c r="G10" s="120">
        <f t="shared" ref="G10:G18" si="0">SUM(D10:E10)*(1+F10)</f>
        <v>164.61838095002108</v>
      </c>
      <c r="H10" s="120">
        <f t="shared" ref="H10:H18" si="1">SUM(D10*1.5)</f>
        <v>61.019999999999996</v>
      </c>
      <c r="I10" s="120">
        <f>SUM((H10+(P10+H10*Q10))*((1+F10)))</f>
        <v>213.06975245930076</v>
      </c>
      <c r="J10" s="120">
        <f t="shared" ref="J10:J18" si="2">SUM(D10*1.5)</f>
        <v>61.019999999999996</v>
      </c>
      <c r="K10" s="120">
        <f>SUM((J10+(P10+J10*Q10))*((1+F10)))</f>
        <v>213.06975245930076</v>
      </c>
      <c r="L10" s="120">
        <f t="shared" ref="L10:L18" si="3">SUM(D10*1.5)</f>
        <v>61.019999999999996</v>
      </c>
      <c r="M10" s="120">
        <f>SUM((L10+(P10+L10*Q10))*((1+F10)))</f>
        <v>213.06975245930076</v>
      </c>
      <c r="N10" s="120">
        <f t="shared" ref="N10:N18" si="4">SUM(D10*2)</f>
        <v>81.36</v>
      </c>
      <c r="O10" s="121">
        <f>SUM((N10+(P10+N10*Q10))*((1+F10)))</f>
        <v>261.52112396858041</v>
      </c>
      <c r="P10" s="114">
        <v>29.28</v>
      </c>
      <c r="Q10" s="114">
        <v>0.03</v>
      </c>
    </row>
    <row r="11" spans="1:19" ht="229.5" customHeight="1">
      <c r="A11" s="118" t="s">
        <v>2921</v>
      </c>
      <c r="B11" s="118" t="s">
        <v>293</v>
      </c>
      <c r="C11" s="118" t="s">
        <v>84</v>
      </c>
      <c r="D11" s="120">
        <v>48.74</v>
      </c>
      <c r="E11" s="120">
        <v>31.56</v>
      </c>
      <c r="F11" s="119">
        <v>1.1349599695005719</v>
      </c>
      <c r="G11" s="120">
        <f t="shared" si="0"/>
        <v>171.43728555089589</v>
      </c>
      <c r="H11" s="120">
        <f t="shared" si="1"/>
        <v>73.11</v>
      </c>
      <c r="I11" s="120">
        <f>SUM((H11+E11)*(1+F11))</f>
        <v>223.46626000762484</v>
      </c>
      <c r="J11" s="120">
        <f t="shared" si="2"/>
        <v>73.11</v>
      </c>
      <c r="K11" s="120">
        <f>SUM((J11+E11)*(1+F11))</f>
        <v>223.46626000762484</v>
      </c>
      <c r="L11" s="120">
        <f t="shared" si="3"/>
        <v>73.11</v>
      </c>
      <c r="M11" s="120">
        <f>SUM(E11+L11)*(1+F11)</f>
        <v>223.46626000762484</v>
      </c>
      <c r="N11" s="120">
        <f t="shared" si="4"/>
        <v>97.48</v>
      </c>
      <c r="O11" s="121">
        <f>SUM((N11+E11)*(1+F11))</f>
        <v>275.49523446435376</v>
      </c>
      <c r="P11" s="122">
        <v>29.91</v>
      </c>
      <c r="Q11" s="114">
        <v>0.03</v>
      </c>
    </row>
    <row r="12" spans="1:19" ht="225">
      <c r="A12" s="118" t="s">
        <v>2922</v>
      </c>
      <c r="B12" s="118" t="s">
        <v>293</v>
      </c>
      <c r="C12" s="118" t="s">
        <v>85</v>
      </c>
      <c r="D12" s="120">
        <f>R12+S12</f>
        <v>58.5</v>
      </c>
      <c r="E12" s="120">
        <v>30.57</v>
      </c>
      <c r="F12" s="119">
        <v>0.89393939393939392</v>
      </c>
      <c r="G12" s="120">
        <f t="shared" si="0"/>
        <v>168.69318181818181</v>
      </c>
      <c r="H12" s="120">
        <f t="shared" si="1"/>
        <v>87.75</v>
      </c>
      <c r="I12" s="120">
        <f t="shared" ref="I12:I18" si="5">SUM((H12+(P12+H12*Q12))*((1+F12)))</f>
        <v>225.49715909090909</v>
      </c>
      <c r="J12" s="120">
        <f t="shared" si="2"/>
        <v>87.75</v>
      </c>
      <c r="K12" s="120">
        <f t="shared" ref="K12:K18" si="6">SUM((J12+(P12+J12*Q12))*((1+F12)))</f>
        <v>225.49715909090909</v>
      </c>
      <c r="L12" s="120">
        <f t="shared" si="3"/>
        <v>87.75</v>
      </c>
      <c r="M12" s="120">
        <f t="shared" ref="M12:M18" si="7">SUM((L12+(P12+L12*Q12))*((1+F12)))</f>
        <v>225.49715909090909</v>
      </c>
      <c r="N12" s="120">
        <f t="shared" si="4"/>
        <v>117</v>
      </c>
      <c r="O12" s="121">
        <f t="shared" ref="O12:O18" si="8">SUM((N12+(P12+N12*Q12))*((1+F12)))</f>
        <v>282.55681818181819</v>
      </c>
      <c r="P12" s="114">
        <v>28.68</v>
      </c>
      <c r="Q12" s="114">
        <v>0.03</v>
      </c>
      <c r="R12" s="113">
        <v>49.5</v>
      </c>
      <c r="S12" s="113">
        <v>9</v>
      </c>
    </row>
    <row r="13" spans="1:19" ht="225">
      <c r="A13" s="118" t="s">
        <v>2923</v>
      </c>
      <c r="B13" s="118" t="s">
        <v>293</v>
      </c>
      <c r="C13" s="118" t="s">
        <v>86</v>
      </c>
      <c r="D13" s="210">
        <v>47</v>
      </c>
      <c r="E13" s="210">
        <v>32.869999999999997</v>
      </c>
      <c r="F13" s="119">
        <v>1.2292106205963136</v>
      </c>
      <c r="G13" s="120">
        <f t="shared" si="0"/>
        <v>178.04705226702757</v>
      </c>
      <c r="H13" s="120">
        <f t="shared" si="1"/>
        <v>70.5</v>
      </c>
      <c r="I13" s="120">
        <f t="shared" si="5"/>
        <v>229.12941363799209</v>
      </c>
      <c r="J13" s="120">
        <f t="shared" si="2"/>
        <v>70.5</v>
      </c>
      <c r="K13" s="120">
        <f t="shared" si="6"/>
        <v>229.12941363799209</v>
      </c>
      <c r="L13" s="120">
        <f t="shared" si="3"/>
        <v>70.5</v>
      </c>
      <c r="M13" s="120">
        <f t="shared" si="7"/>
        <v>229.12941363799209</v>
      </c>
      <c r="N13" s="120">
        <f t="shared" si="4"/>
        <v>94</v>
      </c>
      <c r="O13" s="121">
        <f t="shared" si="8"/>
        <v>283.0874567095259</v>
      </c>
      <c r="P13" s="123">
        <v>30.17</v>
      </c>
      <c r="Q13" s="114">
        <v>0.03</v>
      </c>
    </row>
    <row r="14" spans="1:19" ht="210">
      <c r="A14" s="118" t="s">
        <v>235</v>
      </c>
      <c r="B14" s="118" t="s">
        <v>294</v>
      </c>
      <c r="C14" s="118" t="s">
        <v>81</v>
      </c>
      <c r="D14" s="120">
        <v>40.68</v>
      </c>
      <c r="E14" s="120">
        <f>SUM(P14+(D14*Q14))</f>
        <v>30.500400000000003</v>
      </c>
      <c r="F14" s="119">
        <v>1.31269255230402</v>
      </c>
      <c r="G14" s="120">
        <f t="shared" si="0"/>
        <v>164.61838095002108</v>
      </c>
      <c r="H14" s="120">
        <f t="shared" si="1"/>
        <v>61.019999999999996</v>
      </c>
      <c r="I14" s="120">
        <f t="shared" si="5"/>
        <v>213.06975245930076</v>
      </c>
      <c r="J14" s="120">
        <f t="shared" si="2"/>
        <v>61.019999999999996</v>
      </c>
      <c r="K14" s="120">
        <f t="shared" si="6"/>
        <v>213.06975245930076</v>
      </c>
      <c r="L14" s="120">
        <f t="shared" si="3"/>
        <v>61.019999999999996</v>
      </c>
      <c r="M14" s="120">
        <f t="shared" si="7"/>
        <v>213.06975245930076</v>
      </c>
      <c r="N14" s="120">
        <f t="shared" si="4"/>
        <v>81.36</v>
      </c>
      <c r="O14" s="121">
        <f t="shared" si="8"/>
        <v>261.52112396858041</v>
      </c>
      <c r="P14" s="114">
        <v>29.28</v>
      </c>
      <c r="Q14" s="114">
        <v>0.03</v>
      </c>
    </row>
    <row r="15" spans="1:19" ht="231.75" customHeight="1">
      <c r="A15" s="118" t="s">
        <v>234</v>
      </c>
      <c r="B15" s="118" t="s">
        <v>294</v>
      </c>
      <c r="C15" s="118" t="s">
        <v>84</v>
      </c>
      <c r="D15" s="120">
        <v>48.74</v>
      </c>
      <c r="E15" s="120">
        <v>31.56</v>
      </c>
      <c r="F15" s="119">
        <v>1.1349599695005719</v>
      </c>
      <c r="G15" s="120">
        <f t="shared" si="0"/>
        <v>171.43728555089589</v>
      </c>
      <c r="H15" s="120">
        <f t="shared" si="1"/>
        <v>73.11</v>
      </c>
      <c r="I15" s="120">
        <f t="shared" si="5"/>
        <v>224.6261837590545</v>
      </c>
      <c r="J15" s="120">
        <f t="shared" si="2"/>
        <v>73.11</v>
      </c>
      <c r="K15" s="120">
        <f t="shared" si="6"/>
        <v>224.6261837590545</v>
      </c>
      <c r="L15" s="120">
        <f t="shared" si="3"/>
        <v>73.11</v>
      </c>
      <c r="M15" s="120">
        <f t="shared" si="7"/>
        <v>224.6261837590545</v>
      </c>
      <c r="N15" s="120">
        <f t="shared" si="4"/>
        <v>97.48</v>
      </c>
      <c r="O15" s="121">
        <f t="shared" si="8"/>
        <v>278.2160274494853</v>
      </c>
      <c r="P15" s="122">
        <v>29.91</v>
      </c>
      <c r="Q15" s="114">
        <v>0.03</v>
      </c>
    </row>
    <row r="16" spans="1:19" ht="225">
      <c r="A16" s="118" t="s">
        <v>233</v>
      </c>
      <c r="B16" s="118" t="s">
        <v>294</v>
      </c>
      <c r="C16" s="118" t="s">
        <v>85</v>
      </c>
      <c r="D16" s="120">
        <f>R16+S16</f>
        <v>58.5</v>
      </c>
      <c r="E16" s="120">
        <v>30.57</v>
      </c>
      <c r="F16" s="119">
        <v>0.89393939393939392</v>
      </c>
      <c r="G16" s="120">
        <f t="shared" si="0"/>
        <v>168.69318181818181</v>
      </c>
      <c r="H16" s="120">
        <f t="shared" si="1"/>
        <v>87.75</v>
      </c>
      <c r="I16" s="120">
        <f t="shared" si="5"/>
        <v>225.49715909090909</v>
      </c>
      <c r="J16" s="120">
        <f t="shared" si="2"/>
        <v>87.75</v>
      </c>
      <c r="K16" s="120">
        <f t="shared" si="6"/>
        <v>225.49715909090909</v>
      </c>
      <c r="L16" s="120">
        <f t="shared" si="3"/>
        <v>87.75</v>
      </c>
      <c r="M16" s="120">
        <f t="shared" si="7"/>
        <v>225.49715909090909</v>
      </c>
      <c r="N16" s="120">
        <f t="shared" si="4"/>
        <v>117</v>
      </c>
      <c r="O16" s="121">
        <f t="shared" si="8"/>
        <v>282.55681818181819</v>
      </c>
      <c r="P16" s="114">
        <v>28.68</v>
      </c>
      <c r="Q16" s="114">
        <v>0.03</v>
      </c>
      <c r="R16" s="113">
        <v>49.5</v>
      </c>
      <c r="S16" s="113">
        <v>9</v>
      </c>
    </row>
    <row r="17" spans="1:17" ht="225">
      <c r="A17" s="118" t="s">
        <v>232</v>
      </c>
      <c r="B17" s="118" t="s">
        <v>294</v>
      </c>
      <c r="C17" s="118" t="s">
        <v>86</v>
      </c>
      <c r="D17" s="210">
        <v>47</v>
      </c>
      <c r="E17" s="210">
        <v>32.869999999999997</v>
      </c>
      <c r="F17" s="119">
        <v>1.2292106205963136</v>
      </c>
      <c r="G17" s="120">
        <f t="shared" si="0"/>
        <v>178.04705226702757</v>
      </c>
      <c r="H17" s="120">
        <f t="shared" si="1"/>
        <v>70.5</v>
      </c>
      <c r="I17" s="120">
        <f t="shared" si="5"/>
        <v>229.12941363799209</v>
      </c>
      <c r="J17" s="120">
        <f t="shared" si="2"/>
        <v>70.5</v>
      </c>
      <c r="K17" s="120">
        <f t="shared" si="6"/>
        <v>229.12941363799209</v>
      </c>
      <c r="L17" s="120">
        <f t="shared" si="3"/>
        <v>70.5</v>
      </c>
      <c r="M17" s="120">
        <f t="shared" si="7"/>
        <v>229.12941363799209</v>
      </c>
      <c r="N17" s="120">
        <f t="shared" si="4"/>
        <v>94</v>
      </c>
      <c r="O17" s="121">
        <f t="shared" si="8"/>
        <v>283.0874567095259</v>
      </c>
      <c r="P17" s="123">
        <v>30.17</v>
      </c>
      <c r="Q17" s="114">
        <v>0.03</v>
      </c>
    </row>
    <row r="18" spans="1:17" ht="209.25" customHeight="1">
      <c r="A18" s="118" t="s">
        <v>161</v>
      </c>
      <c r="B18" s="118" t="s">
        <v>266</v>
      </c>
      <c r="C18" s="118" t="s">
        <v>178</v>
      </c>
      <c r="D18" s="120">
        <v>61.41</v>
      </c>
      <c r="E18" s="120">
        <f>SUM(P18+(D18*Q18))</f>
        <v>33.698700000000002</v>
      </c>
      <c r="F18" s="119">
        <v>0.69917759804254753</v>
      </c>
      <c r="G18" s="120">
        <f t="shared" si="0"/>
        <v>161.60657241894924</v>
      </c>
      <c r="H18" s="120">
        <f t="shared" si="1"/>
        <v>92.114999999999995</v>
      </c>
      <c r="I18" s="120">
        <f t="shared" si="5"/>
        <v>217.43194793719843</v>
      </c>
      <c r="J18" s="120">
        <f t="shared" si="2"/>
        <v>92.114999999999995</v>
      </c>
      <c r="K18" s="120">
        <f t="shared" si="6"/>
        <v>217.43194793719843</v>
      </c>
      <c r="L18" s="124">
        <f t="shared" si="3"/>
        <v>92.114999999999995</v>
      </c>
      <c r="M18" s="120">
        <f t="shared" si="7"/>
        <v>217.43194793719843</v>
      </c>
      <c r="N18" s="124">
        <f t="shared" si="4"/>
        <v>122.82</v>
      </c>
      <c r="O18" s="121">
        <f t="shared" si="8"/>
        <v>273.25732345544759</v>
      </c>
      <c r="P18" s="114">
        <v>29.4</v>
      </c>
      <c r="Q18" s="114">
        <v>7.0000000000000007E-2</v>
      </c>
    </row>
  </sheetData>
  <sheetProtection algorithmName="SHA-512" hashValue="rAX87qoHp+fJhdPvw4r3+i60FoMx349Z0bOpA8JpRitZXxbraiTsdvGFdp/mzasx2dlAk966Whc9YrYTkbWKwA==" saltValue="8BPvqjxrFbP20PnwWSdIvg==" spinCount="100000" sheet="1" objects="1" scenarios="1"/>
  <autoFilter ref="A3:O18" xr:uid="{D1049209-A812-4ED4-BCE5-E48EEF5DE9A4}"/>
  <mergeCells count="1">
    <mergeCell ref="A1:E1"/>
  </mergeCells>
  <printOptions horizontalCentered="1"/>
  <pageMargins left="0.75" right="0.75" top="1" bottom="1" header="0.5" footer="0.5"/>
  <pageSetup paperSize="3" scale="59" fitToHeight="0" orientation="landscape" r:id="rId1"/>
  <headerFooter alignWithMargins="0">
    <oddHeader>&amp;LGROUP 77201, AWARD 23150
INTELLIGENT FACILITY AND SECURITY SYSTEMS &amp;&amp; SOLUTIONS&amp;RMINUTEMAN SECURITY TECHNOLOGIES INC
CONTRACT NO.: PT69233
JULY 2024</oddHeader>
    <oddFooter>&amp;L&amp;F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30"/>
  <sheetViews>
    <sheetView topLeftCell="A17" zoomScale="93" zoomScaleNormal="93" workbookViewId="0">
      <selection sqref="A1:J1"/>
    </sheetView>
  </sheetViews>
  <sheetFormatPr defaultColWidth="9.28515625" defaultRowHeight="15"/>
  <cols>
    <col min="1" max="1" width="48.42578125" style="44" customWidth="1"/>
    <col min="2" max="2" width="50" style="44" customWidth="1"/>
    <col min="3" max="3" width="49.28515625" style="44" customWidth="1"/>
    <col min="4" max="4" width="18.42578125" style="87" customWidth="1"/>
    <col min="5" max="5" width="18.7109375" style="87" customWidth="1"/>
    <col min="6" max="6" width="14.28515625" style="86" customWidth="1"/>
    <col min="7" max="8" width="15.28515625" style="87" bestFit="1" customWidth="1"/>
    <col min="9" max="9" width="22.5703125" style="87" bestFit="1" customWidth="1"/>
    <col min="10" max="10" width="15.28515625" style="87" bestFit="1" customWidth="1"/>
    <col min="11" max="11" width="22.5703125" style="87" bestFit="1" customWidth="1"/>
    <col min="12" max="12" width="18.28515625" style="87" bestFit="1" customWidth="1"/>
    <col min="13" max="14" width="18.28515625" style="87" customWidth="1"/>
    <col min="15" max="15" width="19.7109375" style="87" customWidth="1"/>
    <col min="16" max="16" width="7.7109375" style="87" hidden="1" customWidth="1"/>
    <col min="17" max="18" width="12.42578125" style="44" hidden="1" customWidth="1"/>
    <col min="19" max="19" width="9.28515625" style="44" hidden="1" customWidth="1"/>
    <col min="20" max="16384" width="9.28515625" style="44"/>
  </cols>
  <sheetData>
    <row r="1" spans="1:18" ht="18.75">
      <c r="A1" s="88" t="s">
        <v>60</v>
      </c>
    </row>
    <row r="2" spans="1:18" ht="18.75">
      <c r="A2" s="88"/>
      <c r="B2" s="36" t="s">
        <v>2906</v>
      </c>
      <c r="C2" s="44">
        <f>'Cover Page'!B4:D4</f>
        <v>0</v>
      </c>
    </row>
    <row r="3" spans="1:18" ht="45">
      <c r="A3" s="89" t="s">
        <v>28</v>
      </c>
      <c r="B3" s="89" t="s">
        <v>29</v>
      </c>
      <c r="C3" s="48" t="s">
        <v>73</v>
      </c>
      <c r="D3" s="91" t="s">
        <v>30</v>
      </c>
      <c r="E3" s="91" t="s">
        <v>31</v>
      </c>
      <c r="F3" s="90" t="s">
        <v>32</v>
      </c>
      <c r="G3" s="91" t="s">
        <v>48</v>
      </c>
      <c r="H3" s="91" t="s">
        <v>47</v>
      </c>
      <c r="I3" s="91" t="s">
        <v>46</v>
      </c>
      <c r="J3" s="91" t="s">
        <v>33</v>
      </c>
      <c r="K3" s="91" t="s">
        <v>34</v>
      </c>
      <c r="L3" s="91" t="s">
        <v>35</v>
      </c>
      <c r="M3" s="91" t="s">
        <v>36</v>
      </c>
      <c r="N3" s="92" t="s">
        <v>45</v>
      </c>
      <c r="O3" s="91" t="s">
        <v>37</v>
      </c>
      <c r="P3" s="66"/>
      <c r="Q3" s="66"/>
      <c r="R3" s="51"/>
    </row>
    <row r="4" spans="1:18" ht="271.5" customHeight="1">
      <c r="A4" s="63" t="s">
        <v>91</v>
      </c>
      <c r="B4" s="53" t="s">
        <v>289</v>
      </c>
      <c r="C4" s="63" t="s">
        <v>92</v>
      </c>
      <c r="D4" s="211">
        <v>48.74</v>
      </c>
      <c r="E4" s="211">
        <f>SUM(P4+(D4*Q4))</f>
        <v>31.372199999999999</v>
      </c>
      <c r="F4" s="55">
        <v>1.0587113991612656</v>
      </c>
      <c r="G4" s="109">
        <f t="shared" ref="G4:G12" si="0">SUM(D4:E4)*(1+F4)</f>
        <v>164.92789935188713</v>
      </c>
      <c r="H4" s="72">
        <f>SUM(D4*1.5)</f>
        <v>73.11</v>
      </c>
      <c r="I4" s="72">
        <f>SUM((H4+E4)*(1+F4))</f>
        <v>215.09869614944719</v>
      </c>
      <c r="J4" s="72">
        <f t="shared" ref="J4:J12" si="1">SUM(D4*1.5)</f>
        <v>73.11</v>
      </c>
      <c r="K4" s="72">
        <f>SUM((J4+E4)*(1+F4))</f>
        <v>215.09869614944719</v>
      </c>
      <c r="L4" s="72">
        <f t="shared" ref="L4:L13" si="2">SUM(D4*1.5)</f>
        <v>73.11</v>
      </c>
      <c r="M4" s="72">
        <f>SUM(E4+L4)*(1+F4)</f>
        <v>215.09869614944719</v>
      </c>
      <c r="N4" s="72">
        <f>SUM(D4*2)</f>
        <v>97.48</v>
      </c>
      <c r="O4" s="72">
        <f>SUM((N4+E4)*(1+F4))</f>
        <v>265.26949294700722</v>
      </c>
      <c r="P4" s="72">
        <v>29.91</v>
      </c>
      <c r="Q4" s="51">
        <v>0.03</v>
      </c>
      <c r="R4" s="51"/>
    </row>
    <row r="5" spans="1:18" ht="275.25" customHeight="1">
      <c r="A5" s="63" t="s">
        <v>93</v>
      </c>
      <c r="B5" s="53" t="s">
        <v>289</v>
      </c>
      <c r="C5" s="63" t="s">
        <v>94</v>
      </c>
      <c r="D5" s="93">
        <v>42</v>
      </c>
      <c r="E5" s="93">
        <v>30.38</v>
      </c>
      <c r="F5" s="55">
        <v>1.3376623376623376</v>
      </c>
      <c r="G5" s="72">
        <f t="shared" si="0"/>
        <v>169.2</v>
      </c>
      <c r="H5" s="72">
        <f t="shared" ref="H5:H15" si="3">SUM(D5*1.5)</f>
        <v>63</v>
      </c>
      <c r="I5" s="72">
        <f>SUM((H5+(H5*Q5+P5))*(1+F5))</f>
        <v>209.81103896103895</v>
      </c>
      <c r="J5" s="72">
        <f t="shared" si="1"/>
        <v>63</v>
      </c>
      <c r="K5" s="72">
        <f>SUM((J5+(J5*Q5+P5))*(1+F5))</f>
        <v>209.81103896103895</v>
      </c>
      <c r="L5" s="72">
        <f t="shared" si="2"/>
        <v>63</v>
      </c>
      <c r="M5" s="72">
        <f>SUM((L5+(L5*Q5+P5))*(1+F5))</f>
        <v>209.81103896103895</v>
      </c>
      <c r="N5" s="72">
        <f t="shared" ref="N5:N19" si="4">SUM(D5*2)</f>
        <v>84</v>
      </c>
      <c r="O5" s="72">
        <f>SUM((N5+(N5*Q5+P5))*(1+F5))</f>
        <v>261.72467532467533</v>
      </c>
      <c r="P5" s="72">
        <v>23.13</v>
      </c>
      <c r="Q5" s="51">
        <v>5.7500000000000002E-2</v>
      </c>
      <c r="R5" s="51"/>
    </row>
    <row r="6" spans="1:18" ht="310.5" customHeight="1">
      <c r="A6" s="63" t="s">
        <v>95</v>
      </c>
      <c r="B6" s="53" t="s">
        <v>301</v>
      </c>
      <c r="C6" s="61" t="s">
        <v>179</v>
      </c>
      <c r="D6" s="211">
        <v>61.41</v>
      </c>
      <c r="E6" s="211">
        <f>SUM(P6+(D6*Q6))</f>
        <v>33.698700000000002</v>
      </c>
      <c r="F6" s="55">
        <v>0.63849268382674229</v>
      </c>
      <c r="G6" s="72">
        <f t="shared" si="0"/>
        <v>155.83490911827246</v>
      </c>
      <c r="H6" s="72">
        <f>SUM(D6*1.5)</f>
        <v>92.114999999999995</v>
      </c>
      <c r="I6" s="72">
        <f>SUM((H6+(H6*Q6+P6))*(1+F6))</f>
        <v>209.66652122515561</v>
      </c>
      <c r="J6" s="72">
        <f t="shared" si="1"/>
        <v>92.114999999999995</v>
      </c>
      <c r="K6" s="72">
        <f>SUM((J6+(J6*Q6+P6))*(1+F6))</f>
        <v>209.66652122515561</v>
      </c>
      <c r="L6" s="106">
        <f t="shared" si="2"/>
        <v>92.114999999999995</v>
      </c>
      <c r="M6" s="72">
        <f>SUM((L6+(L6*Q6+P6))*(1+F6))</f>
        <v>209.66652122515561</v>
      </c>
      <c r="N6" s="106">
        <f t="shared" ref="N6" si="5">SUM(D6*2)</f>
        <v>122.82</v>
      </c>
      <c r="O6" s="72">
        <f>SUM((N6+(N6*Q6+P6))*(1+F6))</f>
        <v>263.49813333203872</v>
      </c>
      <c r="P6" s="51">
        <v>29.4</v>
      </c>
      <c r="Q6" s="51">
        <v>7.0000000000000007E-2</v>
      </c>
      <c r="R6" s="51"/>
    </row>
    <row r="7" spans="1:18" ht="150">
      <c r="A7" s="98" t="s">
        <v>2924</v>
      </c>
      <c r="B7" s="53" t="s">
        <v>300</v>
      </c>
      <c r="C7" s="63" t="s">
        <v>96</v>
      </c>
      <c r="D7" s="211">
        <v>48.74</v>
      </c>
      <c r="E7" s="211">
        <f>SUM(P7+(D7*Q7))</f>
        <v>31.372199999999999</v>
      </c>
      <c r="F7" s="55">
        <v>1.1349599695005719</v>
      </c>
      <c r="G7" s="72">
        <f t="shared" si="0"/>
        <v>171.0363400686237</v>
      </c>
      <c r="H7" s="72">
        <f t="shared" si="3"/>
        <v>73.11</v>
      </c>
      <c r="I7" s="72">
        <f>SUM((H7+E7)*(1+F7))</f>
        <v>223.06531452535265</v>
      </c>
      <c r="J7" s="72">
        <f t="shared" si="1"/>
        <v>73.11</v>
      </c>
      <c r="K7" s="72">
        <f>SUM((J7+E7)*(1+F7))</f>
        <v>223.06531452535265</v>
      </c>
      <c r="L7" s="72">
        <f t="shared" si="2"/>
        <v>73.11</v>
      </c>
      <c r="M7" s="72">
        <f>SUM(E7+L7)*(1+F7)</f>
        <v>223.06531452535265</v>
      </c>
      <c r="N7" s="72">
        <f>SUM(D7*2)</f>
        <v>97.48</v>
      </c>
      <c r="O7" s="72">
        <f>SUM((N7+E7)*(1+F7))</f>
        <v>275.09428898208159</v>
      </c>
      <c r="P7" s="72">
        <v>29.91</v>
      </c>
      <c r="Q7" s="51">
        <v>0.03</v>
      </c>
      <c r="R7" s="51"/>
    </row>
    <row r="8" spans="1:18" ht="135">
      <c r="A8" s="98" t="s">
        <v>2925</v>
      </c>
      <c r="B8" s="53" t="s">
        <v>300</v>
      </c>
      <c r="C8" s="63" t="s">
        <v>97</v>
      </c>
      <c r="D8" s="93">
        <v>42</v>
      </c>
      <c r="E8" s="93">
        <v>30.38</v>
      </c>
      <c r="F8" s="55">
        <v>1.4242424242424243</v>
      </c>
      <c r="G8" s="72">
        <f t="shared" si="0"/>
        <v>175.46666666666667</v>
      </c>
      <c r="H8" s="72">
        <f t="shared" si="3"/>
        <v>63</v>
      </c>
      <c r="I8" s="72">
        <f>SUM((H8+(H8*Q8+P8))*(1+F8))</f>
        <v>217.58181818181819</v>
      </c>
      <c r="J8" s="72">
        <f t="shared" si="1"/>
        <v>63</v>
      </c>
      <c r="K8" s="72">
        <f>SUM((J8+(J8*Q8+P8))*(1+F8))</f>
        <v>217.58181818181819</v>
      </c>
      <c r="L8" s="72">
        <f t="shared" si="2"/>
        <v>63</v>
      </c>
      <c r="M8" s="72">
        <f>SUM(L8+(L8*Q8+P8))*(1+F8)</f>
        <v>217.58181818181819</v>
      </c>
      <c r="N8" s="72">
        <f t="shared" si="4"/>
        <v>84</v>
      </c>
      <c r="O8" s="72">
        <f>SUM((N8+(N8*Q8+P8))*(1+F8))</f>
        <v>271.41818181818184</v>
      </c>
      <c r="P8" s="72">
        <v>23.13</v>
      </c>
      <c r="Q8" s="51">
        <v>5.7500000000000002E-2</v>
      </c>
      <c r="R8" s="51"/>
    </row>
    <row r="9" spans="1:18" ht="150">
      <c r="A9" s="64" t="s">
        <v>237</v>
      </c>
      <c r="B9" s="53" t="s">
        <v>296</v>
      </c>
      <c r="C9" s="63" t="s">
        <v>96</v>
      </c>
      <c r="D9" s="211">
        <v>48.74</v>
      </c>
      <c r="E9" s="211">
        <f>SUM(P9+(D9*Q9))</f>
        <v>31.372199999999999</v>
      </c>
      <c r="F9" s="55">
        <v>1.1349599695005719</v>
      </c>
      <c r="G9" s="72">
        <f t="shared" si="0"/>
        <v>171.0363400686237</v>
      </c>
      <c r="H9" s="72">
        <f t="shared" si="3"/>
        <v>73.11</v>
      </c>
      <c r="I9" s="72">
        <f>SUM((H9+E9)*(1+F9))</f>
        <v>223.06531452535265</v>
      </c>
      <c r="J9" s="72">
        <f t="shared" si="1"/>
        <v>73.11</v>
      </c>
      <c r="K9" s="72">
        <f>SUM((J9+E9)*(1+F9))</f>
        <v>223.06531452535265</v>
      </c>
      <c r="L9" s="72">
        <f t="shared" si="2"/>
        <v>73.11</v>
      </c>
      <c r="M9" s="72">
        <f>SUM(E9+L9)*(1+F9)</f>
        <v>223.06531452535265</v>
      </c>
      <c r="N9" s="72">
        <f>SUM(D9*2)</f>
        <v>97.48</v>
      </c>
      <c r="O9" s="72">
        <f>SUM((N9+E9)*(1+F9))</f>
        <v>275.09428898208159</v>
      </c>
      <c r="P9" s="72">
        <v>29.91</v>
      </c>
      <c r="Q9" s="51">
        <v>0.03</v>
      </c>
      <c r="R9" s="51"/>
    </row>
    <row r="10" spans="1:18" ht="135">
      <c r="A10" s="64" t="s">
        <v>236</v>
      </c>
      <c r="B10" s="53" t="s">
        <v>299</v>
      </c>
      <c r="C10" s="63" t="s">
        <v>97</v>
      </c>
      <c r="D10" s="93">
        <v>42</v>
      </c>
      <c r="E10" s="93">
        <v>30.38</v>
      </c>
      <c r="F10" s="55">
        <v>1.4242424242424243</v>
      </c>
      <c r="G10" s="72">
        <f t="shared" si="0"/>
        <v>175.46666666666667</v>
      </c>
      <c r="H10" s="72">
        <f t="shared" si="3"/>
        <v>63</v>
      </c>
      <c r="I10" s="72">
        <f>SUM((H10+(H10*Q10+P10))*(1+F10))</f>
        <v>217.58181818181819</v>
      </c>
      <c r="J10" s="72">
        <f t="shared" si="1"/>
        <v>63</v>
      </c>
      <c r="K10" s="72">
        <f>SUM((J10+(J10*Q10+P10))*(1+F10))</f>
        <v>217.58181818181819</v>
      </c>
      <c r="L10" s="72">
        <f t="shared" si="2"/>
        <v>63</v>
      </c>
      <c r="M10" s="72">
        <f>SUM(L10+(L10*Q10+P10))*(1+F10)</f>
        <v>217.58181818181819</v>
      </c>
      <c r="N10" s="72">
        <f t="shared" si="4"/>
        <v>84</v>
      </c>
      <c r="O10" s="72">
        <f>SUM((N10+(N10*Q10+P10))*(1+F10))</f>
        <v>271.41818181818184</v>
      </c>
      <c r="P10" s="72">
        <v>23.13</v>
      </c>
      <c r="Q10" s="51">
        <v>5.7500000000000002E-2</v>
      </c>
      <c r="R10" s="51"/>
    </row>
    <row r="11" spans="1:18" ht="195">
      <c r="A11" s="65" t="s">
        <v>162</v>
      </c>
      <c r="B11" s="53" t="s">
        <v>266</v>
      </c>
      <c r="C11" s="61" t="s">
        <v>180</v>
      </c>
      <c r="D11" s="211">
        <v>61.41</v>
      </c>
      <c r="E11" s="211">
        <f>SUM(P11+(D11*Q11))</f>
        <v>33.698700000000002</v>
      </c>
      <c r="F11" s="55">
        <v>0.69917759804254753</v>
      </c>
      <c r="G11" s="72">
        <f t="shared" si="0"/>
        <v>161.60657241894924</v>
      </c>
      <c r="H11" s="72">
        <f>SUM(D11*1.5)</f>
        <v>92.114999999999995</v>
      </c>
      <c r="I11" s="72">
        <f>SUM((H11+(H11*Q11+P11))*(1+F11))</f>
        <v>217.43194793719843</v>
      </c>
      <c r="J11" s="72">
        <f t="shared" si="1"/>
        <v>92.114999999999995</v>
      </c>
      <c r="K11" s="106">
        <f>SUM((J11+(J11*Q11+P11))*(1+F11))</f>
        <v>217.43194793719843</v>
      </c>
      <c r="L11" s="106">
        <f t="shared" si="2"/>
        <v>92.114999999999995</v>
      </c>
      <c r="M11" s="106">
        <f>SUM((L11+(L11*Q11+P11))*(1+F11))</f>
        <v>217.43194793719843</v>
      </c>
      <c r="N11" s="106">
        <f>SUM(D11*2)</f>
        <v>122.82</v>
      </c>
      <c r="O11" s="106">
        <f>SUM((N11+(N11*Q11+P11))*(1+F11))</f>
        <v>273.25732345544759</v>
      </c>
      <c r="P11" s="51">
        <v>29.4</v>
      </c>
      <c r="Q11" s="51">
        <v>7.0000000000000007E-2</v>
      </c>
      <c r="R11" s="51"/>
    </row>
    <row r="12" spans="1:18" ht="225">
      <c r="A12" s="63" t="s">
        <v>98</v>
      </c>
      <c r="B12" s="53" t="s">
        <v>298</v>
      </c>
      <c r="C12" s="63" t="s">
        <v>99</v>
      </c>
      <c r="D12" s="93">
        <v>44.28</v>
      </c>
      <c r="E12" s="93">
        <v>33.4</v>
      </c>
      <c r="F12" s="55"/>
      <c r="G12" s="72">
        <f t="shared" si="0"/>
        <v>77.680000000000007</v>
      </c>
      <c r="H12" s="72">
        <f t="shared" si="3"/>
        <v>66.42</v>
      </c>
      <c r="I12" s="72">
        <f>SUM((H12+(P12+(Q12*1.5)))*(1+F12))</f>
        <v>101.36500000000001</v>
      </c>
      <c r="J12" s="72">
        <f t="shared" si="1"/>
        <v>66.42</v>
      </c>
      <c r="K12" s="72">
        <f>SUM((J12+(P12+(Q12*1.5)))*(1+F12))</f>
        <v>101.36500000000001</v>
      </c>
      <c r="L12" s="72">
        <f t="shared" si="2"/>
        <v>66.42</v>
      </c>
      <c r="M12" s="72">
        <f>SUM((L12+(P12+(Q12*1.5)))*(1+F12))</f>
        <v>101.36500000000001</v>
      </c>
      <c r="N12" s="72">
        <f t="shared" si="4"/>
        <v>88.56</v>
      </c>
      <c r="O12" s="72">
        <f>SUM((N12+(P12+(Q12*1.5)))*(1+F12))</f>
        <v>123.505</v>
      </c>
      <c r="P12" s="104">
        <v>19.600000000000001</v>
      </c>
      <c r="Q12" s="51">
        <v>10.23</v>
      </c>
      <c r="R12" s="104"/>
    </row>
    <row r="13" spans="1:18" ht="222" customHeight="1">
      <c r="A13" s="110" t="s">
        <v>100</v>
      </c>
      <c r="B13" s="53" t="s">
        <v>298</v>
      </c>
      <c r="C13" s="63" t="s">
        <v>101</v>
      </c>
      <c r="D13" s="212">
        <v>43.28</v>
      </c>
      <c r="E13" s="212">
        <v>33.4</v>
      </c>
      <c r="F13" s="55"/>
      <c r="G13" s="72">
        <f t="shared" ref="G13:G19" si="6">SUM(D13:E13)*(1+F13)</f>
        <v>76.680000000000007</v>
      </c>
      <c r="H13" s="72">
        <f t="shared" si="3"/>
        <v>64.92</v>
      </c>
      <c r="I13" s="72">
        <f>SUM((H13+(P13+(Q13*1.5)))*(1+F13))</f>
        <v>99.865000000000009</v>
      </c>
      <c r="J13" s="72">
        <f t="shared" ref="J13:J19" si="7">SUM(D13*1.5)</f>
        <v>64.92</v>
      </c>
      <c r="K13" s="72">
        <f>SUM((J13+(P13+(Q13*1.5)))*(1+F13))</f>
        <v>99.865000000000009</v>
      </c>
      <c r="L13" s="72">
        <f t="shared" si="2"/>
        <v>64.92</v>
      </c>
      <c r="M13" s="72">
        <f>SUM((L13+(P13+(Q13*1.5)))*(1+F13))</f>
        <v>99.865000000000009</v>
      </c>
      <c r="N13" s="72">
        <f t="shared" si="4"/>
        <v>86.56</v>
      </c>
      <c r="O13" s="72">
        <f>SUM((N13+(P13+(Q13*1.5)))*(1+F13))</f>
        <v>121.505</v>
      </c>
      <c r="P13" s="51">
        <v>19.600000000000001</v>
      </c>
      <c r="Q13" s="51">
        <v>10.23</v>
      </c>
      <c r="R13" s="51"/>
    </row>
    <row r="14" spans="1:18" ht="270.75" customHeight="1">
      <c r="A14" s="110" t="s">
        <v>102</v>
      </c>
      <c r="B14" s="53" t="s">
        <v>298</v>
      </c>
      <c r="C14" s="63" t="s">
        <v>103</v>
      </c>
      <c r="D14" s="212">
        <v>53.06</v>
      </c>
      <c r="E14" s="212">
        <v>28.68</v>
      </c>
      <c r="F14" s="55"/>
      <c r="G14" s="72">
        <f t="shared" si="6"/>
        <v>81.740000000000009</v>
      </c>
      <c r="H14" s="72">
        <f t="shared" si="3"/>
        <v>79.59</v>
      </c>
      <c r="I14" s="72">
        <f>SUM((H14+E14)*(1+F14))</f>
        <v>108.27000000000001</v>
      </c>
      <c r="J14" s="72">
        <f t="shared" si="7"/>
        <v>79.59</v>
      </c>
      <c r="K14" s="72">
        <f>SUM((J14+E14)*(1+F14))</f>
        <v>108.27000000000001</v>
      </c>
      <c r="L14" s="72">
        <f t="shared" ref="L14:L19" si="8">SUM(D14*1.5)</f>
        <v>79.59</v>
      </c>
      <c r="M14" s="72">
        <f>SUM(E14+L14)*(1+F14)</f>
        <v>108.27000000000001</v>
      </c>
      <c r="N14" s="72">
        <f t="shared" si="4"/>
        <v>106.12</v>
      </c>
      <c r="O14" s="72">
        <f>SUM((N14+E14)*(1+F14))</f>
        <v>134.80000000000001</v>
      </c>
      <c r="P14" s="72"/>
      <c r="Q14" s="51"/>
      <c r="R14" s="51"/>
    </row>
    <row r="15" spans="1:18" ht="225">
      <c r="A15" s="110" t="s">
        <v>104</v>
      </c>
      <c r="B15" s="53" t="s">
        <v>298</v>
      </c>
      <c r="C15" s="63" t="s">
        <v>105</v>
      </c>
      <c r="D15" s="211">
        <v>43.65</v>
      </c>
      <c r="E15" s="211">
        <v>32.75</v>
      </c>
      <c r="F15" s="55"/>
      <c r="G15" s="72">
        <f t="shared" si="6"/>
        <v>76.400000000000006</v>
      </c>
      <c r="H15" s="72">
        <f t="shared" si="3"/>
        <v>65.474999999999994</v>
      </c>
      <c r="I15" s="72">
        <f>SUM((H15+E15)*(1+F15))</f>
        <v>98.224999999999994</v>
      </c>
      <c r="J15" s="72">
        <f t="shared" si="7"/>
        <v>65.474999999999994</v>
      </c>
      <c r="K15" s="72">
        <f>SUM((J15+E15)*(1+F15))</f>
        <v>98.224999999999994</v>
      </c>
      <c r="L15" s="72">
        <f t="shared" si="8"/>
        <v>65.474999999999994</v>
      </c>
      <c r="M15" s="72">
        <f>SUM(E15+L15)*(1+F15)</f>
        <v>98.224999999999994</v>
      </c>
      <c r="N15" s="72">
        <f t="shared" si="4"/>
        <v>87.3</v>
      </c>
      <c r="O15" s="72">
        <f>SUM((N15+E15)*(1+F15))</f>
        <v>120.05</v>
      </c>
      <c r="P15" s="72"/>
      <c r="Q15" s="51"/>
      <c r="R15" s="51"/>
    </row>
    <row r="16" spans="1:18" ht="225">
      <c r="A16" s="63" t="s">
        <v>106</v>
      </c>
      <c r="B16" s="53" t="s">
        <v>297</v>
      </c>
      <c r="C16" s="63" t="s">
        <v>108</v>
      </c>
      <c r="D16" s="211">
        <v>39.92</v>
      </c>
      <c r="E16" s="211">
        <v>28.74</v>
      </c>
      <c r="F16" s="55"/>
      <c r="G16" s="72">
        <f>SUM(D16:E16)*(1+F16)</f>
        <v>68.66</v>
      </c>
      <c r="H16" s="72">
        <f>SUM(D16*1.5)</f>
        <v>59.88</v>
      </c>
      <c r="I16" s="72">
        <f>SUM((H16+(P16+(Q16*1.5)))*(1+F16))</f>
        <v>89.745000000000005</v>
      </c>
      <c r="J16" s="72">
        <f>SUM(D16*1.5)</f>
        <v>59.88</v>
      </c>
      <c r="K16" s="72">
        <f>SUM((J16+(P16+(Q16*1.5)))*(1+F16))</f>
        <v>89.745000000000005</v>
      </c>
      <c r="L16" s="72">
        <f>SUM(D16*1.5)</f>
        <v>59.88</v>
      </c>
      <c r="M16" s="72">
        <f>SUM((L16+(P16+(Q16*1.5)))*(1+F16))</f>
        <v>89.745000000000005</v>
      </c>
      <c r="N16" s="72">
        <f t="shared" si="4"/>
        <v>79.84</v>
      </c>
      <c r="O16" s="72">
        <f>SUM((N16+(P16+(Q16*2)))*(1+F16))</f>
        <v>116.81</v>
      </c>
      <c r="P16" s="104">
        <v>8.5500000000000007</v>
      </c>
      <c r="Q16" s="51">
        <v>14.21</v>
      </c>
      <c r="R16" s="51"/>
    </row>
    <row r="17" spans="1:18" ht="225">
      <c r="A17" s="63" t="s">
        <v>107</v>
      </c>
      <c r="B17" s="53" t="s">
        <v>297</v>
      </c>
      <c r="C17" s="63" t="s">
        <v>109</v>
      </c>
      <c r="D17" s="211">
        <v>39.92</v>
      </c>
      <c r="E17" s="211">
        <v>28.74</v>
      </c>
      <c r="F17" s="55"/>
      <c r="G17" s="72">
        <f>SUM(D17:E17)*(1+F17)</f>
        <v>68.66</v>
      </c>
      <c r="H17" s="72">
        <f>SUM(D17*1.5)</f>
        <v>59.88</v>
      </c>
      <c r="I17" s="72">
        <f>SUM((H17+(P17+(Q17*1.5)))*(1+F17))</f>
        <v>89.745000000000005</v>
      </c>
      <c r="J17" s="72">
        <f>SUM(D17*1.5)</f>
        <v>59.88</v>
      </c>
      <c r="K17" s="72">
        <f>SUM((J17+(P17+(Q17*1.5)))*(1+F17))</f>
        <v>89.745000000000005</v>
      </c>
      <c r="L17" s="72">
        <f>SUM(D17*1.5)</f>
        <v>59.88</v>
      </c>
      <c r="M17" s="72">
        <f>SUM((L17+(P17+(Q17*1.5)))*(1+F17))</f>
        <v>89.745000000000005</v>
      </c>
      <c r="N17" s="72">
        <f t="shared" si="4"/>
        <v>79.84</v>
      </c>
      <c r="O17" s="72">
        <f>SUM((N17+(P17+(Q17*2)))*(1+F17))</f>
        <v>116.81</v>
      </c>
      <c r="P17" s="104">
        <v>8.5500000000000007</v>
      </c>
      <c r="Q17" s="51">
        <v>14.21</v>
      </c>
      <c r="R17" s="51"/>
    </row>
    <row r="18" spans="1:18" ht="240">
      <c r="A18" s="63" t="s">
        <v>111</v>
      </c>
      <c r="B18" s="111" t="s">
        <v>306</v>
      </c>
      <c r="C18" s="63" t="s">
        <v>112</v>
      </c>
      <c r="D18" s="211">
        <v>42</v>
      </c>
      <c r="E18" s="211">
        <v>28.82</v>
      </c>
      <c r="F18" s="55"/>
      <c r="G18" s="72">
        <f t="shared" si="6"/>
        <v>70.819999999999993</v>
      </c>
      <c r="H18" s="72">
        <f>SUM(D18*1.5)</f>
        <v>63</v>
      </c>
      <c r="I18" s="72">
        <f>SUM((H18+E18)*(1+F18))</f>
        <v>91.82</v>
      </c>
      <c r="J18" s="72">
        <f t="shared" si="7"/>
        <v>63</v>
      </c>
      <c r="K18" s="72">
        <f>SUM((J18+E18)*(1+F18))</f>
        <v>91.82</v>
      </c>
      <c r="L18" s="72">
        <f t="shared" si="8"/>
        <v>63</v>
      </c>
      <c r="M18" s="72">
        <f>SUM(E18+L18)*(1+F18)</f>
        <v>91.82</v>
      </c>
      <c r="N18" s="72">
        <f t="shared" si="4"/>
        <v>84</v>
      </c>
      <c r="O18" s="72">
        <f>SUM((N18+E18)*(1+F18))</f>
        <v>112.82</v>
      </c>
      <c r="P18" s="51"/>
      <c r="Q18" s="51"/>
      <c r="R18" s="51"/>
    </row>
    <row r="19" spans="1:18" ht="240">
      <c r="A19" s="63" t="s">
        <v>110</v>
      </c>
      <c r="B19" s="111" t="s">
        <v>306</v>
      </c>
      <c r="C19" s="63" t="s">
        <v>90</v>
      </c>
      <c r="D19" s="211">
        <v>43.28</v>
      </c>
      <c r="E19" s="211">
        <v>33.4</v>
      </c>
      <c r="F19" s="55"/>
      <c r="G19" s="72">
        <f t="shared" si="6"/>
        <v>76.680000000000007</v>
      </c>
      <c r="H19" s="72">
        <f>SUM(D19*1.5)</f>
        <v>64.92</v>
      </c>
      <c r="I19" s="72">
        <f>SUM((H19+E19)*(1+F19))</f>
        <v>98.32</v>
      </c>
      <c r="J19" s="72">
        <f t="shared" si="7"/>
        <v>64.92</v>
      </c>
      <c r="K19" s="72">
        <f>SUM((J19+E19)*(1+F19))</f>
        <v>98.32</v>
      </c>
      <c r="L19" s="72">
        <f t="shared" si="8"/>
        <v>64.92</v>
      </c>
      <c r="M19" s="72"/>
      <c r="N19" s="72">
        <f t="shared" si="4"/>
        <v>86.56</v>
      </c>
      <c r="O19" s="72">
        <f>SUM((N19+E19)*(1+F19))</f>
        <v>119.96000000000001</v>
      </c>
      <c r="P19" s="51"/>
      <c r="Q19" s="51"/>
      <c r="R19" s="51"/>
    </row>
    <row r="20" spans="1:18" ht="64.5">
      <c r="A20" s="66" t="s">
        <v>44</v>
      </c>
      <c r="B20" s="67" t="s">
        <v>273</v>
      </c>
      <c r="C20" s="100"/>
      <c r="D20" s="73"/>
      <c r="E20" s="73"/>
      <c r="F20" s="70"/>
      <c r="G20" s="71"/>
      <c r="H20" s="73"/>
      <c r="I20" s="72">
        <f>SUM(G20*1.5)</f>
        <v>0</v>
      </c>
      <c r="J20" s="73"/>
      <c r="K20" s="72">
        <f>SUM(G20*1.5)</f>
        <v>0</v>
      </c>
      <c r="L20" s="73"/>
      <c r="M20" s="72">
        <f>SUM(G20*1.5)</f>
        <v>0</v>
      </c>
      <c r="N20" s="73"/>
      <c r="O20" s="72">
        <f>SUM(G20*2)</f>
        <v>0</v>
      </c>
      <c r="P20" s="44"/>
    </row>
    <row r="21" spans="1:18" ht="166.5">
      <c r="A21" s="74" t="s">
        <v>40</v>
      </c>
      <c r="B21" s="67" t="s">
        <v>272</v>
      </c>
      <c r="C21" s="100"/>
      <c r="D21" s="73"/>
      <c r="E21" s="73"/>
      <c r="F21" s="70"/>
      <c r="G21" s="71"/>
      <c r="H21" s="73"/>
      <c r="I21" s="72">
        <f t="shared" ref="I21:I28" si="9">SUM(G21*1.5)</f>
        <v>0</v>
      </c>
      <c r="J21" s="73"/>
      <c r="K21" s="72">
        <f t="shared" ref="K21:K28" si="10">SUM(G21*1.5)</f>
        <v>0</v>
      </c>
      <c r="L21" s="73"/>
      <c r="M21" s="72">
        <f t="shared" ref="M21:M28" si="11">SUM(G21*1.5)</f>
        <v>0</v>
      </c>
      <c r="N21" s="73"/>
      <c r="O21" s="72">
        <f t="shared" ref="O21:O28" si="12">SUM(G21*2)</f>
        <v>0</v>
      </c>
    </row>
    <row r="22" spans="1:18" ht="64.5">
      <c r="A22" s="66" t="s">
        <v>41</v>
      </c>
      <c r="B22" s="67" t="s">
        <v>271</v>
      </c>
      <c r="C22" s="100"/>
      <c r="D22" s="73"/>
      <c r="E22" s="73"/>
      <c r="F22" s="70"/>
      <c r="G22" s="71"/>
      <c r="H22" s="73"/>
      <c r="I22" s="72">
        <f t="shared" si="9"/>
        <v>0</v>
      </c>
      <c r="J22" s="73"/>
      <c r="K22" s="72">
        <f t="shared" si="10"/>
        <v>0</v>
      </c>
      <c r="L22" s="73"/>
      <c r="M22" s="72">
        <f t="shared" si="11"/>
        <v>0</v>
      </c>
      <c r="N22" s="73"/>
      <c r="O22" s="72">
        <f t="shared" si="12"/>
        <v>0</v>
      </c>
    </row>
    <row r="23" spans="1:18" ht="102.75">
      <c r="A23" s="75" t="s">
        <v>65</v>
      </c>
      <c r="B23" s="76" t="s">
        <v>270</v>
      </c>
      <c r="C23" s="100"/>
      <c r="D23" s="73"/>
      <c r="E23" s="73"/>
      <c r="F23" s="70"/>
      <c r="G23" s="71"/>
      <c r="H23" s="73"/>
      <c r="I23" s="72">
        <f t="shared" si="9"/>
        <v>0</v>
      </c>
      <c r="J23" s="73"/>
      <c r="K23" s="72">
        <f t="shared" si="10"/>
        <v>0</v>
      </c>
      <c r="L23" s="73"/>
      <c r="M23" s="72">
        <f t="shared" si="11"/>
        <v>0</v>
      </c>
      <c r="N23" s="73"/>
      <c r="O23" s="72">
        <f t="shared" si="12"/>
        <v>0</v>
      </c>
    </row>
    <row r="24" spans="1:18" ht="129" thickBot="1">
      <c r="A24" s="77" t="s">
        <v>207</v>
      </c>
      <c r="B24" s="78" t="s">
        <v>269</v>
      </c>
      <c r="C24" s="101"/>
      <c r="D24" s="73"/>
      <c r="E24" s="73"/>
      <c r="F24" s="70"/>
      <c r="G24" s="71"/>
      <c r="H24" s="73"/>
      <c r="I24" s="72">
        <f t="shared" si="9"/>
        <v>0</v>
      </c>
      <c r="J24" s="73"/>
      <c r="K24" s="72">
        <f t="shared" si="10"/>
        <v>0</v>
      </c>
      <c r="L24" s="73"/>
      <c r="M24" s="72">
        <f t="shared" si="11"/>
        <v>0</v>
      </c>
      <c r="N24" s="73"/>
      <c r="O24" s="72">
        <f t="shared" si="12"/>
        <v>0</v>
      </c>
    </row>
    <row r="25" spans="1:18" ht="78" thickTop="1">
      <c r="A25" s="75" t="s">
        <v>66</v>
      </c>
      <c r="B25" s="79" t="s">
        <v>268</v>
      </c>
      <c r="C25" s="101"/>
      <c r="D25" s="73"/>
      <c r="E25" s="73"/>
      <c r="F25" s="70"/>
      <c r="G25" s="71"/>
      <c r="H25" s="73"/>
      <c r="I25" s="72">
        <f t="shared" si="9"/>
        <v>0</v>
      </c>
      <c r="J25" s="73"/>
      <c r="K25" s="72">
        <f t="shared" si="10"/>
        <v>0</v>
      </c>
      <c r="L25" s="73"/>
      <c r="M25" s="72">
        <f t="shared" si="11"/>
        <v>0</v>
      </c>
      <c r="N25" s="73"/>
      <c r="O25" s="72">
        <f t="shared" si="12"/>
        <v>0</v>
      </c>
    </row>
    <row r="26" spans="1:18">
      <c r="A26" s="66" t="s">
        <v>43</v>
      </c>
      <c r="B26" s="80"/>
      <c r="C26" s="101"/>
      <c r="D26" s="73"/>
      <c r="E26" s="73"/>
      <c r="F26" s="70"/>
      <c r="G26" s="73"/>
      <c r="H26" s="73"/>
      <c r="I26" s="73"/>
      <c r="J26" s="73"/>
      <c r="K26" s="73"/>
      <c r="L26" s="73"/>
      <c r="M26" s="73"/>
      <c r="N26" s="73"/>
      <c r="O26" s="73"/>
    </row>
    <row r="27" spans="1:18" ht="15.75" thickBot="1">
      <c r="A27" s="66" t="s">
        <v>42</v>
      </c>
      <c r="B27" s="81"/>
      <c r="C27" s="101"/>
      <c r="D27" s="73"/>
      <c r="E27" s="73"/>
      <c r="F27" s="70"/>
      <c r="G27" s="73"/>
      <c r="H27" s="73"/>
      <c r="I27" s="73"/>
      <c r="J27" s="73"/>
      <c r="K27" s="73"/>
      <c r="L27" s="73"/>
      <c r="M27" s="73"/>
      <c r="N27" s="73"/>
      <c r="O27" s="73"/>
    </row>
    <row r="28" spans="1:18" ht="90">
      <c r="A28" s="75" t="s">
        <v>67</v>
      </c>
      <c r="B28" s="79" t="s">
        <v>267</v>
      </c>
      <c r="C28" s="101"/>
      <c r="D28" s="73"/>
      <c r="E28" s="73"/>
      <c r="F28" s="70"/>
      <c r="G28" s="71"/>
      <c r="H28" s="73"/>
      <c r="I28" s="72">
        <f t="shared" si="9"/>
        <v>0</v>
      </c>
      <c r="J28" s="73"/>
      <c r="K28" s="72">
        <f t="shared" si="10"/>
        <v>0</v>
      </c>
      <c r="L28" s="73"/>
      <c r="M28" s="72">
        <f t="shared" si="11"/>
        <v>0</v>
      </c>
      <c r="N28" s="73"/>
      <c r="O28" s="72">
        <f t="shared" si="12"/>
        <v>0</v>
      </c>
    </row>
    <row r="29" spans="1:18">
      <c r="A29" s="66" t="s">
        <v>43</v>
      </c>
      <c r="B29" s="82"/>
      <c r="C29" s="69"/>
      <c r="D29" s="73"/>
      <c r="E29" s="73"/>
      <c r="F29" s="70"/>
      <c r="G29" s="73"/>
      <c r="H29" s="73"/>
      <c r="I29" s="73"/>
      <c r="J29" s="73"/>
      <c r="K29" s="73"/>
      <c r="L29" s="73"/>
      <c r="M29" s="73"/>
      <c r="N29" s="73"/>
      <c r="O29" s="73"/>
    </row>
    <row r="30" spans="1:18">
      <c r="A30" s="66" t="s">
        <v>42</v>
      </c>
      <c r="B30" s="82"/>
      <c r="C30" s="69"/>
      <c r="D30" s="73"/>
      <c r="E30" s="73"/>
      <c r="F30" s="70"/>
      <c r="G30" s="73"/>
      <c r="H30" s="73"/>
      <c r="I30" s="73"/>
      <c r="J30" s="73"/>
      <c r="K30" s="73"/>
      <c r="L30" s="73"/>
      <c r="M30" s="73"/>
      <c r="N30" s="73"/>
      <c r="O30" s="73"/>
    </row>
  </sheetData>
  <sheetProtection algorithmName="SHA-512" hashValue="0cSeDokIGcpSigpenZ+VHsw7eJnC3jgjqEBDayS78SefRIFvY4mha+l+mtz84YkxNzD2haA6AcW8ovKnOGAQWg==" saltValue="lLC/U0X+tdMUrzlhDcbBNw==" spinCount="100000" sheet="1" objects="1" scenarios="1"/>
  <autoFilter ref="A3:O3" xr:uid="{00000000-0001-0000-0A00-000000000000}"/>
  <printOptions horizontalCentered="1"/>
  <pageMargins left="0.75" right="0.75" top="1" bottom="1" header="0.5" footer="0.5"/>
  <pageSetup paperSize="3" scale="55" fitToHeight="0" orientation="landscape" r:id="rId1"/>
  <headerFooter alignWithMargins="0">
    <oddHeader>&amp;LGROUP 77201, AWARD 23150
INTELLIGENT FACILITY AND SECURITY SYSTEMS &amp;&amp; SOLUTIONS&amp;RMINUTEMAN SECURITY TECHNOLOGIES INC
CONTRACT NO.: PT69233
JULY 2024</oddHeader>
    <oddFooter>&amp;L&amp;F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Instructions</vt:lpstr>
      <vt:lpstr>Cover Page</vt:lpstr>
      <vt:lpstr>Equipment Pricing</vt:lpstr>
      <vt:lpstr>Region 1 Labor Rates</vt:lpstr>
      <vt:lpstr>Region 2 Labor Rates</vt:lpstr>
      <vt:lpstr>Region 3 Labor Rates</vt:lpstr>
      <vt:lpstr>Region 4 Labor Rates</vt:lpstr>
      <vt:lpstr>Region 5 Labor Rates</vt:lpstr>
      <vt:lpstr>Region 6 Labor Rates</vt:lpstr>
      <vt:lpstr>Region 7 Labor Rates</vt:lpstr>
      <vt:lpstr>Region 8 Labor Rates</vt:lpstr>
      <vt:lpstr>Region 9 Labor Rates</vt:lpstr>
      <vt:lpstr>Subcontractor Utilization</vt:lpstr>
      <vt:lpstr>'Equipment Pricing'!Print_Titles</vt:lpstr>
      <vt:lpstr>'Region 1 Labor Rates'!Print_Titles</vt:lpstr>
      <vt:lpstr>'Region 2 Labor Rates'!Print_Titles</vt:lpstr>
      <vt:lpstr>'Region 3 Labor Rates'!Print_Titles</vt:lpstr>
      <vt:lpstr>'Region 4 Labor Rates'!Print_Titles</vt:lpstr>
      <vt:lpstr>'Region 5 Labor Rates'!Print_Titles</vt:lpstr>
      <vt:lpstr>'Region 6 Labor Rates'!Print_Titles</vt:lpstr>
      <vt:lpstr>'Region 7 Labor Rates'!Print_Titles</vt:lpstr>
      <vt:lpstr>'Region 8 Labor Rates'!Print_Titles</vt:lpstr>
      <vt:lpstr>'Region 9 Labor Rates'!Print_Titles</vt:lpstr>
      <vt:lpstr>'Subcontractor Utilization'!Print_Titles</vt:lpstr>
    </vt:vector>
  </TitlesOfParts>
  <Company>New York State - Office of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betterj</dc:creator>
  <cp:lastModifiedBy>Stafford, Jennifer (OGS)</cp:lastModifiedBy>
  <cp:lastPrinted>2024-12-12T18:30:57Z</cp:lastPrinted>
  <dcterms:created xsi:type="dcterms:W3CDTF">2008-04-30T14:04:58Z</dcterms:created>
  <dcterms:modified xsi:type="dcterms:W3CDTF">2024-12-12T18:31:14Z</dcterms:modified>
</cp:coreProperties>
</file>