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ProcurementServices\PSTm03(Nusbaum)\03SHARED\RoadwaysSHARED\Price Adjust_HMA_Liquids\2023 Price Adjustments\3_March_2023\"/>
    </mc:Choice>
  </mc:AlternateContent>
  <xr:revisionPtr revIDLastSave="0" documentId="8_{5CF39E95-D66A-48C6-B811-BB9F4A6C2417}" xr6:coauthVersionLast="47" xr6:coauthVersionMax="47" xr10:uidLastSave="{00000000-0000-0000-0000-000000000000}"/>
  <workbookProtection workbookAlgorithmName="SHA-512" workbookHashValue="5tEZ1x2cP22GaV15iMYqU96rr0hIm3tyV6a7x66MP9EJgwJNIiSPoh/OO1RVfnL0nchwsk5VChIT8BS3vXAisw==" workbookSaltValue="1q3RXtUehVjmJXT4WypCVw==" workbookSpinCount="100000" lockStructure="1"/>
  <bookViews>
    <workbookView xWindow="-23148" yWindow="-12" windowWidth="23256" windowHeight="12576" xr2:uid="{028F6D51-FFBF-45BF-BDBE-085726E3ED95}"/>
  </bookViews>
  <sheets>
    <sheet name="March 2023" sheetId="49" r:id="rId1"/>
    <sheet name="February 2023" sheetId="48" r:id="rId2"/>
    <sheet name="January 2023" sheetId="47" r:id="rId3"/>
    <sheet name="December 2022" sheetId="46" r:id="rId4"/>
    <sheet name="November 2022" sheetId="45" r:id="rId5"/>
    <sheet name="October 2022" sheetId="44" r:id="rId6"/>
    <sheet name="September 2022" sheetId="43" r:id="rId7"/>
    <sheet name="August 2022" sheetId="42" r:id="rId8"/>
    <sheet name="July 2022" sheetId="41" r:id="rId9"/>
    <sheet name="June 2022" sheetId="40" r:id="rId10"/>
    <sheet name="May 2022" sheetId="39" r:id="rId11"/>
    <sheet name="April 2022" sheetId="38" r:id="rId12"/>
    <sheet name="March 2022" sheetId="37" r:id="rId13"/>
    <sheet name="February 2022" sheetId="36" r:id="rId14"/>
    <sheet name="January 2022" sheetId="35" r:id="rId15"/>
    <sheet name="December 2021" sheetId="34" r:id="rId16"/>
    <sheet name="November 2021" sheetId="33" r:id="rId17"/>
    <sheet name="October 2021" sheetId="32" r:id="rId18"/>
    <sheet name="September 2021" sheetId="31" r:id="rId19"/>
    <sheet name="August 2021" sheetId="30" r:id="rId20"/>
    <sheet name="July 2021" sheetId="29" r:id="rId21"/>
    <sheet name="June 2021" sheetId="28" r:id="rId22"/>
    <sheet name="May 2021" sheetId="27" r:id="rId23"/>
    <sheet name="April 2021" sheetId="26" r:id="rId24"/>
    <sheet name="April 2021 wformulas" sheetId="25" state="hidden" r:id="rId25"/>
  </sheets>
  <definedNames>
    <definedName name="_xlnm.Print_Area" localSheetId="23">'April 2021'!$B$1:$H$91</definedName>
    <definedName name="_xlnm.Print_Area" localSheetId="24">'April 2021 wformulas'!$B$1:$H$91</definedName>
    <definedName name="_xlnm.Print_Area" localSheetId="11">'April 2022'!$B$1:$H$91</definedName>
    <definedName name="_xlnm.Print_Area" localSheetId="19">'August 2021'!$B$1:$H$91</definedName>
    <definedName name="_xlnm.Print_Area" localSheetId="7">'August 2022'!$B$1:$H$91</definedName>
    <definedName name="_xlnm.Print_Area" localSheetId="15">'December 2021'!$B$1:$H$91</definedName>
    <definedName name="_xlnm.Print_Area" localSheetId="3">'December 2022'!$B$1:$H$91</definedName>
    <definedName name="_xlnm.Print_Area" localSheetId="13">'February 2022'!$B$1:$H$91</definedName>
    <definedName name="_xlnm.Print_Area" localSheetId="1">'February 2023'!$B$1:$H$91</definedName>
    <definedName name="_xlnm.Print_Area" localSheetId="14">'January 2022'!$B$1:$H$91</definedName>
    <definedName name="_xlnm.Print_Area" localSheetId="2">'January 2023'!$B$1:$H$91</definedName>
    <definedName name="_xlnm.Print_Area" localSheetId="20">'July 2021'!$B$1:$H$91</definedName>
    <definedName name="_xlnm.Print_Area" localSheetId="8">'July 2022'!$B$1:$H$91</definedName>
    <definedName name="_xlnm.Print_Area" localSheetId="21">'June 2021'!$B$1:$H$91</definedName>
    <definedName name="_xlnm.Print_Area" localSheetId="9">'June 2022'!$B$1:$H$91</definedName>
    <definedName name="_xlnm.Print_Area" localSheetId="12">'March 2022'!$B$1:$H$91</definedName>
    <definedName name="_xlnm.Print_Area" localSheetId="0">'March 2023'!$B$1:$H$91</definedName>
    <definedName name="_xlnm.Print_Area" localSheetId="22">'May 2021'!$B$1:$H$91</definedName>
    <definedName name="_xlnm.Print_Area" localSheetId="10">'May 2022'!$B$1:$H$91</definedName>
    <definedName name="_xlnm.Print_Area" localSheetId="16">'November 2021'!$B$1:$H$91</definedName>
    <definedName name="_xlnm.Print_Area" localSheetId="4">'November 2022'!$B$1:$H$91</definedName>
    <definedName name="_xlnm.Print_Area" localSheetId="17">'October 2021'!$B$1:$H$91</definedName>
    <definedName name="_xlnm.Print_Area" localSheetId="5">'October 2022'!$B$1:$H$91</definedName>
    <definedName name="_xlnm.Print_Area" localSheetId="18">'September 2021'!$B$1:$H$91</definedName>
    <definedName name="_xlnm.Print_Area" localSheetId="6">'September 2022'!$B$1:$H$91</definedName>
    <definedName name="_xlnm.Print_Titles" localSheetId="23">'April 2021'!$1:$4</definedName>
    <definedName name="_xlnm.Print_Titles" localSheetId="24">'April 2021 wformulas'!$1:$4</definedName>
    <definedName name="_xlnm.Print_Titles" localSheetId="11">'April 2022'!$1:$4</definedName>
    <definedName name="_xlnm.Print_Titles" localSheetId="19">'August 2021'!$1:$4</definedName>
    <definedName name="_xlnm.Print_Titles" localSheetId="7">'August 2022'!$1:$4</definedName>
    <definedName name="_xlnm.Print_Titles" localSheetId="15">'December 2021'!$1:$4</definedName>
    <definedName name="_xlnm.Print_Titles" localSheetId="3">'December 2022'!$1:$4</definedName>
    <definedName name="_xlnm.Print_Titles" localSheetId="13">'February 2022'!$1:$4</definedName>
    <definedName name="_xlnm.Print_Titles" localSheetId="1">'February 2023'!$1:$4</definedName>
    <definedName name="_xlnm.Print_Titles" localSheetId="14">'January 2022'!$1:$4</definedName>
    <definedName name="_xlnm.Print_Titles" localSheetId="2">'January 2023'!$1:$4</definedName>
    <definedName name="_xlnm.Print_Titles" localSheetId="20">'July 2021'!$1:$4</definedName>
    <definedName name="_xlnm.Print_Titles" localSheetId="8">'July 2022'!$1:$4</definedName>
    <definedName name="_xlnm.Print_Titles" localSheetId="21">'June 2021'!$1:$4</definedName>
    <definedName name="_xlnm.Print_Titles" localSheetId="9">'June 2022'!$1:$4</definedName>
    <definedName name="_xlnm.Print_Titles" localSheetId="12">'March 2022'!$1:$4</definedName>
    <definedName name="_xlnm.Print_Titles" localSheetId="0">'March 2023'!$1:$4</definedName>
    <definedName name="_xlnm.Print_Titles" localSheetId="22">'May 2021'!$1:$4</definedName>
    <definedName name="_xlnm.Print_Titles" localSheetId="10">'May 2022'!$1:$4</definedName>
    <definedName name="_xlnm.Print_Titles" localSheetId="16">'November 2021'!$1:$4</definedName>
    <definedName name="_xlnm.Print_Titles" localSheetId="4">'November 2022'!$1:$4</definedName>
    <definedName name="_xlnm.Print_Titles" localSheetId="17">'October 2021'!$1:$4</definedName>
    <definedName name="_xlnm.Print_Titles" localSheetId="5">'October 2022'!$1:$4</definedName>
    <definedName name="_xlnm.Print_Titles" localSheetId="18">'September 2021'!$1:$4</definedName>
    <definedName name="_xlnm.Print_Titles" localSheetId="6">'September 2022'!$1:$4</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6" i="49" l="1"/>
  <c r="H77" i="49" s="1"/>
  <c r="H61" i="49"/>
  <c r="F61" i="49"/>
  <c r="G61" i="49" s="1"/>
  <c r="H60" i="49"/>
  <c r="G60" i="49"/>
  <c r="F60" i="49"/>
  <c r="H59" i="49"/>
  <c r="F59" i="49"/>
  <c r="G59" i="49" s="1"/>
  <c r="H53" i="49"/>
  <c r="F53" i="49"/>
  <c r="H52" i="49"/>
  <c r="F52" i="49"/>
  <c r="H51" i="49"/>
  <c r="F51" i="49"/>
  <c r="H50" i="49"/>
  <c r="F50" i="49"/>
  <c r="H49" i="49"/>
  <c r="F49" i="49"/>
  <c r="H48" i="49"/>
  <c r="F48" i="49"/>
  <c r="H47" i="49"/>
  <c r="F47" i="49"/>
  <c r="H46" i="49"/>
  <c r="F46" i="49"/>
  <c r="H45" i="49"/>
  <c r="F45" i="49"/>
  <c r="H44" i="49"/>
  <c r="F44" i="49"/>
  <c r="H43" i="49"/>
  <c r="C76" i="49" s="1"/>
  <c r="F43" i="49"/>
  <c r="G39" i="49"/>
  <c r="E39" i="49"/>
  <c r="F37" i="49"/>
  <c r="C37" i="49"/>
  <c r="H30" i="49"/>
  <c r="G30" i="49"/>
  <c r="F30" i="49"/>
  <c r="H29" i="49"/>
  <c r="F29" i="49"/>
  <c r="G29" i="49" s="1"/>
  <c r="H28" i="49"/>
  <c r="G28" i="49"/>
  <c r="F28" i="49"/>
  <c r="H27" i="49"/>
  <c r="F27" i="49"/>
  <c r="G27" i="49" s="1"/>
  <c r="H26" i="49"/>
  <c r="G26" i="49"/>
  <c r="F26" i="49"/>
  <c r="H25" i="49"/>
  <c r="F25" i="49"/>
  <c r="G25" i="49" s="1"/>
  <c r="H24" i="49"/>
  <c r="G24" i="49"/>
  <c r="F24" i="49"/>
  <c r="H23" i="49"/>
  <c r="F23" i="49"/>
  <c r="G23" i="49" s="1"/>
  <c r="H22" i="49"/>
  <c r="G22" i="49"/>
  <c r="F22" i="49"/>
  <c r="H21" i="49"/>
  <c r="F21" i="49"/>
  <c r="G21" i="49" s="1"/>
  <c r="H20" i="49"/>
  <c r="G20" i="49"/>
  <c r="D74" i="49" s="1"/>
  <c r="F20" i="49"/>
  <c r="F12" i="49"/>
  <c r="G10" i="49"/>
  <c r="F7" i="49"/>
  <c r="G6" i="49"/>
  <c r="G1" i="49"/>
  <c r="F1" i="49"/>
  <c r="D76" i="48"/>
  <c r="H77" i="48" s="1"/>
  <c r="H61" i="48"/>
  <c r="G61" i="48"/>
  <c r="F61" i="48"/>
  <c r="H60" i="48"/>
  <c r="G60" i="48"/>
  <c r="F60" i="48"/>
  <c r="H59" i="48"/>
  <c r="F59" i="48"/>
  <c r="G59" i="48" s="1"/>
  <c r="H53" i="48"/>
  <c r="F53" i="48"/>
  <c r="H52" i="48"/>
  <c r="F52" i="48"/>
  <c r="H51" i="48"/>
  <c r="F51" i="48"/>
  <c r="H50" i="48"/>
  <c r="F50" i="48"/>
  <c r="H49" i="48"/>
  <c r="F49" i="48"/>
  <c r="H48" i="48"/>
  <c r="F48" i="48"/>
  <c r="H47" i="48"/>
  <c r="F47" i="48"/>
  <c r="H46" i="48"/>
  <c r="F46" i="48"/>
  <c r="H45" i="48"/>
  <c r="F45" i="48"/>
  <c r="H44" i="48"/>
  <c r="F44" i="48"/>
  <c r="H43" i="48"/>
  <c r="C76" i="48" s="1"/>
  <c r="F43" i="48"/>
  <c r="G39" i="48"/>
  <c r="E39" i="48"/>
  <c r="F37" i="48"/>
  <c r="C37" i="48"/>
  <c r="H30" i="48"/>
  <c r="G30" i="48"/>
  <c r="F30" i="48"/>
  <c r="H29" i="48"/>
  <c r="F29" i="48"/>
  <c r="G29" i="48" s="1"/>
  <c r="H28" i="48"/>
  <c r="F28" i="48"/>
  <c r="G28" i="48" s="1"/>
  <c r="H27" i="48"/>
  <c r="F27" i="48"/>
  <c r="G27" i="48" s="1"/>
  <c r="H26" i="48"/>
  <c r="G26" i="48"/>
  <c r="F26" i="48"/>
  <c r="H25" i="48"/>
  <c r="F25" i="48"/>
  <c r="G25" i="48" s="1"/>
  <c r="H24" i="48"/>
  <c r="F24" i="48"/>
  <c r="G24" i="48" s="1"/>
  <c r="H23" i="48"/>
  <c r="F23" i="48"/>
  <c r="G23" i="48" s="1"/>
  <c r="H22" i="48"/>
  <c r="G22" i="48"/>
  <c r="F22" i="48"/>
  <c r="H21" i="48"/>
  <c r="F21" i="48"/>
  <c r="G21" i="48" s="1"/>
  <c r="H20" i="48"/>
  <c r="F20" i="48"/>
  <c r="G20" i="48" s="1"/>
  <c r="F12" i="48"/>
  <c r="G10" i="48"/>
  <c r="F7" i="48"/>
  <c r="G6" i="48"/>
  <c r="G1" i="48"/>
  <c r="F1" i="48"/>
  <c r="F6" i="48" s="1"/>
  <c r="H61" i="47"/>
  <c r="F61" i="47"/>
  <c r="G61" i="47" s="1"/>
  <c r="H60" i="47"/>
  <c r="F60" i="47"/>
  <c r="G60" i="47" s="1"/>
  <c r="H59" i="47"/>
  <c r="F59" i="47"/>
  <c r="G59" i="47" s="1"/>
  <c r="H53" i="47"/>
  <c r="F53" i="47"/>
  <c r="H52" i="47"/>
  <c r="F52" i="47"/>
  <c r="H51" i="47"/>
  <c r="F51" i="47"/>
  <c r="H50" i="47"/>
  <c r="F50" i="47"/>
  <c r="H49" i="47"/>
  <c r="F49" i="47"/>
  <c r="H48" i="47"/>
  <c r="F48" i="47"/>
  <c r="H47" i="47"/>
  <c r="F47" i="47"/>
  <c r="H46" i="47"/>
  <c r="F46" i="47"/>
  <c r="H45" i="47"/>
  <c r="F45" i="47"/>
  <c r="H44" i="47"/>
  <c r="F44" i="47"/>
  <c r="H43" i="47"/>
  <c r="C76" i="47" s="1"/>
  <c r="F43" i="47"/>
  <c r="G39" i="47"/>
  <c r="E39" i="47"/>
  <c r="F37" i="47"/>
  <c r="C37" i="47"/>
  <c r="H30" i="47"/>
  <c r="F30" i="47"/>
  <c r="G30" i="47" s="1"/>
  <c r="H29" i="47"/>
  <c r="G29" i="47"/>
  <c r="F29" i="47"/>
  <c r="H28" i="47"/>
  <c r="F28" i="47"/>
  <c r="G28" i="47" s="1"/>
  <c r="H27" i="47"/>
  <c r="F27" i="47"/>
  <c r="G27" i="47" s="1"/>
  <c r="H26" i="47"/>
  <c r="F26" i="47"/>
  <c r="G26" i="47" s="1"/>
  <c r="H25" i="47"/>
  <c r="F25" i="47"/>
  <c r="G25" i="47" s="1"/>
  <c r="H24" i="47"/>
  <c r="F24" i="47"/>
  <c r="G24" i="47" s="1"/>
  <c r="H23" i="47"/>
  <c r="G23" i="47"/>
  <c r="F23" i="47"/>
  <c r="H22" i="47"/>
  <c r="G22" i="47"/>
  <c r="F22" i="47"/>
  <c r="H21" i="47"/>
  <c r="G21" i="47"/>
  <c r="F21" i="47"/>
  <c r="H20" i="47"/>
  <c r="F20" i="47"/>
  <c r="G20" i="47" s="1"/>
  <c r="F12" i="47"/>
  <c r="G10" i="47"/>
  <c r="F7" i="47"/>
  <c r="G6" i="47"/>
  <c r="G1" i="47"/>
  <c r="F1" i="47"/>
  <c r="H61" i="46"/>
  <c r="F61" i="46"/>
  <c r="G61" i="46" s="1"/>
  <c r="H60" i="46"/>
  <c r="G60" i="46"/>
  <c r="F60" i="46"/>
  <c r="H59" i="46"/>
  <c r="F59" i="46"/>
  <c r="G59" i="46" s="1"/>
  <c r="H53" i="46"/>
  <c r="F53" i="46"/>
  <c r="H52" i="46"/>
  <c r="F52" i="46"/>
  <c r="H51" i="46"/>
  <c r="F51" i="46"/>
  <c r="H50" i="46"/>
  <c r="F50" i="46"/>
  <c r="H49" i="46"/>
  <c r="F49" i="46"/>
  <c r="H48" i="46"/>
  <c r="F48" i="46"/>
  <c r="H47" i="46"/>
  <c r="F47" i="46"/>
  <c r="H46" i="46"/>
  <c r="F46" i="46"/>
  <c r="H45" i="46"/>
  <c r="F45" i="46"/>
  <c r="H44" i="46"/>
  <c r="F44" i="46"/>
  <c r="H43" i="46"/>
  <c r="C76" i="46" s="1"/>
  <c r="F43" i="46"/>
  <c r="G39" i="46"/>
  <c r="E39" i="46"/>
  <c r="F37" i="46"/>
  <c r="C37" i="46"/>
  <c r="H30" i="46"/>
  <c r="G30" i="46"/>
  <c r="F30" i="46"/>
  <c r="H29" i="46"/>
  <c r="F29" i="46"/>
  <c r="G29" i="46" s="1"/>
  <c r="H28" i="46"/>
  <c r="F28" i="46"/>
  <c r="G28" i="46" s="1"/>
  <c r="H27" i="46"/>
  <c r="G27" i="46"/>
  <c r="F27" i="46"/>
  <c r="H26" i="46"/>
  <c r="G26" i="46"/>
  <c r="F26" i="46"/>
  <c r="H25" i="46"/>
  <c r="F25" i="46"/>
  <c r="G25" i="46" s="1"/>
  <c r="H24" i="46"/>
  <c r="F24" i="46"/>
  <c r="G24" i="46" s="1"/>
  <c r="H23" i="46"/>
  <c r="G23" i="46"/>
  <c r="F23" i="46"/>
  <c r="H22" i="46"/>
  <c r="G22" i="46"/>
  <c r="F22" i="46"/>
  <c r="H21" i="46"/>
  <c r="F21" i="46"/>
  <c r="G21" i="46" s="1"/>
  <c r="H20" i="46"/>
  <c r="G20" i="46"/>
  <c r="D74" i="46" s="1"/>
  <c r="F20" i="46"/>
  <c r="F12" i="46"/>
  <c r="G10" i="46"/>
  <c r="F7" i="46"/>
  <c r="G6" i="46"/>
  <c r="G1" i="46"/>
  <c r="F1" i="46"/>
  <c r="F6" i="46" s="1"/>
  <c r="D76" i="45"/>
  <c r="H77" i="45" s="1"/>
  <c r="H61" i="45"/>
  <c r="F61" i="45"/>
  <c r="G61" i="45" s="1"/>
  <c r="H60" i="45"/>
  <c r="G60" i="45"/>
  <c r="F60" i="45"/>
  <c r="H59" i="45"/>
  <c r="F59" i="45"/>
  <c r="G59" i="45" s="1"/>
  <c r="H53" i="45"/>
  <c r="F53" i="45"/>
  <c r="H52" i="45"/>
  <c r="F52" i="45"/>
  <c r="H51" i="45"/>
  <c r="F51" i="45"/>
  <c r="H50" i="45"/>
  <c r="F50" i="45"/>
  <c r="H49" i="45"/>
  <c r="F49" i="45"/>
  <c r="H48" i="45"/>
  <c r="F48" i="45"/>
  <c r="H47" i="45"/>
  <c r="F47" i="45"/>
  <c r="H46" i="45"/>
  <c r="F46" i="45"/>
  <c r="H45" i="45"/>
  <c r="F45" i="45"/>
  <c r="H44" i="45"/>
  <c r="F44" i="45"/>
  <c r="H43" i="45"/>
  <c r="C76" i="45" s="1"/>
  <c r="F43" i="45"/>
  <c r="G39" i="45"/>
  <c r="E39" i="45"/>
  <c r="F37" i="45"/>
  <c r="C37" i="45"/>
  <c r="H30" i="45"/>
  <c r="G30" i="45"/>
  <c r="F30" i="45"/>
  <c r="H29" i="45"/>
  <c r="F29" i="45"/>
  <c r="G29" i="45" s="1"/>
  <c r="H28" i="45"/>
  <c r="G28" i="45"/>
  <c r="F28" i="45"/>
  <c r="H27" i="45"/>
  <c r="F27" i="45"/>
  <c r="G27" i="45" s="1"/>
  <c r="H26" i="45"/>
  <c r="G26" i="45"/>
  <c r="F26" i="45"/>
  <c r="H25" i="45"/>
  <c r="F25" i="45"/>
  <c r="G25" i="45" s="1"/>
  <c r="H24" i="45"/>
  <c r="G24" i="45"/>
  <c r="F24" i="45"/>
  <c r="H23" i="45"/>
  <c r="F23" i="45"/>
  <c r="G23" i="45" s="1"/>
  <c r="H22" i="45"/>
  <c r="G22" i="45"/>
  <c r="F22" i="45"/>
  <c r="H21" i="45"/>
  <c r="F21" i="45"/>
  <c r="G21" i="45" s="1"/>
  <c r="H20" i="45"/>
  <c r="G20" i="45"/>
  <c r="D74" i="45" s="1"/>
  <c r="F20" i="45"/>
  <c r="F12" i="45"/>
  <c r="G10" i="45"/>
  <c r="F7" i="45"/>
  <c r="G6" i="45"/>
  <c r="F6" i="45"/>
  <c r="G1" i="45"/>
  <c r="D10" i="45" s="1"/>
  <c r="F1" i="45"/>
  <c r="F59" i="44"/>
  <c r="G59" i="44"/>
  <c r="D90" i="44"/>
  <c r="D91" i="44"/>
  <c r="C90" i="44"/>
  <c r="F20" i="44"/>
  <c r="G20" i="44"/>
  <c r="D74" i="44"/>
  <c r="H43" i="44"/>
  <c r="D76" i="44"/>
  <c r="H77" i="44"/>
  <c r="D79" i="44"/>
  <c r="C79" i="44"/>
  <c r="C77" i="44"/>
  <c r="C76" i="44"/>
  <c r="C74" i="44"/>
  <c r="H61" i="44"/>
  <c r="F61" i="44"/>
  <c r="G61" i="44"/>
  <c r="H60" i="44"/>
  <c r="F60" i="44"/>
  <c r="G60" i="44"/>
  <c r="H59" i="44"/>
  <c r="H53" i="44"/>
  <c r="F53" i="44"/>
  <c r="H52" i="44"/>
  <c r="F52" i="44"/>
  <c r="H51" i="44"/>
  <c r="F51" i="44"/>
  <c r="H50" i="44"/>
  <c r="F50" i="44"/>
  <c r="H49" i="44"/>
  <c r="F49" i="44"/>
  <c r="H48" i="44"/>
  <c r="F48" i="44"/>
  <c r="H47" i="44"/>
  <c r="F47" i="44"/>
  <c r="H46" i="44"/>
  <c r="F46" i="44"/>
  <c r="H45" i="44"/>
  <c r="F45" i="44"/>
  <c r="H44" i="44"/>
  <c r="F44" i="44"/>
  <c r="F43" i="44"/>
  <c r="G39" i="44"/>
  <c r="E39" i="44"/>
  <c r="F37" i="44"/>
  <c r="C37" i="44"/>
  <c r="H30" i="44"/>
  <c r="F30" i="44"/>
  <c r="G30" i="44"/>
  <c r="H29" i="44"/>
  <c r="F29" i="44"/>
  <c r="G29" i="44"/>
  <c r="H28" i="44"/>
  <c r="F28" i="44"/>
  <c r="G28" i="44"/>
  <c r="H27" i="44"/>
  <c r="F27" i="44"/>
  <c r="G27" i="44"/>
  <c r="H26" i="44"/>
  <c r="F26" i="44"/>
  <c r="G26" i="44"/>
  <c r="H25" i="44"/>
  <c r="F25" i="44"/>
  <c r="G25" i="44"/>
  <c r="H24" i="44"/>
  <c r="F24" i="44"/>
  <c r="G24" i="44"/>
  <c r="H23" i="44"/>
  <c r="F23" i="44"/>
  <c r="G23" i="44"/>
  <c r="H22" i="44"/>
  <c r="F22" i="44"/>
  <c r="G22" i="44"/>
  <c r="H21" i="44"/>
  <c r="F21" i="44"/>
  <c r="G21" i="44"/>
  <c r="H20" i="44"/>
  <c r="F12" i="44"/>
  <c r="G10" i="44"/>
  <c r="F1" i="44"/>
  <c r="G1" i="44"/>
  <c r="D10" i="44"/>
  <c r="F7" i="44"/>
  <c r="G6" i="44"/>
  <c r="F6" i="44"/>
  <c r="H61" i="43"/>
  <c r="F61" i="43"/>
  <c r="G61" i="43"/>
  <c r="H60" i="43"/>
  <c r="G60" i="43"/>
  <c r="F60" i="43"/>
  <c r="H59" i="43"/>
  <c r="G59" i="43"/>
  <c r="D90" i="43"/>
  <c r="D91" i="43"/>
  <c r="F59" i="43"/>
  <c r="H53" i="43"/>
  <c r="F53" i="43"/>
  <c r="H52" i="43"/>
  <c r="F52" i="43"/>
  <c r="H51" i="43"/>
  <c r="F51" i="43"/>
  <c r="H50" i="43"/>
  <c r="F50" i="43"/>
  <c r="H49" i="43"/>
  <c r="F49" i="43"/>
  <c r="H48" i="43"/>
  <c r="F48" i="43"/>
  <c r="H47" i="43"/>
  <c r="F47" i="43"/>
  <c r="H46" i="43"/>
  <c r="F46" i="43"/>
  <c r="H45" i="43"/>
  <c r="F45" i="43"/>
  <c r="H44" i="43"/>
  <c r="F44" i="43"/>
  <c r="H43" i="43"/>
  <c r="C76" i="43"/>
  <c r="F43" i="43"/>
  <c r="G39" i="43"/>
  <c r="E39" i="43"/>
  <c r="F37" i="43"/>
  <c r="C37" i="43"/>
  <c r="H30" i="43"/>
  <c r="G30" i="43"/>
  <c r="F30" i="43"/>
  <c r="H29" i="43"/>
  <c r="G29" i="43"/>
  <c r="F29" i="43"/>
  <c r="H28" i="43"/>
  <c r="F28" i="43"/>
  <c r="G28" i="43"/>
  <c r="H27" i="43"/>
  <c r="F27" i="43"/>
  <c r="G27" i="43"/>
  <c r="H26" i="43"/>
  <c r="G26" i="43"/>
  <c r="F26" i="43"/>
  <c r="H25" i="43"/>
  <c r="G25" i="43"/>
  <c r="F25" i="43"/>
  <c r="H24" i="43"/>
  <c r="F24" i="43"/>
  <c r="G24" i="43"/>
  <c r="H23" i="43"/>
  <c r="F23" i="43"/>
  <c r="G23" i="43"/>
  <c r="H22" i="43"/>
  <c r="G22" i="43"/>
  <c r="F22" i="43"/>
  <c r="H21" i="43"/>
  <c r="G21" i="43"/>
  <c r="F21" i="43"/>
  <c r="H20" i="43"/>
  <c r="F20" i="43"/>
  <c r="G20" i="43"/>
  <c r="F12" i="43"/>
  <c r="G10" i="43"/>
  <c r="F7" i="43"/>
  <c r="G6" i="43"/>
  <c r="G1" i="43"/>
  <c r="F1" i="43"/>
  <c r="F6" i="43"/>
  <c r="H61" i="42"/>
  <c r="F61" i="42"/>
  <c r="G61" i="42"/>
  <c r="H60" i="42"/>
  <c r="F60" i="42"/>
  <c r="G60" i="42"/>
  <c r="H59" i="42"/>
  <c r="F59" i="42"/>
  <c r="G59" i="42"/>
  <c r="D90" i="42"/>
  <c r="D91" i="42"/>
  <c r="H53" i="42"/>
  <c r="F53" i="42"/>
  <c r="H52" i="42"/>
  <c r="F52" i="42"/>
  <c r="H51" i="42"/>
  <c r="F51" i="42"/>
  <c r="H50" i="42"/>
  <c r="F50" i="42"/>
  <c r="H49" i="42"/>
  <c r="F49" i="42"/>
  <c r="H48" i="42"/>
  <c r="F48" i="42"/>
  <c r="H47" i="42"/>
  <c r="F47" i="42"/>
  <c r="H46" i="42"/>
  <c r="F46" i="42"/>
  <c r="H45" i="42"/>
  <c r="F45" i="42"/>
  <c r="H44" i="42"/>
  <c r="F44" i="42"/>
  <c r="H43" i="42"/>
  <c r="C76" i="42"/>
  <c r="F43" i="42"/>
  <c r="G39" i="42"/>
  <c r="E39" i="42"/>
  <c r="F37" i="42"/>
  <c r="C37" i="42"/>
  <c r="H30" i="42"/>
  <c r="F30" i="42"/>
  <c r="G30" i="42"/>
  <c r="H29" i="42"/>
  <c r="G29" i="42"/>
  <c r="F29" i="42"/>
  <c r="H28" i="42"/>
  <c r="F28" i="42"/>
  <c r="G28" i="42"/>
  <c r="H27" i="42"/>
  <c r="F27" i="42"/>
  <c r="G27" i="42"/>
  <c r="H26" i="42"/>
  <c r="F26" i="42"/>
  <c r="G26" i="42"/>
  <c r="H25" i="42"/>
  <c r="F25" i="42"/>
  <c r="G25" i="42"/>
  <c r="H24" i="42"/>
  <c r="F24" i="42"/>
  <c r="G24" i="42"/>
  <c r="H23" i="42"/>
  <c r="F23" i="42"/>
  <c r="G23" i="42"/>
  <c r="H22" i="42"/>
  <c r="F22" i="42"/>
  <c r="G22" i="42"/>
  <c r="H21" i="42"/>
  <c r="F21" i="42"/>
  <c r="G21" i="42"/>
  <c r="H20" i="42"/>
  <c r="F20" i="42"/>
  <c r="G20" i="42"/>
  <c r="F12" i="42"/>
  <c r="G10" i="42"/>
  <c r="F7" i="42"/>
  <c r="G6" i="42"/>
  <c r="G1" i="42"/>
  <c r="F1" i="42"/>
  <c r="F6" i="42"/>
  <c r="H61" i="41"/>
  <c r="F61" i="41"/>
  <c r="G61" i="41"/>
  <c r="H60" i="41"/>
  <c r="G60" i="41"/>
  <c r="F60" i="41"/>
  <c r="H59" i="41"/>
  <c r="F59" i="41"/>
  <c r="G59" i="41"/>
  <c r="H53" i="41"/>
  <c r="F53" i="41"/>
  <c r="H52" i="41"/>
  <c r="F52" i="41"/>
  <c r="H51" i="41"/>
  <c r="F51" i="41"/>
  <c r="H50" i="41"/>
  <c r="F50" i="41"/>
  <c r="H49" i="41"/>
  <c r="F49" i="41"/>
  <c r="H48" i="41"/>
  <c r="F48" i="41"/>
  <c r="H47" i="41"/>
  <c r="F47" i="41"/>
  <c r="H46" i="41"/>
  <c r="F46" i="41"/>
  <c r="H45" i="41"/>
  <c r="F45" i="41"/>
  <c r="H44" i="41"/>
  <c r="F44" i="41"/>
  <c r="H43" i="41"/>
  <c r="C76" i="41"/>
  <c r="F43" i="41"/>
  <c r="G39" i="41"/>
  <c r="E39" i="41"/>
  <c r="F37" i="41"/>
  <c r="C37" i="41"/>
  <c r="H30" i="41"/>
  <c r="G30" i="41"/>
  <c r="F30" i="41"/>
  <c r="H29" i="41"/>
  <c r="F29" i="41"/>
  <c r="G29" i="41"/>
  <c r="H28" i="41"/>
  <c r="F28" i="41"/>
  <c r="G28" i="41"/>
  <c r="H27" i="41"/>
  <c r="F27" i="41"/>
  <c r="G27" i="41"/>
  <c r="H26" i="41"/>
  <c r="G26" i="41"/>
  <c r="F26" i="41"/>
  <c r="H25" i="41"/>
  <c r="F25" i="41"/>
  <c r="G25" i="41"/>
  <c r="H24" i="41"/>
  <c r="F24" i="41"/>
  <c r="G24" i="41"/>
  <c r="H23" i="41"/>
  <c r="F23" i="41"/>
  <c r="G23" i="41"/>
  <c r="H22" i="41"/>
  <c r="G22" i="41"/>
  <c r="F22" i="41"/>
  <c r="H21" i="41"/>
  <c r="F21" i="41"/>
  <c r="G21" i="41"/>
  <c r="H20" i="41"/>
  <c r="F20" i="41"/>
  <c r="G20" i="41"/>
  <c r="F12" i="41"/>
  <c r="G10" i="41"/>
  <c r="F7" i="41"/>
  <c r="G6" i="41"/>
  <c r="G1" i="41"/>
  <c r="F1" i="41"/>
  <c r="F6" i="41"/>
  <c r="H61" i="40"/>
  <c r="G61" i="40"/>
  <c r="F61" i="40"/>
  <c r="H60" i="40"/>
  <c r="G60" i="40"/>
  <c r="F60" i="40"/>
  <c r="H59" i="40"/>
  <c r="G59" i="40"/>
  <c r="D90" i="40"/>
  <c r="D91" i="40"/>
  <c r="F59" i="40"/>
  <c r="H53" i="40"/>
  <c r="F53" i="40"/>
  <c r="H52" i="40"/>
  <c r="F52" i="40"/>
  <c r="H51" i="40"/>
  <c r="F51" i="40"/>
  <c r="H50" i="40"/>
  <c r="F50" i="40"/>
  <c r="H49" i="40"/>
  <c r="F49" i="40"/>
  <c r="H48" i="40"/>
  <c r="F48" i="40"/>
  <c r="H47" i="40"/>
  <c r="F47" i="40"/>
  <c r="H46" i="40"/>
  <c r="F46" i="40"/>
  <c r="H45" i="40"/>
  <c r="F45" i="40"/>
  <c r="H44" i="40"/>
  <c r="F44" i="40"/>
  <c r="H43" i="40"/>
  <c r="C76" i="40"/>
  <c r="F43" i="40"/>
  <c r="G39" i="40"/>
  <c r="E39" i="40"/>
  <c r="F37" i="40"/>
  <c r="C37" i="40"/>
  <c r="H30" i="40"/>
  <c r="G30" i="40"/>
  <c r="F30" i="40"/>
  <c r="H29" i="40"/>
  <c r="G29" i="40"/>
  <c r="F29" i="40"/>
  <c r="H28" i="40"/>
  <c r="F28" i="40"/>
  <c r="G28" i="40"/>
  <c r="H27" i="40"/>
  <c r="F27" i="40"/>
  <c r="G27" i="40"/>
  <c r="H26" i="40"/>
  <c r="G26" i="40"/>
  <c r="F26" i="40"/>
  <c r="H25" i="40"/>
  <c r="G25" i="40"/>
  <c r="F25" i="40"/>
  <c r="H24" i="40"/>
  <c r="F24" i="40"/>
  <c r="G24" i="40"/>
  <c r="H23" i="40"/>
  <c r="F23" i="40"/>
  <c r="G23" i="40"/>
  <c r="H22" i="40"/>
  <c r="G22" i="40"/>
  <c r="F22" i="40"/>
  <c r="H21" i="40"/>
  <c r="G21" i="40"/>
  <c r="F21" i="40"/>
  <c r="H20" i="40"/>
  <c r="F20" i="40"/>
  <c r="G20" i="40"/>
  <c r="F12" i="40"/>
  <c r="G10" i="40"/>
  <c r="F7" i="40"/>
  <c r="G6" i="40"/>
  <c r="G1" i="40"/>
  <c r="F1" i="40"/>
  <c r="D10" i="40"/>
  <c r="H61" i="39"/>
  <c r="F61" i="39"/>
  <c r="G61" i="39"/>
  <c r="H60" i="39"/>
  <c r="G60" i="39"/>
  <c r="F60" i="39"/>
  <c r="H59" i="39"/>
  <c r="G59" i="39"/>
  <c r="D90" i="39"/>
  <c r="D91" i="39"/>
  <c r="F59" i="39"/>
  <c r="H53" i="39"/>
  <c r="F53" i="39"/>
  <c r="H52" i="39"/>
  <c r="F52" i="39"/>
  <c r="H51" i="39"/>
  <c r="F51" i="39"/>
  <c r="H50" i="39"/>
  <c r="F50" i="39"/>
  <c r="H49" i="39"/>
  <c r="F49" i="39"/>
  <c r="H48" i="39"/>
  <c r="F48" i="39"/>
  <c r="H47" i="39"/>
  <c r="F47" i="39"/>
  <c r="H46" i="39"/>
  <c r="F46" i="39"/>
  <c r="H45" i="39"/>
  <c r="F45" i="39"/>
  <c r="H44" i="39"/>
  <c r="F44" i="39"/>
  <c r="H43" i="39"/>
  <c r="C76" i="39"/>
  <c r="F43" i="39"/>
  <c r="G39" i="39"/>
  <c r="E39" i="39"/>
  <c r="F37" i="39"/>
  <c r="C37" i="39"/>
  <c r="H30" i="39"/>
  <c r="G30" i="39"/>
  <c r="F30" i="39"/>
  <c r="H29" i="39"/>
  <c r="G29" i="39"/>
  <c r="F29" i="39"/>
  <c r="H28" i="39"/>
  <c r="F28" i="39"/>
  <c r="G28" i="39"/>
  <c r="H27" i="39"/>
  <c r="F27" i="39"/>
  <c r="G27" i="39"/>
  <c r="H26" i="39"/>
  <c r="G26" i="39"/>
  <c r="F26" i="39"/>
  <c r="H25" i="39"/>
  <c r="G25" i="39"/>
  <c r="F25" i="39"/>
  <c r="H24" i="39"/>
  <c r="F24" i="39"/>
  <c r="G24" i="39"/>
  <c r="H23" i="39"/>
  <c r="F23" i="39"/>
  <c r="G23" i="39"/>
  <c r="H22" i="39"/>
  <c r="G22" i="39"/>
  <c r="F22" i="39"/>
  <c r="H21" i="39"/>
  <c r="G21" i="39"/>
  <c r="F21" i="39"/>
  <c r="H20" i="39"/>
  <c r="F20" i="39"/>
  <c r="G20" i="39"/>
  <c r="F12" i="39"/>
  <c r="G10" i="39"/>
  <c r="F7" i="39"/>
  <c r="G6" i="39"/>
  <c r="G1" i="39"/>
  <c r="F1" i="39"/>
  <c r="D10" i="39"/>
  <c r="H44" i="38"/>
  <c r="H53" i="38"/>
  <c r="H52" i="38"/>
  <c r="H51" i="38"/>
  <c r="H50" i="38"/>
  <c r="H49" i="38"/>
  <c r="H48" i="38"/>
  <c r="H47" i="38"/>
  <c r="H46" i="38"/>
  <c r="H45" i="38"/>
  <c r="H43" i="38"/>
  <c r="D74" i="43"/>
  <c r="C74" i="43"/>
  <c r="D76" i="43"/>
  <c r="C90" i="43"/>
  <c r="D10" i="43"/>
  <c r="D74" i="42"/>
  <c r="C74" i="42"/>
  <c r="D10" i="42"/>
  <c r="D76" i="42"/>
  <c r="C90" i="42"/>
  <c r="D76" i="41"/>
  <c r="C77" i="41"/>
  <c r="C74" i="41"/>
  <c r="D74" i="41"/>
  <c r="C90" i="41"/>
  <c r="D90" i="41"/>
  <c r="D91" i="41"/>
  <c r="D10" i="41"/>
  <c r="D74" i="40"/>
  <c r="C74" i="40"/>
  <c r="F6" i="40"/>
  <c r="D76" i="40"/>
  <c r="C90" i="40"/>
  <c r="F6" i="39"/>
  <c r="D74" i="39"/>
  <c r="C74" i="39"/>
  <c r="D76" i="39"/>
  <c r="C90" i="39"/>
  <c r="H61" i="38"/>
  <c r="G61" i="38"/>
  <c r="F61" i="38"/>
  <c r="H60" i="38"/>
  <c r="F60" i="38"/>
  <c r="G60" i="38"/>
  <c r="H59" i="38"/>
  <c r="F59" i="38"/>
  <c r="G59" i="38"/>
  <c r="F53" i="38"/>
  <c r="F52" i="38"/>
  <c r="F51" i="38"/>
  <c r="F50" i="38"/>
  <c r="F49" i="38"/>
  <c r="F48" i="38"/>
  <c r="F47" i="38"/>
  <c r="F46" i="38"/>
  <c r="F45" i="38"/>
  <c r="F44" i="38"/>
  <c r="C76" i="38"/>
  <c r="F43" i="38"/>
  <c r="G39" i="38"/>
  <c r="E39" i="38"/>
  <c r="F37" i="38"/>
  <c r="C37" i="38"/>
  <c r="H30" i="38"/>
  <c r="F30" i="38"/>
  <c r="G30" i="38"/>
  <c r="H29" i="38"/>
  <c r="G29" i="38"/>
  <c r="F29" i="38"/>
  <c r="H28" i="38"/>
  <c r="F28" i="38"/>
  <c r="G28" i="38"/>
  <c r="H27" i="38"/>
  <c r="G27" i="38"/>
  <c r="F27" i="38"/>
  <c r="H26" i="38"/>
  <c r="F26" i="38"/>
  <c r="G26" i="38"/>
  <c r="H25" i="38"/>
  <c r="G25" i="38"/>
  <c r="F25" i="38"/>
  <c r="H24" i="38"/>
  <c r="F24" i="38"/>
  <c r="G24" i="38"/>
  <c r="H23" i="38"/>
  <c r="G23" i="38"/>
  <c r="F23" i="38"/>
  <c r="H22" i="38"/>
  <c r="F22" i="38"/>
  <c r="G22" i="38"/>
  <c r="H21" i="38"/>
  <c r="G21" i="38"/>
  <c r="F21" i="38"/>
  <c r="H20" i="38"/>
  <c r="F20" i="38"/>
  <c r="G20" i="38"/>
  <c r="F12" i="38"/>
  <c r="G10" i="38"/>
  <c r="F7" i="38"/>
  <c r="G6" i="38"/>
  <c r="F6" i="38"/>
  <c r="G1" i="38"/>
  <c r="F1" i="38"/>
  <c r="D10" i="38"/>
  <c r="C77" i="37"/>
  <c r="D76" i="37"/>
  <c r="H77" i="37"/>
  <c r="H61" i="37"/>
  <c r="F61" i="37"/>
  <c r="G61" i="37"/>
  <c r="H60" i="37"/>
  <c r="G60" i="37"/>
  <c r="F60" i="37"/>
  <c r="H59" i="37"/>
  <c r="F59" i="37"/>
  <c r="G59" i="37"/>
  <c r="H53" i="37"/>
  <c r="F53" i="37"/>
  <c r="H52" i="37"/>
  <c r="F52" i="37"/>
  <c r="H51" i="37"/>
  <c r="F51" i="37"/>
  <c r="H50" i="37"/>
  <c r="F50" i="37"/>
  <c r="H49" i="37"/>
  <c r="F49" i="37"/>
  <c r="H48" i="37"/>
  <c r="F48" i="37"/>
  <c r="H47" i="37"/>
  <c r="F47" i="37"/>
  <c r="H46" i="37"/>
  <c r="F46" i="37"/>
  <c r="H45" i="37"/>
  <c r="F45" i="37"/>
  <c r="H44" i="37"/>
  <c r="F44" i="37"/>
  <c r="H43" i="37"/>
  <c r="C76" i="37"/>
  <c r="F43" i="37"/>
  <c r="G39" i="37"/>
  <c r="E39" i="37"/>
  <c r="F37" i="37"/>
  <c r="C37" i="37"/>
  <c r="H30" i="37"/>
  <c r="G30" i="37"/>
  <c r="F30" i="37"/>
  <c r="H29" i="37"/>
  <c r="F29" i="37"/>
  <c r="G29" i="37"/>
  <c r="H28" i="37"/>
  <c r="F28" i="37"/>
  <c r="G28" i="37"/>
  <c r="H27" i="37"/>
  <c r="F27" i="37"/>
  <c r="G27" i="37"/>
  <c r="H26" i="37"/>
  <c r="G26" i="37"/>
  <c r="F26" i="37"/>
  <c r="H25" i="37"/>
  <c r="F25" i="37"/>
  <c r="G25" i="37"/>
  <c r="H24" i="37"/>
  <c r="F24" i="37"/>
  <c r="G24" i="37"/>
  <c r="H23" i="37"/>
  <c r="F23" i="37"/>
  <c r="G23" i="37"/>
  <c r="H22" i="37"/>
  <c r="G22" i="37"/>
  <c r="F22" i="37"/>
  <c r="H21" i="37"/>
  <c r="F21" i="37"/>
  <c r="G21" i="37"/>
  <c r="H20" i="37"/>
  <c r="F20" i="37"/>
  <c r="G20" i="37"/>
  <c r="F12" i="37"/>
  <c r="G10" i="37"/>
  <c r="F7" i="37"/>
  <c r="G6" i="37"/>
  <c r="G1" i="37"/>
  <c r="F1" i="37"/>
  <c r="D10" i="37"/>
  <c r="H61" i="36"/>
  <c r="G61" i="36"/>
  <c r="F61" i="36"/>
  <c r="H60" i="36"/>
  <c r="F60" i="36"/>
  <c r="G60" i="36"/>
  <c r="H59" i="36"/>
  <c r="F59" i="36"/>
  <c r="G59" i="36"/>
  <c r="H53" i="36"/>
  <c r="F53" i="36"/>
  <c r="H52" i="36"/>
  <c r="F52" i="36"/>
  <c r="H51" i="36"/>
  <c r="F51" i="36"/>
  <c r="H50" i="36"/>
  <c r="F50" i="36"/>
  <c r="H49" i="36"/>
  <c r="F49" i="36"/>
  <c r="H48" i="36"/>
  <c r="F48" i="36"/>
  <c r="H47" i="36"/>
  <c r="F47" i="36"/>
  <c r="H46" i="36"/>
  <c r="F46" i="36"/>
  <c r="H45" i="36"/>
  <c r="F45" i="36"/>
  <c r="H44" i="36"/>
  <c r="F44" i="36"/>
  <c r="H43" i="36"/>
  <c r="C76" i="36"/>
  <c r="F43" i="36"/>
  <c r="G39" i="36"/>
  <c r="E39" i="36"/>
  <c r="F37" i="36"/>
  <c r="C37" i="36"/>
  <c r="H30" i="36"/>
  <c r="F30" i="36"/>
  <c r="G30" i="36"/>
  <c r="H29" i="36"/>
  <c r="F29" i="36"/>
  <c r="G29" i="36"/>
  <c r="H28" i="36"/>
  <c r="F28" i="36"/>
  <c r="G28" i="36"/>
  <c r="H27" i="36"/>
  <c r="G27" i="36"/>
  <c r="F27" i="36"/>
  <c r="H26" i="36"/>
  <c r="F26" i="36"/>
  <c r="G26" i="36"/>
  <c r="H25" i="36"/>
  <c r="F25" i="36"/>
  <c r="G25" i="36"/>
  <c r="H24" i="36"/>
  <c r="G24" i="36"/>
  <c r="F24" i="36"/>
  <c r="H23" i="36"/>
  <c r="G23" i="36"/>
  <c r="F23" i="36"/>
  <c r="H22" i="36"/>
  <c r="F22" i="36"/>
  <c r="G22" i="36"/>
  <c r="H21" i="36"/>
  <c r="F21" i="36"/>
  <c r="G21" i="36"/>
  <c r="H20" i="36"/>
  <c r="G20" i="36"/>
  <c r="D74" i="36"/>
  <c r="F20" i="36"/>
  <c r="F12" i="36"/>
  <c r="G10" i="36"/>
  <c r="F7" i="36"/>
  <c r="G6" i="36"/>
  <c r="F6" i="36"/>
  <c r="G1" i="36"/>
  <c r="F1" i="36"/>
  <c r="H61" i="35"/>
  <c r="F61" i="35"/>
  <c r="G61" i="35"/>
  <c r="H60" i="35"/>
  <c r="G60" i="35"/>
  <c r="F60" i="35"/>
  <c r="H59" i="35"/>
  <c r="F59" i="35"/>
  <c r="G59" i="35"/>
  <c r="H53" i="35"/>
  <c r="F53" i="35"/>
  <c r="H52" i="35"/>
  <c r="F52" i="35"/>
  <c r="H51" i="35"/>
  <c r="F51" i="35"/>
  <c r="H50" i="35"/>
  <c r="F50" i="35"/>
  <c r="H49" i="35"/>
  <c r="F49" i="35"/>
  <c r="H48" i="35"/>
  <c r="F48" i="35"/>
  <c r="H47" i="35"/>
  <c r="F47" i="35"/>
  <c r="H46" i="35"/>
  <c r="F46" i="35"/>
  <c r="H45" i="35"/>
  <c r="F45" i="35"/>
  <c r="H44" i="35"/>
  <c r="F44" i="35"/>
  <c r="H43" i="35"/>
  <c r="C76" i="35"/>
  <c r="F43" i="35"/>
  <c r="G39" i="35"/>
  <c r="E39" i="35"/>
  <c r="F37" i="35"/>
  <c r="C37" i="35"/>
  <c r="H30" i="35"/>
  <c r="G30" i="35"/>
  <c r="F30" i="35"/>
  <c r="H29" i="35"/>
  <c r="F29" i="35"/>
  <c r="G29" i="35"/>
  <c r="H28" i="35"/>
  <c r="G28" i="35"/>
  <c r="F28" i="35"/>
  <c r="H27" i="35"/>
  <c r="F27" i="35"/>
  <c r="G27" i="35"/>
  <c r="H26" i="35"/>
  <c r="G26" i="35"/>
  <c r="F26" i="35"/>
  <c r="H25" i="35"/>
  <c r="F25" i="35"/>
  <c r="G25" i="35"/>
  <c r="H24" i="35"/>
  <c r="G24" i="35"/>
  <c r="F24" i="35"/>
  <c r="H23" i="35"/>
  <c r="F23" i="35"/>
  <c r="G23" i="35"/>
  <c r="H22" i="35"/>
  <c r="G22" i="35"/>
  <c r="F22" i="35"/>
  <c r="H21" i="35"/>
  <c r="F21" i="35"/>
  <c r="G21" i="35"/>
  <c r="H20" i="35"/>
  <c r="G20" i="35"/>
  <c r="D74" i="35"/>
  <c r="F20" i="35"/>
  <c r="F12" i="35"/>
  <c r="G10" i="35"/>
  <c r="F7" i="35"/>
  <c r="G6" i="35"/>
  <c r="G1" i="35"/>
  <c r="F1" i="35"/>
  <c r="C77" i="34"/>
  <c r="D76" i="34"/>
  <c r="H77" i="34"/>
  <c r="H61" i="34"/>
  <c r="F61" i="34"/>
  <c r="G61" i="34"/>
  <c r="H60" i="34"/>
  <c r="G60" i="34"/>
  <c r="F60" i="34"/>
  <c r="H59" i="34"/>
  <c r="G59" i="34"/>
  <c r="D90" i="34"/>
  <c r="D91" i="34"/>
  <c r="F59" i="34"/>
  <c r="H53" i="34"/>
  <c r="F53" i="34"/>
  <c r="H52" i="34"/>
  <c r="F52" i="34"/>
  <c r="H51" i="34"/>
  <c r="F51" i="34"/>
  <c r="H50" i="34"/>
  <c r="F50" i="34"/>
  <c r="H49" i="34"/>
  <c r="F49" i="34"/>
  <c r="H48" i="34"/>
  <c r="F48" i="34"/>
  <c r="H47" i="34"/>
  <c r="F47" i="34"/>
  <c r="H46" i="34"/>
  <c r="F46" i="34"/>
  <c r="H45" i="34"/>
  <c r="F45" i="34"/>
  <c r="H44" i="34"/>
  <c r="F44" i="34"/>
  <c r="H43" i="34"/>
  <c r="C76" i="34"/>
  <c r="F43" i="34"/>
  <c r="G39" i="34"/>
  <c r="E39" i="34"/>
  <c r="F37" i="34"/>
  <c r="C37" i="34"/>
  <c r="H30" i="34"/>
  <c r="G30" i="34"/>
  <c r="F30" i="34"/>
  <c r="H29" i="34"/>
  <c r="G29" i="34"/>
  <c r="F29" i="34"/>
  <c r="H28" i="34"/>
  <c r="F28" i="34"/>
  <c r="G28" i="34"/>
  <c r="H27" i="34"/>
  <c r="F27" i="34"/>
  <c r="G27" i="34"/>
  <c r="H26" i="34"/>
  <c r="G26" i="34"/>
  <c r="F26" i="34"/>
  <c r="H25" i="34"/>
  <c r="G25" i="34"/>
  <c r="F25" i="34"/>
  <c r="H24" i="34"/>
  <c r="F24" i="34"/>
  <c r="G24" i="34"/>
  <c r="H23" i="34"/>
  <c r="F23" i="34"/>
  <c r="G23" i="34"/>
  <c r="H22" i="34"/>
  <c r="G22" i="34"/>
  <c r="F22" i="34"/>
  <c r="H21" i="34"/>
  <c r="G21" i="34"/>
  <c r="F21" i="34"/>
  <c r="H20" i="34"/>
  <c r="F20" i="34"/>
  <c r="G20" i="34"/>
  <c r="F12" i="34"/>
  <c r="G10" i="34"/>
  <c r="F7" i="34"/>
  <c r="G6" i="34"/>
  <c r="G1" i="34"/>
  <c r="F1" i="34"/>
  <c r="F6" i="34"/>
  <c r="D76" i="33"/>
  <c r="H77" i="33"/>
  <c r="H61" i="33"/>
  <c r="F61" i="33"/>
  <c r="G61" i="33"/>
  <c r="H60" i="33"/>
  <c r="G60" i="33"/>
  <c r="F60" i="33"/>
  <c r="H59" i="33"/>
  <c r="F59" i="33"/>
  <c r="G59" i="33"/>
  <c r="H53" i="33"/>
  <c r="F53" i="33"/>
  <c r="H52" i="33"/>
  <c r="F52" i="33"/>
  <c r="H51" i="33"/>
  <c r="F51" i="33"/>
  <c r="H50" i="33"/>
  <c r="F50" i="33"/>
  <c r="H49" i="33"/>
  <c r="F49" i="33"/>
  <c r="H48" i="33"/>
  <c r="F48" i="33"/>
  <c r="H47" i="33"/>
  <c r="F47" i="33"/>
  <c r="H46" i="33"/>
  <c r="F46" i="33"/>
  <c r="H45" i="33"/>
  <c r="F45" i="33"/>
  <c r="H44" i="33"/>
  <c r="F44" i="33"/>
  <c r="H43" i="33"/>
  <c r="C76" i="33"/>
  <c r="F43" i="33"/>
  <c r="G39" i="33"/>
  <c r="E39" i="33"/>
  <c r="F37" i="33"/>
  <c r="C37" i="33"/>
  <c r="H30" i="33"/>
  <c r="G30" i="33"/>
  <c r="F30" i="33"/>
  <c r="H29" i="33"/>
  <c r="F29" i="33"/>
  <c r="G29" i="33"/>
  <c r="H28" i="33"/>
  <c r="F28" i="33"/>
  <c r="G28" i="33"/>
  <c r="H27" i="33"/>
  <c r="F27" i="33"/>
  <c r="G27" i="33"/>
  <c r="H26" i="33"/>
  <c r="G26" i="33"/>
  <c r="F26" i="33"/>
  <c r="H25" i="33"/>
  <c r="F25" i="33"/>
  <c r="G25" i="33"/>
  <c r="H24" i="33"/>
  <c r="F24" i="33"/>
  <c r="G24" i="33"/>
  <c r="H23" i="33"/>
  <c r="F23" i="33"/>
  <c r="G23" i="33"/>
  <c r="H22" i="33"/>
  <c r="G22" i="33"/>
  <c r="F22" i="33"/>
  <c r="H21" i="33"/>
  <c r="F21" i="33"/>
  <c r="G21" i="33"/>
  <c r="H20" i="33"/>
  <c r="F20" i="33"/>
  <c r="G20" i="33"/>
  <c r="F12" i="33"/>
  <c r="G10" i="33"/>
  <c r="F7" i="33"/>
  <c r="G6" i="33"/>
  <c r="G1" i="33"/>
  <c r="F1" i="33"/>
  <c r="F6" i="33"/>
  <c r="H61" i="32"/>
  <c r="F61" i="32"/>
  <c r="G61" i="32"/>
  <c r="H60" i="32"/>
  <c r="G60" i="32"/>
  <c r="F60" i="32"/>
  <c r="H59" i="32"/>
  <c r="F59" i="32"/>
  <c r="G59" i="32"/>
  <c r="H53" i="32"/>
  <c r="F53" i="32"/>
  <c r="H52" i="32"/>
  <c r="F52" i="32"/>
  <c r="H51" i="32"/>
  <c r="F51" i="32"/>
  <c r="H50" i="32"/>
  <c r="F50" i="32"/>
  <c r="H49" i="32"/>
  <c r="F49" i="32"/>
  <c r="H48" i="32"/>
  <c r="F48" i="32"/>
  <c r="H47" i="32"/>
  <c r="F47" i="32"/>
  <c r="H46" i="32"/>
  <c r="F46" i="32"/>
  <c r="H45" i="32"/>
  <c r="F45" i="32"/>
  <c r="H44" i="32"/>
  <c r="F44" i="32"/>
  <c r="H43" i="32"/>
  <c r="C76" i="32"/>
  <c r="F43" i="32"/>
  <c r="G39" i="32"/>
  <c r="E39" i="32"/>
  <c r="F37" i="32"/>
  <c r="C37" i="32"/>
  <c r="H30" i="32"/>
  <c r="G30" i="32"/>
  <c r="F30" i="32"/>
  <c r="H29" i="32"/>
  <c r="F29" i="32"/>
  <c r="G29" i="32"/>
  <c r="H28" i="32"/>
  <c r="G28" i="32"/>
  <c r="F28" i="32"/>
  <c r="H27" i="32"/>
  <c r="F27" i="32"/>
  <c r="G27" i="32"/>
  <c r="H26" i="32"/>
  <c r="G26" i="32"/>
  <c r="F26" i="32"/>
  <c r="H25" i="32"/>
  <c r="F25" i="32"/>
  <c r="G25" i="32"/>
  <c r="H24" i="32"/>
  <c r="G24" i="32"/>
  <c r="F24" i="32"/>
  <c r="H23" i="32"/>
  <c r="F23" i="32"/>
  <c r="G23" i="32"/>
  <c r="H22" i="32"/>
  <c r="G22" i="32"/>
  <c r="F22" i="32"/>
  <c r="H21" i="32"/>
  <c r="F21" i="32"/>
  <c r="G21" i="32"/>
  <c r="H20" i="32"/>
  <c r="G20" i="32"/>
  <c r="C74" i="32"/>
  <c r="F20" i="32"/>
  <c r="F12" i="32"/>
  <c r="G10" i="32"/>
  <c r="F7" i="32"/>
  <c r="G6" i="32"/>
  <c r="G1" i="32"/>
  <c r="F6" i="32"/>
  <c r="F1" i="32"/>
  <c r="H61" i="31"/>
  <c r="G61" i="31"/>
  <c r="F61" i="31"/>
  <c r="H60" i="31"/>
  <c r="F60" i="31"/>
  <c r="G60" i="31"/>
  <c r="H59" i="31"/>
  <c r="F59" i="31"/>
  <c r="G59" i="31"/>
  <c r="H53" i="31"/>
  <c r="F53" i="31"/>
  <c r="H52" i="31"/>
  <c r="F52" i="31"/>
  <c r="H51" i="31"/>
  <c r="F51" i="31"/>
  <c r="H50" i="31"/>
  <c r="F50" i="31"/>
  <c r="H49" i="31"/>
  <c r="F49" i="31"/>
  <c r="H48" i="31"/>
  <c r="F48" i="31"/>
  <c r="H47" i="31"/>
  <c r="F47" i="31"/>
  <c r="H46" i="31"/>
  <c r="F46" i="31"/>
  <c r="H45" i="31"/>
  <c r="F45" i="31"/>
  <c r="H44" i="31"/>
  <c r="F44" i="31"/>
  <c r="H43" i="31"/>
  <c r="C76" i="31"/>
  <c r="F43" i="31"/>
  <c r="G39" i="31"/>
  <c r="E39" i="31"/>
  <c r="F37" i="31"/>
  <c r="C37" i="31"/>
  <c r="H30" i="31"/>
  <c r="F30" i="31"/>
  <c r="G30" i="31"/>
  <c r="H29" i="31"/>
  <c r="G29" i="31"/>
  <c r="F29" i="31"/>
  <c r="H28" i="31"/>
  <c r="G28" i="31"/>
  <c r="F28" i="31"/>
  <c r="H27" i="31"/>
  <c r="F27" i="31"/>
  <c r="G27" i="31"/>
  <c r="H26" i="31"/>
  <c r="F26" i="31"/>
  <c r="G26" i="31"/>
  <c r="H25" i="31"/>
  <c r="G25" i="31"/>
  <c r="F25" i="31"/>
  <c r="H24" i="31"/>
  <c r="G24" i="31"/>
  <c r="F24" i="31"/>
  <c r="H23" i="31"/>
  <c r="F23" i="31"/>
  <c r="G23" i="31"/>
  <c r="H22" i="31"/>
  <c r="F22" i="31"/>
  <c r="G22" i="31"/>
  <c r="H21" i="31"/>
  <c r="G21" i="31"/>
  <c r="F21" i="31"/>
  <c r="H20" i="31"/>
  <c r="G20" i="31"/>
  <c r="D74" i="31"/>
  <c r="F20" i="31"/>
  <c r="F12" i="31"/>
  <c r="G10" i="31"/>
  <c r="F7" i="31"/>
  <c r="G6" i="31"/>
  <c r="G1" i="31"/>
  <c r="F1" i="31"/>
  <c r="H61" i="30"/>
  <c r="G61" i="30"/>
  <c r="F61" i="30"/>
  <c r="H60" i="30"/>
  <c r="F60" i="30"/>
  <c r="G60" i="30"/>
  <c r="H59" i="30"/>
  <c r="G59" i="30"/>
  <c r="D90" i="30"/>
  <c r="D91" i="30"/>
  <c r="F59" i="30"/>
  <c r="H53" i="30"/>
  <c r="F53" i="30"/>
  <c r="H52" i="30"/>
  <c r="F52" i="30"/>
  <c r="H51" i="30"/>
  <c r="F51" i="30"/>
  <c r="H50" i="30"/>
  <c r="F50" i="30"/>
  <c r="H49" i="30"/>
  <c r="F49" i="30"/>
  <c r="H48" i="30"/>
  <c r="F48" i="30"/>
  <c r="H47" i="30"/>
  <c r="F47" i="30"/>
  <c r="H46" i="30"/>
  <c r="F46" i="30"/>
  <c r="H45" i="30"/>
  <c r="F45" i="30"/>
  <c r="H44" i="30"/>
  <c r="F44" i="30"/>
  <c r="H43" i="30"/>
  <c r="D76" i="30"/>
  <c r="F43" i="30"/>
  <c r="G39" i="30"/>
  <c r="E39" i="30"/>
  <c r="F37" i="30"/>
  <c r="C37" i="30"/>
  <c r="H30" i="30"/>
  <c r="F30" i="30"/>
  <c r="G30" i="30"/>
  <c r="H29" i="30"/>
  <c r="G29" i="30"/>
  <c r="F29" i="30"/>
  <c r="H28" i="30"/>
  <c r="F28" i="30"/>
  <c r="G28" i="30"/>
  <c r="H27" i="30"/>
  <c r="G27" i="30"/>
  <c r="F27" i="30"/>
  <c r="H26" i="30"/>
  <c r="F26" i="30"/>
  <c r="G26" i="30"/>
  <c r="H25" i="30"/>
  <c r="G25" i="30"/>
  <c r="F25" i="30"/>
  <c r="H24" i="30"/>
  <c r="F24" i="30"/>
  <c r="G24" i="30"/>
  <c r="H23" i="30"/>
  <c r="G23" i="30"/>
  <c r="F23" i="30"/>
  <c r="H22" i="30"/>
  <c r="F22" i="30"/>
  <c r="G22" i="30"/>
  <c r="H21" i="30"/>
  <c r="G21" i="30"/>
  <c r="F21" i="30"/>
  <c r="H20" i="30"/>
  <c r="F20" i="30"/>
  <c r="G20" i="30"/>
  <c r="F12" i="30"/>
  <c r="G10" i="30"/>
  <c r="F7" i="30"/>
  <c r="G6" i="30"/>
  <c r="F6" i="30"/>
  <c r="G1" i="30"/>
  <c r="F1" i="30"/>
  <c r="D10" i="30"/>
  <c r="C79" i="43"/>
  <c r="D79" i="43"/>
  <c r="H77" i="43"/>
  <c r="C77" i="43"/>
  <c r="H77" i="42"/>
  <c r="C79" i="42"/>
  <c r="C77" i="42"/>
  <c r="H77" i="41"/>
  <c r="C79" i="41"/>
  <c r="D79" i="41"/>
  <c r="H77" i="40"/>
  <c r="C77" i="40"/>
  <c r="C79" i="40"/>
  <c r="D79" i="40"/>
  <c r="H77" i="39"/>
  <c r="C77" i="39"/>
  <c r="C79" i="39"/>
  <c r="D79" i="39"/>
  <c r="D74" i="38"/>
  <c r="C74" i="38"/>
  <c r="D90" i="38"/>
  <c r="D91" i="38"/>
  <c r="C90" i="38"/>
  <c r="D76" i="38"/>
  <c r="F6" i="37"/>
  <c r="D74" i="37"/>
  <c r="C74" i="37"/>
  <c r="D90" i="37"/>
  <c r="D91" i="37"/>
  <c r="C90" i="37"/>
  <c r="D10" i="36"/>
  <c r="D90" i="36"/>
  <c r="D91" i="36"/>
  <c r="C90" i="36"/>
  <c r="D76" i="36"/>
  <c r="C74" i="36"/>
  <c r="D76" i="35"/>
  <c r="H77" i="35"/>
  <c r="D79" i="35"/>
  <c r="F6" i="35"/>
  <c r="D90" i="35"/>
  <c r="D91" i="35"/>
  <c r="C90" i="35"/>
  <c r="C79" i="35"/>
  <c r="C74" i="35"/>
  <c r="C77" i="35"/>
  <c r="D10" i="35"/>
  <c r="D74" i="34"/>
  <c r="C74" i="34"/>
  <c r="D10" i="34"/>
  <c r="C90" i="34"/>
  <c r="C90" i="33"/>
  <c r="D90" i="33"/>
  <c r="D91" i="33"/>
  <c r="C74" i="33"/>
  <c r="D74" i="33"/>
  <c r="C77" i="33"/>
  <c r="D10" i="33"/>
  <c r="D76" i="32"/>
  <c r="D90" i="32"/>
  <c r="D91" i="32"/>
  <c r="C90" i="32"/>
  <c r="D74" i="32"/>
  <c r="D10" i="32"/>
  <c r="F6" i="31"/>
  <c r="D90" i="31"/>
  <c r="D91" i="31"/>
  <c r="C90" i="31"/>
  <c r="D10" i="31"/>
  <c r="D76" i="31"/>
  <c r="C74" i="31"/>
  <c r="C90" i="30"/>
  <c r="H77" i="30"/>
  <c r="C77" i="30"/>
  <c r="D74" i="30"/>
  <c r="C74" i="30"/>
  <c r="C76" i="30"/>
  <c r="H44" i="29"/>
  <c r="H45" i="29"/>
  <c r="H46" i="29"/>
  <c r="H47" i="29"/>
  <c r="H48" i="29"/>
  <c r="H49" i="29"/>
  <c r="H50" i="29"/>
  <c r="H51" i="29"/>
  <c r="H52" i="29"/>
  <c r="H53" i="29"/>
  <c r="H43" i="29"/>
  <c r="D79" i="42"/>
  <c r="H77" i="38"/>
  <c r="C79" i="38"/>
  <c r="C77" i="38"/>
  <c r="C79" i="37"/>
  <c r="D79" i="37"/>
  <c r="H77" i="36"/>
  <c r="C77" i="36"/>
  <c r="C79" i="34"/>
  <c r="D79" i="34"/>
  <c r="C79" i="33"/>
  <c r="D79" i="33"/>
  <c r="C77" i="32"/>
  <c r="H77" i="32"/>
  <c r="C79" i="32"/>
  <c r="D79" i="32"/>
  <c r="H77" i="31"/>
  <c r="C77" i="31"/>
  <c r="D79" i="30"/>
  <c r="C79" i="30"/>
  <c r="D76" i="29"/>
  <c r="H77" i="29"/>
  <c r="C76" i="29"/>
  <c r="H61" i="29"/>
  <c r="G61" i="29"/>
  <c r="F61" i="29"/>
  <c r="H60" i="29"/>
  <c r="F60" i="29"/>
  <c r="G60" i="29"/>
  <c r="H59" i="29"/>
  <c r="F59" i="29"/>
  <c r="G59" i="29"/>
  <c r="F53" i="29"/>
  <c r="F52" i="29"/>
  <c r="F51" i="29"/>
  <c r="F50" i="29"/>
  <c r="F49" i="29"/>
  <c r="F48" i="29"/>
  <c r="F47" i="29"/>
  <c r="F46" i="29"/>
  <c r="F45" i="29"/>
  <c r="F44" i="29"/>
  <c r="F43" i="29"/>
  <c r="G39" i="29"/>
  <c r="E39" i="29"/>
  <c r="F37" i="29"/>
  <c r="C37" i="29"/>
  <c r="H30" i="29"/>
  <c r="G30" i="29"/>
  <c r="F30" i="29"/>
  <c r="H29" i="29"/>
  <c r="F29" i="29"/>
  <c r="G29" i="29"/>
  <c r="H28" i="29"/>
  <c r="F28" i="29"/>
  <c r="G28" i="29"/>
  <c r="H27" i="29"/>
  <c r="G27" i="29"/>
  <c r="F27" i="29"/>
  <c r="H26" i="29"/>
  <c r="G26" i="29"/>
  <c r="F26" i="29"/>
  <c r="H25" i="29"/>
  <c r="F25" i="29"/>
  <c r="G25" i="29"/>
  <c r="H24" i="29"/>
  <c r="F24" i="29"/>
  <c r="G24" i="29"/>
  <c r="H23" i="29"/>
  <c r="G23" i="29"/>
  <c r="F23" i="29"/>
  <c r="H22" i="29"/>
  <c r="G22" i="29"/>
  <c r="F22" i="29"/>
  <c r="H21" i="29"/>
  <c r="F21" i="29"/>
  <c r="G21" i="29"/>
  <c r="H20" i="29"/>
  <c r="F20" i="29"/>
  <c r="G20" i="29"/>
  <c r="F12" i="29"/>
  <c r="G10" i="29"/>
  <c r="F7" i="29"/>
  <c r="G6" i="29"/>
  <c r="F6" i="29"/>
  <c r="G1" i="29"/>
  <c r="F1" i="29"/>
  <c r="D10" i="29"/>
  <c r="D79" i="38"/>
  <c r="C79" i="36"/>
  <c r="D79" i="36"/>
  <c r="D79" i="31"/>
  <c r="C79" i="31"/>
  <c r="D74" i="29"/>
  <c r="C74" i="29"/>
  <c r="D90" i="29"/>
  <c r="D91" i="29"/>
  <c r="C90" i="29"/>
  <c r="C77" i="29"/>
  <c r="D76" i="28"/>
  <c r="H77" i="28"/>
  <c r="C76" i="28"/>
  <c r="H61" i="28"/>
  <c r="G61" i="28"/>
  <c r="F61" i="28"/>
  <c r="H60" i="28"/>
  <c r="G60" i="28"/>
  <c r="F60" i="28"/>
  <c r="H59" i="28"/>
  <c r="F59" i="28"/>
  <c r="G59" i="28"/>
  <c r="F53" i="28"/>
  <c r="F52" i="28"/>
  <c r="F51" i="28"/>
  <c r="F50" i="28"/>
  <c r="F49" i="28"/>
  <c r="F48" i="28"/>
  <c r="F47" i="28"/>
  <c r="F46" i="28"/>
  <c r="F45" i="28"/>
  <c r="F44" i="28"/>
  <c r="F43" i="28"/>
  <c r="G39" i="28"/>
  <c r="E39" i="28"/>
  <c r="F37" i="28"/>
  <c r="C37" i="28"/>
  <c r="H30" i="28"/>
  <c r="G30" i="28"/>
  <c r="F30" i="28"/>
  <c r="H29" i="28"/>
  <c r="G29" i="28"/>
  <c r="F29" i="28"/>
  <c r="H28" i="28"/>
  <c r="F28" i="28"/>
  <c r="G28" i="28"/>
  <c r="H27" i="28"/>
  <c r="F27" i="28"/>
  <c r="G27" i="28"/>
  <c r="H26" i="28"/>
  <c r="G26" i="28"/>
  <c r="F26" i="28"/>
  <c r="H25" i="28"/>
  <c r="G25" i="28"/>
  <c r="F25" i="28"/>
  <c r="H24" i="28"/>
  <c r="F24" i="28"/>
  <c r="G24" i="28"/>
  <c r="H23" i="28"/>
  <c r="F23" i="28"/>
  <c r="G23" i="28"/>
  <c r="H22" i="28"/>
  <c r="G22" i="28"/>
  <c r="F22" i="28"/>
  <c r="H21" i="28"/>
  <c r="G21" i="28"/>
  <c r="F21" i="28"/>
  <c r="H20" i="28"/>
  <c r="F20" i="28"/>
  <c r="G20" i="28"/>
  <c r="F12" i="28"/>
  <c r="G10" i="28"/>
  <c r="F7" i="28"/>
  <c r="G6" i="28"/>
  <c r="G1" i="28"/>
  <c r="F1" i="28"/>
  <c r="F6" i="28"/>
  <c r="C79" i="29"/>
  <c r="D79" i="29"/>
  <c r="D90" i="28"/>
  <c r="D91" i="28"/>
  <c r="C90" i="28"/>
  <c r="D74" i="28"/>
  <c r="C74" i="28"/>
  <c r="D10" i="28"/>
  <c r="C77" i="28"/>
  <c r="D76" i="27"/>
  <c r="H77" i="27"/>
  <c r="C76" i="27"/>
  <c r="H61" i="27"/>
  <c r="G61" i="27"/>
  <c r="F61" i="27"/>
  <c r="H60" i="27"/>
  <c r="G60" i="27"/>
  <c r="F60" i="27"/>
  <c r="H59" i="27"/>
  <c r="F59" i="27"/>
  <c r="G59" i="27"/>
  <c r="F53" i="27"/>
  <c r="F52" i="27"/>
  <c r="F51" i="27"/>
  <c r="F50" i="27"/>
  <c r="F49" i="27"/>
  <c r="F48" i="27"/>
  <c r="F47" i="27"/>
  <c r="F46" i="27"/>
  <c r="F45" i="27"/>
  <c r="F44" i="27"/>
  <c r="F43" i="27"/>
  <c r="G39" i="27"/>
  <c r="E39" i="27"/>
  <c r="F37" i="27"/>
  <c r="C37" i="27"/>
  <c r="H30" i="27"/>
  <c r="G30" i="27"/>
  <c r="F30" i="27"/>
  <c r="H29" i="27"/>
  <c r="G29" i="27"/>
  <c r="F29" i="27"/>
  <c r="H28" i="27"/>
  <c r="F28" i="27"/>
  <c r="G28" i="27"/>
  <c r="H27" i="27"/>
  <c r="F27" i="27"/>
  <c r="G27" i="27"/>
  <c r="H26" i="27"/>
  <c r="G26" i="27"/>
  <c r="F26" i="27"/>
  <c r="H25" i="27"/>
  <c r="G25" i="27"/>
  <c r="F25" i="27"/>
  <c r="H24" i="27"/>
  <c r="F24" i="27"/>
  <c r="G24" i="27"/>
  <c r="H23" i="27"/>
  <c r="F23" i="27"/>
  <c r="G23" i="27"/>
  <c r="H22" i="27"/>
  <c r="G22" i="27"/>
  <c r="F22" i="27"/>
  <c r="H21" i="27"/>
  <c r="G21" i="27"/>
  <c r="F21" i="27"/>
  <c r="H20" i="27"/>
  <c r="F20" i="27"/>
  <c r="G20" i="27"/>
  <c r="F12" i="27"/>
  <c r="G10" i="27"/>
  <c r="F7" i="27"/>
  <c r="G6" i="27"/>
  <c r="G1" i="27"/>
  <c r="F1" i="27"/>
  <c r="F6" i="27"/>
  <c r="C79" i="28"/>
  <c r="D79" i="28"/>
  <c r="D90" i="27"/>
  <c r="D91" i="27"/>
  <c r="C90" i="27"/>
  <c r="D74" i="27"/>
  <c r="C74" i="27"/>
  <c r="D10" i="27"/>
  <c r="C77" i="27"/>
  <c r="H61" i="26"/>
  <c r="G61" i="26"/>
  <c r="F61" i="26"/>
  <c r="H60" i="26"/>
  <c r="F60" i="26"/>
  <c r="G60" i="26"/>
  <c r="H59" i="26"/>
  <c r="F59" i="26"/>
  <c r="G59" i="26"/>
  <c r="F53" i="26"/>
  <c r="F52" i="26"/>
  <c r="F51" i="26"/>
  <c r="F50" i="26"/>
  <c r="F49" i="26"/>
  <c r="F48" i="26"/>
  <c r="F47" i="26"/>
  <c r="F46" i="26"/>
  <c r="F45" i="26"/>
  <c r="F44" i="26"/>
  <c r="D76" i="26"/>
  <c r="F43" i="26"/>
  <c r="G39" i="26"/>
  <c r="E39" i="26"/>
  <c r="F37" i="26"/>
  <c r="C37" i="26"/>
  <c r="H30" i="26"/>
  <c r="F30" i="26"/>
  <c r="G30" i="26"/>
  <c r="H29" i="26"/>
  <c r="F29" i="26"/>
  <c r="G29" i="26"/>
  <c r="H28" i="26"/>
  <c r="G28" i="26"/>
  <c r="F28" i="26"/>
  <c r="H27" i="26"/>
  <c r="G27" i="26"/>
  <c r="F27" i="26"/>
  <c r="H26" i="26"/>
  <c r="F26" i="26"/>
  <c r="G26" i="26"/>
  <c r="H25" i="26"/>
  <c r="F25" i="26"/>
  <c r="G25" i="26"/>
  <c r="H24" i="26"/>
  <c r="G24" i="26"/>
  <c r="F24" i="26"/>
  <c r="H23" i="26"/>
  <c r="G23" i="26"/>
  <c r="F23" i="26"/>
  <c r="H22" i="26"/>
  <c r="F22" i="26"/>
  <c r="G22" i="26"/>
  <c r="H21" i="26"/>
  <c r="F21" i="26"/>
  <c r="G21" i="26"/>
  <c r="H20" i="26"/>
  <c r="G20" i="26"/>
  <c r="D74" i="26"/>
  <c r="F20" i="26"/>
  <c r="F12" i="26"/>
  <c r="G10" i="26"/>
  <c r="F7" i="26"/>
  <c r="G6" i="26"/>
  <c r="F6" i="26"/>
  <c r="G1" i="26"/>
  <c r="D10" i="26"/>
  <c r="F1" i="26"/>
  <c r="C79" i="27"/>
  <c r="D79" i="27"/>
  <c r="D90" i="26"/>
  <c r="D91" i="26"/>
  <c r="C90" i="26"/>
  <c r="H77" i="26"/>
  <c r="C79" i="26"/>
  <c r="C77" i="26"/>
  <c r="C76" i="26"/>
  <c r="C74" i="26"/>
  <c r="H61" i="25"/>
  <c r="F61" i="25"/>
  <c r="G61" i="25"/>
  <c r="H60" i="25"/>
  <c r="F60" i="25"/>
  <c r="G60" i="25"/>
  <c r="H59" i="25"/>
  <c r="F59" i="25"/>
  <c r="G59" i="25"/>
  <c r="H53" i="25"/>
  <c r="F53" i="25"/>
  <c r="H52" i="25"/>
  <c r="F52" i="25"/>
  <c r="H51" i="25"/>
  <c r="F51" i="25"/>
  <c r="H50" i="25"/>
  <c r="F50" i="25"/>
  <c r="H49" i="25"/>
  <c r="F49" i="25"/>
  <c r="H48" i="25"/>
  <c r="F48" i="25"/>
  <c r="H47" i="25"/>
  <c r="F47" i="25"/>
  <c r="H46" i="25"/>
  <c r="F46" i="25"/>
  <c r="H45" i="25"/>
  <c r="F45" i="25"/>
  <c r="H44" i="25"/>
  <c r="F44" i="25"/>
  <c r="H43" i="25"/>
  <c r="C76" i="25"/>
  <c r="F43" i="25"/>
  <c r="G39" i="25"/>
  <c r="E39" i="25"/>
  <c r="F37" i="25"/>
  <c r="C37" i="25"/>
  <c r="H30" i="25"/>
  <c r="G30" i="25"/>
  <c r="F30" i="25"/>
  <c r="H29" i="25"/>
  <c r="F29" i="25"/>
  <c r="G29" i="25"/>
  <c r="H28" i="25"/>
  <c r="F28" i="25"/>
  <c r="G28" i="25"/>
  <c r="H27" i="25"/>
  <c r="F27" i="25"/>
  <c r="G27" i="25"/>
  <c r="H26" i="25"/>
  <c r="G26" i="25"/>
  <c r="F26" i="25"/>
  <c r="H25" i="25"/>
  <c r="F25" i="25"/>
  <c r="G25" i="25"/>
  <c r="H24" i="25"/>
  <c r="F24" i="25"/>
  <c r="G24" i="25"/>
  <c r="H23" i="25"/>
  <c r="F23" i="25"/>
  <c r="G23" i="25"/>
  <c r="H22" i="25"/>
  <c r="F22" i="25"/>
  <c r="G22" i="25"/>
  <c r="H21" i="25"/>
  <c r="F21" i="25"/>
  <c r="G21" i="25"/>
  <c r="H20" i="25"/>
  <c r="F20" i="25"/>
  <c r="G20" i="25"/>
  <c r="F12" i="25"/>
  <c r="G10" i="25"/>
  <c r="F7" i="25"/>
  <c r="G6" i="25"/>
  <c r="F6" i="25"/>
  <c r="G1" i="25"/>
  <c r="F1" i="25"/>
  <c r="D10" i="25"/>
  <c r="D79" i="26"/>
  <c r="D76" i="25"/>
  <c r="H77" i="25"/>
  <c r="D90" i="25"/>
  <c r="D91" i="25"/>
  <c r="C90" i="25"/>
  <c r="D74" i="25"/>
  <c r="C74" i="25"/>
  <c r="C77" i="25"/>
  <c r="C79" i="25"/>
  <c r="D79" i="25"/>
  <c r="F6" i="49" l="1"/>
  <c r="D90" i="49"/>
  <c r="D91" i="49" s="1"/>
  <c r="C90" i="49"/>
  <c r="C79" i="49"/>
  <c r="D79" i="49"/>
  <c r="C74" i="49"/>
  <c r="C77" i="49"/>
  <c r="D10" i="49"/>
  <c r="C74" i="48"/>
  <c r="D74" i="48"/>
  <c r="D90" i="48"/>
  <c r="D91" i="48" s="1"/>
  <c r="C90" i="48"/>
  <c r="C77" i="48"/>
  <c r="D10" i="48"/>
  <c r="F6" i="47"/>
  <c r="D10" i="47"/>
  <c r="D90" i="47"/>
  <c r="D91" i="47" s="1"/>
  <c r="C90" i="47"/>
  <c r="D74" i="47"/>
  <c r="C74" i="47"/>
  <c r="D76" i="47"/>
  <c r="D10" i="46"/>
  <c r="D90" i="46"/>
  <c r="D91" i="46" s="1"/>
  <c r="C90" i="46"/>
  <c r="D76" i="46"/>
  <c r="C74" i="46"/>
  <c r="D90" i="45"/>
  <c r="D91" i="45" s="1"/>
  <c r="C90" i="45"/>
  <c r="C79" i="45"/>
  <c r="D79" i="45"/>
  <c r="C74" i="45"/>
  <c r="C77" i="45"/>
  <c r="C79" i="48" l="1"/>
  <c r="D79" i="48"/>
  <c r="H77" i="47"/>
  <c r="D79" i="47" s="1"/>
  <c r="C77" i="47"/>
  <c r="H77" i="46"/>
  <c r="C77" i="46"/>
  <c r="C79" i="47" l="1"/>
  <c r="D79" i="46"/>
  <c r="C79" i="46"/>
</calcChain>
</file>

<file path=xl/sharedStrings.xml><?xml version="1.0" encoding="utf-8"?>
<sst xmlns="http://schemas.openxmlformats.org/spreadsheetml/2006/main" count="5035" uniqueCount="141">
  <si>
    <t>Asphalt Price Adjustment</t>
  </si>
  <si>
    <t xml:space="preserve"> - </t>
  </si>
  <si>
    <t>Group</t>
  </si>
  <si>
    <t>Description</t>
  </si>
  <si>
    <t>Award #</t>
  </si>
  <si>
    <t>Contract No.</t>
  </si>
  <si>
    <t>PPI - DATES FOR IMPLEMENTATION:</t>
  </si>
  <si>
    <t>31502</t>
  </si>
  <si>
    <t>Contract Manager Input</t>
  </si>
  <si>
    <t>Posted Price</t>
  </si>
  <si>
    <t>Instructions PPI:</t>
  </si>
  <si>
    <t>Year:</t>
  </si>
  <si>
    <t>BLS Month
for Calculation</t>
  </si>
  <si>
    <t>PPI's Month
for Calculation</t>
  </si>
  <si>
    <t>Effective Date
for Adjustment</t>
  </si>
  <si>
    <t>PPI &amp; CPI
Base Month</t>
  </si>
  <si>
    <t>a) Go to: http://www.bls.gov/data/</t>
  </si>
  <si>
    <t>Month:</t>
  </si>
  <si>
    <t>June</t>
  </si>
  <si>
    <t>Month</t>
  </si>
  <si>
    <t>$/ton</t>
  </si>
  <si>
    <t>b) Choose "Price Producer" -&gt; Industry Data -&gt; Multi-Screen Data-Search.</t>
  </si>
  <si>
    <r>
      <t xml:space="preserve">Bituminous materials price adjustment(s) </t>
    </r>
    <r>
      <rPr>
        <b/>
        <sz val="12"/>
        <rFont val="Arial"/>
        <family val="2"/>
      </rPr>
      <t>EFFECTIVE on:</t>
    </r>
  </si>
  <si>
    <t>January</t>
  </si>
  <si>
    <t>c) In the "Choose Industry" box, scroll down and highlight "21231 - Stone mining &amp; quarrying" and click on "Next Form".</t>
  </si>
  <si>
    <t>per ton.</t>
  </si>
  <si>
    <t>February</t>
  </si>
  <si>
    <t>d) Select "21231 - Stone mining &amp; quarrying" again and click on "Next Form".</t>
  </si>
  <si>
    <t xml:space="preserve">Old Average = </t>
  </si>
  <si>
    <t>March</t>
  </si>
  <si>
    <t>e) At the next page click "Retrieve data".  This brings you to the chart where you pull the numbers from and can calculate PPI as shown in the examples in the award document.</t>
  </si>
  <si>
    <t>the following price adjustments have been calculated.</t>
  </si>
  <si>
    <t xml:space="preserve">New Average = </t>
  </si>
  <si>
    <t>April</t>
  </si>
  <si>
    <t>MONTHLY PG 64S-22 BINDER ADJUSTMENT:</t>
  </si>
  <si>
    <t>per ton</t>
  </si>
  <si>
    <t>May</t>
  </si>
  <si>
    <t>(F.O.B. Terminal Price for unmodified PG 64S-22 binder without anti-stripping agent)</t>
  </si>
  <si>
    <t>PPI Price Adjustment</t>
  </si>
  <si>
    <t>BLS Month for Calculation</t>
  </si>
  <si>
    <t>No Adjustment</t>
  </si>
  <si>
    <t>July</t>
  </si>
  <si>
    <t>Until further notice, please revise the original contract per ton prices for materials in the referenced awards by using</t>
  </si>
  <si>
    <t>New PPI for that Month:</t>
  </si>
  <si>
    <t>August</t>
  </si>
  <si>
    <t>the price adjustments listed below:</t>
  </si>
  <si>
    <t>Base PPI Month</t>
  </si>
  <si>
    <t>September</t>
  </si>
  <si>
    <t xml:space="preserve"> Note: Examples of how to calculate these price adjustmets can be found at the bottom of this page.</t>
  </si>
  <si>
    <t>Base PPI Value</t>
  </si>
  <si>
    <t>October</t>
  </si>
  <si>
    <t>Cold Patch Price Adjustments can be found after the Hot Mix Asphalt Price Adjustments.</t>
  </si>
  <si>
    <t>Effective Date for Adjustment</t>
  </si>
  <si>
    <t>November</t>
  </si>
  <si>
    <t>December</t>
  </si>
  <si>
    <t>ITEM</t>
  </si>
  <si>
    <t>GRADE / DESCRIPTION</t>
  </si>
  <si>
    <t>% ASPHALT</t>
  </si>
  <si>
    <t>FUEL
ALLOWANCE</t>
  </si>
  <si>
    <t>TOTAL % ASPHALT
PLUS FUEL
ALLOWANCE</t>
  </si>
  <si>
    <t>PRICE ADJUST / TON</t>
  </si>
  <si>
    <t>Bitum Stabilized Course</t>
  </si>
  <si>
    <t>402.03810218</t>
  </si>
  <si>
    <t>Misc Patching F1</t>
  </si>
  <si>
    <t>402.03820218</t>
  </si>
  <si>
    <t>Misc Patching F2</t>
  </si>
  <si>
    <t>402.03830218</t>
  </si>
  <si>
    <t>Misc Patching F3</t>
  </si>
  <si>
    <t>402.03890218</t>
  </si>
  <si>
    <t>Misc Patching F9</t>
  </si>
  <si>
    <t>Shim Course F9</t>
  </si>
  <si>
    <t>9.5 mm Superpave</t>
  </si>
  <si>
    <t>12.5 mm Superpave</t>
  </si>
  <si>
    <t>19 mm Superpave</t>
  </si>
  <si>
    <t>25 mm Superpave</t>
  </si>
  <si>
    <t>6.3 Polymer Mod HMA</t>
  </si>
  <si>
    <t>PERIODIC PPI PRICE ADJUSTMENT:</t>
  </si>
  <si>
    <t>Every three months the base prices shown in the initial CONTRACT AWARD NOTIFICATION may be adjusted in accordance with changes in</t>
  </si>
  <si>
    <r>
      <t xml:space="preserve"> the US Bureau of Labor Statistics (BLS).  </t>
    </r>
    <r>
      <rPr>
        <u/>
        <sz val="12"/>
        <color indexed="8"/>
        <rFont val="Arial"/>
        <family val="2"/>
      </rPr>
      <t>The PPI Price Adjustment does not apply to any optional items, only to materials items.</t>
    </r>
  </si>
  <si>
    <t>Price adjustments will NOT be recalculated if PPI changes due to change in (P) status.</t>
  </si>
  <si>
    <t>Producer Price Index (PPI) -  Series ID: PCU 21231-21231 (Industry: Stone Mining &amp; Quarrying; Product: Stone Mining &amp; Quarrying)</t>
  </si>
  <si>
    <t>The PPI value for</t>
  </si>
  <si>
    <t>("Base" month for calculations) is</t>
  </si>
  <si>
    <t>The New Bureau of Labor of Statistics (BLS) PPI for the month of</t>
  </si>
  <si>
    <t>used for Calculation is</t>
  </si>
  <si>
    <t>FUEL ALLOWANCE</t>
  </si>
  <si>
    <t>DIFFERENCE
(100% Material Minus
Total % Asphalt  Plus
Fuel Allowance)</t>
  </si>
  <si>
    <t>QUARTERLY PPI PRICE ADJUSTMENT PERCENTAGE</t>
  </si>
  <si>
    <t xml:space="preserve"> </t>
  </si>
  <si>
    <t>15402.2010</t>
  </si>
  <si>
    <t>Cold Patch - Regular Mix</t>
  </si>
  <si>
    <t>15402.2030</t>
  </si>
  <si>
    <t>Cold Patch - Modified Mix</t>
  </si>
  <si>
    <t>15402.2040</t>
  </si>
  <si>
    <t>Cold Patch - Fiber Reinforced</t>
  </si>
  <si>
    <t>EXAMPLE:   HOT MIX ASPHALT  - MATERIAL PRICE ADJUSTMENT</t>
  </si>
  <si>
    <t>Unit prices per ton of Hot Mix Asphalt (HMA) will be subject to adjustment based on the following formula:</t>
  </si>
  <si>
    <t>Price
Adjustment    (
(per ton)</t>
  </si>
  <si>
    <t>New Monthly Average
F.O.B. Terminal Price</t>
  </si>
  <si>
    <t>-</t>
  </si>
  <si>
    <t>Base Average F.O.B.
Terminal Price</t>
  </si>
  <si>
    <t>)     X     (Total % Asphalt + Fuel
Allowance)</t>
  </si>
  <si>
    <t>Note: To obtain the correct price adjustment for a Hot Mix Asphalt material, both charts (part 1 and 2) above must be utilized</t>
  </si>
  <si>
    <t>Example:  1 ton of 302.01 at $45.000/ ton (example, not reflecting actual pricing from the contract)</t>
  </si>
  <si>
    <t>Binder Adjustment:</t>
  </si>
  <si>
    <t>PPI Adjustment:</t>
  </si>
  <si>
    <t>Total Material Price Adjustment: (Binder Adjustment + PPI Adjustment)</t>
  </si>
  <si>
    <t>EXAMPLE:   COLD PATCH  - MATERIAL PRICE ADJUSTMENT</t>
  </si>
  <si>
    <t>Unit prices per ton of Cold Patch will be subject to adjustment based on the following formula:</t>
  </si>
  <si>
    <t>Example:  1 ton of 15402.2010 at $45.000/ ton (example, not reflecting actual pricing from the contract)</t>
  </si>
  <si>
    <t>Total Material Price Adjustment:</t>
  </si>
  <si>
    <t>Misc Patching F1, HMA</t>
  </si>
  <si>
    <t>Misc Patching F2, HMA</t>
  </si>
  <si>
    <t>Misc Patching F3, HMA</t>
  </si>
  <si>
    <t>Misc Patching F9, HMA</t>
  </si>
  <si>
    <t>Shim Course F9, HMA</t>
  </si>
  <si>
    <t>NYSDOT Average Posted Prices
for Asphalt
(Performance Graded Binder)</t>
  </si>
  <si>
    <t>P</t>
  </si>
  <si>
    <t>Comprehensive Bituminous Concrete
(Hot Mix Asphalt and Cold Patch)
(Statewide)</t>
  </si>
  <si>
    <t>23218</t>
  </si>
  <si>
    <t>PC69264 - PC69325</t>
  </si>
  <si>
    <r>
      <t xml:space="preserve">Award(s) using October 1, 2020 </t>
    </r>
    <r>
      <rPr>
        <u/>
        <sz val="12"/>
        <rFont val="Arial"/>
        <family val="2"/>
      </rPr>
      <t>base</t>
    </r>
    <r>
      <rPr>
        <sz val="12"/>
        <rFont val="Arial"/>
        <family val="2"/>
      </rPr>
      <t xml:space="preserve"> index of </t>
    </r>
  </si>
  <si>
    <t>In compliance with the referenced price adjustment clauses contained in the Contract Award Notification dated April 1, 2021</t>
  </si>
  <si>
    <t>September 2020</t>
  </si>
  <si>
    <t xml:space="preserve">The October 1, 2020 Base Average FOB Terminal Price for Asphalt Cement was </t>
  </si>
  <si>
    <t>402.058904</t>
  </si>
  <si>
    <t>402.09XX04</t>
  </si>
  <si>
    <t>402.12XX04</t>
  </si>
  <si>
    <t>402.19XX04</t>
  </si>
  <si>
    <t>402.25XX04</t>
  </si>
  <si>
    <t>402.068X04</t>
  </si>
  <si>
    <t>Please be aware that this month's Price Adjustments are higher; increasing the prices of the contract.
See examples below when making calculations.</t>
  </si>
  <si>
    <r>
      <t xml:space="preserve">PERIODIC PPI PRICE ADJUSTMENT:  </t>
    </r>
    <r>
      <rPr>
        <b/>
        <u/>
        <sz val="12"/>
        <color rgb="FFFF0000"/>
        <rFont val="Arial"/>
        <family val="2"/>
      </rPr>
      <t>(Please be advised that per the contract PPI Price Adjustments do not apply until July 1, 2021)</t>
    </r>
  </si>
  <si>
    <r>
      <rPr>
        <b/>
        <sz val="16"/>
        <color rgb="FFFF0000"/>
        <rFont val="Arial"/>
        <family val="2"/>
      </rPr>
      <t>Table 1</t>
    </r>
    <r>
      <rPr>
        <b/>
        <sz val="16"/>
        <color indexed="8"/>
        <rFont val="Arial"/>
        <family val="2"/>
      </rPr>
      <t xml:space="preserve"> - HOT MIX ASPHALT ITEMS - MONTHLY PRICE ADJUSTMENTS - (STATEWIDE CONTRACT) - PART 1 of 2:</t>
    </r>
  </si>
  <si>
    <r>
      <rPr>
        <b/>
        <sz val="16"/>
        <color rgb="FFFF0000"/>
        <rFont val="Arial"/>
        <family val="2"/>
      </rPr>
      <t>Table 3</t>
    </r>
    <r>
      <rPr>
        <b/>
        <sz val="16"/>
        <color indexed="8"/>
        <rFont val="Arial"/>
        <family val="2"/>
      </rPr>
      <t xml:space="preserve"> - </t>
    </r>
    <r>
      <rPr>
        <b/>
        <u/>
        <sz val="16"/>
        <color rgb="FF000000"/>
        <rFont val="Arial"/>
        <family val="2"/>
      </rPr>
      <t>ONLY</t>
    </r>
    <r>
      <rPr>
        <b/>
        <sz val="16"/>
        <color indexed="8"/>
        <rFont val="Arial"/>
        <family val="2"/>
      </rPr>
      <t xml:space="preserve"> COLD PATCH ITEMS - MONTHLY PRICE ADJUSTMENTS</t>
    </r>
  </si>
  <si>
    <t>PPI Adjustment
not applicable
until
07/01/2021</t>
  </si>
  <si>
    <r>
      <rPr>
        <b/>
        <sz val="16"/>
        <color rgb="FFFF0000"/>
        <rFont val="Arial"/>
        <family val="2"/>
      </rPr>
      <t xml:space="preserve">TABLE 1 </t>
    </r>
    <r>
      <rPr>
        <b/>
        <sz val="16"/>
        <color indexed="8"/>
        <rFont val="Arial"/>
        <family val="2"/>
      </rPr>
      <t>- HOT MIX ASPHALT ITEMS - MONTHLY PRICE ADJUSTMENTS - PART 1 of 2:</t>
    </r>
  </si>
  <si>
    <r>
      <rPr>
        <b/>
        <sz val="16"/>
        <color rgb="FFFF0000"/>
        <rFont val="Arial"/>
        <family val="2"/>
      </rPr>
      <t>TABLE 2</t>
    </r>
    <r>
      <rPr>
        <b/>
        <sz val="16"/>
        <color indexed="8"/>
        <rFont val="Arial"/>
        <family val="2"/>
      </rPr>
      <t xml:space="preserve"> - HOT MIX ASPHALT ITEMS - PERIODIC PPI PRICE ADJUSTMENTS - PART 2 of 2:</t>
    </r>
  </si>
  <si>
    <r>
      <rPr>
        <b/>
        <sz val="16"/>
        <color rgb="FFFF0000"/>
        <rFont val="Arial"/>
        <family val="2"/>
      </rPr>
      <t>TABLE 3</t>
    </r>
    <r>
      <rPr>
        <b/>
        <sz val="16"/>
        <color indexed="8"/>
        <rFont val="Arial"/>
        <family val="2"/>
      </rPr>
      <t xml:space="preserve"> - COLD PATCH ITEMS </t>
    </r>
    <r>
      <rPr>
        <b/>
        <u/>
        <sz val="16"/>
        <color rgb="FF000000"/>
        <rFont val="Arial"/>
        <family val="2"/>
      </rPr>
      <t>ONLY</t>
    </r>
    <r>
      <rPr>
        <b/>
        <sz val="16"/>
        <color indexed="8"/>
        <rFont val="Arial"/>
        <family val="2"/>
      </rPr>
      <t xml:space="preserve"> - MONTHLY PRICE ADJUSTMENTS</t>
    </r>
  </si>
  <si>
    <r>
      <rPr>
        <b/>
        <sz val="14"/>
        <color rgb="FFFF0000"/>
        <rFont val="Arial"/>
        <family val="2"/>
      </rPr>
      <t>Table 2</t>
    </r>
    <r>
      <rPr>
        <b/>
        <sz val="14"/>
        <color indexed="8"/>
        <rFont val="Arial"/>
        <family val="2"/>
      </rPr>
      <t xml:space="preserve"> - HOT MIX ASPHALT ITEMS - PERIODIC PPI PRICE ADJUSTMENTS - (STATEWIDE CONTRACT) - PART 2 of 2:</t>
    </r>
  </si>
  <si>
    <t xml:space="preserve">PERIODIC PPI PRICE ADJUSTMENT: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</si>
</sst>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mmmm\-yy;@"/>
    <numFmt numFmtId="165" formatCode="#,##0.000"/>
    <numFmt numFmtId="166" formatCode="[$-409]mmmm\ d\,\ yyyy;@"/>
    <numFmt numFmtId="167" formatCode="&quot;$&quot;#,##0.000"/>
    <numFmt numFmtId="168" formatCode="[$-409]dd\-mmm\-yy;@"/>
    <numFmt numFmtId="169" formatCode="0.000"/>
    <numFmt numFmtId="170" formatCode="&quot;$&quot;#,##0.000_);[Red]\-\ &quot;$&quot;#,##0.000"/>
    <numFmt numFmtId="171" formatCode="&quot;$&quot;#,##0.000;[Red]&quot;$&quot;#,##0.000"/>
  </numFmts>
  <fonts count="33" x14ac:knownFonts="1">
    <font>
      <sz val="10"/>
      <name val="Arial"/>
    </font>
    <font>
      <b/>
      <sz val="24"/>
      <color indexed="8"/>
      <name val="Arial"/>
      <family val="2"/>
    </font>
    <font>
      <b/>
      <sz val="18"/>
      <color indexed="8"/>
      <name val="Arial"/>
      <family val="2"/>
    </font>
    <font>
      <sz val="10"/>
      <name val="Arial"/>
      <family val="2"/>
    </font>
    <font>
      <b/>
      <sz val="14"/>
      <color indexed="8"/>
      <name val="Arial"/>
      <family val="2"/>
    </font>
    <font>
      <b/>
      <sz val="16"/>
      <color indexed="8"/>
      <name val="Arial"/>
      <family val="2"/>
    </font>
    <font>
      <b/>
      <sz val="14"/>
      <name val="Arial"/>
      <family val="2"/>
    </font>
    <font>
      <b/>
      <u/>
      <sz val="12"/>
      <name val="Arial"/>
      <family val="2"/>
    </font>
    <font>
      <b/>
      <sz val="12"/>
      <color indexed="8"/>
      <name val="Arial"/>
      <family val="2"/>
    </font>
    <font>
      <u/>
      <sz val="10"/>
      <color indexed="12"/>
      <name val="Arial"/>
      <family val="2"/>
    </font>
    <font>
      <b/>
      <sz val="10"/>
      <name val="Arial"/>
      <family val="2"/>
    </font>
    <font>
      <b/>
      <sz val="12"/>
      <name val="Arial"/>
      <family val="2"/>
    </font>
    <font>
      <b/>
      <sz val="11"/>
      <name val="Arial"/>
      <family val="2"/>
    </font>
    <font>
      <sz val="12"/>
      <name val="Arial"/>
      <family val="2"/>
    </font>
    <font>
      <u/>
      <sz val="12"/>
      <name val="Arial"/>
      <family val="2"/>
    </font>
    <font>
      <sz val="12"/>
      <color indexed="8"/>
      <name val="Arial"/>
      <family val="2"/>
    </font>
    <font>
      <b/>
      <u/>
      <sz val="12"/>
      <color indexed="8"/>
      <name val="Arial"/>
      <family val="2"/>
    </font>
    <font>
      <sz val="10"/>
      <color indexed="8"/>
      <name val="Arial"/>
      <family val="2"/>
    </font>
    <font>
      <b/>
      <sz val="11"/>
      <color indexed="8"/>
      <name val="Arial"/>
      <family val="2"/>
    </font>
    <font>
      <b/>
      <u/>
      <sz val="8"/>
      <color indexed="8"/>
      <name val="Arial"/>
      <family val="2"/>
    </font>
    <font>
      <b/>
      <sz val="10"/>
      <color indexed="8"/>
      <name val="Arial"/>
      <family val="2"/>
    </font>
    <font>
      <u/>
      <sz val="12"/>
      <color indexed="8"/>
      <name val="Arial"/>
      <family val="2"/>
    </font>
    <font>
      <sz val="12"/>
      <color rgb="FF000000"/>
      <name val="Arial"/>
      <family val="2"/>
    </font>
    <font>
      <b/>
      <u/>
      <sz val="14"/>
      <name val="Arial"/>
      <family val="2"/>
    </font>
    <font>
      <sz val="14"/>
      <name val="Arial"/>
      <family val="2"/>
    </font>
    <font>
      <sz val="14"/>
      <color rgb="FFFF0000"/>
      <name val="Arial"/>
      <family val="2"/>
    </font>
    <font>
      <u/>
      <sz val="14"/>
      <name val="Arial"/>
      <family val="2"/>
    </font>
    <font>
      <b/>
      <u/>
      <sz val="12"/>
      <color rgb="FFFF0000"/>
      <name val="Arial"/>
      <family val="2"/>
    </font>
    <font>
      <b/>
      <sz val="12"/>
      <color rgb="FFFF0000"/>
      <name val="Arial"/>
      <family val="2"/>
    </font>
    <font>
      <b/>
      <sz val="16"/>
      <color rgb="FFFF0000"/>
      <name val="Arial"/>
      <family val="2"/>
    </font>
    <font>
      <b/>
      <u/>
      <sz val="16"/>
      <color rgb="FF000000"/>
      <name val="Arial"/>
      <family val="2"/>
    </font>
    <font>
      <b/>
      <sz val="14"/>
      <color rgb="FFFF0000"/>
      <name val="Arial"/>
      <family val="2"/>
    </font>
    <font>
      <b/>
      <sz val="12"/>
      <color rgb="FF00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FFFF00"/>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26">
    <xf numFmtId="0" fontId="0" fillId="0" borderId="0" xfId="0"/>
    <xf numFmtId="49" fontId="1" fillId="2" borderId="2" xfId="0" applyNumberFormat="1" applyFont="1" applyFill="1" applyBorder="1" applyAlignment="1" applyProtection="1">
      <alignment horizontal="center" vertical="center"/>
      <protection hidden="1"/>
    </xf>
    <xf numFmtId="0" fontId="1" fillId="2" borderId="2" xfId="0" applyNumberFormat="1" applyFont="1" applyFill="1" applyBorder="1" applyAlignment="1" applyProtection="1">
      <alignment horizontal="center" vertical="center"/>
      <protection hidden="1"/>
    </xf>
    <xf numFmtId="49" fontId="1" fillId="2" borderId="3" xfId="0" applyNumberFormat="1" applyFont="1" applyFill="1" applyBorder="1" applyAlignment="1" applyProtection="1">
      <alignment vertical="center"/>
      <protection hidden="1"/>
    </xf>
    <xf numFmtId="0" fontId="3" fillId="0" borderId="0" xfId="0" applyFont="1" applyAlignment="1" applyProtection="1">
      <alignment vertical="center"/>
      <protection hidden="1"/>
    </xf>
    <xf numFmtId="0" fontId="3" fillId="0" borderId="0" xfId="0" applyFont="1" applyProtection="1">
      <protection hidden="1"/>
    </xf>
    <xf numFmtId="0" fontId="0" fillId="0" borderId="0" xfId="0" applyProtection="1">
      <protection hidden="1"/>
    </xf>
    <xf numFmtId="49" fontId="4" fillId="0" borderId="0" xfId="0" applyNumberFormat="1" applyFont="1" applyFill="1" applyBorder="1" applyAlignment="1" applyProtection="1">
      <alignment horizontal="center" vertical="center"/>
      <protection hidden="1"/>
    </xf>
    <xf numFmtId="49" fontId="5" fillId="0" borderId="0" xfId="0" applyNumberFormat="1" applyFont="1" applyFill="1" applyBorder="1" applyAlignment="1" applyProtection="1">
      <alignment horizontal="center" vertical="center"/>
      <protection hidden="1"/>
    </xf>
    <xf numFmtId="49" fontId="4" fillId="0" borderId="4" xfId="0" applyNumberFormat="1" applyFont="1" applyFill="1" applyBorder="1" applyAlignment="1" applyProtection="1">
      <alignment horizontal="center" vertical="center"/>
      <protection hidden="1"/>
    </xf>
    <xf numFmtId="49" fontId="4" fillId="0" borderId="5" xfId="0" applyNumberFormat="1" applyFont="1" applyFill="1" applyBorder="1" applyAlignment="1" applyProtection="1">
      <alignment horizontal="center" vertical="center"/>
      <protection hidden="1"/>
    </xf>
    <xf numFmtId="49" fontId="8" fillId="0" borderId="10" xfId="0" applyNumberFormat="1" applyFont="1" applyFill="1" applyBorder="1" applyAlignment="1" applyProtection="1">
      <alignment horizontal="center" vertical="center"/>
      <protection hidden="1"/>
    </xf>
    <xf numFmtId="0" fontId="10" fillId="0" borderId="22" xfId="0" applyFont="1" applyBorder="1" applyAlignment="1" applyProtection="1">
      <alignment vertical="center"/>
      <protection hidden="1"/>
    </xf>
    <xf numFmtId="0" fontId="11" fillId="0" borderId="13" xfId="0" applyFont="1" applyBorder="1" applyAlignment="1" applyProtection="1">
      <alignment horizontal="right" vertical="center"/>
      <protection hidden="1"/>
    </xf>
    <xf numFmtId="0" fontId="3" fillId="3" borderId="14" xfId="0" applyFont="1" applyFill="1" applyBorder="1" applyAlignment="1" applyProtection="1">
      <alignment horizontal="center" vertical="center"/>
      <protection hidden="1"/>
    </xf>
    <xf numFmtId="0" fontId="11" fillId="0" borderId="0" xfId="0" applyFont="1" applyAlignment="1" applyProtection="1">
      <alignment horizontal="right" vertical="center"/>
      <protection hidden="1"/>
    </xf>
    <xf numFmtId="0" fontId="9" fillId="3" borderId="23" xfId="1" applyFill="1" applyBorder="1" applyAlignment="1" applyProtection="1">
      <alignment horizontal="center" vertical="center" wrapText="1"/>
      <protection hidden="1"/>
    </xf>
    <xf numFmtId="0" fontId="11" fillId="0" borderId="25" xfId="0" applyFont="1" applyBorder="1" applyAlignment="1" applyProtection="1">
      <alignment horizontal="center" vertical="center"/>
      <protection hidden="1"/>
    </xf>
    <xf numFmtId="0" fontId="12" fillId="0" borderId="22" xfId="0" applyFont="1" applyBorder="1" applyAlignment="1" applyProtection="1">
      <alignment horizontal="left" vertical="center" wrapText="1" indent="1"/>
      <protection hidden="1"/>
    </xf>
    <xf numFmtId="0" fontId="12" fillId="0" borderId="9" xfId="0" applyFont="1" applyBorder="1" applyAlignment="1" applyProtection="1">
      <alignment horizontal="left" vertical="center" wrapText="1" indent="1"/>
      <protection hidden="1"/>
    </xf>
    <xf numFmtId="0" fontId="3" fillId="0" borderId="26" xfId="0" applyFont="1" applyBorder="1" applyAlignment="1" applyProtection="1">
      <alignment vertical="center"/>
      <protection hidden="1"/>
    </xf>
    <xf numFmtId="0" fontId="11" fillId="0" borderId="23" xfId="0" applyFont="1" applyBorder="1" applyAlignment="1" applyProtection="1">
      <alignment horizontal="center" vertical="center"/>
      <protection hidden="1"/>
    </xf>
    <xf numFmtId="0" fontId="3" fillId="0" borderId="26" xfId="0" applyFont="1" applyBorder="1" applyProtection="1">
      <protection hidden="1"/>
    </xf>
    <xf numFmtId="49" fontId="5" fillId="2" borderId="0" xfId="0" applyNumberFormat="1" applyFont="1" applyFill="1" applyBorder="1" applyAlignment="1" applyProtection="1">
      <alignment horizontal="center" vertical="center"/>
      <protection hidden="1"/>
    </xf>
    <xf numFmtId="0" fontId="3" fillId="0" borderId="13" xfId="0" applyFont="1" applyBorder="1" applyAlignment="1" applyProtection="1">
      <alignment vertical="center"/>
      <protection hidden="1"/>
    </xf>
    <xf numFmtId="0" fontId="3" fillId="0" borderId="14" xfId="0" applyFont="1" applyBorder="1" applyAlignment="1" applyProtection="1">
      <alignment vertical="center"/>
      <protection hidden="1"/>
    </xf>
    <xf numFmtId="3" fontId="0" fillId="0" borderId="25" xfId="0" applyNumberFormat="1" applyBorder="1" applyAlignment="1" applyProtection="1">
      <alignment horizontal="center" vertical="center"/>
      <protection hidden="1"/>
    </xf>
    <xf numFmtId="166" fontId="3" fillId="0" borderId="3" xfId="0" applyNumberFormat="1" applyFont="1" applyFill="1" applyBorder="1" applyAlignment="1" applyProtection="1">
      <alignment horizontal="left" vertical="center" wrapText="1" indent="1"/>
      <protection hidden="1"/>
    </xf>
    <xf numFmtId="167" fontId="13" fillId="0" borderId="0" xfId="0" applyNumberFormat="1" applyFont="1" applyAlignment="1" applyProtection="1">
      <alignment horizontal="center" vertical="center"/>
      <protection hidden="1"/>
    </xf>
    <xf numFmtId="0" fontId="13" fillId="0" borderId="0" xfId="0" applyFont="1" applyAlignment="1" applyProtection="1">
      <alignment vertical="center"/>
      <protection hidden="1"/>
    </xf>
    <xf numFmtId="167" fontId="3" fillId="0" borderId="14" xfId="0" applyNumberFormat="1" applyFont="1" applyFill="1" applyBorder="1" applyAlignment="1" applyProtection="1">
      <alignment horizontal="center" vertical="center"/>
      <protection hidden="1"/>
    </xf>
    <xf numFmtId="0" fontId="3" fillId="0" borderId="27" xfId="0" applyFont="1" applyBorder="1" applyProtection="1">
      <protection hidden="1"/>
    </xf>
    <xf numFmtId="0" fontId="11" fillId="0" borderId="15" xfId="0" applyFont="1" applyBorder="1" applyAlignment="1" applyProtection="1">
      <alignment horizontal="right" vertical="center"/>
      <protection hidden="1"/>
    </xf>
    <xf numFmtId="167" fontId="3" fillId="3" borderId="17" xfId="0" applyNumberFormat="1" applyFont="1" applyFill="1" applyBorder="1" applyAlignment="1" applyProtection="1">
      <alignment horizontal="center" vertical="center"/>
      <protection hidden="1"/>
    </xf>
    <xf numFmtId="167" fontId="8" fillId="2" borderId="19" xfId="0" applyNumberFormat="1" applyFont="1" applyFill="1" applyBorder="1" applyAlignment="1" applyProtection="1">
      <alignment horizontal="center" vertical="center"/>
      <protection hidden="1"/>
    </xf>
    <xf numFmtId="49" fontId="8" fillId="2" borderId="19" xfId="0" applyNumberFormat="1" applyFont="1" applyFill="1" applyBorder="1" applyAlignment="1" applyProtection="1">
      <alignment vertical="center"/>
      <protection hidden="1"/>
    </xf>
    <xf numFmtId="0" fontId="3" fillId="0" borderId="0" xfId="0" applyFont="1" applyBorder="1" applyAlignment="1" applyProtection="1">
      <alignment vertical="top" wrapText="1"/>
      <protection hidden="1"/>
    </xf>
    <xf numFmtId="1" fontId="18" fillId="0" borderId="13" xfId="0" applyNumberFormat="1" applyFont="1" applyFill="1" applyBorder="1" applyAlignment="1" applyProtection="1">
      <alignment horizontal="right" vertical="center" wrapText="1"/>
      <protection hidden="1"/>
    </xf>
    <xf numFmtId="0" fontId="18" fillId="0" borderId="13" xfId="0" applyFont="1" applyFill="1" applyBorder="1" applyAlignment="1" applyProtection="1">
      <alignment horizontal="right" vertical="center" wrapText="1"/>
      <protection hidden="1"/>
    </xf>
    <xf numFmtId="169" fontId="3" fillId="3" borderId="14" xfId="0" applyNumberFormat="1" applyFont="1" applyFill="1" applyBorder="1" applyAlignment="1" applyProtection="1">
      <alignment horizontal="center" vertical="center"/>
      <protection hidden="1"/>
    </xf>
    <xf numFmtId="2" fontId="8" fillId="0" borderId="13" xfId="0" applyNumberFormat="1" applyFont="1" applyBorder="1" applyAlignment="1" applyProtection="1">
      <alignment horizontal="right" vertical="center" wrapText="1"/>
      <protection hidden="1"/>
    </xf>
    <xf numFmtId="49" fontId="3" fillId="0" borderId="14" xfId="0" applyNumberFormat="1" applyFont="1" applyBorder="1" applyAlignment="1" applyProtection="1">
      <alignment horizontal="center" vertical="center"/>
      <protection hidden="1"/>
    </xf>
    <xf numFmtId="169" fontId="3" fillId="0" borderId="14" xfId="0" applyNumberFormat="1" applyFont="1" applyBorder="1" applyAlignment="1" applyProtection="1">
      <alignment horizontal="center" vertical="center"/>
      <protection hidden="1"/>
    </xf>
    <xf numFmtId="2" fontId="8" fillId="0" borderId="15" xfId="0" applyNumberFormat="1" applyFont="1" applyBorder="1" applyAlignment="1" applyProtection="1">
      <alignment horizontal="right" vertical="center" wrapText="1"/>
      <protection hidden="1"/>
    </xf>
    <xf numFmtId="168" fontId="3" fillId="3" borderId="17" xfId="0" applyNumberFormat="1" applyFont="1" applyFill="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8" fillId="0" borderId="28" xfId="0" applyFont="1" applyFill="1" applyBorder="1" applyAlignment="1" applyProtection="1">
      <alignment horizontal="center" vertical="center" wrapText="1"/>
      <protection hidden="1"/>
    </xf>
    <xf numFmtId="1" fontId="8" fillId="0" borderId="29" xfId="0" applyNumberFormat="1" applyFont="1" applyBorder="1" applyAlignment="1" applyProtection="1">
      <alignment horizontal="center" vertical="center" wrapText="1"/>
      <protection hidden="1"/>
    </xf>
    <xf numFmtId="2" fontId="8" fillId="0" borderId="29" xfId="0" applyNumberFormat="1" applyFont="1" applyBorder="1" applyAlignment="1" applyProtection="1">
      <alignment horizontal="center" vertical="center" wrapText="1"/>
      <protection hidden="1"/>
    </xf>
    <xf numFmtId="49" fontId="8" fillId="0" borderId="31" xfId="0" applyNumberFormat="1" applyFont="1" applyFill="1" applyBorder="1" applyAlignment="1" applyProtection="1">
      <alignment horizontal="left" vertical="center" indent="1"/>
      <protection hidden="1"/>
    </xf>
    <xf numFmtId="1" fontId="15" fillId="0" borderId="32" xfId="0" applyNumberFormat="1" applyFont="1" applyFill="1" applyBorder="1" applyAlignment="1" applyProtection="1">
      <alignment horizontal="left" vertical="center" indent="2"/>
      <protection hidden="1"/>
    </xf>
    <xf numFmtId="2" fontId="15" fillId="0" borderId="32" xfId="0" applyNumberFormat="1" applyFont="1" applyFill="1" applyBorder="1" applyAlignment="1" applyProtection="1">
      <alignment horizontal="center" vertical="center"/>
      <protection hidden="1"/>
    </xf>
    <xf numFmtId="2" fontId="15" fillId="0" borderId="32" xfId="0" quotePrefix="1" applyNumberFormat="1" applyFont="1" applyFill="1" applyBorder="1" applyAlignment="1" applyProtection="1">
      <alignment horizontal="center" vertical="center"/>
      <protection hidden="1"/>
    </xf>
    <xf numFmtId="2" fontId="15" fillId="0" borderId="32" xfId="0" applyNumberFormat="1" applyFont="1" applyBorder="1" applyAlignment="1" applyProtection="1">
      <alignment horizontal="center" vertical="center" wrapText="1"/>
      <protection hidden="1"/>
    </xf>
    <xf numFmtId="49" fontId="8" fillId="0" borderId="23" xfId="0" applyNumberFormat="1" applyFont="1" applyFill="1" applyBorder="1" applyAlignment="1" applyProtection="1">
      <alignment horizontal="left" vertical="center" indent="1"/>
      <protection hidden="1"/>
    </xf>
    <xf numFmtId="1" fontId="15" fillId="0" borderId="24" xfId="0" applyNumberFormat="1" applyFont="1" applyFill="1" applyBorder="1" applyAlignment="1" applyProtection="1">
      <alignment horizontal="left" vertical="center" indent="2"/>
      <protection hidden="1"/>
    </xf>
    <xf numFmtId="2" fontId="15" fillId="0" borderId="24" xfId="0" applyNumberFormat="1" applyFont="1" applyFill="1" applyBorder="1" applyAlignment="1" applyProtection="1">
      <alignment horizontal="center" vertical="center"/>
      <protection hidden="1"/>
    </xf>
    <xf numFmtId="2" fontId="15" fillId="0" borderId="24" xfId="0" applyNumberFormat="1" applyFont="1" applyBorder="1" applyAlignment="1" applyProtection="1">
      <alignment horizontal="center" vertical="center" wrapText="1"/>
      <protection hidden="1"/>
    </xf>
    <xf numFmtId="2" fontId="15" fillId="0" borderId="24" xfId="0" applyNumberFormat="1" applyFont="1" applyFill="1" applyBorder="1" applyAlignment="1" applyProtection="1">
      <alignment horizontal="center" vertical="center" wrapText="1"/>
      <protection hidden="1"/>
    </xf>
    <xf numFmtId="169" fontId="3" fillId="0" borderId="0" xfId="0" applyNumberFormat="1" applyFont="1" applyProtection="1">
      <protection hidden="1"/>
    </xf>
    <xf numFmtId="2" fontId="15" fillId="0" borderId="24" xfId="0" quotePrefix="1" applyNumberFormat="1" applyFont="1" applyFill="1" applyBorder="1" applyAlignment="1" applyProtection="1">
      <alignment horizontal="center" vertical="center"/>
      <protection hidden="1"/>
    </xf>
    <xf numFmtId="49" fontId="8" fillId="0" borderId="10" xfId="0" applyNumberFormat="1" applyFont="1" applyFill="1" applyBorder="1" applyAlignment="1" applyProtection="1">
      <alignment horizontal="left" vertical="center" indent="1"/>
      <protection hidden="1"/>
    </xf>
    <xf numFmtId="1" fontId="15" fillId="0" borderId="11" xfId="0" applyNumberFormat="1" applyFont="1" applyFill="1" applyBorder="1" applyAlignment="1" applyProtection="1">
      <alignment horizontal="left" vertical="center" indent="2"/>
      <protection hidden="1"/>
    </xf>
    <xf numFmtId="2" fontId="15" fillId="0" borderId="11" xfId="0" applyNumberFormat="1" applyFont="1" applyFill="1" applyBorder="1" applyAlignment="1" applyProtection="1">
      <alignment horizontal="center" vertical="center"/>
      <protection hidden="1"/>
    </xf>
    <xf numFmtId="2" fontId="15" fillId="0" borderId="11" xfId="0" quotePrefix="1" applyNumberFormat="1" applyFont="1" applyFill="1" applyBorder="1" applyAlignment="1" applyProtection="1">
      <alignment horizontal="center" vertical="center"/>
      <protection hidden="1"/>
    </xf>
    <xf numFmtId="2" fontId="15" fillId="0" borderId="11" xfId="0" applyNumberFormat="1" applyFont="1" applyBorder="1" applyAlignment="1" applyProtection="1">
      <alignment horizontal="center" vertical="center" wrapText="1"/>
      <protection hidden="1"/>
    </xf>
    <xf numFmtId="49" fontId="8" fillId="0" borderId="0" xfId="0" applyNumberFormat="1" applyFont="1" applyFill="1" applyBorder="1" applyAlignment="1" applyProtection="1">
      <alignment horizontal="left" vertical="center" indent="1"/>
      <protection hidden="1"/>
    </xf>
    <xf numFmtId="1" fontId="15" fillId="0" borderId="0" xfId="0" applyNumberFormat="1" applyFont="1" applyFill="1" applyBorder="1" applyAlignment="1" applyProtection="1">
      <alignment horizontal="left" vertical="center" indent="2"/>
      <protection hidden="1"/>
    </xf>
    <xf numFmtId="2" fontId="15" fillId="0" borderId="0" xfId="0" applyNumberFormat="1" applyFont="1" applyFill="1" applyBorder="1" applyAlignment="1" applyProtection="1">
      <alignment horizontal="center" vertical="center"/>
      <protection hidden="1"/>
    </xf>
    <xf numFmtId="2" fontId="15" fillId="0" borderId="0" xfId="0" quotePrefix="1" applyNumberFormat="1" applyFont="1" applyFill="1" applyBorder="1" applyAlignment="1" applyProtection="1">
      <alignment horizontal="center" vertical="center"/>
      <protection hidden="1"/>
    </xf>
    <xf numFmtId="2" fontId="15" fillId="0" borderId="0" xfId="0" applyNumberFormat="1" applyFont="1" applyBorder="1" applyAlignment="1" applyProtection="1">
      <alignment horizontal="center" vertical="center" wrapText="1"/>
      <protection hidden="1"/>
    </xf>
    <xf numFmtId="49" fontId="15" fillId="0" borderId="0" xfId="0" applyNumberFormat="1" applyFont="1" applyFill="1" applyBorder="1" applyAlignment="1" applyProtection="1">
      <alignment vertical="center"/>
      <protection hidden="1"/>
    </xf>
    <xf numFmtId="49" fontId="21" fillId="0" borderId="0" xfId="0" applyNumberFormat="1" applyFont="1" applyFill="1" applyBorder="1" applyAlignment="1" applyProtection="1">
      <alignment horizontal="center" vertical="center"/>
      <protection hidden="1"/>
    </xf>
    <xf numFmtId="165" fontId="21" fillId="0" borderId="0" xfId="0" applyNumberFormat="1" applyFont="1" applyFill="1" applyBorder="1" applyAlignment="1" applyProtection="1">
      <alignment horizontal="center" vertical="center"/>
      <protection hidden="1"/>
    </xf>
    <xf numFmtId="49" fontId="15" fillId="2" borderId="0" xfId="0" applyNumberFormat="1" applyFont="1" applyFill="1" applyBorder="1" applyAlignment="1" applyProtection="1">
      <alignment vertical="center"/>
      <protection hidden="1"/>
    </xf>
    <xf numFmtId="1" fontId="15" fillId="0" borderId="32" xfId="0" applyNumberFormat="1" applyFont="1" applyFill="1" applyBorder="1" applyAlignment="1" applyProtection="1">
      <alignment horizontal="left" vertical="center" indent="1"/>
      <protection hidden="1"/>
    </xf>
    <xf numFmtId="10" fontId="22" fillId="0" borderId="32" xfId="0" applyNumberFormat="1" applyFont="1" applyBorder="1" applyAlignment="1" applyProtection="1">
      <alignment horizontal="center" vertical="center" wrapText="1"/>
      <protection hidden="1"/>
    </xf>
    <xf numFmtId="10" fontId="8" fillId="0" borderId="33" xfId="0" applyNumberFormat="1" applyFont="1" applyFill="1" applyBorder="1" applyAlignment="1" applyProtection="1">
      <alignment horizontal="center" vertical="center"/>
      <protection hidden="1"/>
    </xf>
    <xf numFmtId="10" fontId="3" fillId="0" borderId="0" xfId="0" applyNumberFormat="1" applyFont="1" applyProtection="1">
      <protection hidden="1"/>
    </xf>
    <xf numFmtId="1" fontId="15" fillId="0" borderId="24" xfId="0" applyNumberFormat="1" applyFont="1" applyFill="1" applyBorder="1" applyAlignment="1" applyProtection="1">
      <alignment horizontal="left" vertical="center" indent="1"/>
      <protection hidden="1"/>
    </xf>
    <xf numFmtId="10" fontId="22" fillId="0" borderId="24" xfId="0" applyNumberFormat="1" applyFont="1" applyBorder="1" applyAlignment="1" applyProtection="1">
      <alignment horizontal="center" vertical="center" wrapText="1"/>
      <protection hidden="1"/>
    </xf>
    <xf numFmtId="0" fontId="3" fillId="0" borderId="0" xfId="0" applyFont="1" applyBorder="1" applyAlignment="1" applyProtection="1">
      <alignment vertical="top"/>
      <protection hidden="1"/>
    </xf>
    <xf numFmtId="1" fontId="15" fillId="0" borderId="11" xfId="0" applyNumberFormat="1" applyFont="1" applyFill="1" applyBorder="1" applyAlignment="1" applyProtection="1">
      <alignment horizontal="left" vertical="center" indent="1"/>
      <protection hidden="1"/>
    </xf>
    <xf numFmtId="10" fontId="22" fillId="0" borderId="11" xfId="0" applyNumberFormat="1" applyFont="1" applyBorder="1" applyAlignment="1" applyProtection="1">
      <alignment horizontal="center" vertical="center" wrapText="1"/>
      <protection hidden="1"/>
    </xf>
    <xf numFmtId="49" fontId="17" fillId="0" borderId="8" xfId="0" applyNumberFormat="1" applyFont="1" applyFill="1" applyBorder="1" applyAlignment="1" applyProtection="1">
      <alignment vertical="top" wrapText="1"/>
      <protection hidden="1"/>
    </xf>
    <xf numFmtId="49" fontId="17" fillId="0" borderId="8" xfId="0" applyNumberFormat="1" applyFont="1" applyFill="1" applyBorder="1" applyAlignment="1" applyProtection="1">
      <alignment vertical="top"/>
      <protection hidden="1"/>
    </xf>
    <xf numFmtId="49" fontId="17" fillId="0" borderId="0" xfId="0" applyNumberFormat="1" applyFont="1" applyFill="1" applyBorder="1" applyAlignment="1" applyProtection="1">
      <alignment vertical="top"/>
      <protection hidden="1"/>
    </xf>
    <xf numFmtId="49" fontId="17" fillId="0" borderId="0" xfId="0" applyNumberFormat="1" applyFont="1" applyFill="1" applyBorder="1" applyAlignment="1" applyProtection="1">
      <alignment vertical="top" wrapText="1"/>
      <protection hidden="1"/>
    </xf>
    <xf numFmtId="0" fontId="3" fillId="0" borderId="0" xfId="0" applyFont="1" applyFill="1" applyProtection="1">
      <protection hidden="1"/>
    </xf>
    <xf numFmtId="1" fontId="15" fillId="0" borderId="32" xfId="0" applyNumberFormat="1" applyFont="1" applyFill="1" applyBorder="1" applyAlignment="1" applyProtection="1">
      <alignment vertical="center"/>
      <protection hidden="1"/>
    </xf>
    <xf numFmtId="1" fontId="15" fillId="0" borderId="24" xfId="0" applyNumberFormat="1" applyFont="1" applyFill="1" applyBorder="1" applyAlignment="1" applyProtection="1">
      <alignment vertical="center"/>
      <protection hidden="1"/>
    </xf>
    <xf numFmtId="1" fontId="15" fillId="0" borderId="11" xfId="0" applyNumberFormat="1" applyFont="1" applyFill="1" applyBorder="1" applyAlignment="1" applyProtection="1">
      <alignment vertical="center"/>
      <protection hidden="1"/>
    </xf>
    <xf numFmtId="0" fontId="3" fillId="0" borderId="0" xfId="0" applyFont="1" applyAlignment="1" applyProtection="1">
      <protection hidden="1"/>
    </xf>
    <xf numFmtId="0" fontId="13" fillId="0" borderId="0" xfId="0" applyFont="1" applyProtection="1">
      <protection hidden="1"/>
    </xf>
    <xf numFmtId="0" fontId="11" fillId="0" borderId="0" xfId="0" applyFont="1" applyAlignment="1" applyProtection="1">
      <alignment horizontal="left" vertical="center" indent="5"/>
      <protection hidden="1"/>
    </xf>
    <xf numFmtId="171" fontId="24" fillId="0" borderId="0" xfId="0" applyNumberFormat="1" applyFont="1" applyAlignment="1" applyProtection="1">
      <alignment horizontal="left" vertical="center"/>
      <protection hidden="1"/>
    </xf>
    <xf numFmtId="171" fontId="13" fillId="0" borderId="0" xfId="0" applyNumberFormat="1" applyFont="1" applyAlignment="1" applyProtection="1">
      <alignment horizontal="center" vertical="center"/>
      <protection hidden="1"/>
    </xf>
    <xf numFmtId="171" fontId="6" fillId="0" borderId="0" xfId="0" applyNumberFormat="1" applyFont="1" applyAlignment="1" applyProtection="1">
      <alignment horizontal="left" vertical="center"/>
      <protection hidden="1"/>
    </xf>
    <xf numFmtId="171" fontId="6" fillId="0" borderId="0" xfId="0" applyNumberFormat="1" applyFont="1" applyAlignment="1" applyProtection="1">
      <alignment horizontal="left"/>
      <protection hidden="1"/>
    </xf>
    <xf numFmtId="166" fontId="10" fillId="4" borderId="3" xfId="0" applyNumberFormat="1" applyFont="1" applyFill="1" applyBorder="1" applyAlignment="1" applyProtection="1">
      <alignment horizontal="left" vertical="center" wrapText="1" indent="1"/>
      <protection hidden="1"/>
    </xf>
    <xf numFmtId="0" fontId="25" fillId="0" borderId="0" xfId="0" applyFont="1" applyAlignment="1" applyProtection="1">
      <alignment horizontal="left" vertical="center"/>
      <protection hidden="1"/>
    </xf>
    <xf numFmtId="0" fontId="3" fillId="6" borderId="0" xfId="0" applyFont="1" applyFill="1" applyAlignment="1" applyProtection="1">
      <alignment vertical="center"/>
      <protection hidden="1"/>
    </xf>
    <xf numFmtId="0" fontId="3" fillId="6" borderId="0" xfId="0" applyFont="1" applyFill="1" applyProtection="1">
      <protection hidden="1"/>
    </xf>
    <xf numFmtId="0" fontId="0" fillId="6" borderId="0" xfId="0" applyFill="1" applyProtection="1">
      <protection hidden="1"/>
    </xf>
    <xf numFmtId="169" fontId="14" fillId="2" borderId="0" xfId="0" applyNumberFormat="1" applyFont="1" applyFill="1" applyBorder="1" applyAlignment="1" applyProtection="1">
      <alignment horizontal="center" vertical="center"/>
      <protection hidden="1"/>
    </xf>
    <xf numFmtId="0" fontId="24" fillId="0" borderId="0" xfId="0" applyNumberFormat="1" applyFont="1" applyFill="1" applyBorder="1" applyAlignment="1" applyProtection="1">
      <alignment vertical="center"/>
      <protection hidden="1"/>
    </xf>
    <xf numFmtId="167" fontId="26" fillId="0" borderId="0" xfId="0" applyNumberFormat="1" applyFont="1" applyFill="1" applyBorder="1" applyAlignment="1" applyProtection="1">
      <alignment horizontal="left" vertical="center"/>
      <protection hidden="1"/>
    </xf>
    <xf numFmtId="49" fontId="2" fillId="0" borderId="35" xfId="0" applyNumberFormat="1" applyFont="1" applyFill="1" applyBorder="1" applyAlignment="1" applyProtection="1">
      <alignment vertical="center"/>
      <protection hidden="1"/>
    </xf>
    <xf numFmtId="49" fontId="5" fillId="0" borderId="35" xfId="0" applyNumberFormat="1" applyFont="1" applyFill="1" applyBorder="1" applyAlignment="1" applyProtection="1">
      <alignment horizontal="center" vertical="center"/>
      <protection hidden="1"/>
    </xf>
    <xf numFmtId="49" fontId="8" fillId="0" borderId="35" xfId="0" applyNumberFormat="1" applyFont="1" applyFill="1" applyBorder="1" applyAlignment="1" applyProtection="1">
      <alignment horizontal="center" vertical="center"/>
      <protection hidden="1"/>
    </xf>
    <xf numFmtId="0" fontId="13" fillId="0" borderId="35" xfId="0" applyFont="1" applyFill="1" applyBorder="1" applyAlignment="1" applyProtection="1">
      <alignment vertical="center"/>
      <protection hidden="1"/>
    </xf>
    <xf numFmtId="49" fontId="15" fillId="0" borderId="35" xfId="0" applyNumberFormat="1" applyFont="1" applyFill="1" applyBorder="1" applyAlignment="1" applyProtection="1">
      <alignment horizontal="left" vertical="center"/>
      <protection hidden="1"/>
    </xf>
    <xf numFmtId="49" fontId="8" fillId="0" borderId="35" xfId="0" applyNumberFormat="1" applyFont="1" applyFill="1" applyBorder="1" applyAlignment="1" applyProtection="1">
      <alignment vertical="center"/>
      <protection hidden="1"/>
    </xf>
    <xf numFmtId="49" fontId="17" fillId="0" borderId="35" xfId="0" applyNumberFormat="1" applyFont="1" applyFill="1" applyBorder="1" applyAlignment="1" applyProtection="1">
      <alignment horizontal="right" vertical="top"/>
      <protection hidden="1"/>
    </xf>
    <xf numFmtId="49" fontId="8" fillId="0" borderId="35" xfId="0" applyNumberFormat="1" applyFont="1" applyFill="1" applyBorder="1" applyAlignment="1" applyProtection="1">
      <alignment horizontal="left" vertical="center"/>
      <protection hidden="1"/>
    </xf>
    <xf numFmtId="49" fontId="8" fillId="0" borderId="35" xfId="0" applyNumberFormat="1" applyFont="1" applyFill="1" applyBorder="1" applyAlignment="1" applyProtection="1">
      <alignment horizontal="left" vertical="center" indent="4"/>
      <protection hidden="1"/>
    </xf>
    <xf numFmtId="0" fontId="7" fillId="0" borderId="35" xfId="0" applyFont="1" applyFill="1" applyBorder="1" applyAlignment="1" applyProtection="1">
      <alignment horizontal="center" vertical="center"/>
      <protection hidden="1"/>
    </xf>
    <xf numFmtId="169" fontId="19" fillId="0" borderId="35" xfId="0" applyNumberFormat="1" applyFont="1" applyFill="1" applyBorder="1" applyAlignment="1" applyProtection="1">
      <alignment horizontal="right" vertical="center" wrapText="1"/>
      <protection hidden="1"/>
    </xf>
    <xf numFmtId="167" fontId="20" fillId="0" borderId="35" xfId="0" applyNumberFormat="1" applyFont="1" applyFill="1" applyBorder="1" applyAlignment="1" applyProtection="1">
      <alignment horizontal="right"/>
      <protection hidden="1"/>
    </xf>
    <xf numFmtId="10" fontId="20" fillId="0" borderId="35" xfId="0" applyNumberFormat="1" applyFont="1" applyFill="1" applyBorder="1" applyAlignment="1" applyProtection="1">
      <alignment horizontal="right"/>
      <protection hidden="1"/>
    </xf>
    <xf numFmtId="49" fontId="17" fillId="0" borderId="35" xfId="0" applyNumberFormat="1" applyFont="1" applyFill="1" applyBorder="1" applyAlignment="1" applyProtection="1">
      <alignment vertical="top"/>
      <protection hidden="1"/>
    </xf>
    <xf numFmtId="0" fontId="3" fillId="0" borderId="35" xfId="0" applyFont="1" applyFill="1" applyBorder="1" applyProtection="1">
      <protection hidden="1"/>
    </xf>
    <xf numFmtId="0" fontId="13" fillId="0" borderId="35" xfId="0" applyFont="1" applyFill="1" applyBorder="1" applyProtection="1">
      <protection hidden="1"/>
    </xf>
    <xf numFmtId="164" fontId="3" fillId="3" borderId="14" xfId="0" applyNumberFormat="1" applyFont="1" applyFill="1" applyBorder="1" applyAlignment="1" applyProtection="1">
      <alignment horizontal="center" vertical="center"/>
      <protection hidden="1"/>
    </xf>
    <xf numFmtId="164" fontId="14" fillId="2" borderId="0" xfId="0" applyNumberFormat="1" applyFont="1" applyFill="1" applyBorder="1" applyAlignment="1" applyProtection="1">
      <alignment horizontal="center" vertical="center"/>
      <protection hidden="1"/>
    </xf>
    <xf numFmtId="0" fontId="11" fillId="5" borderId="25" xfId="0" applyFont="1" applyFill="1" applyBorder="1" applyAlignment="1" applyProtection="1">
      <alignment horizontal="center" vertical="center"/>
      <protection hidden="1"/>
    </xf>
    <xf numFmtId="3" fontId="0" fillId="0" borderId="12" xfId="0" applyNumberFormat="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29" xfId="0" applyNumberFormat="1" applyFont="1" applyBorder="1" applyAlignment="1" applyProtection="1">
      <alignment horizontal="center" vertical="center" wrapText="1"/>
      <protection hidden="1"/>
    </xf>
    <xf numFmtId="169" fontId="8" fillId="0" borderId="30"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29" xfId="0" applyNumberFormat="1" applyFont="1" applyBorder="1" applyAlignment="1" applyProtection="1">
      <alignment horizontal="center" vertical="center" wrapText="1"/>
      <protection hidden="1"/>
    </xf>
    <xf numFmtId="169" fontId="8" fillId="0" borderId="30"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0" fontId="22" fillId="0" borderId="24" xfId="0" applyNumberFormat="1" applyFont="1" applyFill="1" applyBorder="1" applyAlignment="1" applyProtection="1">
      <alignment horizontal="center" vertical="center" wrapText="1"/>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29" xfId="0" applyNumberFormat="1" applyFont="1" applyBorder="1" applyAlignment="1" applyProtection="1">
      <alignment horizontal="center" vertical="center" wrapText="1"/>
      <protection hidden="1"/>
    </xf>
    <xf numFmtId="169" fontId="8" fillId="0" borderId="30"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169" fontId="8" fillId="0" borderId="29" xfId="0" applyNumberFormat="1" applyFont="1" applyBorder="1" applyAlignment="1" applyProtection="1">
      <alignment horizontal="center" vertical="center" wrapText="1"/>
      <protection hidden="1"/>
    </xf>
    <xf numFmtId="169" fontId="8" fillId="0" borderId="30" xfId="0" applyNumberFormat="1" applyFont="1" applyBorder="1" applyAlignment="1" applyProtection="1">
      <alignment horizontal="center" vertical="center" wrapText="1"/>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169" fontId="8" fillId="0" borderId="36" xfId="0" applyNumberFormat="1" applyFont="1" applyBorder="1" applyAlignment="1" applyProtection="1">
      <alignment horizontal="center" vertical="center" wrapText="1"/>
      <protection hidden="1"/>
    </xf>
    <xf numFmtId="0" fontId="8" fillId="0" borderId="39" xfId="0" applyFont="1" applyFill="1" applyBorder="1" applyAlignment="1" applyProtection="1">
      <alignment horizontal="center" vertical="center" wrapText="1"/>
      <protection hidden="1"/>
    </xf>
    <xf numFmtId="1" fontId="8" fillId="0" borderId="40" xfId="0" applyNumberFormat="1" applyFont="1" applyBorder="1" applyAlignment="1" applyProtection="1">
      <alignment horizontal="center" vertical="center" wrapText="1"/>
      <protection hidden="1"/>
    </xf>
    <xf numFmtId="2" fontId="8" fillId="0" borderId="40" xfId="0" applyNumberFormat="1" applyFont="1" applyBorder="1" applyAlignment="1" applyProtection="1">
      <alignment horizontal="center" vertical="center" wrapText="1"/>
      <protection hidden="1"/>
    </xf>
    <xf numFmtId="169" fontId="8" fillId="0" borderId="40" xfId="0" applyNumberFormat="1" applyFont="1" applyBorder="1" applyAlignment="1" applyProtection="1">
      <alignment horizontal="center" vertical="center" wrapText="1"/>
      <protection hidden="1"/>
    </xf>
    <xf numFmtId="49" fontId="8" fillId="0" borderId="4" xfId="0" applyNumberFormat="1" applyFont="1" applyFill="1" applyBorder="1" applyAlignment="1" applyProtection="1">
      <alignment horizontal="left" vertical="center" indent="1"/>
      <protection hidden="1"/>
    </xf>
    <xf numFmtId="1" fontId="15" fillId="0" borderId="5" xfId="0" applyNumberFormat="1" applyFont="1" applyFill="1" applyBorder="1" applyAlignment="1" applyProtection="1">
      <alignment horizontal="left" vertical="center" indent="1"/>
      <protection hidden="1"/>
    </xf>
    <xf numFmtId="2" fontId="15" fillId="0" borderId="5" xfId="0" applyNumberFormat="1" applyFont="1" applyFill="1" applyBorder="1" applyAlignment="1" applyProtection="1">
      <alignment horizontal="center" vertical="center"/>
      <protection hidden="1"/>
    </xf>
    <xf numFmtId="2" fontId="15" fillId="0" borderId="5" xfId="0" quotePrefix="1" applyNumberFormat="1" applyFont="1" applyFill="1" applyBorder="1" applyAlignment="1" applyProtection="1">
      <alignment horizontal="center" vertical="center"/>
      <protection hidden="1"/>
    </xf>
    <xf numFmtId="2" fontId="15" fillId="0" borderId="5" xfId="0" applyNumberFormat="1" applyFont="1" applyBorder="1" applyAlignment="1" applyProtection="1">
      <alignment horizontal="center" vertical="center" wrapText="1"/>
      <protection hidden="1"/>
    </xf>
    <xf numFmtId="10" fontId="22" fillId="0" borderId="5" xfId="0" applyNumberFormat="1" applyFont="1" applyBorder="1" applyAlignment="1" applyProtection="1">
      <alignment horizontal="center" vertical="center" wrapText="1"/>
      <protection hidden="1"/>
    </xf>
    <xf numFmtId="10" fontId="13" fillId="0" borderId="6" xfId="0" applyNumberFormat="1" applyFont="1" applyFill="1" applyBorder="1" applyAlignment="1" applyProtection="1">
      <alignment horizontal="center" vertical="center" wrapText="1"/>
      <protection hidden="1"/>
    </xf>
    <xf numFmtId="10" fontId="13" fillId="0" borderId="25" xfId="0" applyNumberFormat="1" applyFont="1" applyFill="1" applyBorder="1" applyAlignment="1" applyProtection="1">
      <alignment horizontal="center" vertical="center" wrapText="1"/>
      <protection hidden="1"/>
    </xf>
    <xf numFmtId="10" fontId="13" fillId="0" borderId="12" xfId="0" applyNumberFormat="1" applyFont="1" applyFill="1" applyBorder="1" applyAlignment="1" applyProtection="1">
      <alignment horizontal="center" vertical="center" wrapText="1"/>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10" fontId="32" fillId="0" borderId="5" xfId="0" applyNumberFormat="1" applyFont="1" applyBorder="1" applyAlignment="1" applyProtection="1">
      <alignment horizontal="center" vertical="center" wrapText="1"/>
      <protection hidden="1"/>
    </xf>
    <xf numFmtId="10" fontId="11" fillId="0" borderId="6" xfId="0" applyNumberFormat="1" applyFont="1" applyFill="1" applyBorder="1" applyAlignment="1" applyProtection="1">
      <alignment horizontal="center" vertical="center" wrapText="1"/>
      <protection hidden="1"/>
    </xf>
    <xf numFmtId="10" fontId="32" fillId="0" borderId="24" xfId="0" applyNumberFormat="1" applyFont="1" applyBorder="1" applyAlignment="1" applyProtection="1">
      <alignment horizontal="center" vertical="center" wrapText="1"/>
      <protection hidden="1"/>
    </xf>
    <xf numFmtId="10" fontId="11" fillId="0" borderId="25" xfId="0" applyNumberFormat="1" applyFont="1" applyFill="1" applyBorder="1" applyAlignment="1" applyProtection="1">
      <alignment horizontal="center" vertical="center" wrapText="1"/>
      <protection hidden="1"/>
    </xf>
    <xf numFmtId="10" fontId="32" fillId="0" borderId="11" xfId="0" applyNumberFormat="1" applyFont="1" applyBorder="1" applyAlignment="1" applyProtection="1">
      <alignment horizontal="center" vertical="center" wrapText="1"/>
      <protection hidden="1"/>
    </xf>
    <xf numFmtId="10" fontId="11" fillId="0" borderId="12" xfId="0" applyNumberFormat="1" applyFont="1" applyFill="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horizontal="left"/>
      <protection hidden="1"/>
    </xf>
    <xf numFmtId="0" fontId="6" fillId="0" borderId="7" xfId="0" applyFont="1" applyBorder="1" applyAlignment="1" applyProtection="1">
      <alignment horizontal="left" vertical="center" wrapText="1"/>
      <protection hidden="1"/>
    </xf>
    <xf numFmtId="0" fontId="6" fillId="0" borderId="15" xfId="0" applyFont="1" applyBorder="1" applyAlignment="1" applyProtection="1">
      <alignment horizontal="left" vertical="center" wrapText="1"/>
      <protection hidden="1"/>
    </xf>
    <xf numFmtId="0" fontId="6" fillId="0" borderId="8"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9"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3" fillId="0" borderId="0" xfId="0" applyFont="1" applyAlignment="1" applyProtection="1">
      <alignment horizontal="center"/>
      <protection hidden="1"/>
    </xf>
    <xf numFmtId="0" fontId="24" fillId="0" borderId="0" xfId="0" applyFont="1" applyAlignment="1" applyProtection="1">
      <alignment horizontal="left" vertical="center"/>
      <protection hidden="1"/>
    </xf>
    <xf numFmtId="0" fontId="23" fillId="7" borderId="1" xfId="0" applyFont="1" applyFill="1" applyBorder="1" applyAlignment="1" applyProtection="1">
      <alignment horizontal="center" vertical="center"/>
      <protection hidden="1"/>
    </xf>
    <xf numFmtId="0" fontId="23" fillId="7" borderId="2" xfId="0" applyFont="1" applyFill="1" applyBorder="1" applyAlignment="1" applyProtection="1">
      <alignment horizontal="center" vertical="center"/>
      <protection hidden="1"/>
    </xf>
    <xf numFmtId="0" fontId="23" fillId="7" borderId="3" xfId="0"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169" fontId="16" fillId="0" borderId="34" xfId="0" applyNumberFormat="1" applyFont="1" applyBorder="1" applyAlignment="1" applyProtection="1">
      <alignment horizontal="center" vertical="center" wrapText="1"/>
      <protection hidden="1"/>
    </xf>
    <xf numFmtId="169" fontId="16" fillId="0" borderId="3" xfId="0" applyNumberFormat="1" applyFont="1" applyBorder="1" applyAlignment="1" applyProtection="1">
      <alignment horizontal="center" vertical="center" wrapText="1"/>
      <protection hidden="1"/>
    </xf>
    <xf numFmtId="170" fontId="8" fillId="0" borderId="32" xfId="0" applyNumberFormat="1" applyFont="1" applyFill="1" applyBorder="1" applyAlignment="1" applyProtection="1">
      <alignment horizontal="center" vertical="center"/>
      <protection hidden="1"/>
    </xf>
    <xf numFmtId="170" fontId="8" fillId="0" borderId="33" xfId="0" applyNumberFormat="1" applyFont="1" applyFill="1" applyBorder="1" applyAlignment="1" applyProtection="1">
      <alignment horizontal="center" vertical="center"/>
      <protection hidden="1"/>
    </xf>
    <xf numFmtId="170" fontId="8" fillId="0" borderId="24" xfId="0" applyNumberFormat="1" applyFont="1" applyFill="1" applyBorder="1" applyAlignment="1" applyProtection="1">
      <alignment horizontal="center" vertical="center"/>
      <protection hidden="1"/>
    </xf>
    <xf numFmtId="170" fontId="8" fillId="0" borderId="25" xfId="0" applyNumberFormat="1" applyFont="1" applyFill="1" applyBorder="1" applyAlignment="1" applyProtection="1">
      <alignment horizontal="center" vertical="center"/>
      <protection hidden="1"/>
    </xf>
    <xf numFmtId="170" fontId="8" fillId="0" borderId="11" xfId="0" applyNumberFormat="1" applyFont="1" applyFill="1" applyBorder="1" applyAlignment="1" applyProtection="1">
      <alignment horizontal="center" vertical="center"/>
      <protection hidden="1"/>
    </xf>
    <xf numFmtId="170" fontId="8" fillId="0" borderId="12"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15" fillId="2" borderId="0" xfId="0" applyNumberFormat="1" applyFont="1" applyFill="1" applyBorder="1" applyAlignment="1" applyProtection="1">
      <alignment horizontal="left" vertical="center"/>
      <protection hidden="1"/>
    </xf>
    <xf numFmtId="49" fontId="4" fillId="2" borderId="1" xfId="0" applyNumberFormat="1" applyFont="1" applyFill="1" applyBorder="1" applyAlignment="1" applyProtection="1">
      <alignment horizontal="center" vertical="center"/>
      <protection hidden="1"/>
    </xf>
    <xf numFmtId="49" fontId="4" fillId="2" borderId="2" xfId="0" applyNumberFormat="1" applyFont="1" applyFill="1" applyBorder="1" applyAlignment="1" applyProtection="1">
      <alignment horizontal="center" vertical="center"/>
      <protection hidden="1"/>
    </xf>
    <xf numFmtId="49" fontId="4" fillId="2" borderId="3" xfId="0" applyNumberFormat="1" applyFont="1" applyFill="1" applyBorder="1" applyAlignment="1" applyProtection="1">
      <alignment horizontal="center" vertical="center"/>
      <protection hidden="1"/>
    </xf>
    <xf numFmtId="49" fontId="23" fillId="0" borderId="1" xfId="0" applyNumberFormat="1" applyFont="1" applyFill="1" applyBorder="1" applyAlignment="1" applyProtection="1">
      <alignment horizontal="center" vertical="center" wrapText="1"/>
      <protection hidden="1"/>
    </xf>
    <xf numFmtId="49" fontId="23" fillId="0" borderId="2" xfId="0" applyNumberFormat="1" applyFont="1" applyFill="1" applyBorder="1" applyAlignment="1" applyProtection="1">
      <alignment horizontal="center" vertical="center"/>
      <protection hidden="1"/>
    </xf>
    <xf numFmtId="49" fontId="23" fillId="0" borderId="3" xfId="0" applyNumberFormat="1" applyFont="1" applyFill="1" applyBorder="1" applyAlignment="1" applyProtection="1">
      <alignment horizontal="center" vertical="center"/>
      <protection hidden="1"/>
    </xf>
    <xf numFmtId="49" fontId="5" fillId="2" borderId="1" xfId="0" applyNumberFormat="1" applyFont="1" applyFill="1" applyBorder="1" applyAlignment="1" applyProtection="1">
      <alignment horizontal="center"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164" fontId="3" fillId="0" borderId="22" xfId="0" applyNumberFormat="1" applyFont="1" applyFill="1" applyBorder="1" applyAlignment="1" applyProtection="1">
      <alignment horizontal="center" vertical="center" wrapText="1"/>
      <protection hidden="1"/>
    </xf>
    <xf numFmtId="164" fontId="3" fillId="0" borderId="26" xfId="0" applyNumberFormat="1" applyFont="1" applyFill="1" applyBorder="1" applyAlignment="1" applyProtection="1">
      <alignment horizontal="center" vertical="center" wrapText="1"/>
      <protection hidden="1"/>
    </xf>
    <xf numFmtId="164" fontId="3" fillId="0" borderId="27" xfId="0" applyNumberFormat="1" applyFont="1" applyFill="1" applyBorder="1" applyAlignment="1" applyProtection="1">
      <alignment horizontal="center" vertical="center" wrapText="1"/>
      <protection hidden="1"/>
    </xf>
    <xf numFmtId="165" fontId="3" fillId="0" borderId="22" xfId="0" applyNumberFormat="1" applyFont="1" applyFill="1" applyBorder="1" applyAlignment="1" applyProtection="1">
      <alignment horizontal="center" vertical="center" wrapText="1"/>
      <protection hidden="1"/>
    </xf>
    <xf numFmtId="165" fontId="3" fillId="0" borderId="26" xfId="0" applyNumberFormat="1" applyFont="1" applyFill="1" applyBorder="1" applyAlignment="1" applyProtection="1">
      <alignment horizontal="center" vertical="center" wrapText="1"/>
      <protection hidden="1"/>
    </xf>
    <xf numFmtId="165" fontId="3" fillId="0" borderId="27" xfId="0" applyNumberFormat="1" applyFont="1" applyFill="1" applyBorder="1" applyAlignment="1" applyProtection="1">
      <alignment horizontal="center" vertical="center" wrapText="1"/>
      <protection hidden="1"/>
    </xf>
    <xf numFmtId="49" fontId="16" fillId="0" borderId="0" xfId="0" applyNumberFormat="1" applyFont="1" applyFill="1" applyBorder="1" applyAlignment="1" applyProtection="1">
      <alignment horizontal="left" vertical="center"/>
      <protection hidden="1"/>
    </xf>
    <xf numFmtId="170" fontId="11" fillId="0" borderId="24" xfId="0" applyNumberFormat="1" applyFont="1" applyFill="1" applyBorder="1" applyAlignment="1" applyProtection="1">
      <alignment horizontal="center" vertical="center"/>
      <protection hidden="1"/>
    </xf>
    <xf numFmtId="170" fontId="11" fillId="0" borderId="25" xfId="0" applyNumberFormat="1" applyFont="1" applyFill="1" applyBorder="1" applyAlignment="1" applyProtection="1">
      <alignment horizontal="center" vertical="center"/>
      <protection hidden="1"/>
    </xf>
    <xf numFmtId="170" fontId="11" fillId="0" borderId="11" xfId="0" applyNumberFormat="1" applyFont="1" applyFill="1" applyBorder="1" applyAlignment="1" applyProtection="1">
      <alignment horizontal="center" vertical="center"/>
      <protection hidden="1"/>
    </xf>
    <xf numFmtId="170" fontId="11" fillId="0" borderId="12" xfId="0" applyNumberFormat="1" applyFont="1" applyFill="1" applyBorder="1" applyAlignment="1" applyProtection="1">
      <alignment horizontal="center" vertical="center"/>
      <protection hidden="1"/>
    </xf>
    <xf numFmtId="169" fontId="8" fillId="0" borderId="29" xfId="0" applyNumberFormat="1" applyFont="1" applyBorder="1" applyAlignment="1" applyProtection="1">
      <alignment horizontal="center" vertical="center" wrapText="1"/>
      <protection hidden="1"/>
    </xf>
    <xf numFmtId="169" fontId="8" fillId="0" borderId="30" xfId="0" applyNumberFormat="1" applyFont="1" applyBorder="1" applyAlignment="1" applyProtection="1">
      <alignment horizontal="center" vertical="center" wrapText="1"/>
      <protection hidden="1"/>
    </xf>
    <xf numFmtId="170" fontId="11" fillId="0" borderId="32" xfId="0" applyNumberFormat="1" applyFont="1" applyFill="1" applyBorder="1" applyAlignment="1" applyProtection="1">
      <alignment horizontal="center" vertical="center"/>
      <protection hidden="1"/>
    </xf>
    <xf numFmtId="170" fontId="11" fillId="0" borderId="33" xfId="0" applyNumberFormat="1" applyFont="1" applyFill="1" applyBorder="1" applyAlignment="1" applyProtection="1">
      <alignment horizontal="center" vertical="center"/>
      <protection hidden="1"/>
    </xf>
    <xf numFmtId="49" fontId="8" fillId="0" borderId="0" xfId="0" applyNumberFormat="1" applyFont="1" applyFill="1" applyBorder="1" applyAlignment="1" applyProtection="1">
      <alignment horizontal="center" vertical="center" wrapText="1"/>
      <protection hidden="1"/>
    </xf>
    <xf numFmtId="49" fontId="8" fillId="0" borderId="0" xfId="0" applyNumberFormat="1" applyFont="1" applyFill="1" applyBorder="1" applyAlignment="1" applyProtection="1">
      <alignment horizontal="center" vertical="center"/>
      <protection hidden="1"/>
    </xf>
    <xf numFmtId="49" fontId="16" fillId="0" borderId="0" xfId="0" applyNumberFormat="1" applyFont="1" applyFill="1" applyBorder="1" applyAlignment="1" applyProtection="1">
      <alignment horizontal="center" vertical="center" wrapText="1"/>
      <protection hidden="1"/>
    </xf>
    <xf numFmtId="49" fontId="23" fillId="8" borderId="1" xfId="0" applyNumberFormat="1" applyFont="1" applyFill="1" applyBorder="1" applyAlignment="1" applyProtection="1">
      <alignment horizontal="center" vertical="center" wrapText="1"/>
      <protection hidden="1"/>
    </xf>
    <xf numFmtId="49" fontId="23" fillId="8" borderId="2" xfId="0" applyNumberFormat="1" applyFont="1" applyFill="1" applyBorder="1" applyAlignment="1" applyProtection="1">
      <alignment horizontal="center" vertical="center"/>
      <protection hidden="1"/>
    </xf>
    <xf numFmtId="49" fontId="23" fillId="8" borderId="3" xfId="0" applyNumberFormat="1" applyFont="1" applyFill="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8" fillId="2" borderId="19" xfId="0" applyNumberFormat="1" applyFont="1" applyFill="1" applyBorder="1" applyAlignment="1" applyProtection="1">
      <alignment horizontal="right" vertical="center"/>
      <protection hidden="1"/>
    </xf>
    <xf numFmtId="164" fontId="3" fillId="5" borderId="22" xfId="0" applyNumberFormat="1" applyFont="1" applyFill="1" applyBorder="1" applyAlignment="1" applyProtection="1">
      <alignment horizontal="center" vertical="center" wrapText="1"/>
      <protection hidden="1"/>
    </xf>
    <xf numFmtId="164" fontId="3" fillId="5" borderId="26" xfId="0" applyNumberFormat="1" applyFont="1" applyFill="1" applyBorder="1" applyAlignment="1" applyProtection="1">
      <alignment horizontal="center" vertical="center" wrapText="1"/>
      <protection hidden="1"/>
    </xf>
    <xf numFmtId="164" fontId="3" fillId="5" borderId="27" xfId="0" applyNumberFormat="1" applyFont="1" applyFill="1" applyBorder="1" applyAlignment="1" applyProtection="1">
      <alignment horizontal="center" vertical="center" wrapText="1"/>
      <protection hidden="1"/>
    </xf>
    <xf numFmtId="49" fontId="17" fillId="0" borderId="0" xfId="0" applyNumberFormat="1" applyFont="1" applyFill="1" applyBorder="1" applyAlignment="1" applyProtection="1">
      <alignment horizontal="right" vertical="top" indent="3"/>
      <protection hidden="1"/>
    </xf>
    <xf numFmtId="0" fontId="6" fillId="0" borderId="7"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6" fillId="0" borderId="20"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3" fillId="0" borderId="0" xfId="0" applyFont="1" applyAlignment="1" applyProtection="1">
      <alignment horizontal="right" vertical="center"/>
      <protection hidden="1"/>
    </xf>
    <xf numFmtId="0" fontId="9" fillId="3" borderId="1" xfId="1" applyFill="1" applyBorder="1" applyAlignment="1" applyProtection="1">
      <alignment horizontal="center" vertical="center" wrapText="1"/>
      <protection hidden="1"/>
    </xf>
    <xf numFmtId="0" fontId="9" fillId="3" borderId="2" xfId="1" applyFill="1" applyBorder="1" applyAlignment="1" applyProtection="1">
      <alignment horizontal="center" vertical="center" wrapText="1"/>
      <protection hidden="1"/>
    </xf>
    <xf numFmtId="0" fontId="9" fillId="3" borderId="21" xfId="1" applyFill="1" applyBorder="1" applyAlignment="1" applyProtection="1">
      <alignment horizontal="center" vertical="center" wrapText="1"/>
      <protection hidden="1"/>
    </xf>
    <xf numFmtId="0" fontId="6" fillId="0" borderId="7"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49" fontId="1" fillId="2" borderId="1" xfId="0" applyNumberFormat="1" applyFont="1" applyFill="1" applyBorder="1" applyAlignment="1" applyProtection="1">
      <alignment horizontal="right" vertical="center"/>
      <protection hidden="1"/>
    </xf>
    <xf numFmtId="49" fontId="1" fillId="2" borderId="2" xfId="0" applyNumberFormat="1" applyFont="1" applyFill="1" applyBorder="1" applyAlignment="1" applyProtection="1">
      <alignment horizontal="right" vertical="center"/>
      <protection hidden="1"/>
    </xf>
    <xf numFmtId="49" fontId="5" fillId="0" borderId="5" xfId="0" applyNumberFormat="1" applyFont="1" applyFill="1" applyBorder="1" applyAlignment="1" applyProtection="1">
      <alignment horizontal="center" vertical="center"/>
      <protection hidden="1"/>
    </xf>
    <xf numFmtId="49" fontId="5" fillId="0" borderId="6"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49" fontId="8" fillId="0" borderId="12"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right" vertical="center"/>
      <protection hidden="1"/>
    </xf>
    <xf numFmtId="0" fontId="11" fillId="2" borderId="19" xfId="0" applyFont="1" applyFill="1" applyBorder="1" applyAlignment="1" applyProtection="1">
      <alignment horizontal="center" vertical="center"/>
      <protection hidden="1"/>
    </xf>
    <xf numFmtId="10" fontId="28" fillId="0" borderId="36" xfId="0" applyNumberFormat="1" applyFont="1" applyFill="1" applyBorder="1" applyAlignment="1" applyProtection="1">
      <alignment horizontal="center" vertical="center" wrapText="1"/>
      <protection hidden="1"/>
    </xf>
    <xf numFmtId="10" fontId="28" fillId="0" borderId="37" xfId="0" applyNumberFormat="1" applyFont="1" applyFill="1" applyBorder="1" applyAlignment="1" applyProtection="1">
      <alignment horizontal="center" vertical="center"/>
      <protection hidden="1"/>
    </xf>
    <xf numFmtId="10" fontId="28" fillId="0" borderId="38" xfId="0" applyNumberFormat="1" applyFont="1" applyFill="1" applyBorder="1" applyAlignment="1" applyProtection="1">
      <alignment horizontal="center" vertical="center"/>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ls.gov/dat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ls.gov/data/"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ls.gov/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5171B-4036-478C-B165-96FE9FEDA9D8}">
  <dimension ref="B1:Z118"/>
  <sheetViews>
    <sheetView showGridLines="0" showRowColHeaders="0" tabSelected="1" zoomScale="80" zoomScaleNormal="80" workbookViewId="0">
      <selection activeCell="G10" sqref="G10"/>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2" ht="42.75" customHeight="1" thickBot="1" x14ac:dyDescent="0.3">
      <c r="B1" s="314" t="s">
        <v>0</v>
      </c>
      <c r="C1" s="315"/>
      <c r="D1" s="315"/>
      <c r="E1" s="1" t="s">
        <v>1</v>
      </c>
      <c r="F1" s="2" t="str">
        <f>K11</f>
        <v>March</v>
      </c>
      <c r="G1" s="2">
        <f>K10</f>
        <v>2023</v>
      </c>
      <c r="H1" s="3"/>
      <c r="I1" s="107"/>
      <c r="J1" s="101" t="s">
        <v>117</v>
      </c>
      <c r="K1" s="101"/>
      <c r="L1" s="101"/>
      <c r="M1" s="102"/>
      <c r="N1" s="102"/>
      <c r="O1" s="102"/>
      <c r="P1" s="103"/>
      <c r="Q1" s="103"/>
      <c r="R1" s="103"/>
      <c r="S1" s="103"/>
      <c r="T1" s="102"/>
      <c r="U1" s="102"/>
    </row>
    <row r="2" spans="2:22" ht="8.25" customHeight="1" thickBot="1" x14ac:dyDescent="0.3">
      <c r="B2" s="7"/>
      <c r="C2" s="8"/>
      <c r="D2" s="8"/>
      <c r="E2" s="8"/>
      <c r="F2" s="8"/>
      <c r="G2" s="8"/>
      <c r="H2" s="8"/>
      <c r="I2" s="108"/>
    </row>
    <row r="3" spans="2:22" ht="20.25" customHeight="1" x14ac:dyDescent="0.25">
      <c r="B3" s="9" t="s">
        <v>2</v>
      </c>
      <c r="C3" s="316" t="s">
        <v>3</v>
      </c>
      <c r="D3" s="316"/>
      <c r="E3" s="316"/>
      <c r="F3" s="10" t="s">
        <v>4</v>
      </c>
      <c r="G3" s="316" t="s">
        <v>5</v>
      </c>
      <c r="H3" s="317"/>
      <c r="I3" s="108"/>
    </row>
    <row r="4" spans="2:22" ht="62.25" customHeight="1" thickBot="1" x14ac:dyDescent="0.3">
      <c r="B4" s="11" t="s">
        <v>7</v>
      </c>
      <c r="C4" s="318" t="s">
        <v>118</v>
      </c>
      <c r="D4" s="319"/>
      <c r="E4" s="319"/>
      <c r="F4" s="231" t="s">
        <v>119</v>
      </c>
      <c r="G4" s="319" t="s">
        <v>120</v>
      </c>
      <c r="H4" s="320"/>
      <c r="I4" s="109"/>
    </row>
    <row r="5" spans="2:22" ht="20.25" customHeight="1" thickBot="1" x14ac:dyDescent="0.3">
      <c r="B5" s="8"/>
      <c r="C5" s="8"/>
      <c r="D5" s="8"/>
      <c r="E5" s="8"/>
      <c r="F5" s="8"/>
      <c r="G5" s="8"/>
      <c r="H5" s="8"/>
      <c r="I5" s="108"/>
    </row>
    <row r="6" spans="2:22" ht="24" customHeight="1" x14ac:dyDescent="0.35">
      <c r="B6" s="321" t="s">
        <v>22</v>
      </c>
      <c r="C6" s="321"/>
      <c r="D6" s="321"/>
      <c r="E6" s="321"/>
      <c r="F6" s="322" t="str">
        <f>CONCATENATE(F1," 1, ",G1)</f>
        <v>March 1, 2023</v>
      </c>
      <c r="G6" s="322" t="e">
        <f>CONCATENATE(#REF!," 1, ",#REF!)</f>
        <v>#REF!</v>
      </c>
      <c r="H6" s="23"/>
      <c r="I6" s="108"/>
      <c r="M6" s="297" t="s">
        <v>116</v>
      </c>
      <c r="N6" s="241"/>
      <c r="P6" s="302" t="s">
        <v>6</v>
      </c>
      <c r="Q6" s="303"/>
      <c r="R6" s="303"/>
      <c r="S6" s="304"/>
      <c r="V6" s="93"/>
    </row>
    <row r="7" spans="2:22" ht="24" customHeight="1" thickBot="1" x14ac:dyDescent="0.3">
      <c r="B7" s="308" t="s">
        <v>121</v>
      </c>
      <c r="C7" s="308"/>
      <c r="D7" s="308"/>
      <c r="E7" s="308"/>
      <c r="F7" s="28">
        <f>K14</f>
        <v>471</v>
      </c>
      <c r="G7" s="29" t="s">
        <v>25</v>
      </c>
      <c r="H7" s="29"/>
      <c r="I7" s="110"/>
      <c r="M7" s="298"/>
      <c r="N7" s="299"/>
      <c r="P7" s="305"/>
      <c r="Q7" s="306"/>
      <c r="R7" s="306"/>
      <c r="S7" s="307"/>
    </row>
    <row r="8" spans="2:22" ht="24" customHeight="1" thickBot="1" x14ac:dyDescent="0.3">
      <c r="B8" s="257" t="s">
        <v>122</v>
      </c>
      <c r="C8" s="257"/>
      <c r="D8" s="257"/>
      <c r="E8" s="257"/>
      <c r="F8" s="257"/>
      <c r="G8" s="257"/>
      <c r="H8" s="257"/>
      <c r="I8" s="111"/>
      <c r="M8" s="300"/>
      <c r="N8" s="301"/>
      <c r="P8" s="309" t="s">
        <v>9</v>
      </c>
      <c r="Q8" s="310"/>
      <c r="R8" s="310"/>
      <c r="S8" s="311"/>
      <c r="U8" s="12" t="s">
        <v>10</v>
      </c>
    </row>
    <row r="9" spans="2:22" ht="24" customHeight="1" thickBot="1" x14ac:dyDescent="0.3">
      <c r="B9" s="257" t="s">
        <v>31</v>
      </c>
      <c r="C9" s="257"/>
      <c r="D9" s="257"/>
      <c r="E9" s="257"/>
      <c r="F9" s="257"/>
      <c r="G9" s="257"/>
      <c r="H9" s="257"/>
      <c r="I9" s="111"/>
      <c r="J9" s="312" t="s">
        <v>8</v>
      </c>
      <c r="K9" s="313"/>
      <c r="L9" s="15"/>
      <c r="M9" s="16" t="s">
        <v>9</v>
      </c>
      <c r="N9" s="17">
        <v>2021</v>
      </c>
      <c r="P9" s="18" t="s">
        <v>12</v>
      </c>
      <c r="Q9" s="19" t="s">
        <v>13</v>
      </c>
      <c r="R9" s="19" t="s">
        <v>14</v>
      </c>
      <c r="S9" s="19" t="s">
        <v>15</v>
      </c>
      <c r="U9" s="20" t="s">
        <v>16</v>
      </c>
    </row>
    <row r="10" spans="2:22" ht="24" customHeight="1" thickBot="1" x14ac:dyDescent="0.3">
      <c r="B10" s="275" t="s">
        <v>34</v>
      </c>
      <c r="C10" s="275"/>
      <c r="D10" s="292" t="str">
        <f>CONCATENATE("The ",F1," ",G1," Average is")</f>
        <v>The March 2023 Average is</v>
      </c>
      <c r="E10" s="292"/>
      <c r="F10" s="292"/>
      <c r="G10" s="34">
        <f>K15</f>
        <v>617</v>
      </c>
      <c r="H10" s="35" t="s">
        <v>35</v>
      </c>
      <c r="I10" s="112"/>
      <c r="J10" s="13" t="s">
        <v>11</v>
      </c>
      <c r="K10" s="14">
        <v>2023</v>
      </c>
      <c r="M10" s="21" t="s">
        <v>19</v>
      </c>
      <c r="N10" s="17" t="s">
        <v>20</v>
      </c>
      <c r="P10" s="269">
        <v>44317</v>
      </c>
      <c r="Q10" s="272">
        <v>338.9</v>
      </c>
      <c r="R10" s="99">
        <v>44378</v>
      </c>
      <c r="S10" s="293">
        <v>44075</v>
      </c>
      <c r="U10" s="22" t="s">
        <v>21</v>
      </c>
    </row>
    <row r="11" spans="2:22" ht="24" customHeight="1" thickBot="1" x14ac:dyDescent="0.3">
      <c r="B11" s="296" t="s">
        <v>37</v>
      </c>
      <c r="C11" s="296"/>
      <c r="D11" s="296"/>
      <c r="E11" s="296"/>
      <c r="F11" s="296"/>
      <c r="G11" s="296"/>
      <c r="H11" s="296"/>
      <c r="I11" s="113"/>
      <c r="J11" s="13" t="s">
        <v>17</v>
      </c>
      <c r="K11" s="14" t="s">
        <v>29</v>
      </c>
      <c r="M11" s="21" t="s">
        <v>23</v>
      </c>
      <c r="N11" s="26" t="s">
        <v>99</v>
      </c>
      <c r="P11" s="270"/>
      <c r="Q11" s="273"/>
      <c r="R11" s="27">
        <v>44409</v>
      </c>
      <c r="S11" s="294"/>
      <c r="U11" s="22" t="s">
        <v>24</v>
      </c>
    </row>
    <row r="12" spans="2:22" ht="24" customHeight="1" thickBot="1" x14ac:dyDescent="0.3">
      <c r="B12" s="257" t="s">
        <v>124</v>
      </c>
      <c r="C12" s="257"/>
      <c r="D12" s="257"/>
      <c r="E12" s="257"/>
      <c r="F12" s="28">
        <f>K14</f>
        <v>471</v>
      </c>
      <c r="G12" s="29" t="s">
        <v>25</v>
      </c>
      <c r="I12" s="110"/>
      <c r="J12" s="24"/>
      <c r="K12" s="25"/>
      <c r="M12" s="21" t="s">
        <v>26</v>
      </c>
      <c r="N12" s="26" t="s">
        <v>99</v>
      </c>
      <c r="P12" s="271"/>
      <c r="Q12" s="274"/>
      <c r="R12" s="27">
        <v>44440</v>
      </c>
      <c r="S12" s="294"/>
      <c r="U12" s="22" t="s">
        <v>27</v>
      </c>
    </row>
    <row r="13" spans="2:22" ht="24" customHeight="1" thickBot="1" x14ac:dyDescent="0.3">
      <c r="B13" s="257" t="s">
        <v>42</v>
      </c>
      <c r="C13" s="257"/>
      <c r="D13" s="257"/>
      <c r="E13" s="257"/>
      <c r="F13" s="257"/>
      <c r="G13" s="257"/>
      <c r="H13" s="257"/>
      <c r="I13" s="111"/>
      <c r="J13" s="290" t="s">
        <v>0</v>
      </c>
      <c r="K13" s="291"/>
      <c r="M13" s="21" t="s">
        <v>29</v>
      </c>
      <c r="N13" s="26" t="s">
        <v>99</v>
      </c>
      <c r="P13" s="269">
        <v>44409</v>
      </c>
      <c r="Q13" s="272">
        <v>340.3</v>
      </c>
      <c r="R13" s="99">
        <v>44470</v>
      </c>
      <c r="S13" s="294"/>
      <c r="U13" s="31" t="s">
        <v>30</v>
      </c>
    </row>
    <row r="14" spans="2:22" ht="24" customHeight="1" thickBot="1" x14ac:dyDescent="0.3">
      <c r="B14" s="257" t="s">
        <v>45</v>
      </c>
      <c r="C14" s="257"/>
      <c r="D14" s="257"/>
      <c r="E14" s="257"/>
      <c r="F14" s="257"/>
      <c r="G14" s="257"/>
      <c r="H14" s="257"/>
      <c r="I14" s="111"/>
      <c r="J14" s="13" t="s">
        <v>28</v>
      </c>
      <c r="K14" s="30">
        <v>471</v>
      </c>
      <c r="M14" s="21" t="s">
        <v>33</v>
      </c>
      <c r="N14" s="26">
        <v>518</v>
      </c>
      <c r="P14" s="270"/>
      <c r="Q14" s="273"/>
      <c r="R14" s="27">
        <v>44501</v>
      </c>
      <c r="S14" s="294"/>
    </row>
    <row r="15" spans="2:22" ht="24" customHeight="1" thickBot="1" x14ac:dyDescent="0.3">
      <c r="B15" s="284" t="s">
        <v>48</v>
      </c>
      <c r="C15" s="285"/>
      <c r="D15" s="285"/>
      <c r="E15" s="285"/>
      <c r="F15" s="285"/>
      <c r="G15" s="285"/>
      <c r="H15" s="285"/>
      <c r="I15" s="114"/>
      <c r="J15" s="32" t="s">
        <v>32</v>
      </c>
      <c r="K15" s="33">
        <v>617</v>
      </c>
      <c r="M15" s="21" t="s">
        <v>36</v>
      </c>
      <c r="N15" s="26">
        <v>546</v>
      </c>
      <c r="P15" s="271"/>
      <c r="Q15" s="274"/>
      <c r="R15" s="27">
        <v>44531</v>
      </c>
      <c r="S15" s="294"/>
    </row>
    <row r="16" spans="2:22" ht="24" customHeight="1" thickBot="1" x14ac:dyDescent="0.3">
      <c r="B16" s="286" t="s">
        <v>51</v>
      </c>
      <c r="C16" s="285"/>
      <c r="D16" s="285"/>
      <c r="E16" s="285"/>
      <c r="F16" s="285"/>
      <c r="G16" s="285"/>
      <c r="H16" s="285"/>
      <c r="I16" s="115"/>
      <c r="J16" s="24"/>
      <c r="K16" s="25"/>
      <c r="M16" s="21" t="s">
        <v>18</v>
      </c>
      <c r="N16" s="26">
        <v>552</v>
      </c>
      <c r="P16" s="269">
        <v>44501</v>
      </c>
      <c r="Q16" s="272">
        <v>341.02199999999999</v>
      </c>
      <c r="R16" s="99">
        <v>44562</v>
      </c>
      <c r="S16" s="294"/>
      <c r="U16" s="36"/>
    </row>
    <row r="17" spans="2:21" ht="43.5" customHeight="1" thickBot="1" x14ac:dyDescent="0.3">
      <c r="B17" s="287" t="s">
        <v>131</v>
      </c>
      <c r="C17" s="288"/>
      <c r="D17" s="288"/>
      <c r="E17" s="288"/>
      <c r="F17" s="288"/>
      <c r="G17" s="288"/>
      <c r="H17" s="289"/>
      <c r="I17" s="116"/>
      <c r="J17" s="290" t="s">
        <v>38</v>
      </c>
      <c r="K17" s="291"/>
      <c r="M17" s="21" t="s">
        <v>41</v>
      </c>
      <c r="N17" s="26">
        <v>568</v>
      </c>
      <c r="P17" s="270"/>
      <c r="Q17" s="273"/>
      <c r="R17" s="27">
        <v>44593</v>
      </c>
      <c r="S17" s="294"/>
      <c r="U17" s="36"/>
    </row>
    <row r="18" spans="2:21" ht="40.5" customHeight="1" thickBot="1" x14ac:dyDescent="0.3">
      <c r="B18" s="266" t="s">
        <v>133</v>
      </c>
      <c r="C18" s="267"/>
      <c r="D18" s="267"/>
      <c r="E18" s="267"/>
      <c r="F18" s="267"/>
      <c r="G18" s="267"/>
      <c r="H18" s="268"/>
      <c r="I18" s="108"/>
      <c r="J18" s="37" t="s">
        <v>39</v>
      </c>
      <c r="K18" s="123">
        <v>44866</v>
      </c>
      <c r="M18" s="21" t="s">
        <v>44</v>
      </c>
      <c r="N18" s="26">
        <v>573</v>
      </c>
      <c r="P18" s="271"/>
      <c r="Q18" s="274"/>
      <c r="R18" s="27">
        <v>44621</v>
      </c>
      <c r="S18" s="294"/>
      <c r="U18" s="36"/>
    </row>
    <row r="19" spans="2:21" ht="56.25" customHeight="1" thickBot="1" x14ac:dyDescent="0.3">
      <c r="B19" s="46" t="s">
        <v>55</v>
      </c>
      <c r="C19" s="47" t="s">
        <v>56</v>
      </c>
      <c r="D19" s="48" t="s">
        <v>57</v>
      </c>
      <c r="E19" s="48" t="s">
        <v>58</v>
      </c>
      <c r="F19" s="48" t="s">
        <v>59</v>
      </c>
      <c r="G19" s="280" t="s">
        <v>60</v>
      </c>
      <c r="H19" s="281"/>
      <c r="I19" s="117"/>
      <c r="J19" s="38" t="s">
        <v>43</v>
      </c>
      <c r="K19" s="39">
        <v>387.89400000000001</v>
      </c>
      <c r="M19" s="21" t="s">
        <v>47</v>
      </c>
      <c r="N19" s="26">
        <v>575</v>
      </c>
      <c r="P19" s="269">
        <v>44593</v>
      </c>
      <c r="Q19" s="272">
        <v>366.12799999999999</v>
      </c>
      <c r="R19" s="99">
        <v>44652</v>
      </c>
      <c r="S19" s="294"/>
      <c r="U19" s="36"/>
    </row>
    <row r="20" spans="2:21" ht="21.75" customHeight="1" thickBot="1" x14ac:dyDescent="0.35">
      <c r="B20" s="49">
        <v>302.01</v>
      </c>
      <c r="C20" s="50" t="s">
        <v>61</v>
      </c>
      <c r="D20" s="51">
        <v>3.75</v>
      </c>
      <c r="E20" s="52">
        <v>0</v>
      </c>
      <c r="F20" s="53">
        <f t="shared" ref="F20:F30" si="0">D20+E20</f>
        <v>3.75</v>
      </c>
      <c r="G20" s="282">
        <f t="shared" ref="G20:G30" si="1">IF((ABS(($K$15-$K$14)*F20/100))&gt;0.1, ($K$15-$K$14)*F20/100, 0)</f>
        <v>5.4749999999999996</v>
      </c>
      <c r="H20" s="283" t="e">
        <f>IF((ABS((J15-J14)*E20/100))&gt;0.1, (J15-J14)*E20/100, 0)</f>
        <v>#VALUE!</v>
      </c>
      <c r="I20" s="118"/>
      <c r="J20" s="40" t="s">
        <v>46</v>
      </c>
      <c r="K20" s="41" t="s">
        <v>123</v>
      </c>
      <c r="M20" s="21" t="s">
        <v>50</v>
      </c>
      <c r="N20" s="26">
        <v>572</v>
      </c>
      <c r="P20" s="270"/>
      <c r="Q20" s="273"/>
      <c r="R20" s="27">
        <v>44682</v>
      </c>
      <c r="S20" s="294"/>
      <c r="U20" s="36"/>
    </row>
    <row r="21" spans="2:21" ht="21.75" customHeight="1" thickBot="1" x14ac:dyDescent="0.35">
      <c r="B21" s="54" t="s">
        <v>62</v>
      </c>
      <c r="C21" s="55" t="s">
        <v>111</v>
      </c>
      <c r="D21" s="56">
        <v>6.85</v>
      </c>
      <c r="E21" s="56">
        <v>1</v>
      </c>
      <c r="F21" s="57">
        <f t="shared" si="0"/>
        <v>7.85</v>
      </c>
      <c r="G21" s="276">
        <f t="shared" si="1"/>
        <v>11.461</v>
      </c>
      <c r="H21" s="277" t="e">
        <f>IF((ABS((#REF!-J15)*E21/100))&gt;0.1, (#REF!-J15)*E21/100, 0)</f>
        <v>#REF!</v>
      </c>
      <c r="I21" s="118"/>
      <c r="J21" s="40" t="s">
        <v>49</v>
      </c>
      <c r="K21" s="42">
        <v>326.3</v>
      </c>
      <c r="M21" s="21" t="s">
        <v>53</v>
      </c>
      <c r="N21" s="26">
        <v>570</v>
      </c>
      <c r="P21" s="271"/>
      <c r="Q21" s="274"/>
      <c r="R21" s="27">
        <v>44713</v>
      </c>
      <c r="S21" s="294"/>
      <c r="U21" s="36"/>
    </row>
    <row r="22" spans="2:21" ht="21.75" customHeight="1" thickBot="1" x14ac:dyDescent="0.35">
      <c r="B22" s="54" t="s">
        <v>64</v>
      </c>
      <c r="C22" s="55" t="s">
        <v>112</v>
      </c>
      <c r="D22" s="56">
        <v>6.85</v>
      </c>
      <c r="E22" s="56">
        <v>1</v>
      </c>
      <c r="F22" s="57">
        <f t="shared" si="0"/>
        <v>7.85</v>
      </c>
      <c r="G22" s="276">
        <f t="shared" si="1"/>
        <v>11.461</v>
      </c>
      <c r="H22" s="277" t="e">
        <f>IF((ABS((#REF!-#REF!)*E22/100))&gt;0.1, (#REF!-#REF!)*E22/100, 0)</f>
        <v>#REF!</v>
      </c>
      <c r="I22" s="118"/>
      <c r="J22" s="43" t="s">
        <v>52</v>
      </c>
      <c r="K22" s="44">
        <v>44470</v>
      </c>
      <c r="L22" s="5"/>
      <c r="M22" s="45" t="s">
        <v>54</v>
      </c>
      <c r="N22" s="126">
        <v>574</v>
      </c>
      <c r="P22" s="269">
        <v>44682</v>
      </c>
      <c r="Q22" s="272">
        <v>370.11200000000002</v>
      </c>
      <c r="R22" s="99">
        <v>44743</v>
      </c>
      <c r="S22" s="294"/>
      <c r="U22" s="36"/>
    </row>
    <row r="23" spans="2:21" ht="21.75" customHeight="1" thickBot="1" x14ac:dyDescent="0.35">
      <c r="B23" s="54" t="s">
        <v>66</v>
      </c>
      <c r="C23" s="55" t="s">
        <v>113</v>
      </c>
      <c r="D23" s="56">
        <v>6.85</v>
      </c>
      <c r="E23" s="56">
        <v>1</v>
      </c>
      <c r="F23" s="57">
        <f t="shared" si="0"/>
        <v>7.85</v>
      </c>
      <c r="G23" s="276">
        <f t="shared" si="1"/>
        <v>11.461</v>
      </c>
      <c r="H23" s="277" t="e">
        <f>IF((ABS((#REF!-#REF!)*E23/100))&gt;0.1, (#REF!-#REF!)*E23/100, 0)</f>
        <v>#REF!</v>
      </c>
      <c r="I23" s="118"/>
      <c r="K23" s="5"/>
      <c r="L23" s="5"/>
      <c r="M23" s="16"/>
      <c r="N23" s="125">
        <v>2022</v>
      </c>
      <c r="P23" s="270"/>
      <c r="Q23" s="273"/>
      <c r="R23" s="27">
        <v>44774</v>
      </c>
      <c r="S23" s="294"/>
      <c r="U23" s="36"/>
    </row>
    <row r="24" spans="2:21" ht="21.75" customHeight="1" thickBot="1" x14ac:dyDescent="0.35">
      <c r="B24" s="54" t="s">
        <v>68</v>
      </c>
      <c r="C24" s="55" t="s">
        <v>114</v>
      </c>
      <c r="D24" s="56">
        <v>6.85</v>
      </c>
      <c r="E24" s="56">
        <v>1</v>
      </c>
      <c r="F24" s="57">
        <f t="shared" si="0"/>
        <v>7.85</v>
      </c>
      <c r="G24" s="276">
        <f t="shared" si="1"/>
        <v>11.461</v>
      </c>
      <c r="H24" s="277" t="e">
        <f>IF((ABS((#REF!-#REF!)*E24/100))&gt;0.1, (#REF!-#REF!)*E24/100, 0)</f>
        <v>#REF!</v>
      </c>
      <c r="I24" s="118"/>
      <c r="J24" s="5"/>
      <c r="K24" s="5"/>
      <c r="L24" s="5"/>
      <c r="M24" s="21" t="s">
        <v>19</v>
      </c>
      <c r="N24" s="17" t="s">
        <v>20</v>
      </c>
      <c r="P24" s="271"/>
      <c r="Q24" s="274"/>
      <c r="R24" s="27">
        <v>44805</v>
      </c>
      <c r="S24" s="294"/>
      <c r="U24" s="36"/>
    </row>
    <row r="25" spans="2:21" ht="21.75" customHeight="1" thickBot="1" x14ac:dyDescent="0.35">
      <c r="B25" s="54" t="s">
        <v>125</v>
      </c>
      <c r="C25" s="55" t="s">
        <v>115</v>
      </c>
      <c r="D25" s="56">
        <v>8.25</v>
      </c>
      <c r="E25" s="56">
        <v>1</v>
      </c>
      <c r="F25" s="58">
        <f t="shared" si="0"/>
        <v>9.25</v>
      </c>
      <c r="G25" s="276">
        <f t="shared" si="1"/>
        <v>13.505000000000001</v>
      </c>
      <c r="H25" s="277" t="e">
        <f>IF((ABS((#REF!-#REF!)*E25/100))&gt;0.1, (#REF!-#REF!)*E25/100, 0)</f>
        <v>#REF!</v>
      </c>
      <c r="I25" s="118"/>
      <c r="J25" s="5"/>
      <c r="K25" s="5"/>
      <c r="L25" s="5"/>
      <c r="M25" s="21" t="s">
        <v>23</v>
      </c>
      <c r="N25" s="26">
        <v>580</v>
      </c>
      <c r="P25" s="269">
        <v>44774</v>
      </c>
      <c r="Q25" s="272">
        <v>387.63799999999998</v>
      </c>
      <c r="R25" s="99">
        <v>44835</v>
      </c>
      <c r="S25" s="294"/>
      <c r="U25" s="36"/>
    </row>
    <row r="26" spans="2:21" ht="21.75" customHeight="1" thickBot="1" x14ac:dyDescent="0.35">
      <c r="B26" s="54" t="s">
        <v>126</v>
      </c>
      <c r="C26" s="55" t="s">
        <v>71</v>
      </c>
      <c r="D26" s="56">
        <v>6.2</v>
      </c>
      <c r="E26" s="56">
        <v>1</v>
      </c>
      <c r="F26" s="58">
        <f t="shared" si="0"/>
        <v>7.2</v>
      </c>
      <c r="G26" s="276">
        <f t="shared" si="1"/>
        <v>10.512</v>
      </c>
      <c r="H26" s="277" t="e">
        <f>IF((ABS((#REF!-#REF!)*E26/100))&gt;0.1, (#REF!-#REF!)*E26/100, 0)</f>
        <v>#REF!</v>
      </c>
      <c r="I26" s="118"/>
      <c r="J26" s="5"/>
      <c r="K26" s="5"/>
      <c r="L26" s="5"/>
      <c r="M26" s="21" t="s">
        <v>26</v>
      </c>
      <c r="N26" s="26">
        <v>605</v>
      </c>
      <c r="P26" s="270"/>
      <c r="Q26" s="273"/>
      <c r="R26" s="27">
        <v>44866</v>
      </c>
      <c r="S26" s="294"/>
    </row>
    <row r="27" spans="2:21" ht="21.75" customHeight="1" thickBot="1" x14ac:dyDescent="0.35">
      <c r="B27" s="54" t="s">
        <v>127</v>
      </c>
      <c r="C27" s="55" t="s">
        <v>72</v>
      </c>
      <c r="D27" s="56">
        <v>5.5</v>
      </c>
      <c r="E27" s="56">
        <v>1</v>
      </c>
      <c r="F27" s="57">
        <f t="shared" si="0"/>
        <v>6.5</v>
      </c>
      <c r="G27" s="276">
        <f t="shared" si="1"/>
        <v>9.49</v>
      </c>
      <c r="H27" s="277" t="e">
        <f>IF((ABS((#REF!-#REF!)*E27/100))&gt;0.1, (#REF!-#REF!)*E27/100, 0)</f>
        <v>#REF!</v>
      </c>
      <c r="I27" s="118"/>
      <c r="J27" s="5"/>
      <c r="K27" s="5"/>
      <c r="L27" s="5"/>
      <c r="M27" s="21" t="s">
        <v>29</v>
      </c>
      <c r="N27" s="26">
        <v>624</v>
      </c>
      <c r="P27" s="271"/>
      <c r="Q27" s="274"/>
      <c r="R27" s="27">
        <v>44896</v>
      </c>
      <c r="S27" s="294"/>
    </row>
    <row r="28" spans="2:21" ht="21.75" customHeight="1" thickBot="1" x14ac:dyDescent="0.35">
      <c r="B28" s="54" t="s">
        <v>128</v>
      </c>
      <c r="C28" s="55" t="s">
        <v>73</v>
      </c>
      <c r="D28" s="56">
        <v>4.9000000000000004</v>
      </c>
      <c r="E28" s="56">
        <v>1</v>
      </c>
      <c r="F28" s="57">
        <f t="shared" si="0"/>
        <v>5.9</v>
      </c>
      <c r="G28" s="276">
        <f t="shared" si="1"/>
        <v>8.6140000000000008</v>
      </c>
      <c r="H28" s="277" t="e">
        <f>IF((ABS((#REF!-#REF!)*E28/100))&gt;0.1, (#REF!-#REF!)*E28/100, 0)</f>
        <v>#REF!</v>
      </c>
      <c r="I28" s="118"/>
      <c r="J28" s="5"/>
      <c r="K28" s="5"/>
      <c r="L28" s="5"/>
      <c r="M28" s="21" t="s">
        <v>33</v>
      </c>
      <c r="N28" s="26">
        <v>655</v>
      </c>
      <c r="P28" s="269">
        <v>44866</v>
      </c>
      <c r="Q28" s="272">
        <v>387.89400000000001</v>
      </c>
      <c r="R28" s="99">
        <v>44927</v>
      </c>
      <c r="S28" s="294"/>
    </row>
    <row r="29" spans="2:21" ht="21.75" customHeight="1" thickBot="1" x14ac:dyDescent="0.35">
      <c r="B29" s="54" t="s">
        <v>129</v>
      </c>
      <c r="C29" s="55" t="s">
        <v>74</v>
      </c>
      <c r="D29" s="56">
        <v>4.5</v>
      </c>
      <c r="E29" s="60">
        <v>1</v>
      </c>
      <c r="F29" s="57">
        <f t="shared" si="0"/>
        <v>5.5</v>
      </c>
      <c r="G29" s="276">
        <f t="shared" si="1"/>
        <v>8.0299999999999994</v>
      </c>
      <c r="H29" s="277" t="e">
        <f>IF((ABS((#REF!-#REF!)*E29/100))&gt;0.1, (#REF!-#REF!)*E29/100, 0)</f>
        <v>#REF!</v>
      </c>
      <c r="I29" s="118"/>
      <c r="J29" s="5"/>
      <c r="K29" s="5"/>
      <c r="L29" s="5"/>
      <c r="M29" s="21" t="s">
        <v>36</v>
      </c>
      <c r="N29" s="26">
        <v>719</v>
      </c>
      <c r="P29" s="270"/>
      <c r="Q29" s="273"/>
      <c r="R29" s="27">
        <v>44958</v>
      </c>
      <c r="S29" s="294"/>
    </row>
    <row r="30" spans="2:21" ht="21.75" customHeight="1" thickBot="1" x14ac:dyDescent="0.35">
      <c r="B30" s="61" t="s">
        <v>130</v>
      </c>
      <c r="C30" s="62" t="s">
        <v>75</v>
      </c>
      <c r="D30" s="63">
        <v>6.7</v>
      </c>
      <c r="E30" s="64">
        <v>1</v>
      </c>
      <c r="F30" s="65">
        <f t="shared" si="0"/>
        <v>7.7</v>
      </c>
      <c r="G30" s="278">
        <f t="shared" si="1"/>
        <v>11.242000000000001</v>
      </c>
      <c r="H30" s="279" t="e">
        <f>IF((ABS((#REF!-#REF!)*E30/100))&gt;0.1, (#REF!-#REF!)*E30/100, 0)</f>
        <v>#REF!</v>
      </c>
      <c r="I30" s="118"/>
      <c r="J30" s="5"/>
      <c r="K30" s="5"/>
      <c r="L30" s="5"/>
      <c r="M30" s="21" t="s">
        <v>18</v>
      </c>
      <c r="N30" s="26">
        <v>779</v>
      </c>
      <c r="P30" s="271"/>
      <c r="Q30" s="274"/>
      <c r="R30" s="27">
        <v>44986</v>
      </c>
      <c r="S30" s="295"/>
    </row>
    <row r="31" spans="2:21" ht="21.75" customHeight="1" thickBot="1" x14ac:dyDescent="0.35">
      <c r="B31" s="66"/>
      <c r="C31" s="67"/>
      <c r="D31" s="68"/>
      <c r="E31" s="69"/>
      <c r="F31" s="70"/>
      <c r="G31" s="132"/>
      <c r="H31" s="132"/>
      <c r="I31" s="118"/>
      <c r="J31" s="5"/>
      <c r="K31" s="5"/>
      <c r="L31" s="5"/>
      <c r="M31" s="21" t="s">
        <v>41</v>
      </c>
      <c r="N31" s="26">
        <v>824</v>
      </c>
      <c r="P31" s="269">
        <v>44978</v>
      </c>
      <c r="Q31" s="272" t="s">
        <v>88</v>
      </c>
      <c r="R31" s="99">
        <v>45017</v>
      </c>
      <c r="S31" s="5"/>
    </row>
    <row r="32" spans="2:21" ht="21.75" customHeight="1" thickBot="1" x14ac:dyDescent="0.35">
      <c r="B32" s="275" t="s">
        <v>140</v>
      </c>
      <c r="C32" s="275"/>
      <c r="D32" s="275"/>
      <c r="E32" s="275"/>
      <c r="F32" s="275"/>
      <c r="G32" s="275"/>
      <c r="H32" s="275"/>
      <c r="I32" s="118"/>
      <c r="J32" s="5"/>
      <c r="K32" s="5"/>
      <c r="M32" s="21" t="s">
        <v>44</v>
      </c>
      <c r="N32" s="26">
        <v>829</v>
      </c>
      <c r="P32" s="270"/>
      <c r="Q32" s="273"/>
      <c r="R32" s="27">
        <v>45047</v>
      </c>
    </row>
    <row r="33" spans="2:18" ht="21.75" customHeight="1" thickBot="1" x14ac:dyDescent="0.35">
      <c r="B33" s="257" t="s">
        <v>77</v>
      </c>
      <c r="C33" s="257"/>
      <c r="D33" s="257"/>
      <c r="E33" s="257"/>
      <c r="F33" s="257"/>
      <c r="G33" s="257"/>
      <c r="H33" s="257"/>
      <c r="I33" s="118"/>
      <c r="M33" s="21" t="s">
        <v>47</v>
      </c>
      <c r="N33" s="26">
        <v>806</v>
      </c>
      <c r="P33" s="271"/>
      <c r="Q33" s="274"/>
      <c r="R33" s="27">
        <v>45078</v>
      </c>
    </row>
    <row r="34" spans="2:18" ht="21.75" customHeight="1" x14ac:dyDescent="0.3">
      <c r="B34" s="257" t="s">
        <v>78</v>
      </c>
      <c r="C34" s="257"/>
      <c r="D34" s="257"/>
      <c r="E34" s="257"/>
      <c r="F34" s="257"/>
      <c r="G34" s="257"/>
      <c r="H34" s="257"/>
      <c r="I34" s="118"/>
      <c r="M34" s="21" t="s">
        <v>50</v>
      </c>
      <c r="N34" s="26">
        <v>764</v>
      </c>
      <c r="P34" s="5" t="s">
        <v>40</v>
      </c>
      <c r="Q34" s="59">
        <v>326.3</v>
      </c>
      <c r="R34" s="5" t="s">
        <v>40</v>
      </c>
    </row>
    <row r="35" spans="2:18" ht="21.75" customHeight="1" x14ac:dyDescent="0.3">
      <c r="B35" s="257" t="s">
        <v>79</v>
      </c>
      <c r="C35" s="257"/>
      <c r="D35" s="257"/>
      <c r="E35" s="257"/>
      <c r="F35" s="257"/>
      <c r="G35" s="257"/>
      <c r="H35" s="257"/>
      <c r="I35" s="118"/>
      <c r="M35" s="21" t="s">
        <v>53</v>
      </c>
      <c r="N35" s="26">
        <v>690</v>
      </c>
    </row>
    <row r="36" spans="2:18" ht="21.75" customHeight="1" thickBot="1" x14ac:dyDescent="0.35">
      <c r="B36" s="257" t="s">
        <v>80</v>
      </c>
      <c r="C36" s="257"/>
      <c r="D36" s="257"/>
      <c r="E36" s="257"/>
      <c r="F36" s="257"/>
      <c r="G36" s="257"/>
      <c r="H36" s="257"/>
      <c r="I36" s="118"/>
      <c r="M36" s="45" t="s">
        <v>54</v>
      </c>
      <c r="N36" s="126">
        <v>640</v>
      </c>
    </row>
    <row r="37" spans="2:18" ht="21.75" customHeight="1" x14ac:dyDescent="0.3">
      <c r="B37" s="71" t="s">
        <v>81</v>
      </c>
      <c r="C37" s="72" t="str">
        <f>K20</f>
        <v>September 2020</v>
      </c>
      <c r="D37" s="258" t="s">
        <v>82</v>
      </c>
      <c r="E37" s="258"/>
      <c r="F37" s="73">
        <f>K21</f>
        <v>326.3</v>
      </c>
      <c r="G37" s="71"/>
      <c r="H37" s="71"/>
      <c r="I37" s="118"/>
      <c r="M37" s="16"/>
      <c r="N37" s="125">
        <v>2023</v>
      </c>
    </row>
    <row r="38" spans="2:18" ht="21.75" customHeight="1" x14ac:dyDescent="0.3">
      <c r="B38" s="71"/>
      <c r="C38" s="72"/>
      <c r="D38" s="230"/>
      <c r="E38" s="230"/>
      <c r="F38" s="73"/>
      <c r="G38" s="71"/>
      <c r="H38" s="71"/>
      <c r="I38" s="118"/>
      <c r="M38" s="21" t="s">
        <v>19</v>
      </c>
      <c r="N38" s="17" t="s">
        <v>20</v>
      </c>
    </row>
    <row r="39" spans="2:18" ht="21.75" customHeight="1" x14ac:dyDescent="0.3">
      <c r="B39" s="259" t="s">
        <v>83</v>
      </c>
      <c r="C39" s="259"/>
      <c r="D39" s="259"/>
      <c r="E39" s="124">
        <f>K18</f>
        <v>44866</v>
      </c>
      <c r="F39" s="74" t="s">
        <v>84</v>
      </c>
      <c r="G39" s="104">
        <f>K19</f>
        <v>387.89400000000001</v>
      </c>
      <c r="H39" s="71"/>
      <c r="I39" s="118"/>
      <c r="M39" s="21" t="s">
        <v>23</v>
      </c>
      <c r="N39" s="26">
        <v>626</v>
      </c>
    </row>
    <row r="40" spans="2:18" ht="21.75" customHeight="1" thickBot="1" x14ac:dyDescent="0.35">
      <c r="B40" s="71"/>
      <c r="C40" s="71"/>
      <c r="D40" s="71"/>
      <c r="E40" s="71"/>
      <c r="F40" s="71"/>
      <c r="G40" s="71"/>
      <c r="H40" s="71"/>
      <c r="I40" s="118"/>
      <c r="M40" s="21" t="s">
        <v>26</v>
      </c>
      <c r="N40" s="26">
        <v>608</v>
      </c>
    </row>
    <row r="41" spans="2:18" ht="40.5" customHeight="1" thickBot="1" x14ac:dyDescent="0.3">
      <c r="B41" s="260" t="s">
        <v>139</v>
      </c>
      <c r="C41" s="261"/>
      <c r="D41" s="261"/>
      <c r="E41" s="261"/>
      <c r="F41" s="261"/>
      <c r="G41" s="261"/>
      <c r="H41" s="262"/>
      <c r="I41" s="108"/>
      <c r="M41" s="21" t="s">
        <v>29</v>
      </c>
      <c r="N41" s="26">
        <v>617</v>
      </c>
    </row>
    <row r="42" spans="2:18" ht="62.5" thickBot="1" x14ac:dyDescent="0.3">
      <c r="B42" s="156" t="s">
        <v>55</v>
      </c>
      <c r="C42" s="157" t="s">
        <v>56</v>
      </c>
      <c r="D42" s="158" t="s">
        <v>57</v>
      </c>
      <c r="E42" s="158" t="s">
        <v>85</v>
      </c>
      <c r="F42" s="158" t="s">
        <v>59</v>
      </c>
      <c r="G42" s="159" t="s">
        <v>86</v>
      </c>
      <c r="H42" s="155" t="s">
        <v>87</v>
      </c>
      <c r="I42" s="117"/>
      <c r="M42" s="21" t="s">
        <v>33</v>
      </c>
      <c r="N42" s="26"/>
    </row>
    <row r="43" spans="2:18" ht="21.75" customHeight="1" thickBot="1" x14ac:dyDescent="0.35">
      <c r="B43" s="160">
        <v>302.01</v>
      </c>
      <c r="C43" s="161" t="s">
        <v>61</v>
      </c>
      <c r="D43" s="162">
        <v>3.75</v>
      </c>
      <c r="E43" s="163">
        <v>0</v>
      </c>
      <c r="F43" s="164">
        <f>D43+E43</f>
        <v>3.75</v>
      </c>
      <c r="G43" s="196">
        <v>0.96250000000000002</v>
      </c>
      <c r="H43" s="197" t="str">
        <f t="shared" ref="H43:H53" si="2">(IF((($K$19-$K$21)/$K$21)&gt;0.05, "5.00%",($K$19-$K$21)/$K$21))</f>
        <v>5.00%</v>
      </c>
      <c r="I43" s="119"/>
      <c r="M43" s="45" t="s">
        <v>36</v>
      </c>
      <c r="N43" s="126"/>
    </row>
    <row r="44" spans="2:18" ht="21.75" customHeight="1" x14ac:dyDescent="0.3">
      <c r="B44" s="54" t="s">
        <v>62</v>
      </c>
      <c r="C44" s="79" t="s">
        <v>63</v>
      </c>
      <c r="D44" s="56">
        <v>6.85</v>
      </c>
      <c r="E44" s="56">
        <v>1</v>
      </c>
      <c r="F44" s="57">
        <f t="shared" ref="F44:F53" si="3">D44+E44</f>
        <v>7.85</v>
      </c>
      <c r="G44" s="198">
        <v>0.92149999999999999</v>
      </c>
      <c r="H44" s="199" t="str">
        <f t="shared" si="2"/>
        <v>5.00%</v>
      </c>
      <c r="I44" s="119"/>
    </row>
    <row r="45" spans="2:18" ht="21.75" customHeight="1" x14ac:dyDescent="0.3">
      <c r="B45" s="54" t="s">
        <v>64</v>
      </c>
      <c r="C45" s="79" t="s">
        <v>65</v>
      </c>
      <c r="D45" s="56">
        <v>6.85</v>
      </c>
      <c r="E45" s="56">
        <v>1</v>
      </c>
      <c r="F45" s="57">
        <f t="shared" si="3"/>
        <v>7.85</v>
      </c>
      <c r="G45" s="198">
        <v>0.92149999999999999</v>
      </c>
      <c r="H45" s="199" t="str">
        <f t="shared" si="2"/>
        <v>5.00%</v>
      </c>
      <c r="I45" s="119"/>
    </row>
    <row r="46" spans="2:18" ht="21.75" customHeight="1" x14ac:dyDescent="0.3">
      <c r="B46" s="54" t="s">
        <v>66</v>
      </c>
      <c r="C46" s="79" t="s">
        <v>67</v>
      </c>
      <c r="D46" s="56">
        <v>6.85</v>
      </c>
      <c r="E46" s="56">
        <v>1</v>
      </c>
      <c r="F46" s="57">
        <f t="shared" si="3"/>
        <v>7.85</v>
      </c>
      <c r="G46" s="198">
        <v>0.92149999999999999</v>
      </c>
      <c r="H46" s="199" t="str">
        <f t="shared" si="2"/>
        <v>5.00%</v>
      </c>
      <c r="I46" s="119"/>
    </row>
    <row r="47" spans="2:18" ht="21.75" customHeight="1" x14ac:dyDescent="0.3">
      <c r="B47" s="54" t="s">
        <v>68</v>
      </c>
      <c r="C47" s="79" t="s">
        <v>69</v>
      </c>
      <c r="D47" s="56">
        <v>6.85</v>
      </c>
      <c r="E47" s="56">
        <v>1</v>
      </c>
      <c r="F47" s="57">
        <f t="shared" si="3"/>
        <v>7.85</v>
      </c>
      <c r="G47" s="198">
        <v>0.92149999999999999</v>
      </c>
      <c r="H47" s="199" t="str">
        <f t="shared" si="2"/>
        <v>5.00%</v>
      </c>
      <c r="I47" s="119"/>
    </row>
    <row r="48" spans="2:18" ht="21.75" customHeight="1" x14ac:dyDescent="0.3">
      <c r="B48" s="54" t="s">
        <v>125</v>
      </c>
      <c r="C48" s="79" t="s">
        <v>70</v>
      </c>
      <c r="D48" s="56">
        <v>8.25</v>
      </c>
      <c r="E48" s="56">
        <v>1</v>
      </c>
      <c r="F48" s="58">
        <f t="shared" si="3"/>
        <v>9.25</v>
      </c>
      <c r="G48" s="198">
        <v>0.90749999999999997</v>
      </c>
      <c r="H48" s="199" t="str">
        <f t="shared" si="2"/>
        <v>5.00%</v>
      </c>
      <c r="I48" s="119"/>
    </row>
    <row r="49" spans="2:26" ht="21.75" customHeight="1" x14ac:dyDescent="0.3">
      <c r="B49" s="54" t="s">
        <v>126</v>
      </c>
      <c r="C49" s="79" t="s">
        <v>71</v>
      </c>
      <c r="D49" s="56">
        <v>6.2</v>
      </c>
      <c r="E49" s="56">
        <v>1</v>
      </c>
      <c r="F49" s="58">
        <f t="shared" si="3"/>
        <v>7.2</v>
      </c>
      <c r="G49" s="198">
        <v>0.92800000000000005</v>
      </c>
      <c r="H49" s="199" t="str">
        <f t="shared" si="2"/>
        <v>5.00%</v>
      </c>
      <c r="I49" s="119"/>
    </row>
    <row r="50" spans="2:26" ht="21.75" customHeight="1" x14ac:dyDescent="0.3">
      <c r="B50" s="54" t="s">
        <v>127</v>
      </c>
      <c r="C50" s="79" t="s">
        <v>72</v>
      </c>
      <c r="D50" s="56">
        <v>5.5</v>
      </c>
      <c r="E50" s="56">
        <v>1</v>
      </c>
      <c r="F50" s="57">
        <f t="shared" si="3"/>
        <v>6.5</v>
      </c>
      <c r="G50" s="198">
        <v>0.93500000000000005</v>
      </c>
      <c r="H50" s="199" t="str">
        <f t="shared" si="2"/>
        <v>5.00%</v>
      </c>
      <c r="I50" s="119"/>
    </row>
    <row r="51" spans="2:26" ht="21.75" customHeight="1" x14ac:dyDescent="0.3">
      <c r="B51" s="54" t="s">
        <v>128</v>
      </c>
      <c r="C51" s="79" t="s">
        <v>73</v>
      </c>
      <c r="D51" s="56">
        <v>4.9000000000000004</v>
      </c>
      <c r="E51" s="56">
        <v>1</v>
      </c>
      <c r="F51" s="57">
        <f t="shared" si="3"/>
        <v>5.9</v>
      </c>
      <c r="G51" s="198">
        <v>0.94099999999999995</v>
      </c>
      <c r="H51" s="199" t="str">
        <f t="shared" si="2"/>
        <v>5.00%</v>
      </c>
      <c r="I51" s="119"/>
    </row>
    <row r="52" spans="2:26" ht="21.75" customHeight="1" x14ac:dyDescent="0.3">
      <c r="B52" s="54" t="s">
        <v>129</v>
      </c>
      <c r="C52" s="79" t="s">
        <v>74</v>
      </c>
      <c r="D52" s="56">
        <v>4.5</v>
      </c>
      <c r="E52" s="60">
        <v>1</v>
      </c>
      <c r="F52" s="57">
        <f t="shared" si="3"/>
        <v>5.5</v>
      </c>
      <c r="G52" s="198">
        <v>0.94499999999999995</v>
      </c>
      <c r="H52" s="199" t="str">
        <f t="shared" si="2"/>
        <v>5.00%</v>
      </c>
      <c r="I52" s="119"/>
    </row>
    <row r="53" spans="2:26" ht="21.75" customHeight="1" thickBot="1" x14ac:dyDescent="0.35">
      <c r="B53" s="61" t="s">
        <v>130</v>
      </c>
      <c r="C53" s="82" t="s">
        <v>75</v>
      </c>
      <c r="D53" s="63">
        <v>6.7</v>
      </c>
      <c r="E53" s="64">
        <v>1</v>
      </c>
      <c r="F53" s="65">
        <f t="shared" si="3"/>
        <v>7.7</v>
      </c>
      <c r="G53" s="200">
        <v>0.92300000000000004</v>
      </c>
      <c r="H53" s="201" t="str">
        <f t="shared" si="2"/>
        <v>5.00%</v>
      </c>
      <c r="I53" s="119"/>
    </row>
    <row r="54" spans="2:26" x14ac:dyDescent="0.25">
      <c r="B54" s="87"/>
      <c r="C54" s="86"/>
      <c r="D54" s="86"/>
      <c r="E54" s="86"/>
      <c r="F54" s="86"/>
      <c r="G54" s="86"/>
      <c r="H54" s="86"/>
      <c r="I54" s="120"/>
    </row>
    <row r="55" spans="2:26" ht="21" customHeight="1" thickBot="1" x14ac:dyDescent="0.3">
      <c r="B55" s="87"/>
      <c r="C55" s="86"/>
      <c r="D55" s="86"/>
      <c r="E55" s="86"/>
      <c r="F55" s="86"/>
      <c r="G55" s="86"/>
      <c r="H55" s="86"/>
      <c r="I55" s="120"/>
    </row>
    <row r="56" spans="2:26" ht="41.25" customHeight="1" thickBot="1" x14ac:dyDescent="0.3">
      <c r="B56" s="263" t="s">
        <v>131</v>
      </c>
      <c r="C56" s="264"/>
      <c r="D56" s="264"/>
      <c r="E56" s="264"/>
      <c r="F56" s="264"/>
      <c r="G56" s="264"/>
      <c r="H56" s="265"/>
      <c r="I56" s="121"/>
    </row>
    <row r="57" spans="2:26" ht="40.5" customHeight="1" thickBot="1" x14ac:dyDescent="0.3">
      <c r="B57" s="266" t="s">
        <v>134</v>
      </c>
      <c r="C57" s="267"/>
      <c r="D57" s="267"/>
      <c r="E57" s="267"/>
      <c r="F57" s="267"/>
      <c r="G57" s="267"/>
      <c r="H57" s="268"/>
      <c r="I57" s="108"/>
    </row>
    <row r="58" spans="2:26" ht="47" thickBot="1" x14ac:dyDescent="0.3">
      <c r="B58" s="46" t="s">
        <v>55</v>
      </c>
      <c r="C58" s="47" t="s">
        <v>56</v>
      </c>
      <c r="D58" s="48" t="s">
        <v>57</v>
      </c>
      <c r="E58" s="48" t="s">
        <v>85</v>
      </c>
      <c r="F58" s="48" t="s">
        <v>59</v>
      </c>
      <c r="G58" s="249" t="s">
        <v>60</v>
      </c>
      <c r="H58" s="250"/>
      <c r="I58" s="117"/>
    </row>
    <row r="59" spans="2:26" ht="21.75" customHeight="1" x14ac:dyDescent="0.3">
      <c r="B59" s="49" t="s">
        <v>89</v>
      </c>
      <c r="C59" s="89" t="s">
        <v>90</v>
      </c>
      <c r="D59" s="51">
        <v>6</v>
      </c>
      <c r="E59" s="51">
        <v>1</v>
      </c>
      <c r="F59" s="51">
        <f>D59+E59</f>
        <v>7</v>
      </c>
      <c r="G59" s="251">
        <f>IF((ABS(($K$15-$K$14)*F59/100))&gt;0.1, ($K$15-$K$14)*F59/100, 0)</f>
        <v>10.220000000000001</v>
      </c>
      <c r="H59" s="252" t="e">
        <f>IF((ABS((#REF!-#REF!)*E59/100))&gt;0.1, (#REF!-#REF!)*E59/100, 0)</f>
        <v>#REF!</v>
      </c>
      <c r="I59" s="118"/>
    </row>
    <row r="60" spans="2:26" ht="21.75" customHeight="1" x14ac:dyDescent="0.3">
      <c r="B60" s="54" t="s">
        <v>91</v>
      </c>
      <c r="C60" s="90" t="s">
        <v>92</v>
      </c>
      <c r="D60" s="56">
        <v>6</v>
      </c>
      <c r="E60" s="56">
        <v>1</v>
      </c>
      <c r="F60" s="56">
        <f>D60+E60</f>
        <v>7</v>
      </c>
      <c r="G60" s="253">
        <f>IF((ABS(($K$15-$K$14)*F60/100))&gt;0.1, ($K$15-$K$14)*F60/100, 0)</f>
        <v>10.220000000000001</v>
      </c>
      <c r="H60" s="254" t="e">
        <f>IF((ABS((#REF!-#REF!)*E60/100))&gt;0.1, (#REF!-#REF!)*E60/100, 0)</f>
        <v>#REF!</v>
      </c>
      <c r="I60" s="118"/>
    </row>
    <row r="61" spans="2:26" ht="21" customHeight="1" thickBot="1" x14ac:dyDescent="0.35">
      <c r="B61" s="61" t="s">
        <v>93</v>
      </c>
      <c r="C61" s="91" t="s">
        <v>94</v>
      </c>
      <c r="D61" s="63">
        <v>6</v>
      </c>
      <c r="E61" s="63">
        <v>1</v>
      </c>
      <c r="F61" s="63">
        <f>D61+E61</f>
        <v>7</v>
      </c>
      <c r="G61" s="255">
        <f>IF((ABS(($K$15-$K$14)*F61/100))&gt;0.1, ($K$15-$K$14)*F61/100, 0)</f>
        <v>10.220000000000001</v>
      </c>
      <c r="H61" s="256" t="e">
        <f>IF((ABS((#REF!-#REF!)*E61/100))&gt;0.1, (#REF!-#REF!)*E61/100, 0)</f>
        <v>#REF!</v>
      </c>
      <c r="I61" s="118"/>
    </row>
    <row r="62" spans="2:26" ht="61.5" customHeight="1" thickBot="1" x14ac:dyDescent="0.3">
      <c r="I62" s="121"/>
    </row>
    <row r="63" spans="2:26" ht="43.5" customHeight="1" thickBot="1" x14ac:dyDescent="0.3">
      <c r="B63" s="245" t="s">
        <v>95</v>
      </c>
      <c r="C63" s="246"/>
      <c r="D63" s="246"/>
      <c r="E63" s="246"/>
      <c r="F63" s="246"/>
      <c r="G63" s="246"/>
      <c r="H63" s="247"/>
      <c r="I63" s="121"/>
    </row>
    <row r="64" spans="2:26" s="4" customFormat="1" ht="15" customHeight="1" x14ac:dyDescent="0.25">
      <c r="B64" s="243"/>
      <c r="C64" s="243"/>
      <c r="D64" s="243"/>
      <c r="E64" s="243"/>
      <c r="F64" s="243"/>
      <c r="G64" s="243"/>
      <c r="H64" s="243"/>
      <c r="I64" s="121"/>
      <c r="M64" s="5"/>
      <c r="N64" s="5"/>
      <c r="O64" s="5"/>
      <c r="P64" s="6"/>
      <c r="Q64" s="6"/>
      <c r="R64" s="6"/>
      <c r="S64" s="6"/>
      <c r="T64" s="5"/>
      <c r="U64" s="5"/>
      <c r="V64" s="5"/>
      <c r="W64" s="5"/>
      <c r="X64" s="5"/>
      <c r="Y64" s="5"/>
      <c r="Z64" s="5"/>
    </row>
    <row r="65" spans="2:26" s="4" customFormat="1" ht="21.75" customHeight="1" x14ac:dyDescent="0.25">
      <c r="B65" s="248" t="s">
        <v>96</v>
      </c>
      <c r="C65" s="248"/>
      <c r="D65" s="248"/>
      <c r="E65" s="248"/>
      <c r="F65" s="248"/>
      <c r="G65" s="248"/>
      <c r="H65" s="248"/>
      <c r="I65" s="121"/>
      <c r="M65" s="5"/>
      <c r="N65" s="5"/>
      <c r="O65" s="5"/>
      <c r="P65" s="6"/>
      <c r="Q65" s="6"/>
      <c r="R65" s="6"/>
      <c r="S65" s="6"/>
      <c r="T65" s="5"/>
      <c r="U65" s="5"/>
      <c r="V65" s="5"/>
      <c r="W65" s="5"/>
      <c r="X65" s="5"/>
      <c r="Y65" s="5"/>
      <c r="Z65" s="5"/>
    </row>
    <row r="66" spans="2:26" s="4" customFormat="1" ht="14.25" customHeight="1" thickBot="1" x14ac:dyDescent="0.3">
      <c r="B66" s="243"/>
      <c r="C66" s="243"/>
      <c r="D66" s="243"/>
      <c r="E66" s="243"/>
      <c r="F66" s="243"/>
      <c r="G66" s="243"/>
      <c r="H66" s="243"/>
      <c r="I66" s="121"/>
      <c r="M66" s="5"/>
      <c r="N66" s="5"/>
      <c r="O66" s="5"/>
      <c r="P66" s="6"/>
      <c r="Q66" s="6"/>
      <c r="R66" s="6"/>
      <c r="S66" s="6"/>
      <c r="T66" s="5"/>
      <c r="U66" s="5"/>
      <c r="V66" s="5"/>
      <c r="W66" s="5"/>
      <c r="X66" s="5"/>
      <c r="Y66" s="5"/>
      <c r="Z66" s="5"/>
    </row>
    <row r="67" spans="2:26"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c r="X67" s="5"/>
      <c r="Y67" s="5"/>
      <c r="Z67" s="5"/>
    </row>
    <row r="68" spans="2:26" s="4" customFormat="1" ht="46.5" customHeight="1" thickBot="1" x14ac:dyDescent="0.3">
      <c r="B68" s="236"/>
      <c r="C68" s="238"/>
      <c r="D68" s="240"/>
      <c r="E68" s="238"/>
      <c r="F68" s="238"/>
      <c r="G68" s="238"/>
      <c r="H68" s="242"/>
      <c r="I68" s="121"/>
      <c r="M68" s="5"/>
      <c r="N68" s="5"/>
      <c r="O68" s="5"/>
      <c r="P68" s="6"/>
      <c r="Q68" s="6"/>
      <c r="R68" s="6"/>
      <c r="S68" s="6"/>
      <c r="T68" s="5"/>
      <c r="U68" s="5"/>
      <c r="V68" s="5"/>
      <c r="W68" s="5"/>
      <c r="X68" s="5"/>
      <c r="Y68" s="5"/>
      <c r="Z68" s="5"/>
    </row>
    <row r="69" spans="2:26" s="4" customFormat="1" ht="18.75" customHeight="1" x14ac:dyDescent="0.25">
      <c r="B69" s="243"/>
      <c r="C69" s="243"/>
      <c r="D69" s="243"/>
      <c r="E69" s="243"/>
      <c r="F69" s="243"/>
      <c r="G69" s="243"/>
      <c r="H69" s="243"/>
      <c r="I69" s="121"/>
      <c r="M69" s="5"/>
      <c r="N69" s="5"/>
      <c r="O69" s="5"/>
      <c r="P69" s="6"/>
      <c r="Q69" s="6"/>
      <c r="R69" s="6"/>
      <c r="S69" s="6"/>
      <c r="T69" s="5"/>
      <c r="U69" s="5"/>
      <c r="V69" s="5"/>
      <c r="W69" s="5"/>
      <c r="X69" s="5"/>
      <c r="Y69" s="5"/>
      <c r="Z69" s="5"/>
    </row>
    <row r="70" spans="2:26" s="4" customFormat="1" ht="21.75" customHeight="1" x14ac:dyDescent="0.25">
      <c r="B70" s="248" t="s">
        <v>102</v>
      </c>
      <c r="C70" s="248"/>
      <c r="D70" s="248"/>
      <c r="E70" s="248"/>
      <c r="F70" s="248"/>
      <c r="G70" s="248"/>
      <c r="H70" s="248"/>
      <c r="I70" s="121"/>
      <c r="M70" s="5"/>
      <c r="N70" s="5"/>
      <c r="O70" s="5"/>
      <c r="P70" s="6"/>
      <c r="Q70" s="6"/>
      <c r="R70" s="6"/>
      <c r="S70" s="6"/>
      <c r="T70" s="5"/>
      <c r="U70" s="5"/>
      <c r="V70" s="5"/>
      <c r="W70" s="5"/>
      <c r="X70" s="5"/>
      <c r="Y70" s="5"/>
      <c r="Z70" s="5"/>
    </row>
    <row r="71" spans="2:26" s="4" customFormat="1" ht="15.75" customHeight="1" x14ac:dyDescent="0.25">
      <c r="B71" s="243"/>
      <c r="C71" s="243"/>
      <c r="D71" s="243"/>
      <c r="E71" s="243"/>
      <c r="F71" s="243"/>
      <c r="G71" s="243"/>
      <c r="H71" s="243"/>
      <c r="I71" s="121"/>
      <c r="M71" s="5"/>
      <c r="N71" s="5"/>
      <c r="O71" s="5"/>
      <c r="P71" s="6"/>
      <c r="Q71" s="6"/>
      <c r="R71" s="6"/>
      <c r="S71" s="6"/>
      <c r="T71" s="5"/>
      <c r="U71" s="5"/>
      <c r="V71" s="5"/>
      <c r="W71" s="5"/>
      <c r="X71" s="5"/>
      <c r="Y71" s="5"/>
      <c r="Z71" s="5"/>
    </row>
    <row r="72" spans="2:26" s="4" customFormat="1" ht="33" customHeight="1" x14ac:dyDescent="0.25">
      <c r="B72" s="232" t="s">
        <v>103</v>
      </c>
      <c r="C72" s="232"/>
      <c r="D72" s="232"/>
      <c r="E72" s="232"/>
      <c r="F72" s="232"/>
      <c r="G72" s="232"/>
      <c r="H72" s="232"/>
      <c r="I72" s="121"/>
      <c r="M72" s="5"/>
      <c r="N72" s="5"/>
      <c r="O72" s="5"/>
      <c r="P72" s="6"/>
      <c r="Q72" s="6"/>
      <c r="R72" s="6"/>
      <c r="S72" s="6"/>
      <c r="T72" s="5"/>
      <c r="U72" s="5"/>
      <c r="V72" s="5"/>
      <c r="W72" s="5"/>
      <c r="X72" s="5"/>
      <c r="Y72" s="5"/>
      <c r="Z72" s="5"/>
    </row>
    <row r="73" spans="2:26" s="93" customFormat="1" ht="33" customHeight="1" x14ac:dyDescent="0.35">
      <c r="B73" s="233" t="s">
        <v>104</v>
      </c>
      <c r="C73" s="233"/>
      <c r="E73" s="94"/>
      <c r="F73" s="94"/>
      <c r="G73" s="94"/>
      <c r="H73" s="94"/>
      <c r="I73" s="122"/>
      <c r="J73" s="4"/>
      <c r="K73" s="4"/>
      <c r="L73" s="4"/>
      <c r="M73" s="5"/>
      <c r="N73" s="5"/>
      <c r="O73" s="5"/>
      <c r="P73" s="6"/>
      <c r="Q73" s="6"/>
      <c r="R73" s="6"/>
      <c r="S73" s="6"/>
      <c r="T73" s="5"/>
      <c r="U73" s="5"/>
      <c r="V73" s="5"/>
      <c r="W73" s="5"/>
      <c r="X73" s="5"/>
      <c r="Y73" s="5"/>
      <c r="Z73" s="5"/>
    </row>
    <row r="74" spans="2:26" s="93" customFormat="1" ht="33" customHeight="1" x14ac:dyDescent="0.35">
      <c r="C74" s="100" t="str">
        <f>CONCATENATE(" $45.000"," + ($",G20,") =")</f>
        <v xml:space="preserve"> $45.000 + ($5.475) =</v>
      </c>
      <c r="D74" s="95">
        <f>(45+G20)</f>
        <v>50.475000000000001</v>
      </c>
      <c r="E74" s="29"/>
      <c r="F74" s="29"/>
      <c r="G74" s="29"/>
      <c r="H74" s="29"/>
      <c r="I74" s="122"/>
      <c r="J74" s="4"/>
      <c r="K74" s="4"/>
      <c r="L74" s="4"/>
      <c r="M74" s="5"/>
      <c r="N74" s="5"/>
      <c r="O74" s="5"/>
      <c r="P74" s="6"/>
      <c r="Q74" s="6"/>
      <c r="R74" s="6"/>
      <c r="S74" s="6"/>
      <c r="T74" s="5"/>
      <c r="U74" s="5"/>
      <c r="V74" s="5"/>
      <c r="W74" s="5"/>
      <c r="X74" s="5"/>
      <c r="Y74" s="5"/>
      <c r="Z74" s="5"/>
    </row>
    <row r="75" spans="2:26" s="93" customFormat="1" ht="33" customHeight="1" x14ac:dyDescent="0.35">
      <c r="B75" s="233" t="s">
        <v>105</v>
      </c>
      <c r="C75" s="233"/>
      <c r="D75" s="96"/>
      <c r="E75" s="29"/>
      <c r="F75" s="29"/>
      <c r="G75" s="29"/>
      <c r="H75" s="29"/>
      <c r="I75" s="122"/>
      <c r="J75" s="4"/>
      <c r="K75" s="4"/>
      <c r="L75" s="4"/>
      <c r="M75" s="5"/>
      <c r="N75" s="5"/>
      <c r="O75" s="5"/>
      <c r="P75" s="6"/>
      <c r="Q75" s="6"/>
      <c r="R75" s="6"/>
      <c r="S75" s="6"/>
      <c r="T75" s="5"/>
      <c r="U75" s="5"/>
      <c r="V75" s="5"/>
      <c r="W75" s="5"/>
      <c r="X75" s="5"/>
      <c r="Y75" s="5"/>
      <c r="Z75" s="5"/>
    </row>
    <row r="76" spans="2:26" s="93" customFormat="1" ht="33" customHeight="1" x14ac:dyDescent="0.35">
      <c r="C76" s="105" t="str">
        <f>CONCATENATE(" $45.000"," x ",H43, " =")</f>
        <v xml:space="preserve"> $45.000 x 5.00% =</v>
      </c>
      <c r="D76" s="106">
        <f>(45*H43)</f>
        <v>2.25</v>
      </c>
      <c r="E76" s="29"/>
      <c r="F76" s="29"/>
      <c r="G76" s="29"/>
      <c r="H76" s="29"/>
      <c r="I76" s="122"/>
      <c r="J76" s="4"/>
      <c r="K76" s="4"/>
      <c r="L76" s="4"/>
      <c r="M76" s="5"/>
      <c r="N76" s="5"/>
      <c r="O76" s="5"/>
      <c r="P76" s="6"/>
      <c r="Q76" s="6"/>
      <c r="R76" s="6"/>
      <c r="S76" s="6"/>
      <c r="T76" s="5"/>
      <c r="U76" s="5"/>
      <c r="V76" s="5"/>
      <c r="W76" s="5"/>
      <c r="X76" s="5"/>
      <c r="Y76" s="5"/>
      <c r="Z76" s="5"/>
    </row>
    <row r="77" spans="2:26" s="93" customFormat="1" ht="33" customHeight="1" x14ac:dyDescent="0.35">
      <c r="C77" s="244" t="str">
        <f>CONCATENATE("$",D76," x 96.25% (Difference of 100% Material Minus Total % Asphalt + Fuel Allowance) =")</f>
        <v>$2.25 x 96.25% (Difference of 100% Material Minus Total % Asphalt + Fuel Allowance) =</v>
      </c>
      <c r="D77" s="244"/>
      <c r="E77" s="244"/>
      <c r="F77" s="244"/>
      <c r="G77" s="244"/>
      <c r="H77" s="95">
        <f>D76*96.25/100</f>
        <v>2.1659999999999999</v>
      </c>
      <c r="I77" s="122"/>
      <c r="J77" s="4"/>
      <c r="K77" s="4"/>
      <c r="L77" s="4"/>
      <c r="M77" s="5"/>
      <c r="N77" s="5"/>
      <c r="O77" s="5"/>
      <c r="P77" s="6"/>
      <c r="Q77" s="6"/>
      <c r="R77" s="6"/>
      <c r="S77" s="6"/>
      <c r="T77" s="5"/>
      <c r="U77" s="5"/>
      <c r="V77" s="5"/>
      <c r="W77" s="5"/>
      <c r="X77" s="5"/>
      <c r="Y77" s="5"/>
      <c r="Z77" s="5"/>
    </row>
    <row r="78" spans="2:26" s="93" customFormat="1" ht="33" customHeight="1" x14ac:dyDescent="0.35">
      <c r="B78" s="233" t="s">
        <v>106</v>
      </c>
      <c r="C78" s="233"/>
      <c r="D78" s="233"/>
      <c r="E78" s="233"/>
      <c r="F78" s="233"/>
      <c r="G78" s="29"/>
      <c r="H78" s="29"/>
      <c r="I78" s="122"/>
      <c r="J78" s="4"/>
      <c r="K78" s="4"/>
      <c r="L78" s="4"/>
      <c r="M78" s="5"/>
      <c r="N78" s="5"/>
      <c r="O78" s="5"/>
      <c r="P78" s="6"/>
      <c r="Q78" s="6"/>
      <c r="R78" s="6"/>
      <c r="S78" s="6"/>
      <c r="T78" s="5"/>
      <c r="U78" s="5"/>
      <c r="V78" s="5"/>
      <c r="W78" s="5"/>
      <c r="X78" s="5"/>
      <c r="Y78" s="5"/>
      <c r="Z78" s="5"/>
    </row>
    <row r="79" spans="2:26" s="93" customFormat="1" ht="33" customHeight="1" x14ac:dyDescent="0.35">
      <c r="C79" s="229" t="str">
        <f>CONCATENATE("$",D74," + $",H77, "  =")</f>
        <v>$50.475 + $2.166  =</v>
      </c>
      <c r="D79" s="97">
        <f>D74+H77</f>
        <v>52.640999999999998</v>
      </c>
      <c r="E79" s="29"/>
      <c r="F79" s="29"/>
      <c r="G79" s="29"/>
      <c r="H79" s="29"/>
      <c r="I79" s="122"/>
      <c r="J79" s="4"/>
      <c r="K79" s="4"/>
      <c r="L79" s="4"/>
      <c r="M79" s="5"/>
      <c r="N79" s="5"/>
      <c r="O79" s="5"/>
      <c r="P79" s="6"/>
      <c r="Q79" s="6"/>
      <c r="R79" s="6"/>
      <c r="S79" s="6"/>
      <c r="T79" s="5"/>
      <c r="U79" s="5"/>
      <c r="V79" s="5"/>
      <c r="W79" s="5"/>
      <c r="X79" s="5"/>
      <c r="Y79" s="5"/>
      <c r="Z79" s="5"/>
    </row>
    <row r="80" spans="2:26" ht="29.25" customHeight="1" thickBot="1" x14ac:dyDescent="0.3">
      <c r="I80" s="121"/>
    </row>
    <row r="81" spans="2:26" ht="43.5" customHeight="1" thickBot="1" x14ac:dyDescent="0.3">
      <c r="B81" s="245" t="s">
        <v>107</v>
      </c>
      <c r="C81" s="246"/>
      <c r="D81" s="246"/>
      <c r="E81" s="246"/>
      <c r="F81" s="246"/>
      <c r="G81" s="246"/>
      <c r="H81" s="247"/>
      <c r="I81" s="121"/>
    </row>
    <row r="82" spans="2:26" ht="21.75" customHeight="1" x14ac:dyDescent="0.25">
      <c r="B82" s="243"/>
      <c r="C82" s="243"/>
      <c r="D82" s="243"/>
      <c r="E82" s="243"/>
      <c r="F82" s="243"/>
      <c r="G82" s="243"/>
      <c r="H82" s="243"/>
      <c r="I82" s="121"/>
    </row>
    <row r="83" spans="2:26" ht="21.75" customHeight="1" x14ac:dyDescent="0.25">
      <c r="B83" s="248" t="s">
        <v>108</v>
      </c>
      <c r="C83" s="248"/>
      <c r="D83" s="248"/>
      <c r="E83" s="248"/>
      <c r="F83" s="248"/>
      <c r="G83" s="248"/>
      <c r="H83" s="248"/>
      <c r="I83" s="121"/>
    </row>
    <row r="84" spans="2:26" ht="14.25" customHeight="1" thickBot="1" x14ac:dyDescent="0.3">
      <c r="B84" s="243"/>
      <c r="C84" s="243"/>
      <c r="D84" s="243"/>
      <c r="E84" s="243"/>
      <c r="F84" s="243"/>
      <c r="G84" s="243"/>
      <c r="H84" s="243"/>
      <c r="I84" s="121"/>
    </row>
    <row r="85" spans="2:26" ht="46.5" customHeight="1" x14ac:dyDescent="0.25">
      <c r="B85" s="235" t="s">
        <v>97</v>
      </c>
      <c r="C85" s="237" t="s">
        <v>98</v>
      </c>
      <c r="D85" s="239" t="s">
        <v>99</v>
      </c>
      <c r="E85" s="237" t="s">
        <v>100</v>
      </c>
      <c r="F85" s="237"/>
      <c r="G85" s="237" t="s">
        <v>101</v>
      </c>
      <c r="H85" s="241"/>
      <c r="I85" s="121"/>
    </row>
    <row r="86" spans="2:26" ht="46.5" customHeight="1" thickBot="1" x14ac:dyDescent="0.3">
      <c r="B86" s="236"/>
      <c r="C86" s="238"/>
      <c r="D86" s="240"/>
      <c r="E86" s="238"/>
      <c r="F86" s="238"/>
      <c r="G86" s="238"/>
      <c r="H86" s="242"/>
      <c r="I86" s="121"/>
    </row>
    <row r="87" spans="2:26" ht="18.75" customHeight="1" x14ac:dyDescent="0.25">
      <c r="B87" s="243"/>
      <c r="C87" s="243"/>
      <c r="D87" s="243"/>
      <c r="E87" s="243"/>
      <c r="F87" s="243"/>
      <c r="G87" s="243"/>
      <c r="H87" s="243"/>
      <c r="I87" s="121"/>
    </row>
    <row r="88" spans="2:26" ht="33" customHeight="1" x14ac:dyDescent="0.25">
      <c r="B88" s="232" t="s">
        <v>109</v>
      </c>
      <c r="C88" s="232"/>
      <c r="D88" s="232"/>
      <c r="E88" s="232"/>
      <c r="F88" s="232"/>
      <c r="G88" s="232"/>
      <c r="H88" s="232"/>
      <c r="I88" s="121"/>
    </row>
    <row r="89" spans="2:26" s="93" customFormat="1" ht="33" customHeight="1" x14ac:dyDescent="0.35">
      <c r="B89" s="233" t="s">
        <v>104</v>
      </c>
      <c r="C89" s="233"/>
      <c r="E89" s="94"/>
      <c r="F89" s="94"/>
      <c r="G89" s="94"/>
      <c r="H89" s="94"/>
      <c r="I89" s="122"/>
      <c r="J89" s="4"/>
      <c r="K89" s="4"/>
      <c r="L89" s="4"/>
      <c r="M89" s="5"/>
      <c r="N89" s="5"/>
      <c r="O89" s="5"/>
      <c r="P89" s="6"/>
      <c r="Q89" s="6"/>
      <c r="R89" s="6"/>
      <c r="S89" s="6"/>
      <c r="T89" s="5"/>
      <c r="U89" s="5"/>
      <c r="V89" s="5"/>
      <c r="W89" s="5"/>
      <c r="X89" s="5"/>
      <c r="Y89" s="5"/>
      <c r="Z89" s="5"/>
    </row>
    <row r="90" spans="2:26" s="93" customFormat="1" ht="33" customHeight="1" x14ac:dyDescent="0.35">
      <c r="C90" s="100" t="str">
        <f>CONCATENATE(" $45.000"," + ($",G59,") =")</f>
        <v xml:space="preserve"> $45.000 + ($10.22) =</v>
      </c>
      <c r="D90" s="95">
        <f>(45+G59)</f>
        <v>55.22</v>
      </c>
      <c r="E90" s="29"/>
      <c r="F90" s="29"/>
      <c r="G90" s="29"/>
      <c r="H90" s="29"/>
      <c r="I90" s="122"/>
      <c r="J90" s="4"/>
      <c r="K90" s="4"/>
      <c r="L90" s="4"/>
      <c r="M90" s="5"/>
      <c r="N90" s="5"/>
      <c r="O90" s="5"/>
      <c r="P90" s="6"/>
      <c r="Q90" s="6"/>
      <c r="R90" s="6"/>
      <c r="S90" s="6"/>
      <c r="T90" s="5"/>
      <c r="U90" s="5"/>
      <c r="V90" s="5"/>
      <c r="W90" s="5"/>
      <c r="X90" s="5"/>
      <c r="Y90" s="5"/>
      <c r="Z90" s="5"/>
    </row>
    <row r="91" spans="2:26" s="93" customFormat="1" ht="40.5" customHeight="1" x14ac:dyDescent="0.4">
      <c r="B91" s="234" t="s">
        <v>110</v>
      </c>
      <c r="C91" s="234"/>
      <c r="D91" s="98">
        <f>D90</f>
        <v>55.22</v>
      </c>
      <c r="E91" s="29"/>
      <c r="F91" s="29"/>
      <c r="G91" s="29"/>
      <c r="H91" s="29"/>
      <c r="I91" s="122"/>
      <c r="J91" s="4"/>
      <c r="K91" s="4"/>
      <c r="L91" s="4"/>
      <c r="M91" s="5"/>
      <c r="N91" s="5"/>
      <c r="O91" s="5"/>
      <c r="P91" s="6"/>
      <c r="Q91" s="6"/>
      <c r="R91" s="6"/>
      <c r="S91" s="6"/>
      <c r="T91" s="5"/>
      <c r="U91" s="5"/>
      <c r="V91" s="5"/>
      <c r="W91" s="5"/>
      <c r="X91" s="5"/>
      <c r="Y91" s="5"/>
      <c r="Z91" s="5"/>
    </row>
    <row r="92" spans="2:26" s="93" customFormat="1" ht="33" customHeight="1" x14ac:dyDescent="0.35">
      <c r="D92" s="95"/>
      <c r="E92" s="29"/>
      <c r="F92" s="29"/>
      <c r="G92" s="29"/>
      <c r="H92" s="29"/>
      <c r="J92" s="4"/>
      <c r="K92" s="4"/>
      <c r="L92" s="4"/>
      <c r="M92" s="5"/>
      <c r="N92" s="5"/>
      <c r="O92" s="5"/>
      <c r="P92" s="6"/>
      <c r="Q92" s="6"/>
      <c r="R92" s="6"/>
      <c r="S92" s="6"/>
      <c r="T92" s="5"/>
      <c r="U92" s="5"/>
      <c r="V92" s="5"/>
      <c r="W92" s="5"/>
      <c r="X92" s="5"/>
      <c r="Y92" s="5"/>
      <c r="Z92" s="5"/>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miZLFQdk9C9e84v/65EPVHIzJc+SOl69JaU3AAwubIlrol2jeuC8F/iYP+EV1UEVKrTD5jpqmh6n2eujPHYw/w==" saltValue="NNAOcpnxhbTp21O3y18pSw==" spinCount="100000" sheet="1" formatColumns="0" formatRows="0"/>
  <mergeCells count="99">
    <mergeCell ref="B88:H88"/>
    <mergeCell ref="B89:C89"/>
    <mergeCell ref="B91:C91"/>
    <mergeCell ref="B85:B86"/>
    <mergeCell ref="C85:C86"/>
    <mergeCell ref="D85:D86"/>
    <mergeCell ref="E85:F86"/>
    <mergeCell ref="G85:H86"/>
    <mergeCell ref="B87:H87"/>
    <mergeCell ref="C77:G77"/>
    <mergeCell ref="B78:F78"/>
    <mergeCell ref="B81:H81"/>
    <mergeCell ref="B82:H82"/>
    <mergeCell ref="B83:H83"/>
    <mergeCell ref="B84:H84"/>
    <mergeCell ref="B69:H69"/>
    <mergeCell ref="B70:H70"/>
    <mergeCell ref="B71:H71"/>
    <mergeCell ref="B72:H72"/>
    <mergeCell ref="B73:C73"/>
    <mergeCell ref="B75:C75"/>
    <mergeCell ref="B65:H65"/>
    <mergeCell ref="B66:H66"/>
    <mergeCell ref="B67:B68"/>
    <mergeCell ref="C67:C68"/>
    <mergeCell ref="D67:D68"/>
    <mergeCell ref="E67:F68"/>
    <mergeCell ref="G67:H68"/>
    <mergeCell ref="G58:H58"/>
    <mergeCell ref="G59:H59"/>
    <mergeCell ref="G60:H60"/>
    <mergeCell ref="G61:H61"/>
    <mergeCell ref="B63:H63"/>
    <mergeCell ref="B64:H64"/>
    <mergeCell ref="B36:H36"/>
    <mergeCell ref="D37:E37"/>
    <mergeCell ref="B39:D39"/>
    <mergeCell ref="B41:H41"/>
    <mergeCell ref="B56:H56"/>
    <mergeCell ref="B57:H57"/>
    <mergeCell ref="P31:P33"/>
    <mergeCell ref="Q31:Q33"/>
    <mergeCell ref="B32:H32"/>
    <mergeCell ref="B33:H33"/>
    <mergeCell ref="B34:H34"/>
    <mergeCell ref="B35:H35"/>
    <mergeCell ref="G25:H25"/>
    <mergeCell ref="P25:P27"/>
    <mergeCell ref="Q25:Q27"/>
    <mergeCell ref="G26:H26"/>
    <mergeCell ref="G27:H27"/>
    <mergeCell ref="G28:H28"/>
    <mergeCell ref="P28:P30"/>
    <mergeCell ref="Q28:Q30"/>
    <mergeCell ref="G29:H29"/>
    <mergeCell ref="G30:H30"/>
    <mergeCell ref="G19:H19"/>
    <mergeCell ref="P19:P21"/>
    <mergeCell ref="Q19:Q21"/>
    <mergeCell ref="G20:H20"/>
    <mergeCell ref="G21:H21"/>
    <mergeCell ref="G22:H22"/>
    <mergeCell ref="P22:P24"/>
    <mergeCell ref="Q22:Q24"/>
    <mergeCell ref="G23:H23"/>
    <mergeCell ref="G24:H24"/>
    <mergeCell ref="Q13:Q15"/>
    <mergeCell ref="B14:H14"/>
    <mergeCell ref="B15:H15"/>
    <mergeCell ref="B16:H16"/>
    <mergeCell ref="P16:P18"/>
    <mergeCell ref="Q16:Q18"/>
    <mergeCell ref="B17:H17"/>
    <mergeCell ref="J17:K17"/>
    <mergeCell ref="B18:H18"/>
    <mergeCell ref="B10:C10"/>
    <mergeCell ref="D10:F10"/>
    <mergeCell ref="P10:P12"/>
    <mergeCell ref="Q10:Q12"/>
    <mergeCell ref="S10:S30"/>
    <mergeCell ref="B11:H11"/>
    <mergeCell ref="B12:E12"/>
    <mergeCell ref="B13:H13"/>
    <mergeCell ref="J13:K13"/>
    <mergeCell ref="P13:P15"/>
    <mergeCell ref="M6:N8"/>
    <mergeCell ref="P6:S7"/>
    <mergeCell ref="B7:E7"/>
    <mergeCell ref="B8:H8"/>
    <mergeCell ref="P8:S8"/>
    <mergeCell ref="B9:H9"/>
    <mergeCell ref="J9:K9"/>
    <mergeCell ref="B1:D1"/>
    <mergeCell ref="C3:E3"/>
    <mergeCell ref="G3:H3"/>
    <mergeCell ref="C4:E4"/>
    <mergeCell ref="G4:H4"/>
    <mergeCell ref="B6:E6"/>
    <mergeCell ref="F6:G6"/>
  </mergeCells>
  <dataValidations count="8">
    <dataValidation type="list" allowBlank="1" showInputMessage="1" showErrorMessage="1" sqref="K10" xr:uid="{92BACB58-9C7C-4FC6-9A0B-96F025EDF0B2}">
      <formula1>"2019, 2020, 2021, 2022, 2023"</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4F2363AB-5866-4B3D-972E-37D08796B96B}">
      <formula1>$M$11:$M$22</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A7F8A364-E3FA-4AD3-9DF2-4B9E99FF16FF}">
      <formula1>$N$11:$N$22</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93A4DA0A-C6D2-42FD-88E2-2918FED9A3BF}">
      <formula1>$N$9:$N$9</formula1>
    </dataValidation>
    <dataValidation type="list" allowBlank="1" showInputMessage="1" showErrorMessage="1" sqref="K15" xr:uid="{88009EC1-55A9-4380-A517-E2AB4798476B}">
      <formula1>$N$9:$N$43</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06B9C9FD-6B8A-4427-9CE9-8D7A54944980}">
      <formula1>$Q$10:$Q$34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7AD556B6-3FE0-4A1D-9422-E3385D1E08AF}">
      <formula1>$P$10:$P$34</formula1>
    </dataValidation>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DEA66831-EA8E-4FC0-B2B5-D3462BA6B5F0}">
      <formula1>$R$10:$R$34</formula1>
    </dataValidation>
  </dataValidations>
  <hyperlinks>
    <hyperlink ref="P8:S8" r:id="rId1" display="Posted Price" xr:uid="{E20DB162-6937-4830-901A-651132DA88D2}"/>
  </hyperlinks>
  <printOptions horizontalCentered="1"/>
  <pageMargins left="0.25" right="0.25" top="0.75" bottom="0.75" header="0.3" footer="0.3"/>
  <pageSetup scale="54" orientation="landscape" horizontalDpi="4294967295" r:id="rId2"/>
  <rowBreaks count="4" manualBreakCount="4">
    <brk id="30" min="1" max="7" man="1"/>
    <brk id="55" min="1" max="7" man="1"/>
    <brk id="79" min="1" max="7" man="1"/>
    <brk id="91" min="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52DB-5C59-4DC6-9789-16B442939EBB}">
  <dimension ref="B1:W130"/>
  <sheetViews>
    <sheetView showGridLines="0" showRowColHeaders="0" zoomScale="80" zoomScaleNormal="80" workbookViewId="0">
      <selection activeCell="F6" sqref="F6:G6"/>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June</v>
      </c>
      <c r="G1" s="2">
        <f>K97</f>
        <v>2022</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202"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June 1, 2022</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June 2022 Average is</v>
      </c>
      <c r="E10" s="292"/>
      <c r="F10" s="292"/>
      <c r="G10" s="34">
        <f>K102</f>
        <v>779</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87" t="s">
        <v>131</v>
      </c>
      <c r="C17" s="288"/>
      <c r="D17" s="288"/>
      <c r="E17" s="288"/>
      <c r="F17" s="288"/>
      <c r="G17" s="288"/>
      <c r="H17" s="289"/>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11.55</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24.178000000000001</v>
      </c>
      <c r="H21" s="277" t="e">
        <f>IF((ABS((#REF!-J102)*E21/100))&gt;0.1, (#REF!-J102)*E21/100, 0)</f>
        <v>#REF!</v>
      </c>
      <c r="I21" s="118"/>
    </row>
    <row r="22" spans="2:23" ht="21.75" customHeight="1" x14ac:dyDescent="0.3">
      <c r="B22" s="54" t="s">
        <v>64</v>
      </c>
      <c r="C22" s="55" t="s">
        <v>112</v>
      </c>
      <c r="D22" s="56">
        <v>6.85</v>
      </c>
      <c r="E22" s="56">
        <v>1</v>
      </c>
      <c r="F22" s="57">
        <f t="shared" si="0"/>
        <v>7.85</v>
      </c>
      <c r="G22" s="276">
        <f t="shared" si="1"/>
        <v>24.178000000000001</v>
      </c>
      <c r="H22" s="277" t="e">
        <f>IF((ABS((#REF!-#REF!)*E22/100))&gt;0.1, (#REF!-#REF!)*E22/100, 0)</f>
        <v>#REF!</v>
      </c>
      <c r="I22" s="118"/>
    </row>
    <row r="23" spans="2:23" ht="21.75" customHeight="1" x14ac:dyDescent="0.3">
      <c r="B23" s="54" t="s">
        <v>66</v>
      </c>
      <c r="C23" s="55" t="s">
        <v>113</v>
      </c>
      <c r="D23" s="56">
        <v>6.85</v>
      </c>
      <c r="E23" s="56">
        <v>1</v>
      </c>
      <c r="F23" s="57">
        <f t="shared" si="0"/>
        <v>7.85</v>
      </c>
      <c r="G23" s="276">
        <f t="shared" si="1"/>
        <v>24.178000000000001</v>
      </c>
      <c r="H23" s="277" t="e">
        <f>IF((ABS((#REF!-#REF!)*E23/100))&gt;0.1, (#REF!-#REF!)*E23/100, 0)</f>
        <v>#REF!</v>
      </c>
      <c r="I23" s="118"/>
    </row>
    <row r="24" spans="2:23" ht="21.75" customHeight="1" x14ac:dyDescent="0.3">
      <c r="B24" s="54" t="s">
        <v>68</v>
      </c>
      <c r="C24" s="55" t="s">
        <v>114</v>
      </c>
      <c r="D24" s="56">
        <v>6.85</v>
      </c>
      <c r="E24" s="56">
        <v>1</v>
      </c>
      <c r="F24" s="57">
        <f t="shared" si="0"/>
        <v>7.85</v>
      </c>
      <c r="G24" s="276">
        <f t="shared" si="1"/>
        <v>24.178000000000001</v>
      </c>
      <c r="H24" s="277" t="e">
        <f>IF((ABS((#REF!-#REF!)*E24/100))&gt;0.1, (#REF!-#REF!)*E24/100, 0)</f>
        <v>#REF!</v>
      </c>
      <c r="I24" s="118"/>
    </row>
    <row r="25" spans="2:23" ht="21.75" customHeight="1" x14ac:dyDescent="0.3">
      <c r="B25" s="54" t="s">
        <v>125</v>
      </c>
      <c r="C25" s="55" t="s">
        <v>115</v>
      </c>
      <c r="D25" s="56">
        <v>8.25</v>
      </c>
      <c r="E25" s="56">
        <v>1</v>
      </c>
      <c r="F25" s="58">
        <f t="shared" si="0"/>
        <v>9.25</v>
      </c>
      <c r="G25" s="276">
        <f t="shared" si="1"/>
        <v>28.49</v>
      </c>
      <c r="H25" s="277" t="e">
        <f>IF((ABS((#REF!-#REF!)*E25/100))&gt;0.1, (#REF!-#REF!)*E25/100, 0)</f>
        <v>#REF!</v>
      </c>
      <c r="I25" s="118"/>
    </row>
    <row r="26" spans="2:23" ht="21.75" customHeight="1" x14ac:dyDescent="0.3">
      <c r="B26" s="54" t="s">
        <v>126</v>
      </c>
      <c r="C26" s="55" t="s">
        <v>71</v>
      </c>
      <c r="D26" s="56">
        <v>6.2</v>
      </c>
      <c r="E26" s="56">
        <v>1</v>
      </c>
      <c r="F26" s="58">
        <f t="shared" si="0"/>
        <v>7.2</v>
      </c>
      <c r="G26" s="276">
        <f t="shared" si="1"/>
        <v>22.175999999999998</v>
      </c>
      <c r="H26" s="277" t="e">
        <f>IF((ABS((#REF!-#REF!)*E26/100))&gt;0.1, (#REF!-#REF!)*E26/100, 0)</f>
        <v>#REF!</v>
      </c>
      <c r="I26" s="118"/>
    </row>
    <row r="27" spans="2:23" ht="21.75" customHeight="1" x14ac:dyDescent="0.3">
      <c r="B27" s="54" t="s">
        <v>127</v>
      </c>
      <c r="C27" s="55" t="s">
        <v>72</v>
      </c>
      <c r="D27" s="56">
        <v>5.5</v>
      </c>
      <c r="E27" s="56">
        <v>1</v>
      </c>
      <c r="F27" s="57">
        <f t="shared" si="0"/>
        <v>6.5</v>
      </c>
      <c r="G27" s="276">
        <f t="shared" si="1"/>
        <v>20.02</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18.172000000000001</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16.940000000000001</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23.716000000000001</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203"/>
      <c r="E38" s="203"/>
      <c r="F38" s="73"/>
      <c r="G38" s="71"/>
      <c r="H38" s="71"/>
      <c r="I38" s="118"/>
      <c r="J38" s="5"/>
      <c r="K38" s="5"/>
      <c r="L38" s="5"/>
      <c r="P38" s="5"/>
      <c r="Q38" s="5"/>
      <c r="R38" s="5"/>
      <c r="S38" s="5"/>
    </row>
    <row r="39" spans="2:22" ht="21.75" customHeight="1" x14ac:dyDescent="0.3">
      <c r="B39" s="259" t="s">
        <v>83</v>
      </c>
      <c r="C39" s="259"/>
      <c r="D39" s="259"/>
      <c r="E39" s="124">
        <f>K105</f>
        <v>44593</v>
      </c>
      <c r="F39" s="74" t="s">
        <v>84</v>
      </c>
      <c r="G39" s="104">
        <f>K106</f>
        <v>366.12799999999999</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96">
        <v>0.96250000000000002</v>
      </c>
      <c r="H43" s="197" t="str">
        <f>(IF((($K$106-$K$108)/$K$108)&gt;0.05, "5.00%",($K$106-$K$108)/$K$108))</f>
        <v>5.00%</v>
      </c>
      <c r="I43" s="119"/>
      <c r="J43" s="78"/>
      <c r="K43" s="5"/>
      <c r="L43" s="5"/>
      <c r="P43" s="5"/>
      <c r="Q43" s="5"/>
      <c r="R43" s="5"/>
      <c r="S43" s="5"/>
    </row>
    <row r="44" spans="2:22" ht="21.75" customHeight="1" x14ac:dyDescent="0.3">
      <c r="B44" s="54" t="s">
        <v>62</v>
      </c>
      <c r="C44" s="79" t="s">
        <v>63</v>
      </c>
      <c r="D44" s="56">
        <v>6.85</v>
      </c>
      <c r="E44" s="56">
        <v>1</v>
      </c>
      <c r="F44" s="57">
        <f t="shared" ref="F44:F53" si="2">D44+E44</f>
        <v>7.85</v>
      </c>
      <c r="G44" s="198">
        <v>0.92149999999999999</v>
      </c>
      <c r="H44" s="199" t="str">
        <f>(IF((($K$106-$K$108)/$K$108)&gt;0.05, "5.00%",($K$106-$K$108)/$K$108))</f>
        <v>5.00%</v>
      </c>
      <c r="I44" s="119"/>
      <c r="J44" s="5"/>
      <c r="K44" s="5"/>
      <c r="L44" s="5"/>
      <c r="P44" s="5"/>
      <c r="Q44" s="5"/>
      <c r="R44" s="5"/>
      <c r="S44" s="5"/>
      <c r="U44" s="81"/>
      <c r="V44" s="81"/>
    </row>
    <row r="45" spans="2:22" ht="21.75" customHeight="1" x14ac:dyDescent="0.3">
      <c r="B45" s="54" t="s">
        <v>64</v>
      </c>
      <c r="C45" s="79" t="s">
        <v>65</v>
      </c>
      <c r="D45" s="56">
        <v>6.85</v>
      </c>
      <c r="E45" s="56">
        <v>1</v>
      </c>
      <c r="F45" s="57">
        <f t="shared" si="2"/>
        <v>7.85</v>
      </c>
      <c r="G45" s="198">
        <v>0.92149999999999999</v>
      </c>
      <c r="H45" s="199" t="str">
        <f t="shared" ref="H45:H53" si="3">(IF((($K$106-$K$108)/$K$108)&gt;0.05, "5.00%",($K$106-$K$108)/$K$108))</f>
        <v>5.00%</v>
      </c>
      <c r="I45" s="119"/>
      <c r="J45" s="5"/>
      <c r="K45" s="5"/>
      <c r="L45" s="5"/>
      <c r="P45" s="5"/>
      <c r="Q45" s="5"/>
      <c r="R45" s="5"/>
      <c r="S45" s="5"/>
    </row>
    <row r="46" spans="2:22" ht="21.75" customHeight="1" x14ac:dyDescent="0.3">
      <c r="B46" s="54" t="s">
        <v>66</v>
      </c>
      <c r="C46" s="79" t="s">
        <v>67</v>
      </c>
      <c r="D46" s="56">
        <v>6.85</v>
      </c>
      <c r="E46" s="56">
        <v>1</v>
      </c>
      <c r="F46" s="57">
        <f t="shared" si="2"/>
        <v>7.85</v>
      </c>
      <c r="G46" s="198">
        <v>0.92149999999999999</v>
      </c>
      <c r="H46" s="199" t="str">
        <f t="shared" si="3"/>
        <v>5.00%</v>
      </c>
      <c r="I46" s="119"/>
      <c r="J46" s="5"/>
      <c r="K46" s="5"/>
      <c r="L46" s="5"/>
      <c r="P46" s="5"/>
      <c r="Q46" s="5"/>
      <c r="R46" s="5"/>
      <c r="S46" s="5"/>
    </row>
    <row r="47" spans="2:22" ht="21.75" customHeight="1" x14ac:dyDescent="0.3">
      <c r="B47" s="54" t="s">
        <v>68</v>
      </c>
      <c r="C47" s="79" t="s">
        <v>69</v>
      </c>
      <c r="D47" s="56">
        <v>6.85</v>
      </c>
      <c r="E47" s="56">
        <v>1</v>
      </c>
      <c r="F47" s="57">
        <f t="shared" si="2"/>
        <v>7.85</v>
      </c>
      <c r="G47" s="198">
        <v>0.92149999999999999</v>
      </c>
      <c r="H47" s="199" t="str">
        <f t="shared" si="3"/>
        <v>5.00%</v>
      </c>
      <c r="I47" s="119"/>
      <c r="J47" s="5"/>
      <c r="K47" s="5"/>
      <c r="L47" s="5"/>
      <c r="P47" s="5"/>
      <c r="Q47" s="5"/>
      <c r="R47" s="5"/>
      <c r="S47" s="5"/>
    </row>
    <row r="48" spans="2:22" ht="21.75" customHeight="1" x14ac:dyDescent="0.3">
      <c r="B48" s="54" t="s">
        <v>125</v>
      </c>
      <c r="C48" s="79" t="s">
        <v>70</v>
      </c>
      <c r="D48" s="56">
        <v>8.25</v>
      </c>
      <c r="E48" s="56">
        <v>1</v>
      </c>
      <c r="F48" s="58">
        <f t="shared" si="2"/>
        <v>9.25</v>
      </c>
      <c r="G48" s="198">
        <v>0.90749999999999997</v>
      </c>
      <c r="H48" s="199" t="str">
        <f t="shared" si="3"/>
        <v>5.00%</v>
      </c>
      <c r="I48" s="119"/>
      <c r="J48" s="5" t="s">
        <v>88</v>
      </c>
      <c r="K48" s="5"/>
      <c r="L48" s="5"/>
      <c r="P48" s="5"/>
      <c r="Q48" s="5"/>
      <c r="R48" s="5"/>
      <c r="S48" s="5"/>
    </row>
    <row r="49" spans="2:23" ht="21.75" customHeight="1" x14ac:dyDescent="0.3">
      <c r="B49" s="54" t="s">
        <v>126</v>
      </c>
      <c r="C49" s="79" t="s">
        <v>71</v>
      </c>
      <c r="D49" s="56">
        <v>6.2</v>
      </c>
      <c r="E49" s="56">
        <v>1</v>
      </c>
      <c r="F49" s="58">
        <f t="shared" si="2"/>
        <v>7.2</v>
      </c>
      <c r="G49" s="198">
        <v>0.92800000000000005</v>
      </c>
      <c r="H49" s="199" t="str">
        <f t="shared" si="3"/>
        <v>5.00%</v>
      </c>
      <c r="I49" s="119"/>
      <c r="J49" s="5"/>
      <c r="K49" s="5"/>
      <c r="L49" s="5"/>
      <c r="P49" s="5"/>
      <c r="Q49" s="5"/>
      <c r="R49" s="5"/>
      <c r="S49" s="5"/>
    </row>
    <row r="50" spans="2:23" ht="21.75" customHeight="1" x14ac:dyDescent="0.3">
      <c r="B50" s="54" t="s">
        <v>127</v>
      </c>
      <c r="C50" s="79" t="s">
        <v>72</v>
      </c>
      <c r="D50" s="56">
        <v>5.5</v>
      </c>
      <c r="E50" s="56">
        <v>1</v>
      </c>
      <c r="F50" s="57">
        <f t="shared" si="2"/>
        <v>6.5</v>
      </c>
      <c r="G50" s="198">
        <v>0.93500000000000005</v>
      </c>
      <c r="H50" s="199" t="str">
        <f t="shared" si="3"/>
        <v>5.00%</v>
      </c>
      <c r="I50" s="119"/>
      <c r="J50" s="5"/>
      <c r="K50" s="5"/>
      <c r="L50" s="5"/>
      <c r="P50" s="5"/>
      <c r="Q50" s="5"/>
      <c r="R50" s="5"/>
      <c r="S50" s="5"/>
    </row>
    <row r="51" spans="2:23" ht="21.75" customHeight="1" x14ac:dyDescent="0.3">
      <c r="B51" s="54" t="s">
        <v>128</v>
      </c>
      <c r="C51" s="79" t="s">
        <v>73</v>
      </c>
      <c r="D51" s="56">
        <v>4.9000000000000004</v>
      </c>
      <c r="E51" s="56">
        <v>1</v>
      </c>
      <c r="F51" s="57">
        <f t="shared" si="2"/>
        <v>5.9</v>
      </c>
      <c r="G51" s="198">
        <v>0.94099999999999995</v>
      </c>
      <c r="H51" s="199" t="str">
        <f t="shared" si="3"/>
        <v>5.00%</v>
      </c>
      <c r="I51" s="119"/>
      <c r="J51" s="5"/>
      <c r="K51" s="5"/>
      <c r="L51" s="5"/>
      <c r="P51" s="5"/>
      <c r="Q51" s="5"/>
      <c r="R51" s="5"/>
      <c r="S51" s="5"/>
      <c r="U51" s="36"/>
      <c r="V51" s="36"/>
    </row>
    <row r="52" spans="2:23" ht="21.75" customHeight="1" x14ac:dyDescent="0.3">
      <c r="B52" s="54" t="s">
        <v>129</v>
      </c>
      <c r="C52" s="79" t="s">
        <v>74</v>
      </c>
      <c r="D52" s="56">
        <v>4.5</v>
      </c>
      <c r="E52" s="60">
        <v>1</v>
      </c>
      <c r="F52" s="57">
        <f t="shared" si="2"/>
        <v>5.5</v>
      </c>
      <c r="G52" s="198">
        <v>0.94499999999999995</v>
      </c>
      <c r="H52" s="199" t="str">
        <f t="shared" si="3"/>
        <v>5.00%</v>
      </c>
      <c r="I52" s="119"/>
      <c r="J52" s="5"/>
      <c r="K52" s="5"/>
      <c r="L52" s="5"/>
      <c r="P52" s="5"/>
      <c r="Q52" s="5"/>
      <c r="R52" s="5"/>
      <c r="S52" s="5"/>
      <c r="U52" s="36"/>
      <c r="V52" s="36"/>
    </row>
    <row r="53" spans="2:23" ht="21.75" customHeight="1" thickBot="1" x14ac:dyDescent="0.35">
      <c r="B53" s="61" t="s">
        <v>130</v>
      </c>
      <c r="C53" s="82" t="s">
        <v>75</v>
      </c>
      <c r="D53" s="63">
        <v>6.7</v>
      </c>
      <c r="E53" s="64">
        <v>1</v>
      </c>
      <c r="F53" s="65">
        <f t="shared" si="2"/>
        <v>7.7</v>
      </c>
      <c r="G53" s="200">
        <v>0.92300000000000004</v>
      </c>
      <c r="H53" s="201" t="str">
        <f t="shared" si="3"/>
        <v>5.00%</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21.56</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21.56</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21.56</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($11.55) =</v>
      </c>
      <c r="D74" s="95">
        <f>(45+G20)</f>
        <v>56.55</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5.00% =</v>
      </c>
      <c r="D76" s="106">
        <f>(45*H43)</f>
        <v>2.25</v>
      </c>
      <c r="E76" s="29"/>
      <c r="F76" s="29"/>
      <c r="G76" s="29"/>
      <c r="H76" s="29"/>
      <c r="I76" s="122"/>
    </row>
    <row r="77" spans="2:23" s="93" customFormat="1" ht="33" customHeight="1" x14ac:dyDescent="0.35">
      <c r="C77" s="244" t="str">
        <f>CONCATENATE("$",D76," x 96.25% (Difference of 100% Material Minus Total % Asphalt + Fuel Allowance) =")</f>
        <v>$2.25 x 96.25% (Difference of 100% Material Minus Total % Asphalt + Fuel Allowance) =</v>
      </c>
      <c r="D77" s="244"/>
      <c r="E77" s="244"/>
      <c r="F77" s="244"/>
      <c r="G77" s="244"/>
      <c r="H77" s="95">
        <f>D76*96.25/100</f>
        <v>2.1659999999999999</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204" t="str">
        <f>CONCATENATE("$",D74," + $",H77, "  =")</f>
        <v>$56.55 + $2.166  =</v>
      </c>
      <c r="D79" s="97">
        <f>D74+H77</f>
        <v>58.716000000000001</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($21.56) =</v>
      </c>
      <c r="D90" s="95">
        <f>(45+G59)</f>
        <v>66.56</v>
      </c>
      <c r="E90" s="29"/>
      <c r="F90" s="29"/>
      <c r="G90" s="29"/>
      <c r="H90" s="29"/>
      <c r="I90" s="122"/>
    </row>
    <row r="91" spans="2:22" s="93" customFormat="1" ht="40.5" customHeight="1" x14ac:dyDescent="0.4">
      <c r="B91" s="234" t="s">
        <v>110</v>
      </c>
      <c r="C91" s="234"/>
      <c r="D91" s="98">
        <f>D90</f>
        <v>66.56</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2022</v>
      </c>
      <c r="M97" s="21" t="s">
        <v>19</v>
      </c>
      <c r="N97" s="17" t="s">
        <v>20</v>
      </c>
      <c r="P97" s="269">
        <v>44317</v>
      </c>
      <c r="Q97" s="272">
        <v>338.9</v>
      </c>
      <c r="R97" s="99">
        <v>44378</v>
      </c>
      <c r="S97" s="293">
        <v>44075</v>
      </c>
      <c r="U97" s="22" t="s">
        <v>21</v>
      </c>
    </row>
    <row r="98" spans="10:21" ht="18" customHeight="1" thickBot="1" x14ac:dyDescent="0.3">
      <c r="J98" s="13" t="s">
        <v>17</v>
      </c>
      <c r="K98" s="14" t="s">
        <v>18</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v>340.3</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779</v>
      </c>
      <c r="M102" s="21" t="s">
        <v>36</v>
      </c>
      <c r="N102" s="26">
        <v>546</v>
      </c>
      <c r="P102" s="271"/>
      <c r="Q102" s="274"/>
      <c r="R102" s="27">
        <v>44531</v>
      </c>
      <c r="S102" s="294"/>
    </row>
    <row r="103" spans="10:21" ht="18" customHeight="1" thickBot="1" x14ac:dyDescent="0.3">
      <c r="J103" s="24"/>
      <c r="K103" s="25"/>
      <c r="M103" s="21" t="s">
        <v>18</v>
      </c>
      <c r="N103" s="26">
        <v>552</v>
      </c>
      <c r="P103" s="269">
        <v>44501</v>
      </c>
      <c r="Q103" s="272">
        <v>341.02199999999999</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44593</v>
      </c>
      <c r="M105" s="21" t="s">
        <v>44</v>
      </c>
      <c r="N105" s="26">
        <v>573</v>
      </c>
      <c r="P105" s="271"/>
      <c r="Q105" s="274"/>
      <c r="R105" s="27">
        <v>44621</v>
      </c>
      <c r="S105" s="294"/>
      <c r="U105" s="36"/>
    </row>
    <row r="106" spans="10:21" ht="18" customHeight="1" thickBot="1" x14ac:dyDescent="0.3">
      <c r="J106" s="38" t="s">
        <v>43</v>
      </c>
      <c r="K106" s="39">
        <v>366.12799999999999</v>
      </c>
      <c r="M106" s="21" t="s">
        <v>47</v>
      </c>
      <c r="N106" s="26">
        <v>575</v>
      </c>
      <c r="P106" s="269">
        <v>44593</v>
      </c>
      <c r="Q106" s="272">
        <v>366.12799999999999</v>
      </c>
      <c r="R106" s="99">
        <v>44652</v>
      </c>
      <c r="S106" s="294"/>
      <c r="U106" s="36"/>
    </row>
    <row r="107" spans="10:21" ht="18" customHeight="1" thickBot="1" x14ac:dyDescent="0.3">
      <c r="J107" s="40" t="s">
        <v>46</v>
      </c>
      <c r="K107" s="41" t="s">
        <v>123</v>
      </c>
      <c r="M107" s="21" t="s">
        <v>50</v>
      </c>
      <c r="N107" s="26">
        <v>572</v>
      </c>
      <c r="P107" s="270"/>
      <c r="Q107" s="273"/>
      <c r="R107" s="27">
        <v>44682</v>
      </c>
      <c r="S107" s="294"/>
      <c r="U107" s="36"/>
    </row>
    <row r="108" spans="10:21" ht="18" customHeight="1" thickBot="1" x14ac:dyDescent="0.3">
      <c r="J108" s="40" t="s">
        <v>49</v>
      </c>
      <c r="K108" s="42">
        <v>326.3</v>
      </c>
      <c r="M108" s="21" t="s">
        <v>53</v>
      </c>
      <c r="N108" s="26">
        <v>570</v>
      </c>
      <c r="P108" s="271"/>
      <c r="Q108" s="274"/>
      <c r="R108" s="27">
        <v>44713</v>
      </c>
      <c r="S108" s="294"/>
      <c r="U108" s="36"/>
    </row>
    <row r="109" spans="10:21" ht="18" customHeight="1" thickBot="1" x14ac:dyDescent="0.3">
      <c r="J109" s="43" t="s">
        <v>52</v>
      </c>
      <c r="K109" s="44">
        <v>44652</v>
      </c>
      <c r="L109" s="5"/>
      <c r="M109" s="45" t="s">
        <v>54</v>
      </c>
      <c r="N109" s="126">
        <v>574</v>
      </c>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v>580</v>
      </c>
      <c r="P112" s="269">
        <v>44774</v>
      </c>
      <c r="Q112" s="272" t="s">
        <v>88</v>
      </c>
      <c r="R112" s="99">
        <v>44835</v>
      </c>
      <c r="S112" s="294"/>
      <c r="U112" s="36"/>
    </row>
    <row r="113" spans="10:19" ht="18" customHeight="1" thickBot="1" x14ac:dyDescent="0.3">
      <c r="J113" s="5"/>
      <c r="K113" s="5"/>
      <c r="L113" s="5"/>
      <c r="M113" s="21" t="s">
        <v>26</v>
      </c>
      <c r="N113" s="26">
        <v>605</v>
      </c>
      <c r="P113" s="270"/>
      <c r="Q113" s="273"/>
      <c r="R113" s="27">
        <v>44866</v>
      </c>
      <c r="S113" s="294"/>
    </row>
    <row r="114" spans="10:19" ht="18" customHeight="1" thickBot="1" x14ac:dyDescent="0.3">
      <c r="J114" s="5"/>
      <c r="K114" s="5"/>
      <c r="L114" s="5"/>
      <c r="M114" s="21" t="s">
        <v>29</v>
      </c>
      <c r="N114" s="26">
        <v>624</v>
      </c>
      <c r="P114" s="271"/>
      <c r="Q114" s="274"/>
      <c r="R114" s="27">
        <v>44896</v>
      </c>
      <c r="S114" s="294"/>
    </row>
    <row r="115" spans="10:19" ht="18" customHeight="1" thickBot="1" x14ac:dyDescent="0.3">
      <c r="J115" s="5"/>
      <c r="K115" s="5"/>
      <c r="L115" s="5"/>
      <c r="M115" s="21" t="s">
        <v>33</v>
      </c>
      <c r="N115" s="26">
        <v>655</v>
      </c>
      <c r="P115" s="269">
        <v>44866</v>
      </c>
      <c r="Q115" s="272" t="s">
        <v>88</v>
      </c>
      <c r="R115" s="99">
        <v>44927</v>
      </c>
      <c r="S115" s="294"/>
    </row>
    <row r="116" spans="10:19" ht="18" customHeight="1" thickBot="1" x14ac:dyDescent="0.3">
      <c r="J116" s="5"/>
      <c r="K116" s="5"/>
      <c r="L116" s="5"/>
      <c r="M116" s="21" t="s">
        <v>36</v>
      </c>
      <c r="N116" s="26">
        <v>719</v>
      </c>
      <c r="P116" s="270"/>
      <c r="Q116" s="273"/>
      <c r="R116" s="27">
        <v>44958</v>
      </c>
      <c r="S116" s="294"/>
    </row>
    <row r="117" spans="10:19" ht="18" customHeight="1" thickBot="1" x14ac:dyDescent="0.3">
      <c r="J117" s="5"/>
      <c r="K117" s="5"/>
      <c r="L117" s="5"/>
      <c r="M117" s="21" t="s">
        <v>18</v>
      </c>
      <c r="N117" s="26">
        <v>779</v>
      </c>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I1eYyPiTZYfCRc+ma5//8y5shC8Zkat8S9wnydNtZZmbxaR1T1O4s2hr5jSmiOLDLoD2L3IJgEu5BRkvP6Pwng==" saltValue="Krf8EuotJRSEWqzE7SPJPw==" spinCount="100000" sheet="1" formatColumns="0" formatRows="0"/>
  <mergeCells count="99">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H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18:P120"/>
    <mergeCell ref="Q118:Q120"/>
    <mergeCell ref="P106:P108"/>
    <mergeCell ref="Q106:Q108"/>
    <mergeCell ref="P109:P111"/>
    <mergeCell ref="Q109:Q111"/>
    <mergeCell ref="P112:P114"/>
    <mergeCell ref="Q112:Q114"/>
  </mergeCells>
  <dataValidations count="8">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B885B38A-4A3F-4169-81DD-5F605E77E86D}">
      <formula1>$R$97:$R$121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8AF8E2D7-E75E-4FF8-A113-A35DDCFAB1B6}">
      <formula1>$P$97:$P$121</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074CD1BC-3161-45C5-9405-FC775C9B2428}">
      <formula1>$Q$97:$Q$121</formula1>
    </dataValidation>
    <dataValidation type="list" allowBlank="1" showInputMessage="1" showErrorMessage="1" sqref="K102" xr:uid="{09DD67C2-CF54-4B04-85E0-013BE5531942}">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6D1C74D2-1179-4480-82DE-DD50B8FC6A48}">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E37B5846-7C09-47CC-9489-C6B63A928406}">
      <formula1>$N$98:$N$109</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7B93BE47-6FBF-4617-AF9F-BC28DE39CE88}">
      <formula1>$M$98:$M$109</formula1>
    </dataValidation>
    <dataValidation type="list" allowBlank="1" showInputMessage="1" showErrorMessage="1" sqref="K97" xr:uid="{411CB3D5-5A6F-4787-9FBB-AC4FB1B6F5DA}">
      <formula1>"2019, 2020, 2021, 2022"</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ignoredErrors>
    <ignoredError sqref="B4 F4 B21:B25 B44:B48 B59:B6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6BFB3-E87C-4E16-930E-E37E66A2BAF5}">
  <dimension ref="B1:W130"/>
  <sheetViews>
    <sheetView showGridLines="0" showRowColHeaders="0" zoomScale="80" zoomScaleNormal="80" workbookViewId="0">
      <selection activeCell="F6" sqref="F6:G6"/>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May</v>
      </c>
      <c r="G1" s="2">
        <f>K97</f>
        <v>2022</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95"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May 1, 2022</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May 2022 Average is</v>
      </c>
      <c r="E10" s="292"/>
      <c r="F10" s="292"/>
      <c r="G10" s="34">
        <f>K102</f>
        <v>719</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87" t="s">
        <v>131</v>
      </c>
      <c r="C17" s="288"/>
      <c r="D17" s="288"/>
      <c r="E17" s="288"/>
      <c r="F17" s="288"/>
      <c r="G17" s="288"/>
      <c r="H17" s="289"/>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9.3000000000000007</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19.468</v>
      </c>
      <c r="H21" s="277" t="e">
        <f>IF((ABS((#REF!-J102)*E21/100))&gt;0.1, (#REF!-J102)*E21/100, 0)</f>
        <v>#REF!</v>
      </c>
      <c r="I21" s="118"/>
    </row>
    <row r="22" spans="2:23" ht="21.75" customHeight="1" x14ac:dyDescent="0.3">
      <c r="B22" s="54" t="s">
        <v>64</v>
      </c>
      <c r="C22" s="55" t="s">
        <v>112</v>
      </c>
      <c r="D22" s="56">
        <v>6.85</v>
      </c>
      <c r="E22" s="56">
        <v>1</v>
      </c>
      <c r="F22" s="57">
        <f t="shared" si="0"/>
        <v>7.85</v>
      </c>
      <c r="G22" s="276">
        <f t="shared" si="1"/>
        <v>19.468</v>
      </c>
      <c r="H22" s="277" t="e">
        <f>IF((ABS((#REF!-#REF!)*E22/100))&gt;0.1, (#REF!-#REF!)*E22/100, 0)</f>
        <v>#REF!</v>
      </c>
      <c r="I22" s="118"/>
    </row>
    <row r="23" spans="2:23" ht="21.75" customHeight="1" x14ac:dyDescent="0.3">
      <c r="B23" s="54" t="s">
        <v>66</v>
      </c>
      <c r="C23" s="55" t="s">
        <v>113</v>
      </c>
      <c r="D23" s="56">
        <v>6.85</v>
      </c>
      <c r="E23" s="56">
        <v>1</v>
      </c>
      <c r="F23" s="57">
        <f t="shared" si="0"/>
        <v>7.85</v>
      </c>
      <c r="G23" s="276">
        <f t="shared" si="1"/>
        <v>19.468</v>
      </c>
      <c r="H23" s="277" t="e">
        <f>IF((ABS((#REF!-#REF!)*E23/100))&gt;0.1, (#REF!-#REF!)*E23/100, 0)</f>
        <v>#REF!</v>
      </c>
      <c r="I23" s="118"/>
    </row>
    <row r="24" spans="2:23" ht="21.75" customHeight="1" x14ac:dyDescent="0.3">
      <c r="B24" s="54" t="s">
        <v>68</v>
      </c>
      <c r="C24" s="55" t="s">
        <v>114</v>
      </c>
      <c r="D24" s="56">
        <v>6.85</v>
      </c>
      <c r="E24" s="56">
        <v>1</v>
      </c>
      <c r="F24" s="57">
        <f t="shared" si="0"/>
        <v>7.85</v>
      </c>
      <c r="G24" s="276">
        <f t="shared" si="1"/>
        <v>19.468</v>
      </c>
      <c r="H24" s="277" t="e">
        <f>IF((ABS((#REF!-#REF!)*E24/100))&gt;0.1, (#REF!-#REF!)*E24/100, 0)</f>
        <v>#REF!</v>
      </c>
      <c r="I24" s="118"/>
    </row>
    <row r="25" spans="2:23" ht="21.75" customHeight="1" x14ac:dyDescent="0.3">
      <c r="B25" s="54" t="s">
        <v>125</v>
      </c>
      <c r="C25" s="55" t="s">
        <v>115</v>
      </c>
      <c r="D25" s="56">
        <v>8.25</v>
      </c>
      <c r="E25" s="56">
        <v>1</v>
      </c>
      <c r="F25" s="58">
        <f t="shared" si="0"/>
        <v>9.25</v>
      </c>
      <c r="G25" s="276">
        <f t="shared" si="1"/>
        <v>22.94</v>
      </c>
      <c r="H25" s="277" t="e">
        <f>IF((ABS((#REF!-#REF!)*E25/100))&gt;0.1, (#REF!-#REF!)*E25/100, 0)</f>
        <v>#REF!</v>
      </c>
      <c r="I25" s="118"/>
    </row>
    <row r="26" spans="2:23" ht="21.75" customHeight="1" x14ac:dyDescent="0.3">
      <c r="B26" s="54" t="s">
        <v>126</v>
      </c>
      <c r="C26" s="55" t="s">
        <v>71</v>
      </c>
      <c r="D26" s="56">
        <v>6.2</v>
      </c>
      <c r="E26" s="56">
        <v>1</v>
      </c>
      <c r="F26" s="58">
        <f t="shared" si="0"/>
        <v>7.2</v>
      </c>
      <c r="G26" s="276">
        <f t="shared" si="1"/>
        <v>17.856000000000002</v>
      </c>
      <c r="H26" s="277" t="e">
        <f>IF((ABS((#REF!-#REF!)*E26/100))&gt;0.1, (#REF!-#REF!)*E26/100, 0)</f>
        <v>#REF!</v>
      </c>
      <c r="I26" s="118"/>
    </row>
    <row r="27" spans="2:23" ht="21.75" customHeight="1" x14ac:dyDescent="0.3">
      <c r="B27" s="54" t="s">
        <v>127</v>
      </c>
      <c r="C27" s="55" t="s">
        <v>72</v>
      </c>
      <c r="D27" s="56">
        <v>5.5</v>
      </c>
      <c r="E27" s="56">
        <v>1</v>
      </c>
      <c r="F27" s="57">
        <f t="shared" si="0"/>
        <v>6.5</v>
      </c>
      <c r="G27" s="276">
        <f t="shared" si="1"/>
        <v>16.12</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14.632</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13.64</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19.096</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94"/>
      <c r="E38" s="194"/>
      <c r="F38" s="73"/>
      <c r="G38" s="71"/>
      <c r="H38" s="71"/>
      <c r="I38" s="118"/>
      <c r="J38" s="5"/>
      <c r="K38" s="5"/>
      <c r="L38" s="5"/>
      <c r="P38" s="5"/>
      <c r="Q38" s="5"/>
      <c r="R38" s="5"/>
      <c r="S38" s="5"/>
    </row>
    <row r="39" spans="2:22" ht="21.75" customHeight="1" x14ac:dyDescent="0.3">
      <c r="B39" s="259" t="s">
        <v>83</v>
      </c>
      <c r="C39" s="259"/>
      <c r="D39" s="259"/>
      <c r="E39" s="124">
        <f>K105</f>
        <v>44593</v>
      </c>
      <c r="F39" s="74" t="s">
        <v>84</v>
      </c>
      <c r="G39" s="104">
        <f>K106</f>
        <v>366.12799999999999</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96">
        <v>0.96250000000000002</v>
      </c>
      <c r="H43" s="197" t="str">
        <f>(IF((($K$106-$K$108)/$K$108)&gt;0.05, "5.00%",($K$106-$K$108)/$K$108))</f>
        <v>5.00%</v>
      </c>
      <c r="I43" s="119"/>
      <c r="J43" s="78"/>
      <c r="K43" s="5"/>
      <c r="L43" s="5"/>
      <c r="P43" s="5"/>
      <c r="Q43" s="5"/>
      <c r="R43" s="5"/>
      <c r="S43" s="5"/>
    </row>
    <row r="44" spans="2:22" ht="21.75" customHeight="1" x14ac:dyDescent="0.3">
      <c r="B44" s="54" t="s">
        <v>62</v>
      </c>
      <c r="C44" s="79" t="s">
        <v>63</v>
      </c>
      <c r="D44" s="56">
        <v>6.85</v>
      </c>
      <c r="E44" s="56">
        <v>1</v>
      </c>
      <c r="F44" s="57">
        <f t="shared" ref="F44:F53" si="2">D44+E44</f>
        <v>7.85</v>
      </c>
      <c r="G44" s="198">
        <v>0.92149999999999999</v>
      </c>
      <c r="H44" s="199" t="str">
        <f>(IF((($K$106-$K$108)/$K$108)&gt;0.05, "5.00%",($K$106-$K$108)/$K$108))</f>
        <v>5.00%</v>
      </c>
      <c r="I44" s="119"/>
      <c r="J44" s="5"/>
      <c r="K44" s="5"/>
      <c r="L44" s="5"/>
      <c r="P44" s="5"/>
      <c r="Q44" s="5"/>
      <c r="R44" s="5"/>
      <c r="S44" s="5"/>
      <c r="U44" s="81"/>
      <c r="V44" s="81"/>
    </row>
    <row r="45" spans="2:22" ht="21.75" customHeight="1" x14ac:dyDescent="0.3">
      <c r="B45" s="54" t="s">
        <v>64</v>
      </c>
      <c r="C45" s="79" t="s">
        <v>65</v>
      </c>
      <c r="D45" s="56">
        <v>6.85</v>
      </c>
      <c r="E45" s="56">
        <v>1</v>
      </c>
      <c r="F45" s="57">
        <f t="shared" si="2"/>
        <v>7.85</v>
      </c>
      <c r="G45" s="198">
        <v>0.92149999999999999</v>
      </c>
      <c r="H45" s="199" t="str">
        <f t="shared" ref="H45:H53" si="3">(IF((($K$106-$K$108)/$K$108)&gt;0.05, "5.00%",($K$106-$K$108)/$K$108))</f>
        <v>5.00%</v>
      </c>
      <c r="I45" s="119"/>
      <c r="J45" s="5"/>
      <c r="K45" s="5"/>
      <c r="L45" s="5"/>
      <c r="P45" s="5"/>
      <c r="Q45" s="5"/>
      <c r="R45" s="5"/>
      <c r="S45" s="5"/>
    </row>
    <row r="46" spans="2:22" ht="21.75" customHeight="1" x14ac:dyDescent="0.3">
      <c r="B46" s="54" t="s">
        <v>66</v>
      </c>
      <c r="C46" s="79" t="s">
        <v>67</v>
      </c>
      <c r="D46" s="56">
        <v>6.85</v>
      </c>
      <c r="E46" s="56">
        <v>1</v>
      </c>
      <c r="F46" s="57">
        <f t="shared" si="2"/>
        <v>7.85</v>
      </c>
      <c r="G46" s="198">
        <v>0.92149999999999999</v>
      </c>
      <c r="H46" s="199" t="str">
        <f t="shared" si="3"/>
        <v>5.00%</v>
      </c>
      <c r="I46" s="119"/>
      <c r="J46" s="5"/>
      <c r="K46" s="5"/>
      <c r="L46" s="5"/>
      <c r="P46" s="5"/>
      <c r="Q46" s="5"/>
      <c r="R46" s="5"/>
      <c r="S46" s="5"/>
    </row>
    <row r="47" spans="2:22" ht="21.75" customHeight="1" x14ac:dyDescent="0.3">
      <c r="B47" s="54" t="s">
        <v>68</v>
      </c>
      <c r="C47" s="79" t="s">
        <v>69</v>
      </c>
      <c r="D47" s="56">
        <v>6.85</v>
      </c>
      <c r="E47" s="56">
        <v>1</v>
      </c>
      <c r="F47" s="57">
        <f t="shared" si="2"/>
        <v>7.85</v>
      </c>
      <c r="G47" s="198">
        <v>0.92149999999999999</v>
      </c>
      <c r="H47" s="199" t="str">
        <f t="shared" si="3"/>
        <v>5.00%</v>
      </c>
      <c r="I47" s="119"/>
      <c r="J47" s="5"/>
      <c r="K47" s="5"/>
      <c r="L47" s="5"/>
      <c r="P47" s="5"/>
      <c r="Q47" s="5"/>
      <c r="R47" s="5"/>
      <c r="S47" s="5"/>
    </row>
    <row r="48" spans="2:22" ht="21.75" customHeight="1" x14ac:dyDescent="0.3">
      <c r="B48" s="54" t="s">
        <v>125</v>
      </c>
      <c r="C48" s="79" t="s">
        <v>70</v>
      </c>
      <c r="D48" s="56">
        <v>8.25</v>
      </c>
      <c r="E48" s="56">
        <v>1</v>
      </c>
      <c r="F48" s="58">
        <f t="shared" si="2"/>
        <v>9.25</v>
      </c>
      <c r="G48" s="198">
        <v>0.90749999999999997</v>
      </c>
      <c r="H48" s="199" t="str">
        <f t="shared" si="3"/>
        <v>5.00%</v>
      </c>
      <c r="I48" s="119"/>
      <c r="J48" s="5" t="s">
        <v>88</v>
      </c>
      <c r="K48" s="5"/>
      <c r="L48" s="5"/>
      <c r="P48" s="5"/>
      <c r="Q48" s="5"/>
      <c r="R48" s="5"/>
      <c r="S48" s="5"/>
    </row>
    <row r="49" spans="2:23" ht="21.75" customHeight="1" x14ac:dyDescent="0.3">
      <c r="B49" s="54" t="s">
        <v>126</v>
      </c>
      <c r="C49" s="79" t="s">
        <v>71</v>
      </c>
      <c r="D49" s="56">
        <v>6.2</v>
      </c>
      <c r="E49" s="56">
        <v>1</v>
      </c>
      <c r="F49" s="58">
        <f t="shared" si="2"/>
        <v>7.2</v>
      </c>
      <c r="G49" s="198">
        <v>0.92800000000000005</v>
      </c>
      <c r="H49" s="199" t="str">
        <f t="shared" si="3"/>
        <v>5.00%</v>
      </c>
      <c r="I49" s="119"/>
      <c r="J49" s="5"/>
      <c r="K49" s="5"/>
      <c r="L49" s="5"/>
      <c r="P49" s="5"/>
      <c r="Q49" s="5"/>
      <c r="R49" s="5"/>
      <c r="S49" s="5"/>
    </row>
    <row r="50" spans="2:23" ht="21.75" customHeight="1" x14ac:dyDescent="0.3">
      <c r="B50" s="54" t="s">
        <v>127</v>
      </c>
      <c r="C50" s="79" t="s">
        <v>72</v>
      </c>
      <c r="D50" s="56">
        <v>5.5</v>
      </c>
      <c r="E50" s="56">
        <v>1</v>
      </c>
      <c r="F50" s="57">
        <f t="shared" si="2"/>
        <v>6.5</v>
      </c>
      <c r="G50" s="198">
        <v>0.93500000000000005</v>
      </c>
      <c r="H50" s="199" t="str">
        <f t="shared" si="3"/>
        <v>5.00%</v>
      </c>
      <c r="I50" s="119"/>
      <c r="J50" s="5"/>
      <c r="K50" s="5"/>
      <c r="L50" s="5"/>
      <c r="P50" s="5"/>
      <c r="Q50" s="5"/>
      <c r="R50" s="5"/>
      <c r="S50" s="5"/>
    </row>
    <row r="51" spans="2:23" ht="21.75" customHeight="1" x14ac:dyDescent="0.3">
      <c r="B51" s="54" t="s">
        <v>128</v>
      </c>
      <c r="C51" s="79" t="s">
        <v>73</v>
      </c>
      <c r="D51" s="56">
        <v>4.9000000000000004</v>
      </c>
      <c r="E51" s="56">
        <v>1</v>
      </c>
      <c r="F51" s="57">
        <f t="shared" si="2"/>
        <v>5.9</v>
      </c>
      <c r="G51" s="198">
        <v>0.94099999999999995</v>
      </c>
      <c r="H51" s="199" t="str">
        <f t="shared" si="3"/>
        <v>5.00%</v>
      </c>
      <c r="I51" s="119"/>
      <c r="J51" s="5"/>
      <c r="K51" s="5"/>
      <c r="L51" s="5"/>
      <c r="P51" s="5"/>
      <c r="Q51" s="5"/>
      <c r="R51" s="5"/>
      <c r="S51" s="5"/>
      <c r="U51" s="36"/>
      <c r="V51" s="36"/>
    </row>
    <row r="52" spans="2:23" ht="21.75" customHeight="1" x14ac:dyDescent="0.3">
      <c r="B52" s="54" t="s">
        <v>129</v>
      </c>
      <c r="C52" s="79" t="s">
        <v>74</v>
      </c>
      <c r="D52" s="56">
        <v>4.5</v>
      </c>
      <c r="E52" s="60">
        <v>1</v>
      </c>
      <c r="F52" s="57">
        <f t="shared" si="2"/>
        <v>5.5</v>
      </c>
      <c r="G52" s="198">
        <v>0.94499999999999995</v>
      </c>
      <c r="H52" s="199" t="str">
        <f t="shared" si="3"/>
        <v>5.00%</v>
      </c>
      <c r="I52" s="119"/>
      <c r="J52" s="5"/>
      <c r="K52" s="5"/>
      <c r="L52" s="5"/>
      <c r="P52" s="5"/>
      <c r="Q52" s="5"/>
      <c r="R52" s="5"/>
      <c r="S52" s="5"/>
      <c r="U52" s="36"/>
      <c r="V52" s="36"/>
    </row>
    <row r="53" spans="2:23" ht="21.75" customHeight="1" thickBot="1" x14ac:dyDescent="0.35">
      <c r="B53" s="61" t="s">
        <v>130</v>
      </c>
      <c r="C53" s="82" t="s">
        <v>75</v>
      </c>
      <c r="D53" s="63">
        <v>6.7</v>
      </c>
      <c r="E53" s="64">
        <v>1</v>
      </c>
      <c r="F53" s="65">
        <f t="shared" si="2"/>
        <v>7.7</v>
      </c>
      <c r="G53" s="200">
        <v>0.92300000000000004</v>
      </c>
      <c r="H53" s="201" t="str">
        <f t="shared" si="3"/>
        <v>5.00%</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17.36</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17.36</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17.36</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($9.3) =</v>
      </c>
      <c r="D74" s="95">
        <f>(45+G20)</f>
        <v>54.3</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5.00% =</v>
      </c>
      <c r="D76" s="106">
        <f>(45*H43)</f>
        <v>2.25</v>
      </c>
      <c r="E76" s="29"/>
      <c r="F76" s="29"/>
      <c r="G76" s="29"/>
      <c r="H76" s="29"/>
      <c r="I76" s="122"/>
    </row>
    <row r="77" spans="2:23" s="93" customFormat="1" ht="33" customHeight="1" x14ac:dyDescent="0.35">
      <c r="C77" s="244" t="str">
        <f>CONCATENATE("$",D76," x 96.25% (Difference of 100% Material Minus Total % Asphalt + Fuel Allowance) =")</f>
        <v>$2.25 x 96.25% (Difference of 100% Material Minus Total % Asphalt + Fuel Allowance) =</v>
      </c>
      <c r="D77" s="244"/>
      <c r="E77" s="244"/>
      <c r="F77" s="244"/>
      <c r="G77" s="244"/>
      <c r="H77" s="95">
        <f>D76*96.25/100</f>
        <v>2.1659999999999999</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93" t="str">
        <f>CONCATENATE("$",D74," + $",H77, "  =")</f>
        <v>$54.3 + $2.166  =</v>
      </c>
      <c r="D79" s="97">
        <f>D74+H77</f>
        <v>56.466000000000001</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($17.36) =</v>
      </c>
      <c r="D90" s="95">
        <f>(45+G59)</f>
        <v>62.36</v>
      </c>
      <c r="E90" s="29"/>
      <c r="F90" s="29"/>
      <c r="G90" s="29"/>
      <c r="H90" s="29"/>
      <c r="I90" s="122"/>
    </row>
    <row r="91" spans="2:22" s="93" customFormat="1" ht="40.5" customHeight="1" x14ac:dyDescent="0.4">
      <c r="B91" s="234" t="s">
        <v>110</v>
      </c>
      <c r="C91" s="234"/>
      <c r="D91" s="98">
        <f>D90</f>
        <v>62.36</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2022</v>
      </c>
      <c r="M97" s="21" t="s">
        <v>19</v>
      </c>
      <c r="N97" s="17" t="s">
        <v>20</v>
      </c>
      <c r="P97" s="269">
        <v>44317</v>
      </c>
      <c r="Q97" s="272">
        <v>338.9</v>
      </c>
      <c r="R97" s="99">
        <v>44378</v>
      </c>
      <c r="S97" s="293">
        <v>44075</v>
      </c>
      <c r="U97" s="22" t="s">
        <v>21</v>
      </c>
    </row>
    <row r="98" spans="10:21" ht="18" customHeight="1" thickBot="1" x14ac:dyDescent="0.3">
      <c r="J98" s="13" t="s">
        <v>17</v>
      </c>
      <c r="K98" s="14" t="s">
        <v>36</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v>340.3</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719</v>
      </c>
      <c r="M102" s="21" t="s">
        <v>36</v>
      </c>
      <c r="N102" s="26">
        <v>546</v>
      </c>
      <c r="P102" s="271"/>
      <c r="Q102" s="274"/>
      <c r="R102" s="27">
        <v>44531</v>
      </c>
      <c r="S102" s="294"/>
    </row>
    <row r="103" spans="10:21" ht="18" customHeight="1" thickBot="1" x14ac:dyDescent="0.3">
      <c r="J103" s="24"/>
      <c r="K103" s="25"/>
      <c r="M103" s="21" t="s">
        <v>18</v>
      </c>
      <c r="N103" s="26">
        <v>552</v>
      </c>
      <c r="P103" s="269">
        <v>44501</v>
      </c>
      <c r="Q103" s="272">
        <v>341.02199999999999</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44593</v>
      </c>
      <c r="M105" s="21" t="s">
        <v>44</v>
      </c>
      <c r="N105" s="26">
        <v>573</v>
      </c>
      <c r="P105" s="271"/>
      <c r="Q105" s="274"/>
      <c r="R105" s="27">
        <v>44621</v>
      </c>
      <c r="S105" s="294"/>
      <c r="U105" s="36"/>
    </row>
    <row r="106" spans="10:21" ht="18" customHeight="1" thickBot="1" x14ac:dyDescent="0.3">
      <c r="J106" s="38" t="s">
        <v>43</v>
      </c>
      <c r="K106" s="39">
        <v>366.12799999999999</v>
      </c>
      <c r="M106" s="21" t="s">
        <v>47</v>
      </c>
      <c r="N106" s="26">
        <v>575</v>
      </c>
      <c r="P106" s="269">
        <v>44593</v>
      </c>
      <c r="Q106" s="272">
        <v>366.12799999999999</v>
      </c>
      <c r="R106" s="99">
        <v>44652</v>
      </c>
      <c r="S106" s="294"/>
      <c r="U106" s="36"/>
    </row>
    <row r="107" spans="10:21" ht="18" customHeight="1" thickBot="1" x14ac:dyDescent="0.3">
      <c r="J107" s="40" t="s">
        <v>46</v>
      </c>
      <c r="K107" s="41" t="s">
        <v>123</v>
      </c>
      <c r="M107" s="21" t="s">
        <v>50</v>
      </c>
      <c r="N107" s="26">
        <v>572</v>
      </c>
      <c r="P107" s="270"/>
      <c r="Q107" s="273"/>
      <c r="R107" s="27">
        <v>44682</v>
      </c>
      <c r="S107" s="294"/>
      <c r="U107" s="36"/>
    </row>
    <row r="108" spans="10:21" ht="18" customHeight="1" thickBot="1" x14ac:dyDescent="0.3">
      <c r="J108" s="40" t="s">
        <v>49</v>
      </c>
      <c r="K108" s="42">
        <v>326.3</v>
      </c>
      <c r="M108" s="21" t="s">
        <v>53</v>
      </c>
      <c r="N108" s="26">
        <v>570</v>
      </c>
      <c r="P108" s="271"/>
      <c r="Q108" s="274"/>
      <c r="R108" s="27">
        <v>44713</v>
      </c>
      <c r="S108" s="294"/>
      <c r="U108" s="36"/>
    </row>
    <row r="109" spans="10:21" ht="18" customHeight="1" thickBot="1" x14ac:dyDescent="0.3">
      <c r="J109" s="43" t="s">
        <v>52</v>
      </c>
      <c r="K109" s="44">
        <v>44652</v>
      </c>
      <c r="L109" s="5"/>
      <c r="M109" s="45" t="s">
        <v>54</v>
      </c>
      <c r="N109" s="126">
        <v>574</v>
      </c>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v>580</v>
      </c>
      <c r="P112" s="269">
        <v>44774</v>
      </c>
      <c r="Q112" s="272" t="s">
        <v>88</v>
      </c>
      <c r="R112" s="99">
        <v>44835</v>
      </c>
      <c r="S112" s="294"/>
      <c r="U112" s="36"/>
    </row>
    <row r="113" spans="10:19" ht="18" customHeight="1" thickBot="1" x14ac:dyDescent="0.3">
      <c r="J113" s="5"/>
      <c r="K113" s="5"/>
      <c r="L113" s="5"/>
      <c r="M113" s="21" t="s">
        <v>26</v>
      </c>
      <c r="N113" s="26">
        <v>605</v>
      </c>
      <c r="P113" s="270"/>
      <c r="Q113" s="273"/>
      <c r="R113" s="27">
        <v>44866</v>
      </c>
      <c r="S113" s="294"/>
    </row>
    <row r="114" spans="10:19" ht="18" customHeight="1" thickBot="1" x14ac:dyDescent="0.3">
      <c r="J114" s="5"/>
      <c r="K114" s="5"/>
      <c r="L114" s="5"/>
      <c r="M114" s="21" t="s">
        <v>29</v>
      </c>
      <c r="N114" s="26">
        <v>624</v>
      </c>
      <c r="P114" s="271"/>
      <c r="Q114" s="274"/>
      <c r="R114" s="27">
        <v>44896</v>
      </c>
      <c r="S114" s="294"/>
    </row>
    <row r="115" spans="10:19" ht="18" customHeight="1" thickBot="1" x14ac:dyDescent="0.3">
      <c r="J115" s="5"/>
      <c r="K115" s="5"/>
      <c r="L115" s="5"/>
      <c r="M115" s="21" t="s">
        <v>33</v>
      </c>
      <c r="N115" s="26">
        <v>655</v>
      </c>
      <c r="P115" s="269">
        <v>44866</v>
      </c>
      <c r="Q115" s="272" t="s">
        <v>88</v>
      </c>
      <c r="R115" s="99">
        <v>44927</v>
      </c>
      <c r="S115" s="294"/>
    </row>
    <row r="116" spans="10:19" ht="18" customHeight="1" thickBot="1" x14ac:dyDescent="0.3">
      <c r="J116" s="5"/>
      <c r="K116" s="5"/>
      <c r="L116" s="5"/>
      <c r="M116" s="21" t="s">
        <v>36</v>
      </c>
      <c r="N116" s="26">
        <v>719</v>
      </c>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E/UorrODqwal9ugzMUc2DPsXBNDZKzm3eKWTN91VDygQwd79PUgM/vEuea7TBmLUO84xWPWb9PsKLYMOY2fyOQ==" saltValue="flM/s7komD5fZ/Hm41eV1w==" spinCount="100000" sheet="1" formatColumns="0" formatRows="0"/>
  <mergeCells count="99">
    <mergeCell ref="P118:P120"/>
    <mergeCell ref="Q118:Q120"/>
    <mergeCell ref="P106:P108"/>
    <mergeCell ref="Q106:Q108"/>
    <mergeCell ref="P109:P111"/>
    <mergeCell ref="Q109:Q111"/>
    <mergeCell ref="P112:P114"/>
    <mergeCell ref="Q112:Q114"/>
    <mergeCell ref="J96:K96"/>
    <mergeCell ref="P97:P99"/>
    <mergeCell ref="Q97:Q99"/>
    <mergeCell ref="S97:S117"/>
    <mergeCell ref="J100:K100"/>
    <mergeCell ref="P100:P102"/>
    <mergeCell ref="Q100:Q102"/>
    <mergeCell ref="P103:P105"/>
    <mergeCell ref="Q103:Q105"/>
    <mergeCell ref="J104:K104"/>
    <mergeCell ref="P115:P117"/>
    <mergeCell ref="Q115:Q117"/>
    <mergeCell ref="B88:H88"/>
    <mergeCell ref="B89:C89"/>
    <mergeCell ref="B91:C91"/>
    <mergeCell ref="M93:N95"/>
    <mergeCell ref="P93:S94"/>
    <mergeCell ref="P95:S95"/>
    <mergeCell ref="B87:H87"/>
    <mergeCell ref="C77:G77"/>
    <mergeCell ref="B78:F78"/>
    <mergeCell ref="B81:H81"/>
    <mergeCell ref="B82:H82"/>
    <mergeCell ref="B83:H83"/>
    <mergeCell ref="B84:H84"/>
    <mergeCell ref="B85:B86"/>
    <mergeCell ref="C85:C86"/>
    <mergeCell ref="D85:D86"/>
    <mergeCell ref="E85:F86"/>
    <mergeCell ref="G85:H86"/>
    <mergeCell ref="B75:C75"/>
    <mergeCell ref="B66:H66"/>
    <mergeCell ref="B67:B68"/>
    <mergeCell ref="C67:C68"/>
    <mergeCell ref="D67:D68"/>
    <mergeCell ref="E67:F68"/>
    <mergeCell ref="G67:H68"/>
    <mergeCell ref="B69:H69"/>
    <mergeCell ref="B70:H70"/>
    <mergeCell ref="B71:H71"/>
    <mergeCell ref="B72:H72"/>
    <mergeCell ref="B73:C73"/>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H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97" xr:uid="{3E49C34E-5143-4089-9D99-5EA0970F6477}">
      <formula1>"2019, 2020, 2021, 2022"</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0B4BF023-641C-4DCD-85FE-5F179E0C2FF2}">
      <formula1>$M$98:$M$109</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DFE027DB-DDCA-4DDA-B6E2-A4D8AE8061AB}">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06CDECE6-1822-449A-8859-A0918A5E3A86}">
      <formula1>$N$96:$N$96</formula1>
    </dataValidation>
    <dataValidation type="list" allowBlank="1" showInputMessage="1" showErrorMessage="1" sqref="K102" xr:uid="{EE0A0DE0-C88A-4D44-8828-53153DD09A9F}">
      <formula1>$N$96:$N$130</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2E6EF4DE-C129-43D5-95AE-DC83B57FC6D9}">
      <formula1>$Q$97:$Q$121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18C1E0D3-ADF2-43A7-A5BB-6D6B33699D47}">
      <formula1>$P$97:$P$121</formula1>
    </dataValidation>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405A94EA-1BC7-49CA-92CC-51F3E2D136CC}">
      <formula1>$R$97:$R$121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ignoredErrors>
    <ignoredError sqref="B4 F4 B21:B25 B44:B48 B59:B6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ED079-5F4C-4152-92A4-0F8231CAAFA2}">
  <dimension ref="B1:W130"/>
  <sheetViews>
    <sheetView showGridLines="0" showRowColHeaders="0" zoomScale="80" zoomScaleNormal="80" workbookViewId="0">
      <selection activeCell="C4" sqref="C4:E4"/>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April</v>
      </c>
      <c r="G1" s="2">
        <f>K97</f>
        <v>2022</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92"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April 1, 2022</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April 2022 Average is</v>
      </c>
      <c r="E10" s="292"/>
      <c r="F10" s="292"/>
      <c r="G10" s="34">
        <f>K102</f>
        <v>655</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6.9</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14.444000000000001</v>
      </c>
      <c r="H21" s="277" t="e">
        <f>IF((ABS((#REF!-J102)*E21/100))&gt;0.1, (#REF!-J102)*E21/100, 0)</f>
        <v>#REF!</v>
      </c>
      <c r="I21" s="118"/>
    </row>
    <row r="22" spans="2:23" ht="21.75" customHeight="1" x14ac:dyDescent="0.3">
      <c r="B22" s="54" t="s">
        <v>64</v>
      </c>
      <c r="C22" s="55" t="s">
        <v>112</v>
      </c>
      <c r="D22" s="56">
        <v>6.85</v>
      </c>
      <c r="E22" s="56">
        <v>1</v>
      </c>
      <c r="F22" s="57">
        <f t="shared" si="0"/>
        <v>7.85</v>
      </c>
      <c r="G22" s="276">
        <f t="shared" si="1"/>
        <v>14.444000000000001</v>
      </c>
      <c r="H22" s="277" t="e">
        <f>IF((ABS((#REF!-#REF!)*E22/100))&gt;0.1, (#REF!-#REF!)*E22/100, 0)</f>
        <v>#REF!</v>
      </c>
      <c r="I22" s="118"/>
    </row>
    <row r="23" spans="2:23" ht="21.75" customHeight="1" x14ac:dyDescent="0.3">
      <c r="B23" s="54" t="s">
        <v>66</v>
      </c>
      <c r="C23" s="55" t="s">
        <v>113</v>
      </c>
      <c r="D23" s="56">
        <v>6.85</v>
      </c>
      <c r="E23" s="56">
        <v>1</v>
      </c>
      <c r="F23" s="57">
        <f t="shared" si="0"/>
        <v>7.85</v>
      </c>
      <c r="G23" s="276">
        <f t="shared" si="1"/>
        <v>14.444000000000001</v>
      </c>
      <c r="H23" s="277" t="e">
        <f>IF((ABS((#REF!-#REF!)*E23/100))&gt;0.1, (#REF!-#REF!)*E23/100, 0)</f>
        <v>#REF!</v>
      </c>
      <c r="I23" s="118"/>
    </row>
    <row r="24" spans="2:23" ht="21.75" customHeight="1" x14ac:dyDescent="0.3">
      <c r="B24" s="54" t="s">
        <v>68</v>
      </c>
      <c r="C24" s="55" t="s">
        <v>114</v>
      </c>
      <c r="D24" s="56">
        <v>6.85</v>
      </c>
      <c r="E24" s="56">
        <v>1</v>
      </c>
      <c r="F24" s="57">
        <f t="shared" si="0"/>
        <v>7.85</v>
      </c>
      <c r="G24" s="276">
        <f t="shared" si="1"/>
        <v>14.444000000000001</v>
      </c>
      <c r="H24" s="277" t="e">
        <f>IF((ABS((#REF!-#REF!)*E24/100))&gt;0.1, (#REF!-#REF!)*E24/100, 0)</f>
        <v>#REF!</v>
      </c>
      <c r="I24" s="118"/>
    </row>
    <row r="25" spans="2:23" ht="21.75" customHeight="1" x14ac:dyDescent="0.3">
      <c r="B25" s="54" t="s">
        <v>125</v>
      </c>
      <c r="C25" s="55" t="s">
        <v>115</v>
      </c>
      <c r="D25" s="56">
        <v>8.25</v>
      </c>
      <c r="E25" s="56">
        <v>1</v>
      </c>
      <c r="F25" s="58">
        <f t="shared" si="0"/>
        <v>9.25</v>
      </c>
      <c r="G25" s="276">
        <f t="shared" si="1"/>
        <v>17.02</v>
      </c>
      <c r="H25" s="277" t="e">
        <f>IF((ABS((#REF!-#REF!)*E25/100))&gt;0.1, (#REF!-#REF!)*E25/100, 0)</f>
        <v>#REF!</v>
      </c>
      <c r="I25" s="118"/>
    </row>
    <row r="26" spans="2:23" ht="21.75" customHeight="1" x14ac:dyDescent="0.3">
      <c r="B26" s="54" t="s">
        <v>126</v>
      </c>
      <c r="C26" s="55" t="s">
        <v>71</v>
      </c>
      <c r="D26" s="56">
        <v>6.2</v>
      </c>
      <c r="E26" s="56">
        <v>1</v>
      </c>
      <c r="F26" s="58">
        <f t="shared" si="0"/>
        <v>7.2</v>
      </c>
      <c r="G26" s="276">
        <f t="shared" si="1"/>
        <v>13.247999999999999</v>
      </c>
      <c r="H26" s="277" t="e">
        <f>IF((ABS((#REF!-#REF!)*E26/100))&gt;0.1, (#REF!-#REF!)*E26/100, 0)</f>
        <v>#REF!</v>
      </c>
      <c r="I26" s="118"/>
    </row>
    <row r="27" spans="2:23" ht="21.75" customHeight="1" x14ac:dyDescent="0.3">
      <c r="B27" s="54" t="s">
        <v>127</v>
      </c>
      <c r="C27" s="55" t="s">
        <v>72</v>
      </c>
      <c r="D27" s="56">
        <v>5.5</v>
      </c>
      <c r="E27" s="56">
        <v>1</v>
      </c>
      <c r="F27" s="57">
        <f t="shared" si="0"/>
        <v>6.5</v>
      </c>
      <c r="G27" s="276">
        <f t="shared" si="1"/>
        <v>11.96</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10.856</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10.119999999999999</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14.167999999999999</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91"/>
      <c r="E38" s="191"/>
      <c r="F38" s="73"/>
      <c r="G38" s="71"/>
      <c r="H38" s="71"/>
      <c r="I38" s="118"/>
      <c r="J38" s="5"/>
      <c r="K38" s="5"/>
      <c r="L38" s="5"/>
      <c r="P38" s="5"/>
      <c r="Q38" s="5"/>
      <c r="R38" s="5"/>
      <c r="S38" s="5"/>
    </row>
    <row r="39" spans="2:22" ht="21.75" customHeight="1" x14ac:dyDescent="0.3">
      <c r="B39" s="259" t="s">
        <v>83</v>
      </c>
      <c r="C39" s="259"/>
      <c r="D39" s="259"/>
      <c r="E39" s="124">
        <f>K105</f>
        <v>44593</v>
      </c>
      <c r="F39" s="74" t="s">
        <v>84</v>
      </c>
      <c r="G39" s="104">
        <f>K106</f>
        <v>366.12799999999999</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96">
        <v>0.96250000000000002</v>
      </c>
      <c r="H43" s="197" t="str">
        <f>(IF((($K$106-$K$108)/$K$108)&gt;0.05, "5.00%",($K$106-$K$108)/$K$108))</f>
        <v>5.00%</v>
      </c>
      <c r="I43" s="119"/>
      <c r="J43" s="78"/>
      <c r="K43" s="5"/>
      <c r="L43" s="5"/>
      <c r="P43" s="5"/>
      <c r="Q43" s="5"/>
      <c r="R43" s="5"/>
      <c r="S43" s="5"/>
    </row>
    <row r="44" spans="2:22" ht="21.75" customHeight="1" x14ac:dyDescent="0.3">
      <c r="B44" s="54" t="s">
        <v>62</v>
      </c>
      <c r="C44" s="79" t="s">
        <v>63</v>
      </c>
      <c r="D44" s="56">
        <v>6.85</v>
      </c>
      <c r="E44" s="56">
        <v>1</v>
      </c>
      <c r="F44" s="57">
        <f t="shared" ref="F44:F53" si="2">D44+E44</f>
        <v>7.85</v>
      </c>
      <c r="G44" s="198">
        <v>0.92149999999999999</v>
      </c>
      <c r="H44" s="199" t="str">
        <f>(IF((($K$106-$K$108)/$K$108)&gt;0.05, "5.00%",($K$106-$K$108)/$K$108))</f>
        <v>5.00%</v>
      </c>
      <c r="I44" s="119"/>
      <c r="J44" s="5"/>
      <c r="K44" s="5"/>
      <c r="L44" s="5"/>
      <c r="P44" s="5"/>
      <c r="Q44" s="5"/>
      <c r="R44" s="5"/>
      <c r="S44" s="5"/>
      <c r="U44" s="81"/>
      <c r="V44" s="81"/>
    </row>
    <row r="45" spans="2:22" ht="21.75" customHeight="1" x14ac:dyDescent="0.3">
      <c r="B45" s="54" t="s">
        <v>64</v>
      </c>
      <c r="C45" s="79" t="s">
        <v>65</v>
      </c>
      <c r="D45" s="56">
        <v>6.85</v>
      </c>
      <c r="E45" s="56">
        <v>1</v>
      </c>
      <c r="F45" s="57">
        <f t="shared" si="2"/>
        <v>7.85</v>
      </c>
      <c r="G45" s="198">
        <v>0.92149999999999999</v>
      </c>
      <c r="H45" s="199" t="str">
        <f t="shared" ref="H45:H53" si="3">(IF((($K$106-$K$108)/$K$108)&gt;0.05, "5.00%",($K$106-$K$108)/$K$108))</f>
        <v>5.00%</v>
      </c>
      <c r="I45" s="119"/>
      <c r="J45" s="5"/>
      <c r="K45" s="5"/>
      <c r="L45" s="5"/>
      <c r="P45" s="5"/>
      <c r="Q45" s="5"/>
      <c r="R45" s="5"/>
      <c r="S45" s="5"/>
    </row>
    <row r="46" spans="2:22" ht="21.75" customHeight="1" x14ac:dyDescent="0.3">
      <c r="B46" s="54" t="s">
        <v>66</v>
      </c>
      <c r="C46" s="79" t="s">
        <v>67</v>
      </c>
      <c r="D46" s="56">
        <v>6.85</v>
      </c>
      <c r="E46" s="56">
        <v>1</v>
      </c>
      <c r="F46" s="57">
        <f t="shared" si="2"/>
        <v>7.85</v>
      </c>
      <c r="G46" s="198">
        <v>0.92149999999999999</v>
      </c>
      <c r="H46" s="199" t="str">
        <f t="shared" si="3"/>
        <v>5.00%</v>
      </c>
      <c r="I46" s="119"/>
      <c r="J46" s="5"/>
      <c r="K46" s="5"/>
      <c r="L46" s="5"/>
      <c r="P46" s="5"/>
      <c r="Q46" s="5"/>
      <c r="R46" s="5"/>
      <c r="S46" s="5"/>
    </row>
    <row r="47" spans="2:22" ht="21.75" customHeight="1" x14ac:dyDescent="0.3">
      <c r="B47" s="54" t="s">
        <v>68</v>
      </c>
      <c r="C47" s="79" t="s">
        <v>69</v>
      </c>
      <c r="D47" s="56">
        <v>6.85</v>
      </c>
      <c r="E47" s="56">
        <v>1</v>
      </c>
      <c r="F47" s="57">
        <f t="shared" si="2"/>
        <v>7.85</v>
      </c>
      <c r="G47" s="198">
        <v>0.92149999999999999</v>
      </c>
      <c r="H47" s="199" t="str">
        <f t="shared" si="3"/>
        <v>5.00%</v>
      </c>
      <c r="I47" s="119"/>
      <c r="J47" s="5"/>
      <c r="K47" s="5"/>
      <c r="L47" s="5"/>
      <c r="P47" s="5"/>
      <c r="Q47" s="5"/>
      <c r="R47" s="5"/>
      <c r="S47" s="5"/>
    </row>
    <row r="48" spans="2:22" ht="21.75" customHeight="1" x14ac:dyDescent="0.3">
      <c r="B48" s="54" t="s">
        <v>125</v>
      </c>
      <c r="C48" s="79" t="s">
        <v>70</v>
      </c>
      <c r="D48" s="56">
        <v>8.25</v>
      </c>
      <c r="E48" s="56">
        <v>1</v>
      </c>
      <c r="F48" s="58">
        <f t="shared" si="2"/>
        <v>9.25</v>
      </c>
      <c r="G48" s="198">
        <v>0.90749999999999997</v>
      </c>
      <c r="H48" s="199" t="str">
        <f t="shared" si="3"/>
        <v>5.00%</v>
      </c>
      <c r="I48" s="119"/>
      <c r="J48" s="5" t="s">
        <v>88</v>
      </c>
      <c r="K48" s="5"/>
      <c r="L48" s="5"/>
      <c r="P48" s="5"/>
      <c r="Q48" s="5"/>
      <c r="R48" s="5"/>
      <c r="S48" s="5"/>
    </row>
    <row r="49" spans="2:23" ht="21.75" customHeight="1" x14ac:dyDescent="0.3">
      <c r="B49" s="54" t="s">
        <v>126</v>
      </c>
      <c r="C49" s="79" t="s">
        <v>71</v>
      </c>
      <c r="D49" s="56">
        <v>6.2</v>
      </c>
      <c r="E49" s="56">
        <v>1</v>
      </c>
      <c r="F49" s="58">
        <f t="shared" si="2"/>
        <v>7.2</v>
      </c>
      <c r="G49" s="198">
        <v>0.92800000000000005</v>
      </c>
      <c r="H49" s="199" t="str">
        <f t="shared" si="3"/>
        <v>5.00%</v>
      </c>
      <c r="I49" s="119"/>
      <c r="J49" s="5"/>
      <c r="K49" s="5"/>
      <c r="L49" s="5"/>
      <c r="P49" s="5"/>
      <c r="Q49" s="5"/>
      <c r="R49" s="5"/>
      <c r="S49" s="5"/>
    </row>
    <row r="50" spans="2:23" ht="21.75" customHeight="1" x14ac:dyDescent="0.3">
      <c r="B50" s="54" t="s">
        <v>127</v>
      </c>
      <c r="C50" s="79" t="s">
        <v>72</v>
      </c>
      <c r="D50" s="56">
        <v>5.5</v>
      </c>
      <c r="E50" s="56">
        <v>1</v>
      </c>
      <c r="F50" s="57">
        <f t="shared" si="2"/>
        <v>6.5</v>
      </c>
      <c r="G50" s="198">
        <v>0.93500000000000005</v>
      </c>
      <c r="H50" s="199" t="str">
        <f t="shared" si="3"/>
        <v>5.00%</v>
      </c>
      <c r="I50" s="119"/>
      <c r="J50" s="5"/>
      <c r="K50" s="5"/>
      <c r="L50" s="5"/>
      <c r="P50" s="5"/>
      <c r="Q50" s="5"/>
      <c r="R50" s="5"/>
      <c r="S50" s="5"/>
    </row>
    <row r="51" spans="2:23" ht="21.75" customHeight="1" x14ac:dyDescent="0.3">
      <c r="B51" s="54" t="s">
        <v>128</v>
      </c>
      <c r="C51" s="79" t="s">
        <v>73</v>
      </c>
      <c r="D51" s="56">
        <v>4.9000000000000004</v>
      </c>
      <c r="E51" s="56">
        <v>1</v>
      </c>
      <c r="F51" s="57">
        <f t="shared" si="2"/>
        <v>5.9</v>
      </c>
      <c r="G51" s="198">
        <v>0.94099999999999995</v>
      </c>
      <c r="H51" s="199" t="str">
        <f t="shared" si="3"/>
        <v>5.00%</v>
      </c>
      <c r="I51" s="119"/>
      <c r="J51" s="5"/>
      <c r="K51" s="5"/>
      <c r="L51" s="5"/>
      <c r="P51" s="5"/>
      <c r="Q51" s="5"/>
      <c r="R51" s="5"/>
      <c r="S51" s="5"/>
      <c r="U51" s="36"/>
      <c r="V51" s="36"/>
    </row>
    <row r="52" spans="2:23" ht="21.75" customHeight="1" x14ac:dyDescent="0.3">
      <c r="B52" s="54" t="s">
        <v>129</v>
      </c>
      <c r="C52" s="79" t="s">
        <v>74</v>
      </c>
      <c r="D52" s="56">
        <v>4.5</v>
      </c>
      <c r="E52" s="60">
        <v>1</v>
      </c>
      <c r="F52" s="57">
        <f t="shared" si="2"/>
        <v>5.5</v>
      </c>
      <c r="G52" s="198">
        <v>0.94499999999999995</v>
      </c>
      <c r="H52" s="199" t="str">
        <f t="shared" si="3"/>
        <v>5.00%</v>
      </c>
      <c r="I52" s="119"/>
      <c r="J52" s="5"/>
      <c r="K52" s="5"/>
      <c r="L52" s="5"/>
      <c r="P52" s="5"/>
      <c r="Q52" s="5"/>
      <c r="R52" s="5"/>
      <c r="S52" s="5"/>
      <c r="U52" s="36"/>
      <c r="V52" s="36"/>
    </row>
    <row r="53" spans="2:23" ht="21.75" customHeight="1" thickBot="1" x14ac:dyDescent="0.35">
      <c r="B53" s="61" t="s">
        <v>130</v>
      </c>
      <c r="C53" s="82" t="s">
        <v>75</v>
      </c>
      <c r="D53" s="63">
        <v>6.7</v>
      </c>
      <c r="E53" s="64">
        <v>1</v>
      </c>
      <c r="F53" s="65">
        <f t="shared" si="2"/>
        <v>7.7</v>
      </c>
      <c r="G53" s="200">
        <v>0.92300000000000004</v>
      </c>
      <c r="H53" s="201" t="str">
        <f t="shared" si="3"/>
        <v>5.00%</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12.88</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12.88</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12.88</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($6.9) =</v>
      </c>
      <c r="D74" s="95">
        <f>(45+G20)</f>
        <v>51.9</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5.00% =</v>
      </c>
      <c r="D76" s="106">
        <f>(45*H43)</f>
        <v>2.25</v>
      </c>
      <c r="E76" s="29"/>
      <c r="F76" s="29"/>
      <c r="G76" s="29"/>
      <c r="H76" s="29"/>
      <c r="I76" s="122"/>
    </row>
    <row r="77" spans="2:23" s="93" customFormat="1" ht="33" customHeight="1" x14ac:dyDescent="0.35">
      <c r="C77" s="244" t="str">
        <f>CONCATENATE("$",D76," x 96.25% (Difference of 100% Material Minus Total % Asphalt + Fuel Allowance) =")</f>
        <v>$2.25 x 96.25% (Difference of 100% Material Minus Total % Asphalt + Fuel Allowance) =</v>
      </c>
      <c r="D77" s="244"/>
      <c r="E77" s="244"/>
      <c r="F77" s="244"/>
      <c r="G77" s="244"/>
      <c r="H77" s="95">
        <f>D76*96.25/100</f>
        <v>2.1659999999999999</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90" t="str">
        <f>CONCATENATE("$",D74," + $",H77, "  =")</f>
        <v>$51.9 + $2.166  =</v>
      </c>
      <c r="D79" s="97">
        <f>D74+H77</f>
        <v>54.066000000000003</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($12.88) =</v>
      </c>
      <c r="D90" s="95">
        <f>(45+G59)</f>
        <v>57.88</v>
      </c>
      <c r="E90" s="29"/>
      <c r="F90" s="29"/>
      <c r="G90" s="29"/>
      <c r="H90" s="29"/>
      <c r="I90" s="122"/>
    </row>
    <row r="91" spans="2:22" s="93" customFormat="1" ht="40.5" customHeight="1" x14ac:dyDescent="0.4">
      <c r="B91" s="234" t="s">
        <v>110</v>
      </c>
      <c r="C91" s="234"/>
      <c r="D91" s="98">
        <f>D90</f>
        <v>57.88</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2022</v>
      </c>
      <c r="M97" s="21" t="s">
        <v>19</v>
      </c>
      <c r="N97" s="17" t="s">
        <v>20</v>
      </c>
      <c r="P97" s="269">
        <v>44317</v>
      </c>
      <c r="Q97" s="272">
        <v>338.9</v>
      </c>
      <c r="R97" s="99">
        <v>44378</v>
      </c>
      <c r="S97" s="293">
        <v>44075</v>
      </c>
      <c r="U97" s="22" t="s">
        <v>21</v>
      </c>
    </row>
    <row r="98" spans="10:21" ht="18" customHeight="1" thickBot="1" x14ac:dyDescent="0.3">
      <c r="J98" s="13" t="s">
        <v>17</v>
      </c>
      <c r="K98" s="14" t="s">
        <v>33</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v>340.3</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655</v>
      </c>
      <c r="M102" s="21" t="s">
        <v>36</v>
      </c>
      <c r="N102" s="26">
        <v>546</v>
      </c>
      <c r="P102" s="271"/>
      <c r="Q102" s="274"/>
      <c r="R102" s="27">
        <v>44531</v>
      </c>
      <c r="S102" s="294"/>
    </row>
    <row r="103" spans="10:21" ht="18" customHeight="1" thickBot="1" x14ac:dyDescent="0.3">
      <c r="J103" s="24"/>
      <c r="K103" s="25"/>
      <c r="M103" s="21" t="s">
        <v>18</v>
      </c>
      <c r="N103" s="26">
        <v>552</v>
      </c>
      <c r="P103" s="269">
        <v>44501</v>
      </c>
      <c r="Q103" s="272">
        <v>341.02199999999999</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44593</v>
      </c>
      <c r="M105" s="21" t="s">
        <v>44</v>
      </c>
      <c r="N105" s="26">
        <v>573</v>
      </c>
      <c r="P105" s="271"/>
      <c r="Q105" s="274"/>
      <c r="R105" s="27">
        <v>44621</v>
      </c>
      <c r="S105" s="294"/>
      <c r="U105" s="36"/>
    </row>
    <row r="106" spans="10:21" ht="18" customHeight="1" thickBot="1" x14ac:dyDescent="0.3">
      <c r="J106" s="38" t="s">
        <v>43</v>
      </c>
      <c r="K106" s="39">
        <v>366.12799999999999</v>
      </c>
      <c r="M106" s="21" t="s">
        <v>47</v>
      </c>
      <c r="N106" s="26">
        <v>575</v>
      </c>
      <c r="P106" s="269">
        <v>44593</v>
      </c>
      <c r="Q106" s="272">
        <v>366.12799999999999</v>
      </c>
      <c r="R106" s="99">
        <v>44652</v>
      </c>
      <c r="S106" s="294"/>
      <c r="U106" s="36"/>
    </row>
    <row r="107" spans="10:21" ht="18" customHeight="1" thickBot="1" x14ac:dyDescent="0.3">
      <c r="J107" s="40" t="s">
        <v>46</v>
      </c>
      <c r="K107" s="41" t="s">
        <v>123</v>
      </c>
      <c r="M107" s="21" t="s">
        <v>50</v>
      </c>
      <c r="N107" s="26">
        <v>572</v>
      </c>
      <c r="P107" s="270"/>
      <c r="Q107" s="273"/>
      <c r="R107" s="27">
        <v>44682</v>
      </c>
      <c r="S107" s="294"/>
      <c r="U107" s="36"/>
    </row>
    <row r="108" spans="10:21" ht="18" customHeight="1" thickBot="1" x14ac:dyDescent="0.3">
      <c r="J108" s="40" t="s">
        <v>49</v>
      </c>
      <c r="K108" s="42">
        <v>326.3</v>
      </c>
      <c r="M108" s="21" t="s">
        <v>53</v>
      </c>
      <c r="N108" s="26">
        <v>570</v>
      </c>
      <c r="P108" s="271"/>
      <c r="Q108" s="274"/>
      <c r="R108" s="27">
        <v>44713</v>
      </c>
      <c r="S108" s="294"/>
      <c r="U108" s="36"/>
    </row>
    <row r="109" spans="10:21" ht="18" customHeight="1" thickBot="1" x14ac:dyDescent="0.3">
      <c r="J109" s="43" t="s">
        <v>52</v>
      </c>
      <c r="K109" s="44">
        <v>44652</v>
      </c>
      <c r="L109" s="5"/>
      <c r="M109" s="45" t="s">
        <v>54</v>
      </c>
      <c r="N109" s="126">
        <v>574</v>
      </c>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v>580</v>
      </c>
      <c r="P112" s="269">
        <v>44774</v>
      </c>
      <c r="Q112" s="272" t="s">
        <v>88</v>
      </c>
      <c r="R112" s="99">
        <v>44835</v>
      </c>
      <c r="S112" s="294"/>
      <c r="U112" s="36"/>
    </row>
    <row r="113" spans="10:19" ht="18" customHeight="1" thickBot="1" x14ac:dyDescent="0.3">
      <c r="J113" s="5"/>
      <c r="K113" s="5"/>
      <c r="L113" s="5"/>
      <c r="M113" s="21" t="s">
        <v>26</v>
      </c>
      <c r="N113" s="26">
        <v>605</v>
      </c>
      <c r="P113" s="270"/>
      <c r="Q113" s="273"/>
      <c r="R113" s="27">
        <v>44866</v>
      </c>
      <c r="S113" s="294"/>
    </row>
    <row r="114" spans="10:19" ht="18" customHeight="1" thickBot="1" x14ac:dyDescent="0.3">
      <c r="J114" s="5"/>
      <c r="K114" s="5"/>
      <c r="L114" s="5"/>
      <c r="M114" s="21" t="s">
        <v>29</v>
      </c>
      <c r="N114" s="26">
        <v>624</v>
      </c>
      <c r="P114" s="271"/>
      <c r="Q114" s="274"/>
      <c r="R114" s="27">
        <v>44896</v>
      </c>
      <c r="S114" s="294"/>
    </row>
    <row r="115" spans="10:19" ht="18" customHeight="1" thickBot="1" x14ac:dyDescent="0.3">
      <c r="J115" s="5"/>
      <c r="K115" s="5"/>
      <c r="L115" s="5"/>
      <c r="M115" s="21" t="s">
        <v>33</v>
      </c>
      <c r="N115" s="26">
        <v>655</v>
      </c>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sa03AHp5EcOMbeef8ZcYAyJ2kys7C2pjXXu5dd9Fm+Hs/lDLTOW/PlHZQeUbGB238Wt2MdXI/jEEfJQ4pQ3yMA==" saltValue="+7mB7vta6n75/toOTvyqUw==" spinCount="100000" sheet="1" formatColumns="0" formatRows="0"/>
  <mergeCells count="99">
    <mergeCell ref="P118:P120"/>
    <mergeCell ref="Q118:Q120"/>
    <mergeCell ref="P106:P108"/>
    <mergeCell ref="Q106:Q108"/>
    <mergeCell ref="P109:P111"/>
    <mergeCell ref="Q109:Q111"/>
    <mergeCell ref="P112:P114"/>
    <mergeCell ref="Q112:Q114"/>
    <mergeCell ref="J96:K96"/>
    <mergeCell ref="P97:P99"/>
    <mergeCell ref="Q97:Q99"/>
    <mergeCell ref="S97:S117"/>
    <mergeCell ref="J100:K100"/>
    <mergeCell ref="P100:P102"/>
    <mergeCell ref="Q100:Q102"/>
    <mergeCell ref="P103:P105"/>
    <mergeCell ref="Q103:Q105"/>
    <mergeCell ref="J104:K104"/>
    <mergeCell ref="P115:P117"/>
    <mergeCell ref="Q115:Q117"/>
    <mergeCell ref="B88:H88"/>
    <mergeCell ref="B89:C89"/>
    <mergeCell ref="B91:C91"/>
    <mergeCell ref="M93:N95"/>
    <mergeCell ref="P93:S94"/>
    <mergeCell ref="P95:S95"/>
    <mergeCell ref="B87:H87"/>
    <mergeCell ref="C77:G77"/>
    <mergeCell ref="B78:F78"/>
    <mergeCell ref="B81:H81"/>
    <mergeCell ref="B82:H82"/>
    <mergeCell ref="B83:H83"/>
    <mergeCell ref="B84:H84"/>
    <mergeCell ref="B85:B86"/>
    <mergeCell ref="C85:C86"/>
    <mergeCell ref="D85:D86"/>
    <mergeCell ref="E85:F86"/>
    <mergeCell ref="G85:H86"/>
    <mergeCell ref="B75:C75"/>
    <mergeCell ref="B66:H66"/>
    <mergeCell ref="B67:B68"/>
    <mergeCell ref="C67:C68"/>
    <mergeCell ref="D67:D68"/>
    <mergeCell ref="E67:F68"/>
    <mergeCell ref="G67:H68"/>
    <mergeCell ref="B69:H69"/>
    <mergeCell ref="B70:H70"/>
    <mergeCell ref="B71:H71"/>
    <mergeCell ref="B72:H72"/>
    <mergeCell ref="B73:C73"/>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H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1DC558BF-DE6F-4062-A1CB-E3DCC6CDAE9C}">
      <formula1>$R$97:$R$121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2E62FB04-4E5C-43EC-962C-75A7689A5960}">
      <formula1>$P$97:$P$121</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11ACD1F2-0869-4250-B3A1-46E52327058D}">
      <formula1>$Q$97:$Q$121</formula1>
    </dataValidation>
    <dataValidation type="list" allowBlank="1" showInputMessage="1" showErrorMessage="1" sqref="K102" xr:uid="{6C90571D-497B-460A-B809-73E2B1664E25}">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9D535945-4190-4ABC-8963-1495003CA14A}">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3768912F-D8C7-4CD2-B502-F10A64541683}">
      <formula1>$N$98:$N$109</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3DA4ECE8-D1A3-4642-B9A7-769E82178131}">
      <formula1>$M$98:$M$109</formula1>
    </dataValidation>
    <dataValidation type="list" allowBlank="1" showInputMessage="1" showErrorMessage="1" sqref="K97" xr:uid="{1D7864FA-6B03-45AA-BE40-214CF67DA422}">
      <formula1>"2019, 2020, 2021, 2022"</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ignoredErrors>
    <ignoredError sqref="B4 F4 B44:B48 B59:B61"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17D07-E749-4A2A-9B9E-1D7EE5961288}">
  <dimension ref="B1:W130"/>
  <sheetViews>
    <sheetView showGridLines="0" showRowColHeaders="0" topLeftCell="A28" zoomScale="80" zoomScaleNormal="80" workbookViewId="0">
      <selection activeCell="H49" sqref="H49"/>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March</v>
      </c>
      <c r="G1" s="2">
        <f>K97</f>
        <v>2022</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87"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March 1, 2022</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March 2022 Average is</v>
      </c>
      <c r="E10" s="292"/>
      <c r="F10" s="292"/>
      <c r="G10" s="34">
        <f>K102</f>
        <v>624</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5.7380000000000004</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12.010999999999999</v>
      </c>
      <c r="H21" s="277" t="e">
        <f>IF((ABS((#REF!-J102)*E21/100))&gt;0.1, (#REF!-J102)*E21/100, 0)</f>
        <v>#REF!</v>
      </c>
      <c r="I21" s="118"/>
    </row>
    <row r="22" spans="2:23" ht="21.75" customHeight="1" x14ac:dyDescent="0.3">
      <c r="B22" s="54" t="s">
        <v>64</v>
      </c>
      <c r="C22" s="55" t="s">
        <v>112</v>
      </c>
      <c r="D22" s="56">
        <v>6.85</v>
      </c>
      <c r="E22" s="56">
        <v>1</v>
      </c>
      <c r="F22" s="57">
        <f t="shared" si="0"/>
        <v>7.85</v>
      </c>
      <c r="G22" s="276">
        <f t="shared" si="1"/>
        <v>12.010999999999999</v>
      </c>
      <c r="H22" s="277" t="e">
        <f>IF((ABS((#REF!-#REF!)*E22/100))&gt;0.1, (#REF!-#REF!)*E22/100, 0)</f>
        <v>#REF!</v>
      </c>
      <c r="I22" s="118"/>
    </row>
    <row r="23" spans="2:23" ht="21.75" customHeight="1" x14ac:dyDescent="0.3">
      <c r="B23" s="54" t="s">
        <v>66</v>
      </c>
      <c r="C23" s="55" t="s">
        <v>113</v>
      </c>
      <c r="D23" s="56">
        <v>6.85</v>
      </c>
      <c r="E23" s="56">
        <v>1</v>
      </c>
      <c r="F23" s="57">
        <f t="shared" si="0"/>
        <v>7.85</v>
      </c>
      <c r="G23" s="276">
        <f t="shared" si="1"/>
        <v>12.010999999999999</v>
      </c>
      <c r="H23" s="277" t="e">
        <f>IF((ABS((#REF!-#REF!)*E23/100))&gt;0.1, (#REF!-#REF!)*E23/100, 0)</f>
        <v>#REF!</v>
      </c>
      <c r="I23" s="118"/>
    </row>
    <row r="24" spans="2:23" ht="21.75" customHeight="1" x14ac:dyDescent="0.3">
      <c r="B24" s="54" t="s">
        <v>68</v>
      </c>
      <c r="C24" s="55" t="s">
        <v>114</v>
      </c>
      <c r="D24" s="56">
        <v>6.85</v>
      </c>
      <c r="E24" s="56">
        <v>1</v>
      </c>
      <c r="F24" s="57">
        <f t="shared" si="0"/>
        <v>7.85</v>
      </c>
      <c r="G24" s="276">
        <f t="shared" si="1"/>
        <v>12.010999999999999</v>
      </c>
      <c r="H24" s="277" t="e">
        <f>IF((ABS((#REF!-#REF!)*E24/100))&gt;0.1, (#REF!-#REF!)*E24/100, 0)</f>
        <v>#REF!</v>
      </c>
      <c r="I24" s="118"/>
    </row>
    <row r="25" spans="2:23" ht="21.75" customHeight="1" x14ac:dyDescent="0.3">
      <c r="B25" s="54" t="s">
        <v>125</v>
      </c>
      <c r="C25" s="55" t="s">
        <v>115</v>
      </c>
      <c r="D25" s="56">
        <v>8.25</v>
      </c>
      <c r="E25" s="56">
        <v>1</v>
      </c>
      <c r="F25" s="58">
        <f t="shared" si="0"/>
        <v>9.25</v>
      </c>
      <c r="G25" s="276">
        <f t="shared" si="1"/>
        <v>14.153</v>
      </c>
      <c r="H25" s="277" t="e">
        <f>IF((ABS((#REF!-#REF!)*E25/100))&gt;0.1, (#REF!-#REF!)*E25/100, 0)</f>
        <v>#REF!</v>
      </c>
      <c r="I25" s="118"/>
    </row>
    <row r="26" spans="2:23" ht="21.75" customHeight="1" x14ac:dyDescent="0.3">
      <c r="B26" s="54" t="s">
        <v>126</v>
      </c>
      <c r="C26" s="55" t="s">
        <v>71</v>
      </c>
      <c r="D26" s="56">
        <v>6.2</v>
      </c>
      <c r="E26" s="56">
        <v>1</v>
      </c>
      <c r="F26" s="58">
        <f t="shared" si="0"/>
        <v>7.2</v>
      </c>
      <c r="G26" s="276">
        <f t="shared" si="1"/>
        <v>11.016</v>
      </c>
      <c r="H26" s="277" t="e">
        <f>IF((ABS((#REF!-#REF!)*E26/100))&gt;0.1, (#REF!-#REF!)*E26/100, 0)</f>
        <v>#REF!</v>
      </c>
      <c r="I26" s="118"/>
    </row>
    <row r="27" spans="2:23" ht="21.75" customHeight="1" x14ac:dyDescent="0.3">
      <c r="B27" s="54" t="s">
        <v>127</v>
      </c>
      <c r="C27" s="55" t="s">
        <v>72</v>
      </c>
      <c r="D27" s="56">
        <v>5.5</v>
      </c>
      <c r="E27" s="56">
        <v>1</v>
      </c>
      <c r="F27" s="57">
        <f t="shared" si="0"/>
        <v>6.5</v>
      </c>
      <c r="G27" s="276">
        <f t="shared" si="1"/>
        <v>9.9450000000000003</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9.0269999999999992</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8.4149999999999991</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11.781000000000001</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88"/>
      <c r="E38" s="188"/>
      <c r="F38" s="73"/>
      <c r="G38" s="71"/>
      <c r="H38" s="71"/>
      <c r="I38" s="118"/>
      <c r="J38" s="5"/>
      <c r="K38" s="5"/>
      <c r="L38" s="5"/>
      <c r="P38" s="5"/>
      <c r="Q38" s="5"/>
      <c r="R38" s="5"/>
      <c r="S38" s="5"/>
    </row>
    <row r="39" spans="2:22" ht="21.75" customHeight="1" x14ac:dyDescent="0.3">
      <c r="B39" s="259" t="s">
        <v>83</v>
      </c>
      <c r="C39" s="259"/>
      <c r="D39" s="259"/>
      <c r="E39" s="124">
        <f>K105</f>
        <v>44501</v>
      </c>
      <c r="F39" s="74" t="s">
        <v>84</v>
      </c>
      <c r="G39" s="104">
        <f>K106</f>
        <v>341.02199999999999</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65">
        <v>0.96250000000000002</v>
      </c>
      <c r="H43" s="166">
        <f t="shared" ref="H43:H53" si="2">(($K$106-$K$108)/$K$108)</f>
        <v>4.5100000000000001E-2</v>
      </c>
      <c r="I43" s="119"/>
      <c r="J43" s="78"/>
      <c r="K43" s="5"/>
      <c r="L43" s="5"/>
      <c r="P43" s="5"/>
      <c r="Q43" s="5"/>
      <c r="R43" s="5"/>
      <c r="S43" s="5"/>
    </row>
    <row r="44" spans="2:22" ht="21.75" customHeight="1" x14ac:dyDescent="0.3">
      <c r="B44" s="54" t="s">
        <v>62</v>
      </c>
      <c r="C44" s="79" t="s">
        <v>63</v>
      </c>
      <c r="D44" s="56">
        <v>6.85</v>
      </c>
      <c r="E44" s="56">
        <v>1</v>
      </c>
      <c r="F44" s="57">
        <f t="shared" ref="F44:F53" si="3">D44+E44</f>
        <v>7.85</v>
      </c>
      <c r="G44" s="80">
        <v>0.92149999999999999</v>
      </c>
      <c r="H44" s="167">
        <f t="shared" si="2"/>
        <v>4.5100000000000001E-2</v>
      </c>
      <c r="I44" s="119"/>
      <c r="J44" s="5"/>
      <c r="K44" s="5"/>
      <c r="L44" s="5"/>
      <c r="P44" s="5"/>
      <c r="Q44" s="5"/>
      <c r="R44" s="5"/>
      <c r="S44" s="5"/>
      <c r="U44" s="81"/>
      <c r="V44" s="81"/>
    </row>
    <row r="45" spans="2:22" ht="21.75" customHeight="1" x14ac:dyDescent="0.3">
      <c r="B45" s="54" t="s">
        <v>64</v>
      </c>
      <c r="C45" s="79" t="s">
        <v>65</v>
      </c>
      <c r="D45" s="56">
        <v>6.85</v>
      </c>
      <c r="E45" s="56">
        <v>1</v>
      </c>
      <c r="F45" s="57">
        <f t="shared" si="3"/>
        <v>7.85</v>
      </c>
      <c r="G45" s="80">
        <v>0.92149999999999999</v>
      </c>
      <c r="H45" s="167">
        <f t="shared" si="2"/>
        <v>4.5100000000000001E-2</v>
      </c>
      <c r="I45" s="119"/>
      <c r="J45" s="5"/>
      <c r="K45" s="5"/>
      <c r="L45" s="5"/>
      <c r="P45" s="5"/>
      <c r="Q45" s="5"/>
      <c r="R45" s="5"/>
      <c r="S45" s="5"/>
    </row>
    <row r="46" spans="2:22" ht="21.75" customHeight="1" x14ac:dyDescent="0.3">
      <c r="B46" s="54" t="s">
        <v>66</v>
      </c>
      <c r="C46" s="79" t="s">
        <v>67</v>
      </c>
      <c r="D46" s="56">
        <v>6.85</v>
      </c>
      <c r="E46" s="56">
        <v>1</v>
      </c>
      <c r="F46" s="57">
        <f t="shared" si="3"/>
        <v>7.85</v>
      </c>
      <c r="G46" s="80">
        <v>0.92149999999999999</v>
      </c>
      <c r="H46" s="167">
        <f t="shared" si="2"/>
        <v>4.5100000000000001E-2</v>
      </c>
      <c r="I46" s="119"/>
      <c r="J46" s="5"/>
      <c r="K46" s="5"/>
      <c r="L46" s="5"/>
      <c r="P46" s="5"/>
      <c r="Q46" s="5"/>
      <c r="R46" s="5"/>
      <c r="S46" s="5"/>
    </row>
    <row r="47" spans="2:22" ht="21.75" customHeight="1" x14ac:dyDescent="0.3">
      <c r="B47" s="54" t="s">
        <v>68</v>
      </c>
      <c r="C47" s="79" t="s">
        <v>69</v>
      </c>
      <c r="D47" s="56">
        <v>6.85</v>
      </c>
      <c r="E47" s="56">
        <v>1</v>
      </c>
      <c r="F47" s="57">
        <f t="shared" si="3"/>
        <v>7.85</v>
      </c>
      <c r="G47" s="80">
        <v>0.92149999999999999</v>
      </c>
      <c r="H47" s="167">
        <f t="shared" si="2"/>
        <v>4.5100000000000001E-2</v>
      </c>
      <c r="I47" s="119"/>
      <c r="J47" s="5"/>
      <c r="K47" s="5"/>
      <c r="L47" s="5"/>
      <c r="P47" s="5"/>
      <c r="Q47" s="5"/>
      <c r="R47" s="5"/>
      <c r="S47" s="5"/>
    </row>
    <row r="48" spans="2:22" ht="21.75" customHeight="1" x14ac:dyDescent="0.3">
      <c r="B48" s="54" t="s">
        <v>125</v>
      </c>
      <c r="C48" s="79" t="s">
        <v>70</v>
      </c>
      <c r="D48" s="56">
        <v>8.25</v>
      </c>
      <c r="E48" s="56">
        <v>1</v>
      </c>
      <c r="F48" s="58">
        <f t="shared" si="3"/>
        <v>9.25</v>
      </c>
      <c r="G48" s="80">
        <v>0.90749999999999997</v>
      </c>
      <c r="H48" s="167">
        <f t="shared" si="2"/>
        <v>4.5100000000000001E-2</v>
      </c>
      <c r="I48" s="119"/>
      <c r="J48" s="5" t="s">
        <v>88</v>
      </c>
      <c r="K48" s="5"/>
      <c r="L48" s="5"/>
      <c r="P48" s="5"/>
      <c r="Q48" s="5"/>
      <c r="R48" s="5"/>
      <c r="S48" s="5"/>
    </row>
    <row r="49" spans="2:23" ht="21.75" customHeight="1" x14ac:dyDescent="0.3">
      <c r="B49" s="54" t="s">
        <v>126</v>
      </c>
      <c r="C49" s="79" t="s">
        <v>71</v>
      </c>
      <c r="D49" s="56">
        <v>6.2</v>
      </c>
      <c r="E49" s="56">
        <v>1</v>
      </c>
      <c r="F49" s="58">
        <f t="shared" si="3"/>
        <v>7.2</v>
      </c>
      <c r="G49" s="80">
        <v>0.92800000000000005</v>
      </c>
      <c r="H49" s="167">
        <f t="shared" si="2"/>
        <v>4.5100000000000001E-2</v>
      </c>
      <c r="I49" s="119"/>
      <c r="J49" s="5"/>
      <c r="K49" s="5"/>
      <c r="L49" s="5"/>
      <c r="P49" s="5"/>
      <c r="Q49" s="5"/>
      <c r="R49" s="5"/>
      <c r="S49" s="5"/>
    </row>
    <row r="50" spans="2:23" ht="21.75" customHeight="1" x14ac:dyDescent="0.3">
      <c r="B50" s="54" t="s">
        <v>127</v>
      </c>
      <c r="C50" s="79" t="s">
        <v>72</v>
      </c>
      <c r="D50" s="56">
        <v>5.5</v>
      </c>
      <c r="E50" s="56">
        <v>1</v>
      </c>
      <c r="F50" s="57">
        <f t="shared" si="3"/>
        <v>6.5</v>
      </c>
      <c r="G50" s="80">
        <v>0.93500000000000005</v>
      </c>
      <c r="H50" s="167">
        <f t="shared" si="2"/>
        <v>4.5100000000000001E-2</v>
      </c>
      <c r="I50" s="119"/>
      <c r="J50" s="5"/>
      <c r="K50" s="5"/>
      <c r="L50" s="5"/>
      <c r="P50" s="5"/>
      <c r="Q50" s="5"/>
      <c r="R50" s="5"/>
      <c r="S50" s="5"/>
    </row>
    <row r="51" spans="2:23" ht="21.75" customHeight="1" x14ac:dyDescent="0.3">
      <c r="B51" s="54" t="s">
        <v>128</v>
      </c>
      <c r="C51" s="79" t="s">
        <v>73</v>
      </c>
      <c r="D51" s="56">
        <v>4.9000000000000004</v>
      </c>
      <c r="E51" s="56">
        <v>1</v>
      </c>
      <c r="F51" s="57">
        <f t="shared" si="3"/>
        <v>5.9</v>
      </c>
      <c r="G51" s="80">
        <v>0.94099999999999995</v>
      </c>
      <c r="H51" s="167">
        <f t="shared" si="2"/>
        <v>4.5100000000000001E-2</v>
      </c>
      <c r="I51" s="119"/>
      <c r="J51" s="5"/>
      <c r="K51" s="5"/>
      <c r="L51" s="5"/>
      <c r="P51" s="5"/>
      <c r="Q51" s="5"/>
      <c r="R51" s="5"/>
      <c r="S51" s="5"/>
      <c r="U51" s="36"/>
      <c r="V51" s="36"/>
    </row>
    <row r="52" spans="2:23" ht="21.75" customHeight="1" x14ac:dyDescent="0.3">
      <c r="B52" s="54" t="s">
        <v>129</v>
      </c>
      <c r="C52" s="79" t="s">
        <v>74</v>
      </c>
      <c r="D52" s="56">
        <v>4.5</v>
      </c>
      <c r="E52" s="60">
        <v>1</v>
      </c>
      <c r="F52" s="57">
        <f t="shared" si="3"/>
        <v>5.5</v>
      </c>
      <c r="G52" s="80">
        <v>0.94499999999999995</v>
      </c>
      <c r="H52" s="167">
        <f t="shared" si="2"/>
        <v>4.5100000000000001E-2</v>
      </c>
      <c r="I52" s="119"/>
      <c r="J52" s="5"/>
      <c r="K52" s="5"/>
      <c r="L52" s="5"/>
      <c r="P52" s="5"/>
      <c r="Q52" s="5"/>
      <c r="R52" s="5"/>
      <c r="S52" s="5"/>
      <c r="U52" s="36"/>
      <c r="V52" s="36"/>
    </row>
    <row r="53" spans="2:23" ht="21.75" customHeight="1" thickBot="1" x14ac:dyDescent="0.35">
      <c r="B53" s="61" t="s">
        <v>130</v>
      </c>
      <c r="C53" s="82" t="s">
        <v>75</v>
      </c>
      <c r="D53" s="63">
        <v>6.7</v>
      </c>
      <c r="E53" s="64">
        <v>1</v>
      </c>
      <c r="F53" s="65">
        <f t="shared" si="3"/>
        <v>7.7</v>
      </c>
      <c r="G53" s="83">
        <v>0.92300000000000004</v>
      </c>
      <c r="H53" s="168">
        <f t="shared" si="2"/>
        <v>4.5100000000000001E-2</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10.71</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10.71</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10.71</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($5.738) =</v>
      </c>
      <c r="D74" s="95">
        <f>(45+G20)</f>
        <v>50.738</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0.0451 =</v>
      </c>
      <c r="D76" s="106">
        <f>(45*H43)</f>
        <v>2.0299999999999998</v>
      </c>
      <c r="E76" s="29"/>
      <c r="F76" s="29"/>
      <c r="G76" s="29"/>
      <c r="H76" s="29"/>
      <c r="I76" s="122"/>
    </row>
    <row r="77" spans="2:23" s="93" customFormat="1" ht="33" customHeight="1" x14ac:dyDescent="0.35">
      <c r="C77" s="244" t="str">
        <f>CONCATENATE("$",D76," x 96.25% (Difference of 100% Material Minus Total % Asphalt + Fuel Allowance) =")</f>
        <v>$2.03 x 96.25% (Difference of 100% Material Minus Total % Asphalt + Fuel Allowance) =</v>
      </c>
      <c r="D77" s="244"/>
      <c r="E77" s="244"/>
      <c r="F77" s="244"/>
      <c r="G77" s="244"/>
      <c r="H77" s="95">
        <f>D76*96.25/100</f>
        <v>1.954</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89" t="str">
        <f>CONCATENATE("$",D74," + $",H77, "  =")</f>
        <v>$50.738 + $1.954  =</v>
      </c>
      <c r="D79" s="97">
        <f>D74+H77</f>
        <v>52.692</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($10.71) =</v>
      </c>
      <c r="D90" s="95">
        <f>(45+G59)</f>
        <v>55.71</v>
      </c>
      <c r="E90" s="29"/>
      <c r="F90" s="29"/>
      <c r="G90" s="29"/>
      <c r="H90" s="29"/>
      <c r="I90" s="122"/>
    </row>
    <row r="91" spans="2:22" s="93" customFormat="1" ht="40.5" customHeight="1" x14ac:dyDescent="0.4">
      <c r="B91" s="234" t="s">
        <v>110</v>
      </c>
      <c r="C91" s="234"/>
      <c r="D91" s="98">
        <f>D90</f>
        <v>55.71</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2022</v>
      </c>
      <c r="M97" s="21" t="s">
        <v>19</v>
      </c>
      <c r="N97" s="17" t="s">
        <v>20</v>
      </c>
      <c r="P97" s="269">
        <v>44317</v>
      </c>
      <c r="Q97" s="272">
        <v>338.9</v>
      </c>
      <c r="R97" s="99">
        <v>44378</v>
      </c>
      <c r="S97" s="293">
        <v>44075</v>
      </c>
      <c r="U97" s="22" t="s">
        <v>21</v>
      </c>
    </row>
    <row r="98" spans="10:21" ht="18" customHeight="1" thickBot="1" x14ac:dyDescent="0.3">
      <c r="J98" s="13" t="s">
        <v>17</v>
      </c>
      <c r="K98" s="14" t="s">
        <v>29</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v>340.3</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624</v>
      </c>
      <c r="M102" s="21" t="s">
        <v>36</v>
      </c>
      <c r="N102" s="26">
        <v>546</v>
      </c>
      <c r="P102" s="271"/>
      <c r="Q102" s="274"/>
      <c r="R102" s="27">
        <v>44531</v>
      </c>
      <c r="S102" s="294"/>
    </row>
    <row r="103" spans="10:21" ht="18" customHeight="1" thickBot="1" x14ac:dyDescent="0.3">
      <c r="J103" s="24"/>
      <c r="K103" s="25"/>
      <c r="M103" s="21" t="s">
        <v>18</v>
      </c>
      <c r="N103" s="26">
        <v>552</v>
      </c>
      <c r="P103" s="269">
        <v>44501</v>
      </c>
      <c r="Q103" s="272">
        <v>341.02199999999999</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44501</v>
      </c>
      <c r="M105" s="21" t="s">
        <v>44</v>
      </c>
      <c r="N105" s="26">
        <v>573</v>
      </c>
      <c r="P105" s="271"/>
      <c r="Q105" s="274"/>
      <c r="R105" s="27">
        <v>44621</v>
      </c>
      <c r="S105" s="294"/>
      <c r="U105" s="36"/>
    </row>
    <row r="106" spans="10:21" ht="18" customHeight="1" thickBot="1" x14ac:dyDescent="0.3">
      <c r="J106" s="38" t="s">
        <v>43</v>
      </c>
      <c r="K106" s="39">
        <v>341.02199999999999</v>
      </c>
      <c r="M106" s="21" t="s">
        <v>47</v>
      </c>
      <c r="N106" s="26">
        <v>575</v>
      </c>
      <c r="P106" s="269">
        <v>44593</v>
      </c>
      <c r="Q106" s="272" t="s">
        <v>88</v>
      </c>
      <c r="R106" s="99">
        <v>44652</v>
      </c>
      <c r="S106" s="294"/>
      <c r="U106" s="36"/>
    </row>
    <row r="107" spans="10:21" ht="18" customHeight="1" thickBot="1" x14ac:dyDescent="0.3">
      <c r="J107" s="40" t="s">
        <v>46</v>
      </c>
      <c r="K107" s="41" t="s">
        <v>123</v>
      </c>
      <c r="M107" s="21" t="s">
        <v>50</v>
      </c>
      <c r="N107" s="26">
        <v>572</v>
      </c>
      <c r="P107" s="270"/>
      <c r="Q107" s="273"/>
      <c r="R107" s="27">
        <v>44682</v>
      </c>
      <c r="S107" s="294"/>
      <c r="U107" s="36"/>
    </row>
    <row r="108" spans="10:21" ht="18" customHeight="1" thickBot="1" x14ac:dyDescent="0.3">
      <c r="J108" s="40" t="s">
        <v>49</v>
      </c>
      <c r="K108" s="42">
        <v>326.3</v>
      </c>
      <c r="M108" s="21" t="s">
        <v>53</v>
      </c>
      <c r="N108" s="26">
        <v>570</v>
      </c>
      <c r="P108" s="271"/>
      <c r="Q108" s="274"/>
      <c r="R108" s="27">
        <v>44713</v>
      </c>
      <c r="S108" s="294"/>
      <c r="U108" s="36"/>
    </row>
    <row r="109" spans="10:21" ht="18" customHeight="1" thickBot="1" x14ac:dyDescent="0.3">
      <c r="J109" s="43" t="s">
        <v>52</v>
      </c>
      <c r="K109" s="44">
        <v>44562</v>
      </c>
      <c r="L109" s="5"/>
      <c r="M109" s="45" t="s">
        <v>54</v>
      </c>
      <c r="N109" s="126">
        <v>574</v>
      </c>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v>580</v>
      </c>
      <c r="P112" s="269">
        <v>44774</v>
      </c>
      <c r="Q112" s="272" t="s">
        <v>88</v>
      </c>
      <c r="R112" s="99">
        <v>44835</v>
      </c>
      <c r="S112" s="294"/>
      <c r="U112" s="36"/>
    </row>
    <row r="113" spans="10:19" ht="18" customHeight="1" thickBot="1" x14ac:dyDescent="0.3">
      <c r="J113" s="5"/>
      <c r="K113" s="5"/>
      <c r="L113" s="5"/>
      <c r="M113" s="21" t="s">
        <v>26</v>
      </c>
      <c r="N113" s="26">
        <v>605</v>
      </c>
      <c r="P113" s="270"/>
      <c r="Q113" s="273"/>
      <c r="R113" s="27">
        <v>44866</v>
      </c>
      <c r="S113" s="294"/>
    </row>
    <row r="114" spans="10:19" ht="18" customHeight="1" thickBot="1" x14ac:dyDescent="0.3">
      <c r="J114" s="5"/>
      <c r="K114" s="5"/>
      <c r="L114" s="5"/>
      <c r="M114" s="21" t="s">
        <v>29</v>
      </c>
      <c r="N114" s="26">
        <v>624</v>
      </c>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nClJwE8KuxtKL48VPhTy5laqgDta2EDY8tw/lOhlHafC+qPmgTtT4QBb+Nk/I7wt4/pR9wgGJHWUh7Rde/ZusQ==" saltValue="M+1Dhjxr7CLtE2XBoOo+/g==" spinCount="100000" sheet="1" formatColumns="0" formatRows="0"/>
  <mergeCells count="99">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H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18:P120"/>
    <mergeCell ref="Q118:Q120"/>
    <mergeCell ref="P106:P108"/>
    <mergeCell ref="Q106:Q108"/>
    <mergeCell ref="P109:P111"/>
    <mergeCell ref="Q109:Q111"/>
    <mergeCell ref="P112:P114"/>
    <mergeCell ref="Q112:Q114"/>
  </mergeCells>
  <dataValidations count="8">
    <dataValidation type="list" allowBlank="1" showInputMessage="1" showErrorMessage="1" sqref="K97" xr:uid="{6EE26BEF-9E32-459E-9002-87089EDA0A7A}">
      <formula1>"2019, 2020, 2021, 2022"</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4BFAF647-9F02-4EF2-AB88-C0A140CA2BDE}">
      <formula1>$M$98:$M$109</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F80C8504-B5D6-4D9F-9F82-85761039071A}">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81E92DE0-50B6-43BC-A917-F6B850E260BD}">
      <formula1>$N$96:$N$96</formula1>
    </dataValidation>
    <dataValidation type="list" allowBlank="1" showInputMessage="1" showErrorMessage="1" sqref="K102" xr:uid="{ACF220CF-E4AC-451F-BB9A-821E081E5076}">
      <formula1>$N$96:$N$130</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EF191567-E299-4E8D-92F6-314841E5F3DF}">
      <formula1>$Q$97:$Q$121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7A6BAFBF-A870-47F2-8A25-6F83D964D6DC}">
      <formula1>$P$97:$P$121</formula1>
    </dataValidation>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BF5428D5-4710-401F-A8D8-34636D105FF9}">
      <formula1>$R$97:$R$121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55EEB-D96F-4057-84AB-39B1EFAA822D}">
  <dimension ref="B1:W130"/>
  <sheetViews>
    <sheetView showGridLines="0" showRowColHeaders="0" topLeftCell="A31" zoomScale="80" zoomScaleNormal="80" workbookViewId="0">
      <selection activeCell="H45" sqref="H45"/>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February</v>
      </c>
      <c r="G1" s="2">
        <f>K97</f>
        <v>2022</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86"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February 1, 2022</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February 2022 Average is</v>
      </c>
      <c r="E10" s="292"/>
      <c r="F10" s="292"/>
      <c r="G10" s="34">
        <f>K102</f>
        <v>605</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5.0250000000000004</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10.519</v>
      </c>
      <c r="H21" s="277" t="e">
        <f>IF((ABS((#REF!-J102)*E21/100))&gt;0.1, (#REF!-J102)*E21/100, 0)</f>
        <v>#REF!</v>
      </c>
      <c r="I21" s="118"/>
    </row>
    <row r="22" spans="2:23" ht="21.75" customHeight="1" x14ac:dyDescent="0.3">
      <c r="B22" s="54" t="s">
        <v>64</v>
      </c>
      <c r="C22" s="55" t="s">
        <v>112</v>
      </c>
      <c r="D22" s="56">
        <v>6.85</v>
      </c>
      <c r="E22" s="56">
        <v>1</v>
      </c>
      <c r="F22" s="57">
        <f t="shared" si="0"/>
        <v>7.85</v>
      </c>
      <c r="G22" s="276">
        <f t="shared" si="1"/>
        <v>10.519</v>
      </c>
      <c r="H22" s="277" t="e">
        <f>IF((ABS((#REF!-#REF!)*E22/100))&gt;0.1, (#REF!-#REF!)*E22/100, 0)</f>
        <v>#REF!</v>
      </c>
      <c r="I22" s="118"/>
    </row>
    <row r="23" spans="2:23" ht="21.75" customHeight="1" x14ac:dyDescent="0.3">
      <c r="B23" s="54" t="s">
        <v>66</v>
      </c>
      <c r="C23" s="55" t="s">
        <v>113</v>
      </c>
      <c r="D23" s="56">
        <v>6.85</v>
      </c>
      <c r="E23" s="56">
        <v>1</v>
      </c>
      <c r="F23" s="57">
        <f t="shared" si="0"/>
        <v>7.85</v>
      </c>
      <c r="G23" s="276">
        <f t="shared" si="1"/>
        <v>10.519</v>
      </c>
      <c r="H23" s="277" t="e">
        <f>IF((ABS((#REF!-#REF!)*E23/100))&gt;0.1, (#REF!-#REF!)*E23/100, 0)</f>
        <v>#REF!</v>
      </c>
      <c r="I23" s="118"/>
    </row>
    <row r="24" spans="2:23" ht="21.75" customHeight="1" x14ac:dyDescent="0.3">
      <c r="B24" s="54" t="s">
        <v>68</v>
      </c>
      <c r="C24" s="55" t="s">
        <v>114</v>
      </c>
      <c r="D24" s="56">
        <v>6.85</v>
      </c>
      <c r="E24" s="56">
        <v>1</v>
      </c>
      <c r="F24" s="57">
        <f t="shared" si="0"/>
        <v>7.85</v>
      </c>
      <c r="G24" s="276">
        <f t="shared" si="1"/>
        <v>10.519</v>
      </c>
      <c r="H24" s="277" t="e">
        <f>IF((ABS((#REF!-#REF!)*E24/100))&gt;0.1, (#REF!-#REF!)*E24/100, 0)</f>
        <v>#REF!</v>
      </c>
      <c r="I24" s="118"/>
    </row>
    <row r="25" spans="2:23" ht="21.75" customHeight="1" x14ac:dyDescent="0.3">
      <c r="B25" s="54" t="s">
        <v>125</v>
      </c>
      <c r="C25" s="55" t="s">
        <v>115</v>
      </c>
      <c r="D25" s="56">
        <v>8.25</v>
      </c>
      <c r="E25" s="56">
        <v>1</v>
      </c>
      <c r="F25" s="58">
        <f t="shared" si="0"/>
        <v>9.25</v>
      </c>
      <c r="G25" s="276">
        <f t="shared" si="1"/>
        <v>12.395</v>
      </c>
      <c r="H25" s="277" t="e">
        <f>IF((ABS((#REF!-#REF!)*E25/100))&gt;0.1, (#REF!-#REF!)*E25/100, 0)</f>
        <v>#REF!</v>
      </c>
      <c r="I25" s="118"/>
    </row>
    <row r="26" spans="2:23" ht="21.75" customHeight="1" x14ac:dyDescent="0.3">
      <c r="B26" s="54" t="s">
        <v>126</v>
      </c>
      <c r="C26" s="55" t="s">
        <v>71</v>
      </c>
      <c r="D26" s="56">
        <v>6.2</v>
      </c>
      <c r="E26" s="56">
        <v>1</v>
      </c>
      <c r="F26" s="58">
        <f t="shared" si="0"/>
        <v>7.2</v>
      </c>
      <c r="G26" s="276">
        <f t="shared" si="1"/>
        <v>9.6479999999999997</v>
      </c>
      <c r="H26" s="277" t="e">
        <f>IF((ABS((#REF!-#REF!)*E26/100))&gt;0.1, (#REF!-#REF!)*E26/100, 0)</f>
        <v>#REF!</v>
      </c>
      <c r="I26" s="118"/>
    </row>
    <row r="27" spans="2:23" ht="21.75" customHeight="1" x14ac:dyDescent="0.3">
      <c r="B27" s="54" t="s">
        <v>127</v>
      </c>
      <c r="C27" s="55" t="s">
        <v>72</v>
      </c>
      <c r="D27" s="56">
        <v>5.5</v>
      </c>
      <c r="E27" s="56">
        <v>1</v>
      </c>
      <c r="F27" s="57">
        <f t="shared" si="0"/>
        <v>6.5</v>
      </c>
      <c r="G27" s="276">
        <f t="shared" si="1"/>
        <v>8.7100000000000009</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7.9059999999999997</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7.37</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10.318</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85"/>
      <c r="E38" s="185"/>
      <c r="F38" s="73"/>
      <c r="G38" s="71"/>
      <c r="H38" s="71"/>
      <c r="I38" s="118"/>
      <c r="J38" s="5"/>
      <c r="K38" s="5"/>
      <c r="L38" s="5"/>
      <c r="P38" s="5"/>
      <c r="Q38" s="5"/>
      <c r="R38" s="5"/>
      <c r="S38" s="5"/>
    </row>
    <row r="39" spans="2:22" ht="21.75" customHeight="1" x14ac:dyDescent="0.3">
      <c r="B39" s="259" t="s">
        <v>83</v>
      </c>
      <c r="C39" s="259"/>
      <c r="D39" s="259"/>
      <c r="E39" s="124">
        <f>K105</f>
        <v>44501</v>
      </c>
      <c r="F39" s="74" t="s">
        <v>84</v>
      </c>
      <c r="G39" s="104">
        <f>K106</f>
        <v>341.02199999999999</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65">
        <v>0.96250000000000002</v>
      </c>
      <c r="H43" s="166">
        <f t="shared" ref="H43:H53" si="2">(($K$106-$K$108)/$K$108)</f>
        <v>4.5100000000000001E-2</v>
      </c>
      <c r="I43" s="119"/>
      <c r="J43" s="78"/>
      <c r="K43" s="5"/>
      <c r="L43" s="5"/>
      <c r="P43" s="5"/>
      <c r="Q43" s="5"/>
      <c r="R43" s="5"/>
      <c r="S43" s="5"/>
    </row>
    <row r="44" spans="2:22" ht="21.75" customHeight="1" x14ac:dyDescent="0.3">
      <c r="B44" s="54" t="s">
        <v>62</v>
      </c>
      <c r="C44" s="79" t="s">
        <v>63</v>
      </c>
      <c r="D44" s="56">
        <v>6.85</v>
      </c>
      <c r="E44" s="56">
        <v>1</v>
      </c>
      <c r="F44" s="57">
        <f t="shared" ref="F44:F53" si="3">D44+E44</f>
        <v>7.85</v>
      </c>
      <c r="G44" s="80">
        <v>0.92149999999999999</v>
      </c>
      <c r="H44" s="167">
        <f t="shared" si="2"/>
        <v>4.5100000000000001E-2</v>
      </c>
      <c r="I44" s="119"/>
      <c r="J44" s="5"/>
      <c r="K44" s="5"/>
      <c r="L44" s="5"/>
      <c r="P44" s="5"/>
      <c r="Q44" s="5"/>
      <c r="R44" s="5"/>
      <c r="S44" s="5"/>
      <c r="U44" s="81"/>
      <c r="V44" s="81"/>
    </row>
    <row r="45" spans="2:22" ht="21.75" customHeight="1" x14ac:dyDescent="0.3">
      <c r="B45" s="54" t="s">
        <v>64</v>
      </c>
      <c r="C45" s="79" t="s">
        <v>65</v>
      </c>
      <c r="D45" s="56">
        <v>6.85</v>
      </c>
      <c r="E45" s="56">
        <v>1</v>
      </c>
      <c r="F45" s="57">
        <f t="shared" si="3"/>
        <v>7.85</v>
      </c>
      <c r="G45" s="80">
        <v>0.92149999999999999</v>
      </c>
      <c r="H45" s="167">
        <f t="shared" si="2"/>
        <v>4.5100000000000001E-2</v>
      </c>
      <c r="I45" s="119"/>
      <c r="J45" s="5"/>
      <c r="K45" s="5"/>
      <c r="L45" s="5"/>
      <c r="P45" s="5"/>
      <c r="Q45" s="5"/>
      <c r="R45" s="5"/>
      <c r="S45" s="5"/>
    </row>
    <row r="46" spans="2:22" ht="21.75" customHeight="1" x14ac:dyDescent="0.3">
      <c r="B46" s="54" t="s">
        <v>66</v>
      </c>
      <c r="C46" s="79" t="s">
        <v>67</v>
      </c>
      <c r="D46" s="56">
        <v>6.85</v>
      </c>
      <c r="E46" s="56">
        <v>1</v>
      </c>
      <c r="F46" s="57">
        <f t="shared" si="3"/>
        <v>7.85</v>
      </c>
      <c r="G46" s="80">
        <v>0.92149999999999999</v>
      </c>
      <c r="H46" s="167">
        <f t="shared" si="2"/>
        <v>4.5100000000000001E-2</v>
      </c>
      <c r="I46" s="119"/>
      <c r="J46" s="5"/>
      <c r="K46" s="5"/>
      <c r="L46" s="5"/>
      <c r="P46" s="5"/>
      <c r="Q46" s="5"/>
      <c r="R46" s="5"/>
      <c r="S46" s="5"/>
    </row>
    <row r="47" spans="2:22" ht="21.75" customHeight="1" x14ac:dyDescent="0.3">
      <c r="B47" s="54" t="s">
        <v>68</v>
      </c>
      <c r="C47" s="79" t="s">
        <v>69</v>
      </c>
      <c r="D47" s="56">
        <v>6.85</v>
      </c>
      <c r="E47" s="56">
        <v>1</v>
      </c>
      <c r="F47" s="57">
        <f t="shared" si="3"/>
        <v>7.85</v>
      </c>
      <c r="G47" s="80">
        <v>0.92149999999999999</v>
      </c>
      <c r="H47" s="167">
        <f t="shared" si="2"/>
        <v>4.5100000000000001E-2</v>
      </c>
      <c r="I47" s="119"/>
      <c r="J47" s="5"/>
      <c r="K47" s="5"/>
      <c r="L47" s="5"/>
      <c r="P47" s="5"/>
      <c r="Q47" s="5"/>
      <c r="R47" s="5"/>
      <c r="S47" s="5"/>
    </row>
    <row r="48" spans="2:22" ht="21.75" customHeight="1" x14ac:dyDescent="0.3">
      <c r="B48" s="54" t="s">
        <v>125</v>
      </c>
      <c r="C48" s="79" t="s">
        <v>70</v>
      </c>
      <c r="D48" s="56">
        <v>8.25</v>
      </c>
      <c r="E48" s="56">
        <v>1</v>
      </c>
      <c r="F48" s="58">
        <f t="shared" si="3"/>
        <v>9.25</v>
      </c>
      <c r="G48" s="80">
        <v>0.90749999999999997</v>
      </c>
      <c r="H48" s="167">
        <f t="shared" si="2"/>
        <v>4.5100000000000001E-2</v>
      </c>
      <c r="I48" s="119"/>
      <c r="J48" s="5" t="s">
        <v>88</v>
      </c>
      <c r="K48" s="5"/>
      <c r="L48" s="5"/>
      <c r="P48" s="5"/>
      <c r="Q48" s="5"/>
      <c r="R48" s="5"/>
      <c r="S48" s="5"/>
    </row>
    <row r="49" spans="2:23" ht="21.75" customHeight="1" x14ac:dyDescent="0.3">
      <c r="B49" s="54" t="s">
        <v>126</v>
      </c>
      <c r="C49" s="79" t="s">
        <v>71</v>
      </c>
      <c r="D49" s="56">
        <v>6.2</v>
      </c>
      <c r="E49" s="56">
        <v>1</v>
      </c>
      <c r="F49" s="58">
        <f t="shared" si="3"/>
        <v>7.2</v>
      </c>
      <c r="G49" s="80">
        <v>0.92800000000000005</v>
      </c>
      <c r="H49" s="167">
        <f t="shared" si="2"/>
        <v>4.5100000000000001E-2</v>
      </c>
      <c r="I49" s="119"/>
      <c r="J49" s="5"/>
      <c r="K49" s="5"/>
      <c r="L49" s="5"/>
      <c r="P49" s="5"/>
      <c r="Q49" s="5"/>
      <c r="R49" s="5"/>
      <c r="S49" s="5"/>
    </row>
    <row r="50" spans="2:23" ht="21.75" customHeight="1" x14ac:dyDescent="0.3">
      <c r="B50" s="54" t="s">
        <v>127</v>
      </c>
      <c r="C50" s="79" t="s">
        <v>72</v>
      </c>
      <c r="D50" s="56">
        <v>5.5</v>
      </c>
      <c r="E50" s="56">
        <v>1</v>
      </c>
      <c r="F50" s="57">
        <f t="shared" si="3"/>
        <v>6.5</v>
      </c>
      <c r="G50" s="80">
        <v>0.93500000000000005</v>
      </c>
      <c r="H50" s="167">
        <f t="shared" si="2"/>
        <v>4.5100000000000001E-2</v>
      </c>
      <c r="I50" s="119"/>
      <c r="J50" s="5"/>
      <c r="K50" s="5"/>
      <c r="L50" s="5"/>
      <c r="P50" s="5"/>
      <c r="Q50" s="5"/>
      <c r="R50" s="5"/>
      <c r="S50" s="5"/>
    </row>
    <row r="51" spans="2:23" ht="21.75" customHeight="1" x14ac:dyDescent="0.3">
      <c r="B51" s="54" t="s">
        <v>128</v>
      </c>
      <c r="C51" s="79" t="s">
        <v>73</v>
      </c>
      <c r="D51" s="56">
        <v>4.9000000000000004</v>
      </c>
      <c r="E51" s="56">
        <v>1</v>
      </c>
      <c r="F51" s="57">
        <f t="shared" si="3"/>
        <v>5.9</v>
      </c>
      <c r="G51" s="80">
        <v>0.94099999999999995</v>
      </c>
      <c r="H51" s="167">
        <f t="shared" si="2"/>
        <v>4.5100000000000001E-2</v>
      </c>
      <c r="I51" s="119"/>
      <c r="J51" s="5"/>
      <c r="K51" s="5"/>
      <c r="L51" s="5"/>
      <c r="P51" s="5"/>
      <c r="Q51" s="5"/>
      <c r="R51" s="5"/>
      <c r="S51" s="5"/>
      <c r="U51" s="36"/>
      <c r="V51" s="36"/>
    </row>
    <row r="52" spans="2:23" ht="21.75" customHeight="1" x14ac:dyDescent="0.3">
      <c r="B52" s="54" t="s">
        <v>129</v>
      </c>
      <c r="C52" s="79" t="s">
        <v>74</v>
      </c>
      <c r="D52" s="56">
        <v>4.5</v>
      </c>
      <c r="E52" s="60">
        <v>1</v>
      </c>
      <c r="F52" s="57">
        <f t="shared" si="3"/>
        <v>5.5</v>
      </c>
      <c r="G52" s="80">
        <v>0.94499999999999995</v>
      </c>
      <c r="H52" s="167">
        <f t="shared" si="2"/>
        <v>4.5100000000000001E-2</v>
      </c>
      <c r="I52" s="119"/>
      <c r="J52" s="5"/>
      <c r="K52" s="5"/>
      <c r="L52" s="5"/>
      <c r="P52" s="5"/>
      <c r="Q52" s="5"/>
      <c r="R52" s="5"/>
      <c r="S52" s="5"/>
      <c r="U52" s="36"/>
      <c r="V52" s="36"/>
    </row>
    <row r="53" spans="2:23" ht="21.75" customHeight="1" thickBot="1" x14ac:dyDescent="0.35">
      <c r="B53" s="61" t="s">
        <v>130</v>
      </c>
      <c r="C53" s="82" t="s">
        <v>75</v>
      </c>
      <c r="D53" s="63">
        <v>6.7</v>
      </c>
      <c r="E53" s="64">
        <v>1</v>
      </c>
      <c r="F53" s="65">
        <f t="shared" si="3"/>
        <v>7.7</v>
      </c>
      <c r="G53" s="83">
        <v>0.92300000000000004</v>
      </c>
      <c r="H53" s="168">
        <f t="shared" si="2"/>
        <v>4.5100000000000001E-2</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9.3800000000000008</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9.3800000000000008</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9.3800000000000008</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($5.025) =</v>
      </c>
      <c r="D74" s="95">
        <f>(45+G20)</f>
        <v>50.024999999999999</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0.0451 =</v>
      </c>
      <c r="D76" s="106">
        <f>(45*H43)</f>
        <v>2.0299999999999998</v>
      </c>
      <c r="E76" s="29"/>
      <c r="F76" s="29"/>
      <c r="G76" s="29"/>
      <c r="H76" s="29"/>
      <c r="I76" s="122"/>
    </row>
    <row r="77" spans="2:23" s="93" customFormat="1" ht="33" customHeight="1" x14ac:dyDescent="0.35">
      <c r="C77" s="244" t="str">
        <f>CONCATENATE("$",D76," x 96.25% (Difference of 100% Material Minus Total % Asphalt + Fuel Allowance) =")</f>
        <v>$2.03 x 96.25% (Difference of 100% Material Minus Total % Asphalt + Fuel Allowance) =</v>
      </c>
      <c r="D77" s="244"/>
      <c r="E77" s="244"/>
      <c r="F77" s="244"/>
      <c r="G77" s="244"/>
      <c r="H77" s="95">
        <f>D76*96.25/100</f>
        <v>1.954</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84" t="str">
        <f>CONCATENATE("$",D74," + $",H77, "  =")</f>
        <v>$50.025 + $1.954  =</v>
      </c>
      <c r="D79" s="97">
        <f>D74+H77</f>
        <v>51.978999999999999</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($9.38) =</v>
      </c>
      <c r="D90" s="95">
        <f>(45+G59)</f>
        <v>54.38</v>
      </c>
      <c r="E90" s="29"/>
      <c r="F90" s="29"/>
      <c r="G90" s="29"/>
      <c r="H90" s="29"/>
      <c r="I90" s="122"/>
    </row>
    <row r="91" spans="2:22" s="93" customFormat="1" ht="40.5" customHeight="1" x14ac:dyDescent="0.4">
      <c r="B91" s="234" t="s">
        <v>110</v>
      </c>
      <c r="C91" s="234"/>
      <c r="D91" s="98">
        <f>D90</f>
        <v>54.38</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2022</v>
      </c>
      <c r="M97" s="21" t="s">
        <v>19</v>
      </c>
      <c r="N97" s="17" t="s">
        <v>20</v>
      </c>
      <c r="P97" s="269">
        <v>44317</v>
      </c>
      <c r="Q97" s="272">
        <v>338.9</v>
      </c>
      <c r="R97" s="99">
        <v>44378</v>
      </c>
      <c r="S97" s="293">
        <v>44075</v>
      </c>
      <c r="U97" s="22" t="s">
        <v>21</v>
      </c>
    </row>
    <row r="98" spans="10:21" ht="18" customHeight="1" thickBot="1" x14ac:dyDescent="0.3">
      <c r="J98" s="13" t="s">
        <v>17</v>
      </c>
      <c r="K98" s="14" t="s">
        <v>26</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v>340.3</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605</v>
      </c>
      <c r="M102" s="21" t="s">
        <v>36</v>
      </c>
      <c r="N102" s="26">
        <v>546</v>
      </c>
      <c r="P102" s="271"/>
      <c r="Q102" s="274"/>
      <c r="R102" s="27">
        <v>44531</v>
      </c>
      <c r="S102" s="294"/>
    </row>
    <row r="103" spans="10:21" ht="18" customHeight="1" thickBot="1" x14ac:dyDescent="0.3">
      <c r="J103" s="24"/>
      <c r="K103" s="25"/>
      <c r="M103" s="21" t="s">
        <v>18</v>
      </c>
      <c r="N103" s="26">
        <v>552</v>
      </c>
      <c r="P103" s="269">
        <v>44501</v>
      </c>
      <c r="Q103" s="272">
        <v>341.02199999999999</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44501</v>
      </c>
      <c r="M105" s="21" t="s">
        <v>44</v>
      </c>
      <c r="N105" s="26">
        <v>573</v>
      </c>
      <c r="P105" s="271"/>
      <c r="Q105" s="274"/>
      <c r="R105" s="27">
        <v>44621</v>
      </c>
      <c r="S105" s="294"/>
      <c r="U105" s="36"/>
    </row>
    <row r="106" spans="10:21" ht="18" customHeight="1" thickBot="1" x14ac:dyDescent="0.3">
      <c r="J106" s="38" t="s">
        <v>43</v>
      </c>
      <c r="K106" s="39">
        <v>341.02199999999999</v>
      </c>
      <c r="M106" s="21" t="s">
        <v>47</v>
      </c>
      <c r="N106" s="26">
        <v>575</v>
      </c>
      <c r="P106" s="269">
        <v>44593</v>
      </c>
      <c r="Q106" s="272" t="s">
        <v>88</v>
      </c>
      <c r="R106" s="99">
        <v>44652</v>
      </c>
      <c r="S106" s="294"/>
      <c r="U106" s="36"/>
    </row>
    <row r="107" spans="10:21" ht="18" customHeight="1" thickBot="1" x14ac:dyDescent="0.3">
      <c r="J107" s="40" t="s">
        <v>46</v>
      </c>
      <c r="K107" s="41" t="s">
        <v>123</v>
      </c>
      <c r="M107" s="21" t="s">
        <v>50</v>
      </c>
      <c r="N107" s="26">
        <v>572</v>
      </c>
      <c r="P107" s="270"/>
      <c r="Q107" s="273"/>
      <c r="R107" s="27">
        <v>44682</v>
      </c>
      <c r="S107" s="294"/>
      <c r="U107" s="36"/>
    </row>
    <row r="108" spans="10:21" ht="18" customHeight="1" thickBot="1" x14ac:dyDescent="0.3">
      <c r="J108" s="40" t="s">
        <v>49</v>
      </c>
      <c r="K108" s="42">
        <v>326.3</v>
      </c>
      <c r="M108" s="21" t="s">
        <v>53</v>
      </c>
      <c r="N108" s="26">
        <v>570</v>
      </c>
      <c r="P108" s="271"/>
      <c r="Q108" s="274"/>
      <c r="R108" s="27">
        <v>44713</v>
      </c>
      <c r="S108" s="294"/>
      <c r="U108" s="36"/>
    </row>
    <row r="109" spans="10:21" ht="18" customHeight="1" thickBot="1" x14ac:dyDescent="0.3">
      <c r="J109" s="43" t="s">
        <v>52</v>
      </c>
      <c r="K109" s="44">
        <v>44562</v>
      </c>
      <c r="L109" s="5"/>
      <c r="M109" s="45" t="s">
        <v>54</v>
      </c>
      <c r="N109" s="126">
        <v>574</v>
      </c>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v>580</v>
      </c>
      <c r="P112" s="269">
        <v>44774</v>
      </c>
      <c r="Q112" s="272" t="s">
        <v>88</v>
      </c>
      <c r="R112" s="99">
        <v>44835</v>
      </c>
      <c r="S112" s="294"/>
      <c r="U112" s="36"/>
    </row>
    <row r="113" spans="10:19" ht="18" customHeight="1" thickBot="1" x14ac:dyDescent="0.3">
      <c r="J113" s="5"/>
      <c r="K113" s="5"/>
      <c r="L113" s="5"/>
      <c r="M113" s="21" t="s">
        <v>26</v>
      </c>
      <c r="N113" s="26">
        <v>605</v>
      </c>
      <c r="P113" s="270"/>
      <c r="Q113" s="273"/>
      <c r="R113" s="27">
        <v>44866</v>
      </c>
      <c r="S113" s="294"/>
    </row>
    <row r="114" spans="10:19" ht="18" customHeight="1" thickBot="1" x14ac:dyDescent="0.3">
      <c r="J114" s="5"/>
      <c r="K114" s="5"/>
      <c r="L114" s="5"/>
      <c r="M114" s="21" t="s">
        <v>29</v>
      </c>
      <c r="N114" s="26"/>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zhxEnnxXJTL5IJ4AnovAf3KigSJ1xsvEGRdTYxUWiw+WoAojB/+5TOnP8lsZys+OSoCqw1y6S94W0n/nmelAQQ==" saltValue="/QPdFlKFpidL9uIAK8pwlw==" spinCount="100000" sheet="1" formatColumns="0" formatRows="0"/>
  <mergeCells count="99">
    <mergeCell ref="P118:P120"/>
    <mergeCell ref="Q118:Q120"/>
    <mergeCell ref="P106:P108"/>
    <mergeCell ref="Q106:Q108"/>
    <mergeCell ref="P109:P111"/>
    <mergeCell ref="Q109:Q111"/>
    <mergeCell ref="P112:P114"/>
    <mergeCell ref="Q112:Q114"/>
    <mergeCell ref="J96:K96"/>
    <mergeCell ref="P97:P99"/>
    <mergeCell ref="Q97:Q99"/>
    <mergeCell ref="S97:S117"/>
    <mergeCell ref="J100:K100"/>
    <mergeCell ref="P100:P102"/>
    <mergeCell ref="Q100:Q102"/>
    <mergeCell ref="P103:P105"/>
    <mergeCell ref="Q103:Q105"/>
    <mergeCell ref="J104:K104"/>
    <mergeCell ref="P115:P117"/>
    <mergeCell ref="Q115:Q117"/>
    <mergeCell ref="B88:H88"/>
    <mergeCell ref="B89:C89"/>
    <mergeCell ref="B91:C91"/>
    <mergeCell ref="M93:N95"/>
    <mergeCell ref="P93:S94"/>
    <mergeCell ref="P95:S95"/>
    <mergeCell ref="B87:H87"/>
    <mergeCell ref="C77:G77"/>
    <mergeCell ref="B78:F78"/>
    <mergeCell ref="B81:H81"/>
    <mergeCell ref="B82:H82"/>
    <mergeCell ref="B83:H83"/>
    <mergeCell ref="B84:H84"/>
    <mergeCell ref="B85:B86"/>
    <mergeCell ref="C85:C86"/>
    <mergeCell ref="D85:D86"/>
    <mergeCell ref="E85:F86"/>
    <mergeCell ref="G85:H86"/>
    <mergeCell ref="B75:C75"/>
    <mergeCell ref="B66:H66"/>
    <mergeCell ref="B67:B68"/>
    <mergeCell ref="C67:C68"/>
    <mergeCell ref="D67:D68"/>
    <mergeCell ref="E67:F68"/>
    <mergeCell ref="G67:H68"/>
    <mergeCell ref="B69:H69"/>
    <mergeCell ref="B70:H70"/>
    <mergeCell ref="B71:H71"/>
    <mergeCell ref="B72:H72"/>
    <mergeCell ref="B73:C73"/>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H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0794A4FD-8170-4359-9219-904492F5B336}">
      <formula1>$R$97:$R$121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681D8003-AB31-4A8F-8B35-8A660F8348A0}">
      <formula1>$P$97:$P$121</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786E3BA6-7FD2-4DF2-940C-5A424CD09F40}">
      <formula1>$Q$97:$Q$121</formula1>
    </dataValidation>
    <dataValidation type="list" allowBlank="1" showInputMessage="1" showErrorMessage="1" sqref="K102" xr:uid="{4029BA68-1E61-434F-ACFF-CDD9A84BC3F2}">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30F7ED48-3933-4D2C-BA1D-A6D0D1952BFB}">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B52EB3C7-CA38-43F5-90F0-636F9BFCC508}">
      <formula1>$N$98:$N$109</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EE8AB9B1-1643-4774-8391-637479ACE38D}">
      <formula1>$M$98:$M$109</formula1>
    </dataValidation>
    <dataValidation type="list" allowBlank="1" showInputMessage="1" showErrorMessage="1" sqref="K97" xr:uid="{29A6B464-F912-4082-9699-B7F877F2F2E3}">
      <formula1>"2019, 2020, 2021, 2022"</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4353A-FAA1-461F-A1E0-C33E17E27B9F}">
  <dimension ref="B1:W130"/>
  <sheetViews>
    <sheetView showGridLines="0" showRowColHeaders="0" topLeftCell="A25" zoomScale="80" zoomScaleNormal="80" workbookViewId="0">
      <selection activeCell="H44" sqref="H44"/>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January</v>
      </c>
      <c r="G1" s="2">
        <f>K97</f>
        <v>2022</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83"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January 1, 2022</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January 2022 Average is</v>
      </c>
      <c r="E10" s="292"/>
      <c r="F10" s="292"/>
      <c r="G10" s="34">
        <f>K102</f>
        <v>580</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4.0880000000000001</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8.5570000000000004</v>
      </c>
      <c r="H21" s="277" t="e">
        <f>IF((ABS((#REF!-J102)*E21/100))&gt;0.1, (#REF!-J102)*E21/100, 0)</f>
        <v>#REF!</v>
      </c>
      <c r="I21" s="118"/>
    </row>
    <row r="22" spans="2:23" ht="21.75" customHeight="1" x14ac:dyDescent="0.3">
      <c r="B22" s="54" t="s">
        <v>64</v>
      </c>
      <c r="C22" s="55" t="s">
        <v>112</v>
      </c>
      <c r="D22" s="56">
        <v>6.85</v>
      </c>
      <c r="E22" s="56">
        <v>1</v>
      </c>
      <c r="F22" s="57">
        <f t="shared" si="0"/>
        <v>7.85</v>
      </c>
      <c r="G22" s="276">
        <f t="shared" si="1"/>
        <v>8.5570000000000004</v>
      </c>
      <c r="H22" s="277" t="e">
        <f>IF((ABS((#REF!-#REF!)*E22/100))&gt;0.1, (#REF!-#REF!)*E22/100, 0)</f>
        <v>#REF!</v>
      </c>
      <c r="I22" s="118"/>
    </row>
    <row r="23" spans="2:23" ht="21.75" customHeight="1" x14ac:dyDescent="0.3">
      <c r="B23" s="54" t="s">
        <v>66</v>
      </c>
      <c r="C23" s="55" t="s">
        <v>113</v>
      </c>
      <c r="D23" s="56">
        <v>6.85</v>
      </c>
      <c r="E23" s="56">
        <v>1</v>
      </c>
      <c r="F23" s="57">
        <f t="shared" si="0"/>
        <v>7.85</v>
      </c>
      <c r="G23" s="276">
        <f t="shared" si="1"/>
        <v>8.5570000000000004</v>
      </c>
      <c r="H23" s="277" t="e">
        <f>IF((ABS((#REF!-#REF!)*E23/100))&gt;0.1, (#REF!-#REF!)*E23/100, 0)</f>
        <v>#REF!</v>
      </c>
      <c r="I23" s="118"/>
    </row>
    <row r="24" spans="2:23" ht="21.75" customHeight="1" x14ac:dyDescent="0.3">
      <c r="B24" s="54" t="s">
        <v>68</v>
      </c>
      <c r="C24" s="55" t="s">
        <v>114</v>
      </c>
      <c r="D24" s="56">
        <v>6.85</v>
      </c>
      <c r="E24" s="56">
        <v>1</v>
      </c>
      <c r="F24" s="57">
        <f t="shared" si="0"/>
        <v>7.85</v>
      </c>
      <c r="G24" s="276">
        <f t="shared" si="1"/>
        <v>8.5570000000000004</v>
      </c>
      <c r="H24" s="277" t="e">
        <f>IF((ABS((#REF!-#REF!)*E24/100))&gt;0.1, (#REF!-#REF!)*E24/100, 0)</f>
        <v>#REF!</v>
      </c>
      <c r="I24" s="118"/>
    </row>
    <row r="25" spans="2:23" ht="21.75" customHeight="1" x14ac:dyDescent="0.3">
      <c r="B25" s="54" t="s">
        <v>125</v>
      </c>
      <c r="C25" s="55" t="s">
        <v>115</v>
      </c>
      <c r="D25" s="56">
        <v>8.25</v>
      </c>
      <c r="E25" s="56">
        <v>1</v>
      </c>
      <c r="F25" s="58">
        <f t="shared" si="0"/>
        <v>9.25</v>
      </c>
      <c r="G25" s="276">
        <f t="shared" si="1"/>
        <v>10.083</v>
      </c>
      <c r="H25" s="277" t="e">
        <f>IF((ABS((#REF!-#REF!)*E25/100))&gt;0.1, (#REF!-#REF!)*E25/100, 0)</f>
        <v>#REF!</v>
      </c>
      <c r="I25" s="118"/>
    </row>
    <row r="26" spans="2:23" ht="21.75" customHeight="1" x14ac:dyDescent="0.3">
      <c r="B26" s="54" t="s">
        <v>126</v>
      </c>
      <c r="C26" s="55" t="s">
        <v>71</v>
      </c>
      <c r="D26" s="56">
        <v>6.2</v>
      </c>
      <c r="E26" s="56">
        <v>1</v>
      </c>
      <c r="F26" s="58">
        <f t="shared" si="0"/>
        <v>7.2</v>
      </c>
      <c r="G26" s="276">
        <f t="shared" si="1"/>
        <v>7.8479999999999999</v>
      </c>
      <c r="H26" s="277" t="e">
        <f>IF((ABS((#REF!-#REF!)*E26/100))&gt;0.1, (#REF!-#REF!)*E26/100, 0)</f>
        <v>#REF!</v>
      </c>
      <c r="I26" s="118"/>
    </row>
    <row r="27" spans="2:23" ht="21.75" customHeight="1" x14ac:dyDescent="0.3">
      <c r="B27" s="54" t="s">
        <v>127</v>
      </c>
      <c r="C27" s="55" t="s">
        <v>72</v>
      </c>
      <c r="D27" s="56">
        <v>5.5</v>
      </c>
      <c r="E27" s="56">
        <v>1</v>
      </c>
      <c r="F27" s="57">
        <f t="shared" si="0"/>
        <v>6.5</v>
      </c>
      <c r="G27" s="276">
        <f t="shared" si="1"/>
        <v>7.085</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6.431</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5.9950000000000001</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8.3930000000000007</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82"/>
      <c r="E38" s="182"/>
      <c r="F38" s="73"/>
      <c r="G38" s="71"/>
      <c r="H38" s="71"/>
      <c r="I38" s="118"/>
      <c r="J38" s="5"/>
      <c r="K38" s="5"/>
      <c r="L38" s="5"/>
      <c r="P38" s="5"/>
      <c r="Q38" s="5"/>
      <c r="R38" s="5"/>
      <c r="S38" s="5"/>
    </row>
    <row r="39" spans="2:22" ht="21.75" customHeight="1" x14ac:dyDescent="0.3">
      <c r="B39" s="259" t="s">
        <v>83</v>
      </c>
      <c r="C39" s="259"/>
      <c r="D39" s="259"/>
      <c r="E39" s="124">
        <f>K105</f>
        <v>44501</v>
      </c>
      <c r="F39" s="74" t="s">
        <v>84</v>
      </c>
      <c r="G39" s="104">
        <f>K106</f>
        <v>341.02199999999999</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65">
        <v>0.96250000000000002</v>
      </c>
      <c r="H43" s="166">
        <f t="shared" ref="H43:H53" si="2">(($K$106-$K$108)/$K$108)</f>
        <v>4.5100000000000001E-2</v>
      </c>
      <c r="I43" s="119"/>
      <c r="J43" s="78"/>
      <c r="K43" s="5"/>
      <c r="L43" s="5"/>
      <c r="P43" s="5"/>
      <c r="Q43" s="5"/>
      <c r="R43" s="5"/>
      <c r="S43" s="5"/>
    </row>
    <row r="44" spans="2:22" ht="21.75" customHeight="1" x14ac:dyDescent="0.3">
      <c r="B44" s="54" t="s">
        <v>62</v>
      </c>
      <c r="C44" s="79" t="s">
        <v>63</v>
      </c>
      <c r="D44" s="56">
        <v>6.85</v>
      </c>
      <c r="E44" s="56">
        <v>1</v>
      </c>
      <c r="F44" s="57">
        <f t="shared" ref="F44:F53" si="3">D44+E44</f>
        <v>7.85</v>
      </c>
      <c r="G44" s="80">
        <v>0.92149999999999999</v>
      </c>
      <c r="H44" s="167">
        <f t="shared" si="2"/>
        <v>4.5100000000000001E-2</v>
      </c>
      <c r="I44" s="119"/>
      <c r="J44" s="5"/>
      <c r="K44" s="5"/>
      <c r="L44" s="5"/>
      <c r="P44" s="5"/>
      <c r="Q44" s="5"/>
      <c r="R44" s="5"/>
      <c r="S44" s="5"/>
      <c r="U44" s="81"/>
      <c r="V44" s="81"/>
    </row>
    <row r="45" spans="2:22" ht="21.75" customHeight="1" x14ac:dyDescent="0.3">
      <c r="B45" s="54" t="s">
        <v>64</v>
      </c>
      <c r="C45" s="79" t="s">
        <v>65</v>
      </c>
      <c r="D45" s="56">
        <v>6.85</v>
      </c>
      <c r="E45" s="56">
        <v>1</v>
      </c>
      <c r="F45" s="57">
        <f t="shared" si="3"/>
        <v>7.85</v>
      </c>
      <c r="G45" s="80">
        <v>0.92149999999999999</v>
      </c>
      <c r="H45" s="167">
        <f t="shared" si="2"/>
        <v>4.5100000000000001E-2</v>
      </c>
      <c r="I45" s="119"/>
      <c r="J45" s="5"/>
      <c r="K45" s="5"/>
      <c r="L45" s="5"/>
      <c r="P45" s="5"/>
      <c r="Q45" s="5"/>
      <c r="R45" s="5"/>
      <c r="S45" s="5"/>
    </row>
    <row r="46" spans="2:22" ht="21.75" customHeight="1" x14ac:dyDescent="0.3">
      <c r="B46" s="54" t="s">
        <v>66</v>
      </c>
      <c r="C46" s="79" t="s">
        <v>67</v>
      </c>
      <c r="D46" s="56">
        <v>6.85</v>
      </c>
      <c r="E46" s="56">
        <v>1</v>
      </c>
      <c r="F46" s="57">
        <f t="shared" si="3"/>
        <v>7.85</v>
      </c>
      <c r="G46" s="80">
        <v>0.92149999999999999</v>
      </c>
      <c r="H46" s="167">
        <f t="shared" si="2"/>
        <v>4.5100000000000001E-2</v>
      </c>
      <c r="I46" s="119"/>
      <c r="J46" s="5"/>
      <c r="K46" s="5"/>
      <c r="L46" s="5"/>
      <c r="P46" s="5"/>
      <c r="Q46" s="5"/>
      <c r="R46" s="5"/>
      <c r="S46" s="5"/>
    </row>
    <row r="47" spans="2:22" ht="21.75" customHeight="1" x14ac:dyDescent="0.3">
      <c r="B47" s="54" t="s">
        <v>68</v>
      </c>
      <c r="C47" s="79" t="s">
        <v>69</v>
      </c>
      <c r="D47" s="56">
        <v>6.85</v>
      </c>
      <c r="E47" s="56">
        <v>1</v>
      </c>
      <c r="F47" s="57">
        <f t="shared" si="3"/>
        <v>7.85</v>
      </c>
      <c r="G47" s="80">
        <v>0.92149999999999999</v>
      </c>
      <c r="H47" s="167">
        <f t="shared" si="2"/>
        <v>4.5100000000000001E-2</v>
      </c>
      <c r="I47" s="119"/>
      <c r="J47" s="5"/>
      <c r="K47" s="5"/>
      <c r="L47" s="5"/>
      <c r="P47" s="5"/>
      <c r="Q47" s="5"/>
      <c r="R47" s="5"/>
      <c r="S47" s="5"/>
    </row>
    <row r="48" spans="2:22" ht="21.75" customHeight="1" x14ac:dyDescent="0.3">
      <c r="B48" s="54" t="s">
        <v>125</v>
      </c>
      <c r="C48" s="79" t="s">
        <v>70</v>
      </c>
      <c r="D48" s="56">
        <v>8.25</v>
      </c>
      <c r="E48" s="56">
        <v>1</v>
      </c>
      <c r="F48" s="58">
        <f t="shared" si="3"/>
        <v>9.25</v>
      </c>
      <c r="G48" s="80">
        <v>0.90749999999999997</v>
      </c>
      <c r="H48" s="167">
        <f t="shared" si="2"/>
        <v>4.5100000000000001E-2</v>
      </c>
      <c r="I48" s="119"/>
      <c r="J48" s="5" t="s">
        <v>88</v>
      </c>
      <c r="K48" s="5"/>
      <c r="L48" s="5"/>
      <c r="P48" s="5"/>
      <c r="Q48" s="5"/>
      <c r="R48" s="5"/>
      <c r="S48" s="5"/>
    </row>
    <row r="49" spans="2:23" ht="21.75" customHeight="1" x14ac:dyDescent="0.3">
      <c r="B49" s="54" t="s">
        <v>126</v>
      </c>
      <c r="C49" s="79" t="s">
        <v>71</v>
      </c>
      <c r="D49" s="56">
        <v>6.2</v>
      </c>
      <c r="E49" s="56">
        <v>1</v>
      </c>
      <c r="F49" s="58">
        <f t="shared" si="3"/>
        <v>7.2</v>
      </c>
      <c r="G49" s="80">
        <v>0.92800000000000005</v>
      </c>
      <c r="H49" s="167">
        <f t="shared" si="2"/>
        <v>4.5100000000000001E-2</v>
      </c>
      <c r="I49" s="119"/>
      <c r="J49" s="5"/>
      <c r="K49" s="5"/>
      <c r="L49" s="5"/>
      <c r="P49" s="5"/>
      <c r="Q49" s="5"/>
      <c r="R49" s="5"/>
      <c r="S49" s="5"/>
    </row>
    <row r="50" spans="2:23" ht="21.75" customHeight="1" x14ac:dyDescent="0.3">
      <c r="B50" s="54" t="s">
        <v>127</v>
      </c>
      <c r="C50" s="79" t="s">
        <v>72</v>
      </c>
      <c r="D50" s="56">
        <v>5.5</v>
      </c>
      <c r="E50" s="56">
        <v>1</v>
      </c>
      <c r="F50" s="57">
        <f t="shared" si="3"/>
        <v>6.5</v>
      </c>
      <c r="G50" s="80">
        <v>0.93500000000000005</v>
      </c>
      <c r="H50" s="167">
        <f t="shared" si="2"/>
        <v>4.5100000000000001E-2</v>
      </c>
      <c r="I50" s="119"/>
      <c r="J50" s="5"/>
      <c r="K50" s="5"/>
      <c r="L50" s="5"/>
      <c r="P50" s="5"/>
      <c r="Q50" s="5"/>
      <c r="R50" s="5"/>
      <c r="S50" s="5"/>
    </row>
    <row r="51" spans="2:23" ht="21.75" customHeight="1" x14ac:dyDescent="0.3">
      <c r="B51" s="54" t="s">
        <v>128</v>
      </c>
      <c r="C51" s="79" t="s">
        <v>73</v>
      </c>
      <c r="D51" s="56">
        <v>4.9000000000000004</v>
      </c>
      <c r="E51" s="56">
        <v>1</v>
      </c>
      <c r="F51" s="57">
        <f t="shared" si="3"/>
        <v>5.9</v>
      </c>
      <c r="G51" s="80">
        <v>0.94099999999999995</v>
      </c>
      <c r="H51" s="167">
        <f t="shared" si="2"/>
        <v>4.5100000000000001E-2</v>
      </c>
      <c r="I51" s="119"/>
      <c r="J51" s="5"/>
      <c r="K51" s="5"/>
      <c r="L51" s="5"/>
      <c r="P51" s="5"/>
      <c r="Q51" s="5"/>
      <c r="R51" s="5"/>
      <c r="S51" s="5"/>
      <c r="U51" s="36"/>
      <c r="V51" s="36"/>
    </row>
    <row r="52" spans="2:23" ht="21.75" customHeight="1" x14ac:dyDescent="0.3">
      <c r="B52" s="54" t="s">
        <v>129</v>
      </c>
      <c r="C52" s="79" t="s">
        <v>74</v>
      </c>
      <c r="D52" s="56">
        <v>4.5</v>
      </c>
      <c r="E52" s="60">
        <v>1</v>
      </c>
      <c r="F52" s="57">
        <f t="shared" si="3"/>
        <v>5.5</v>
      </c>
      <c r="G52" s="80">
        <v>0.94499999999999995</v>
      </c>
      <c r="H52" s="167">
        <f t="shared" si="2"/>
        <v>4.5100000000000001E-2</v>
      </c>
      <c r="I52" s="119"/>
      <c r="J52" s="5"/>
      <c r="K52" s="5"/>
      <c r="L52" s="5"/>
      <c r="P52" s="5"/>
      <c r="Q52" s="5"/>
      <c r="R52" s="5"/>
      <c r="S52" s="5"/>
      <c r="U52" s="36"/>
      <c r="V52" s="36"/>
    </row>
    <row r="53" spans="2:23" ht="21.75" customHeight="1" thickBot="1" x14ac:dyDescent="0.35">
      <c r="B53" s="61" t="s">
        <v>130</v>
      </c>
      <c r="C53" s="82" t="s">
        <v>75</v>
      </c>
      <c r="D53" s="63">
        <v>6.7</v>
      </c>
      <c r="E53" s="64">
        <v>1</v>
      </c>
      <c r="F53" s="65">
        <f t="shared" si="3"/>
        <v>7.7</v>
      </c>
      <c r="G53" s="83">
        <v>0.92300000000000004</v>
      </c>
      <c r="H53" s="168">
        <f t="shared" si="2"/>
        <v>4.5100000000000001E-2</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7.63</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7.63</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7.63</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($4.088) =</v>
      </c>
      <c r="D74" s="95">
        <f>(45+G20)</f>
        <v>49.088000000000001</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0.0451 =</v>
      </c>
      <c r="D76" s="106">
        <f>(45*H43)</f>
        <v>2.0299999999999998</v>
      </c>
      <c r="E76" s="29"/>
      <c r="F76" s="29"/>
      <c r="G76" s="29"/>
      <c r="H76" s="29"/>
      <c r="I76" s="122"/>
    </row>
    <row r="77" spans="2:23" s="93" customFormat="1" ht="33" customHeight="1" x14ac:dyDescent="0.35">
      <c r="C77" s="244" t="str">
        <f>CONCATENATE("$",D76," x 96.25% (Difference of 100% Material Minus Total % Asphalt + Fuel Allowance) =")</f>
        <v>$2.03 x 96.25% (Difference of 100% Material Minus Total % Asphalt + Fuel Allowance) =</v>
      </c>
      <c r="D77" s="244"/>
      <c r="E77" s="244"/>
      <c r="F77" s="244"/>
      <c r="G77" s="244"/>
      <c r="H77" s="95">
        <f>D76*96.25/100</f>
        <v>1.954</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81" t="str">
        <f>CONCATENATE("$",D74," + $",H77, "  =")</f>
        <v>$49.088 + $1.954  =</v>
      </c>
      <c r="D79" s="97">
        <f>D74+H77</f>
        <v>51.042000000000002</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($7.63) =</v>
      </c>
      <c r="D90" s="95">
        <f>(45+G59)</f>
        <v>52.63</v>
      </c>
      <c r="E90" s="29"/>
      <c r="F90" s="29"/>
      <c r="G90" s="29"/>
      <c r="H90" s="29"/>
      <c r="I90" s="122"/>
    </row>
    <row r="91" spans="2:22" s="93" customFormat="1" ht="40.5" customHeight="1" x14ac:dyDescent="0.4">
      <c r="B91" s="234" t="s">
        <v>110</v>
      </c>
      <c r="C91" s="234"/>
      <c r="D91" s="98">
        <f>D90</f>
        <v>52.63</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2022</v>
      </c>
      <c r="M97" s="21" t="s">
        <v>19</v>
      </c>
      <c r="N97" s="17" t="s">
        <v>20</v>
      </c>
      <c r="P97" s="269">
        <v>44317</v>
      </c>
      <c r="Q97" s="272">
        <v>338.9</v>
      </c>
      <c r="R97" s="99">
        <v>44378</v>
      </c>
      <c r="S97" s="293">
        <v>44075</v>
      </c>
      <c r="U97" s="22" t="s">
        <v>21</v>
      </c>
    </row>
    <row r="98" spans="10:21" ht="18" customHeight="1" thickBot="1" x14ac:dyDescent="0.3">
      <c r="J98" s="13" t="s">
        <v>17</v>
      </c>
      <c r="K98" s="14" t="s">
        <v>23</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v>340.3</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580</v>
      </c>
      <c r="M102" s="21" t="s">
        <v>36</v>
      </c>
      <c r="N102" s="26">
        <v>546</v>
      </c>
      <c r="P102" s="271"/>
      <c r="Q102" s="274"/>
      <c r="R102" s="27">
        <v>44531</v>
      </c>
      <c r="S102" s="294"/>
    </row>
    <row r="103" spans="10:21" ht="18" customHeight="1" thickBot="1" x14ac:dyDescent="0.3">
      <c r="J103" s="24"/>
      <c r="K103" s="25"/>
      <c r="M103" s="21" t="s">
        <v>18</v>
      </c>
      <c r="N103" s="26">
        <v>552</v>
      </c>
      <c r="P103" s="269">
        <v>44501</v>
      </c>
      <c r="Q103" s="272">
        <v>341.02199999999999</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44501</v>
      </c>
      <c r="M105" s="21" t="s">
        <v>44</v>
      </c>
      <c r="N105" s="26">
        <v>573</v>
      </c>
      <c r="P105" s="271"/>
      <c r="Q105" s="274"/>
      <c r="R105" s="27">
        <v>44621</v>
      </c>
      <c r="S105" s="294"/>
      <c r="U105" s="36"/>
    </row>
    <row r="106" spans="10:21" ht="18" customHeight="1" thickBot="1" x14ac:dyDescent="0.3">
      <c r="J106" s="38" t="s">
        <v>43</v>
      </c>
      <c r="K106" s="39">
        <v>341.02199999999999</v>
      </c>
      <c r="M106" s="21" t="s">
        <v>47</v>
      </c>
      <c r="N106" s="26">
        <v>575</v>
      </c>
      <c r="P106" s="269">
        <v>44593</v>
      </c>
      <c r="Q106" s="272" t="s">
        <v>88</v>
      </c>
      <c r="R106" s="99">
        <v>44652</v>
      </c>
      <c r="S106" s="294"/>
      <c r="U106" s="36"/>
    </row>
    <row r="107" spans="10:21" ht="18" customHeight="1" thickBot="1" x14ac:dyDescent="0.3">
      <c r="J107" s="40" t="s">
        <v>46</v>
      </c>
      <c r="K107" s="41" t="s">
        <v>123</v>
      </c>
      <c r="M107" s="21" t="s">
        <v>50</v>
      </c>
      <c r="N107" s="26">
        <v>572</v>
      </c>
      <c r="P107" s="270"/>
      <c r="Q107" s="273"/>
      <c r="R107" s="27">
        <v>44682</v>
      </c>
      <c r="S107" s="294"/>
      <c r="U107" s="36"/>
    </row>
    <row r="108" spans="10:21" ht="18" customHeight="1" thickBot="1" x14ac:dyDescent="0.3">
      <c r="J108" s="40" t="s">
        <v>49</v>
      </c>
      <c r="K108" s="42">
        <v>326.3</v>
      </c>
      <c r="M108" s="21" t="s">
        <v>53</v>
      </c>
      <c r="N108" s="26">
        <v>570</v>
      </c>
      <c r="P108" s="271"/>
      <c r="Q108" s="274"/>
      <c r="R108" s="27">
        <v>44713</v>
      </c>
      <c r="S108" s="294"/>
      <c r="U108" s="36"/>
    </row>
    <row r="109" spans="10:21" ht="18" customHeight="1" thickBot="1" x14ac:dyDescent="0.3">
      <c r="J109" s="43" t="s">
        <v>52</v>
      </c>
      <c r="K109" s="44">
        <v>44562</v>
      </c>
      <c r="L109" s="5"/>
      <c r="M109" s="45" t="s">
        <v>54</v>
      </c>
      <c r="N109" s="126">
        <v>574</v>
      </c>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v>580</v>
      </c>
      <c r="P112" s="269">
        <v>44774</v>
      </c>
      <c r="Q112" s="272" t="s">
        <v>88</v>
      </c>
      <c r="R112" s="99">
        <v>44835</v>
      </c>
      <c r="S112" s="294"/>
      <c r="U112" s="36"/>
    </row>
    <row r="113" spans="10:19" ht="18" customHeight="1" thickBot="1" x14ac:dyDescent="0.3">
      <c r="J113" s="5"/>
      <c r="K113" s="5"/>
      <c r="L113" s="5"/>
      <c r="M113" s="21" t="s">
        <v>26</v>
      </c>
      <c r="N113" s="26"/>
      <c r="P113" s="270"/>
      <c r="Q113" s="273"/>
      <c r="R113" s="27">
        <v>44866</v>
      </c>
      <c r="S113" s="294"/>
    </row>
    <row r="114" spans="10:19" ht="18" customHeight="1" thickBot="1" x14ac:dyDescent="0.3">
      <c r="J114" s="5"/>
      <c r="K114" s="5"/>
      <c r="L114" s="5"/>
      <c r="M114" s="21" t="s">
        <v>29</v>
      </c>
      <c r="N114" s="26"/>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pt2R6M1My57SQTMzzGttjrF1JBB+5nJ2sT9RhlK+HkpwhS52FfGiaUp7CiBZkGWuNE7YMwt2RbUAyTY4E7wZpw==" saltValue="WxZzLsEqMu/Xf37ihzrtnw==" spinCount="100000" sheet="1" formatColumns="0" formatRows="0"/>
  <mergeCells count="99">
    <mergeCell ref="P118:P120"/>
    <mergeCell ref="Q118:Q120"/>
    <mergeCell ref="P106:P108"/>
    <mergeCell ref="Q106:Q108"/>
    <mergeCell ref="P109:P111"/>
    <mergeCell ref="Q109:Q111"/>
    <mergeCell ref="P112:P114"/>
    <mergeCell ref="Q112:Q114"/>
    <mergeCell ref="J96:K96"/>
    <mergeCell ref="P97:P99"/>
    <mergeCell ref="Q97:Q99"/>
    <mergeCell ref="S97:S117"/>
    <mergeCell ref="J100:K100"/>
    <mergeCell ref="P100:P102"/>
    <mergeCell ref="Q100:Q102"/>
    <mergeCell ref="P103:P105"/>
    <mergeCell ref="Q103:Q105"/>
    <mergeCell ref="J104:K104"/>
    <mergeCell ref="P115:P117"/>
    <mergeCell ref="Q115:Q117"/>
    <mergeCell ref="B88:H88"/>
    <mergeCell ref="B89:C89"/>
    <mergeCell ref="B91:C91"/>
    <mergeCell ref="M93:N95"/>
    <mergeCell ref="P93:S94"/>
    <mergeCell ref="P95:S95"/>
    <mergeCell ref="B87:H87"/>
    <mergeCell ref="C77:G77"/>
    <mergeCell ref="B78:F78"/>
    <mergeCell ref="B81:H81"/>
    <mergeCell ref="B82:H82"/>
    <mergeCell ref="B83:H83"/>
    <mergeCell ref="B84:H84"/>
    <mergeCell ref="B85:B86"/>
    <mergeCell ref="C85:C86"/>
    <mergeCell ref="D85:D86"/>
    <mergeCell ref="E85:F86"/>
    <mergeCell ref="G85:H86"/>
    <mergeCell ref="B75:C75"/>
    <mergeCell ref="B66:H66"/>
    <mergeCell ref="B67:B68"/>
    <mergeCell ref="C67:C68"/>
    <mergeCell ref="D67:D68"/>
    <mergeCell ref="E67:F68"/>
    <mergeCell ref="G67:H68"/>
    <mergeCell ref="B69:H69"/>
    <mergeCell ref="B70:H70"/>
    <mergeCell ref="B71:H71"/>
    <mergeCell ref="B72:H72"/>
    <mergeCell ref="B73:C73"/>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H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97" xr:uid="{826D3207-F056-43F4-81DF-9768B7F62450}">
      <formula1>"2019, 2020, 2021, 2022"</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6FC5BA3C-F642-4353-BC09-4F28D0F2669C}">
      <formula1>$M$98:$M$109</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3F0E3DD8-C513-4836-8949-727DF5F84DA9}">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2D0345FB-1C25-41D0-B723-E3156A8542E1}">
      <formula1>$N$96:$N$96</formula1>
    </dataValidation>
    <dataValidation type="list" allowBlank="1" showInputMessage="1" showErrorMessage="1" sqref="K102" xr:uid="{A5A3268F-3D67-4CFD-9FC2-6F65456CE12A}">
      <formula1>$N$96:$N$130</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A31CCDEC-EF92-412F-8C7C-424164D74D2A}">
      <formula1>$Q$97:$Q$121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803062ED-711F-44A2-8510-D8E3B5885BD6}">
      <formula1>$P$97:$P$121</formula1>
    </dataValidation>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8F8E0195-CFFE-4D3C-953D-E8C94E4F7B62}">
      <formula1>$R$97:$R$121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C1353-134F-41D6-89D5-4BC7A204CE4A}">
  <dimension ref="B1:W130"/>
  <sheetViews>
    <sheetView showGridLines="0" showRowColHeaders="0" topLeftCell="A25" zoomScale="80" zoomScaleNormal="80" workbookViewId="0">
      <selection activeCell="H48" sqref="H48"/>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December</v>
      </c>
      <c r="G1" s="2">
        <f>K97</f>
        <v>2021</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78"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December 1, 2021</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December 2021 Average is</v>
      </c>
      <c r="E10" s="292"/>
      <c r="F10" s="292"/>
      <c r="G10" s="34">
        <f>K102</f>
        <v>574</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3.863</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8.0860000000000003</v>
      </c>
      <c r="H21" s="277" t="e">
        <f>IF((ABS((#REF!-J102)*E21/100))&gt;0.1, (#REF!-J102)*E21/100, 0)</f>
        <v>#REF!</v>
      </c>
      <c r="I21" s="118"/>
    </row>
    <row r="22" spans="2:23" ht="21.75" customHeight="1" x14ac:dyDescent="0.3">
      <c r="B22" s="54" t="s">
        <v>64</v>
      </c>
      <c r="C22" s="55" t="s">
        <v>112</v>
      </c>
      <c r="D22" s="56">
        <v>6.85</v>
      </c>
      <c r="E22" s="56">
        <v>1</v>
      </c>
      <c r="F22" s="57">
        <f t="shared" si="0"/>
        <v>7.85</v>
      </c>
      <c r="G22" s="276">
        <f t="shared" si="1"/>
        <v>8.0860000000000003</v>
      </c>
      <c r="H22" s="277" t="e">
        <f>IF((ABS((#REF!-#REF!)*E22/100))&gt;0.1, (#REF!-#REF!)*E22/100, 0)</f>
        <v>#REF!</v>
      </c>
      <c r="I22" s="118"/>
    </row>
    <row r="23" spans="2:23" ht="21.75" customHeight="1" x14ac:dyDescent="0.3">
      <c r="B23" s="54" t="s">
        <v>66</v>
      </c>
      <c r="C23" s="55" t="s">
        <v>113</v>
      </c>
      <c r="D23" s="56">
        <v>6.85</v>
      </c>
      <c r="E23" s="56">
        <v>1</v>
      </c>
      <c r="F23" s="57">
        <f t="shared" si="0"/>
        <v>7.85</v>
      </c>
      <c r="G23" s="276">
        <f t="shared" si="1"/>
        <v>8.0860000000000003</v>
      </c>
      <c r="H23" s="277" t="e">
        <f>IF((ABS((#REF!-#REF!)*E23/100))&gt;0.1, (#REF!-#REF!)*E23/100, 0)</f>
        <v>#REF!</v>
      </c>
      <c r="I23" s="118"/>
    </row>
    <row r="24" spans="2:23" ht="21.75" customHeight="1" x14ac:dyDescent="0.3">
      <c r="B24" s="54" t="s">
        <v>68</v>
      </c>
      <c r="C24" s="55" t="s">
        <v>114</v>
      </c>
      <c r="D24" s="56">
        <v>6.85</v>
      </c>
      <c r="E24" s="56">
        <v>1</v>
      </c>
      <c r="F24" s="57">
        <f t="shared" si="0"/>
        <v>7.85</v>
      </c>
      <c r="G24" s="276">
        <f t="shared" si="1"/>
        <v>8.0860000000000003</v>
      </c>
      <c r="H24" s="277" t="e">
        <f>IF((ABS((#REF!-#REF!)*E24/100))&gt;0.1, (#REF!-#REF!)*E24/100, 0)</f>
        <v>#REF!</v>
      </c>
      <c r="I24" s="118"/>
    </row>
    <row r="25" spans="2:23" ht="21.75" customHeight="1" x14ac:dyDescent="0.3">
      <c r="B25" s="54" t="s">
        <v>125</v>
      </c>
      <c r="C25" s="55" t="s">
        <v>115</v>
      </c>
      <c r="D25" s="56">
        <v>8.25</v>
      </c>
      <c r="E25" s="56">
        <v>1</v>
      </c>
      <c r="F25" s="58">
        <f t="shared" si="0"/>
        <v>9.25</v>
      </c>
      <c r="G25" s="276">
        <f t="shared" si="1"/>
        <v>9.5280000000000005</v>
      </c>
      <c r="H25" s="277" t="e">
        <f>IF((ABS((#REF!-#REF!)*E25/100))&gt;0.1, (#REF!-#REF!)*E25/100, 0)</f>
        <v>#REF!</v>
      </c>
      <c r="I25" s="118"/>
    </row>
    <row r="26" spans="2:23" ht="21.75" customHeight="1" x14ac:dyDescent="0.3">
      <c r="B26" s="54" t="s">
        <v>126</v>
      </c>
      <c r="C26" s="55" t="s">
        <v>71</v>
      </c>
      <c r="D26" s="56">
        <v>6.2</v>
      </c>
      <c r="E26" s="56">
        <v>1</v>
      </c>
      <c r="F26" s="58">
        <f t="shared" si="0"/>
        <v>7.2</v>
      </c>
      <c r="G26" s="276">
        <f t="shared" si="1"/>
        <v>7.4160000000000004</v>
      </c>
      <c r="H26" s="277" t="e">
        <f>IF((ABS((#REF!-#REF!)*E26/100))&gt;0.1, (#REF!-#REF!)*E26/100, 0)</f>
        <v>#REF!</v>
      </c>
      <c r="I26" s="118"/>
    </row>
    <row r="27" spans="2:23" ht="21.75" customHeight="1" x14ac:dyDescent="0.3">
      <c r="B27" s="54" t="s">
        <v>127</v>
      </c>
      <c r="C27" s="55" t="s">
        <v>72</v>
      </c>
      <c r="D27" s="56">
        <v>5.5</v>
      </c>
      <c r="E27" s="56">
        <v>1</v>
      </c>
      <c r="F27" s="57">
        <f t="shared" si="0"/>
        <v>6.5</v>
      </c>
      <c r="G27" s="276">
        <f t="shared" si="1"/>
        <v>6.6950000000000003</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6.077</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5.665</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7.931</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79"/>
      <c r="E38" s="179"/>
      <c r="F38" s="73"/>
      <c r="G38" s="71"/>
      <c r="H38" s="71"/>
      <c r="I38" s="118"/>
      <c r="J38" s="5"/>
      <c r="K38" s="5"/>
      <c r="L38" s="5"/>
      <c r="P38" s="5"/>
      <c r="Q38" s="5"/>
      <c r="R38" s="5"/>
      <c r="S38" s="5"/>
    </row>
    <row r="39" spans="2:22" ht="21.75" customHeight="1" x14ac:dyDescent="0.3">
      <c r="B39" s="259" t="s">
        <v>83</v>
      </c>
      <c r="C39" s="259"/>
      <c r="D39" s="259"/>
      <c r="E39" s="124">
        <f>K105</f>
        <v>44409</v>
      </c>
      <c r="F39" s="74" t="s">
        <v>84</v>
      </c>
      <c r="G39" s="104">
        <f>K106</f>
        <v>340.3</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65">
        <v>0.96250000000000002</v>
      </c>
      <c r="H43" s="166">
        <f t="shared" ref="H43:H53" si="2">(($K$106-$K$108)/$K$108)</f>
        <v>4.2900000000000001E-2</v>
      </c>
      <c r="I43" s="119"/>
      <c r="J43" s="78"/>
      <c r="K43" s="5"/>
      <c r="L43" s="5"/>
      <c r="P43" s="5"/>
      <c r="Q43" s="5"/>
      <c r="R43" s="5"/>
      <c r="S43" s="5"/>
    </row>
    <row r="44" spans="2:22" ht="21.75" customHeight="1" x14ac:dyDescent="0.3">
      <c r="B44" s="54" t="s">
        <v>62</v>
      </c>
      <c r="C44" s="79" t="s">
        <v>63</v>
      </c>
      <c r="D44" s="56">
        <v>6.85</v>
      </c>
      <c r="E44" s="56">
        <v>1</v>
      </c>
      <c r="F44" s="57">
        <f t="shared" ref="F44:F53" si="3">D44+E44</f>
        <v>7.85</v>
      </c>
      <c r="G44" s="80">
        <v>0.92149999999999999</v>
      </c>
      <c r="H44" s="167">
        <f t="shared" si="2"/>
        <v>4.2900000000000001E-2</v>
      </c>
      <c r="I44" s="119"/>
      <c r="J44" s="5"/>
      <c r="K44" s="5"/>
      <c r="L44" s="5"/>
      <c r="P44" s="5"/>
      <c r="Q44" s="5"/>
      <c r="R44" s="5"/>
      <c r="S44" s="5"/>
      <c r="U44" s="81"/>
      <c r="V44" s="81"/>
    </row>
    <row r="45" spans="2:22" ht="21.75" customHeight="1" x14ac:dyDescent="0.3">
      <c r="B45" s="54" t="s">
        <v>64</v>
      </c>
      <c r="C45" s="79" t="s">
        <v>65</v>
      </c>
      <c r="D45" s="56">
        <v>6.85</v>
      </c>
      <c r="E45" s="56">
        <v>1</v>
      </c>
      <c r="F45" s="57">
        <f t="shared" si="3"/>
        <v>7.85</v>
      </c>
      <c r="G45" s="80">
        <v>0.92149999999999999</v>
      </c>
      <c r="H45" s="167">
        <f t="shared" si="2"/>
        <v>4.2900000000000001E-2</v>
      </c>
      <c r="I45" s="119"/>
      <c r="J45" s="5"/>
      <c r="K45" s="5"/>
      <c r="L45" s="5"/>
      <c r="P45" s="5"/>
      <c r="Q45" s="5"/>
      <c r="R45" s="5"/>
      <c r="S45" s="5"/>
    </row>
    <row r="46" spans="2:22" ht="21.75" customHeight="1" x14ac:dyDescent="0.3">
      <c r="B46" s="54" t="s">
        <v>66</v>
      </c>
      <c r="C46" s="79" t="s">
        <v>67</v>
      </c>
      <c r="D46" s="56">
        <v>6.85</v>
      </c>
      <c r="E46" s="56">
        <v>1</v>
      </c>
      <c r="F46" s="57">
        <f t="shared" si="3"/>
        <v>7.85</v>
      </c>
      <c r="G46" s="80">
        <v>0.92149999999999999</v>
      </c>
      <c r="H46" s="167">
        <f t="shared" si="2"/>
        <v>4.2900000000000001E-2</v>
      </c>
      <c r="I46" s="119"/>
      <c r="J46" s="5"/>
      <c r="K46" s="5"/>
      <c r="L46" s="5"/>
      <c r="P46" s="5"/>
      <c r="Q46" s="5"/>
      <c r="R46" s="5"/>
      <c r="S46" s="5"/>
    </row>
    <row r="47" spans="2:22" ht="21.75" customHeight="1" x14ac:dyDescent="0.3">
      <c r="B47" s="54" t="s">
        <v>68</v>
      </c>
      <c r="C47" s="79" t="s">
        <v>69</v>
      </c>
      <c r="D47" s="56">
        <v>6.85</v>
      </c>
      <c r="E47" s="56">
        <v>1</v>
      </c>
      <c r="F47" s="57">
        <f t="shared" si="3"/>
        <v>7.85</v>
      </c>
      <c r="G47" s="80">
        <v>0.92149999999999999</v>
      </c>
      <c r="H47" s="167">
        <f t="shared" si="2"/>
        <v>4.2900000000000001E-2</v>
      </c>
      <c r="I47" s="119"/>
      <c r="J47" s="5"/>
      <c r="K47" s="5"/>
      <c r="L47" s="5"/>
      <c r="P47" s="5"/>
      <c r="Q47" s="5"/>
      <c r="R47" s="5"/>
      <c r="S47" s="5"/>
    </row>
    <row r="48" spans="2:22" ht="21.75" customHeight="1" x14ac:dyDescent="0.3">
      <c r="B48" s="54" t="s">
        <v>125</v>
      </c>
      <c r="C48" s="79" t="s">
        <v>70</v>
      </c>
      <c r="D48" s="56">
        <v>8.25</v>
      </c>
      <c r="E48" s="56">
        <v>1</v>
      </c>
      <c r="F48" s="58">
        <f t="shared" si="3"/>
        <v>9.25</v>
      </c>
      <c r="G48" s="80">
        <v>0.90749999999999997</v>
      </c>
      <c r="H48" s="167">
        <f t="shared" si="2"/>
        <v>4.2900000000000001E-2</v>
      </c>
      <c r="I48" s="119"/>
      <c r="J48" s="5" t="s">
        <v>88</v>
      </c>
      <c r="K48" s="5"/>
      <c r="L48" s="5"/>
      <c r="P48" s="5"/>
      <c r="Q48" s="5"/>
      <c r="R48" s="5"/>
      <c r="S48" s="5"/>
    </row>
    <row r="49" spans="2:23" ht="21.75" customHeight="1" x14ac:dyDescent="0.3">
      <c r="B49" s="54" t="s">
        <v>126</v>
      </c>
      <c r="C49" s="79" t="s">
        <v>71</v>
      </c>
      <c r="D49" s="56">
        <v>6.2</v>
      </c>
      <c r="E49" s="56">
        <v>1</v>
      </c>
      <c r="F49" s="58">
        <f t="shared" si="3"/>
        <v>7.2</v>
      </c>
      <c r="G49" s="80">
        <v>0.92800000000000005</v>
      </c>
      <c r="H49" s="167">
        <f t="shared" si="2"/>
        <v>4.2900000000000001E-2</v>
      </c>
      <c r="I49" s="119"/>
      <c r="J49" s="5"/>
      <c r="K49" s="5"/>
      <c r="L49" s="5"/>
      <c r="P49" s="5"/>
      <c r="Q49" s="5"/>
      <c r="R49" s="5"/>
      <c r="S49" s="5"/>
    </row>
    <row r="50" spans="2:23" ht="21.75" customHeight="1" x14ac:dyDescent="0.3">
      <c r="B50" s="54" t="s">
        <v>127</v>
      </c>
      <c r="C50" s="79" t="s">
        <v>72</v>
      </c>
      <c r="D50" s="56">
        <v>5.5</v>
      </c>
      <c r="E50" s="56">
        <v>1</v>
      </c>
      <c r="F50" s="57">
        <f t="shared" si="3"/>
        <v>6.5</v>
      </c>
      <c r="G50" s="80">
        <v>0.93500000000000005</v>
      </c>
      <c r="H50" s="167">
        <f t="shared" si="2"/>
        <v>4.2900000000000001E-2</v>
      </c>
      <c r="I50" s="119"/>
      <c r="J50" s="5"/>
      <c r="K50" s="5"/>
      <c r="L50" s="5"/>
      <c r="P50" s="5"/>
      <c r="Q50" s="5"/>
      <c r="R50" s="5"/>
      <c r="S50" s="5"/>
    </row>
    <row r="51" spans="2:23" ht="21.75" customHeight="1" x14ac:dyDescent="0.3">
      <c r="B51" s="54" t="s">
        <v>128</v>
      </c>
      <c r="C51" s="79" t="s">
        <v>73</v>
      </c>
      <c r="D51" s="56">
        <v>4.9000000000000004</v>
      </c>
      <c r="E51" s="56">
        <v>1</v>
      </c>
      <c r="F51" s="57">
        <f t="shared" si="3"/>
        <v>5.9</v>
      </c>
      <c r="G51" s="80">
        <v>0.94099999999999995</v>
      </c>
      <c r="H51" s="167">
        <f t="shared" si="2"/>
        <v>4.2900000000000001E-2</v>
      </c>
      <c r="I51" s="119"/>
      <c r="J51" s="5"/>
      <c r="K51" s="5"/>
      <c r="L51" s="5"/>
      <c r="P51" s="5"/>
      <c r="Q51" s="5"/>
      <c r="R51" s="5"/>
      <c r="S51" s="5"/>
      <c r="U51" s="36"/>
      <c r="V51" s="36"/>
    </row>
    <row r="52" spans="2:23" ht="21.75" customHeight="1" x14ac:dyDescent="0.3">
      <c r="B52" s="54" t="s">
        <v>129</v>
      </c>
      <c r="C52" s="79" t="s">
        <v>74</v>
      </c>
      <c r="D52" s="56">
        <v>4.5</v>
      </c>
      <c r="E52" s="60">
        <v>1</v>
      </c>
      <c r="F52" s="57">
        <f t="shared" si="3"/>
        <v>5.5</v>
      </c>
      <c r="G52" s="80">
        <v>0.94499999999999995</v>
      </c>
      <c r="H52" s="167">
        <f t="shared" si="2"/>
        <v>4.2900000000000001E-2</v>
      </c>
      <c r="I52" s="119"/>
      <c r="J52" s="5"/>
      <c r="K52" s="5"/>
      <c r="L52" s="5"/>
      <c r="P52" s="5"/>
      <c r="Q52" s="5"/>
      <c r="R52" s="5"/>
      <c r="S52" s="5"/>
      <c r="U52" s="36"/>
      <c r="V52" s="36"/>
    </row>
    <row r="53" spans="2:23" ht="21.75" customHeight="1" thickBot="1" x14ac:dyDescent="0.35">
      <c r="B53" s="61" t="s">
        <v>130</v>
      </c>
      <c r="C53" s="82" t="s">
        <v>75</v>
      </c>
      <c r="D53" s="63">
        <v>6.7</v>
      </c>
      <c r="E53" s="64">
        <v>1</v>
      </c>
      <c r="F53" s="65">
        <f t="shared" si="3"/>
        <v>7.7</v>
      </c>
      <c r="G53" s="83">
        <v>0.92300000000000004</v>
      </c>
      <c r="H53" s="168">
        <f t="shared" si="2"/>
        <v>4.2900000000000001E-2</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7.21</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7.21</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7.21</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($3.863) =</v>
      </c>
      <c r="D74" s="95">
        <f>(45+G20)</f>
        <v>48.863</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0.0429 =</v>
      </c>
      <c r="D76" s="106">
        <f>(45*H43)</f>
        <v>1.931</v>
      </c>
      <c r="E76" s="29"/>
      <c r="F76" s="29"/>
      <c r="G76" s="29"/>
      <c r="H76" s="29"/>
      <c r="I76" s="122"/>
    </row>
    <row r="77" spans="2:23" s="93" customFormat="1" ht="33" customHeight="1" x14ac:dyDescent="0.35">
      <c r="C77" s="244" t="str">
        <f>CONCATENATE("$",D76," x 96.25% (Difference of 100% Material Minus Total % Asphalt + Fuel Allowance) =")</f>
        <v>$1.931 x 96.25% (Difference of 100% Material Minus Total % Asphalt + Fuel Allowance) =</v>
      </c>
      <c r="D77" s="244"/>
      <c r="E77" s="244"/>
      <c r="F77" s="244"/>
      <c r="G77" s="244"/>
      <c r="H77" s="95">
        <f>D76*96.25/100</f>
        <v>1.859</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80" t="str">
        <f>CONCATENATE("$",D74," + $",H77, "  =")</f>
        <v>$48.863 + $1.859  =</v>
      </c>
      <c r="D79" s="97">
        <f>D74+H77</f>
        <v>50.722000000000001</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($7.21) =</v>
      </c>
      <c r="D90" s="95">
        <f>(45+G59)</f>
        <v>52.21</v>
      </c>
      <c r="E90" s="29"/>
      <c r="F90" s="29"/>
      <c r="G90" s="29"/>
      <c r="H90" s="29"/>
      <c r="I90" s="122"/>
    </row>
    <row r="91" spans="2:22" s="93" customFormat="1" ht="40.5" customHeight="1" x14ac:dyDescent="0.4">
      <c r="B91" s="234" t="s">
        <v>110</v>
      </c>
      <c r="C91" s="234"/>
      <c r="D91" s="98">
        <f>D90</f>
        <v>52.21</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2021</v>
      </c>
      <c r="M97" s="21" t="s">
        <v>19</v>
      </c>
      <c r="N97" s="17" t="s">
        <v>20</v>
      </c>
      <c r="P97" s="269">
        <v>44317</v>
      </c>
      <c r="Q97" s="272">
        <v>338.9</v>
      </c>
      <c r="R97" s="99">
        <v>44378</v>
      </c>
      <c r="S97" s="293">
        <v>44075</v>
      </c>
      <c r="U97" s="22" t="s">
        <v>21</v>
      </c>
    </row>
    <row r="98" spans="10:21" ht="18" customHeight="1" thickBot="1" x14ac:dyDescent="0.3">
      <c r="J98" s="13" t="s">
        <v>17</v>
      </c>
      <c r="K98" s="14" t="s">
        <v>54</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v>340.3</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574</v>
      </c>
      <c r="M102" s="21" t="s">
        <v>36</v>
      </c>
      <c r="N102" s="26">
        <v>546</v>
      </c>
      <c r="P102" s="271"/>
      <c r="Q102" s="274"/>
      <c r="R102" s="27">
        <v>44531</v>
      </c>
      <c r="S102" s="294"/>
    </row>
    <row r="103" spans="10:21" ht="18" customHeight="1" thickBot="1" x14ac:dyDescent="0.3">
      <c r="J103" s="24"/>
      <c r="K103" s="25"/>
      <c r="M103" s="21" t="s">
        <v>18</v>
      </c>
      <c r="N103" s="26">
        <v>552</v>
      </c>
      <c r="P103" s="269">
        <v>44501</v>
      </c>
      <c r="Q103" s="272" t="s">
        <v>88</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44409</v>
      </c>
      <c r="M105" s="21" t="s">
        <v>44</v>
      </c>
      <c r="N105" s="26">
        <v>573</v>
      </c>
      <c r="P105" s="271"/>
      <c r="Q105" s="274"/>
      <c r="R105" s="27">
        <v>44621</v>
      </c>
      <c r="S105" s="294"/>
      <c r="U105" s="36"/>
    </row>
    <row r="106" spans="10:21" ht="18" customHeight="1" thickBot="1" x14ac:dyDescent="0.3">
      <c r="J106" s="38" t="s">
        <v>43</v>
      </c>
      <c r="K106" s="39">
        <v>340.3</v>
      </c>
      <c r="M106" s="21" t="s">
        <v>47</v>
      </c>
      <c r="N106" s="26">
        <v>575</v>
      </c>
      <c r="P106" s="269">
        <v>44593</v>
      </c>
      <c r="Q106" s="272" t="s">
        <v>88</v>
      </c>
      <c r="R106" s="99">
        <v>44652</v>
      </c>
      <c r="S106" s="294"/>
      <c r="U106" s="36"/>
    </row>
    <row r="107" spans="10:21" ht="18" customHeight="1" thickBot="1" x14ac:dyDescent="0.3">
      <c r="J107" s="40" t="s">
        <v>46</v>
      </c>
      <c r="K107" s="41" t="s">
        <v>123</v>
      </c>
      <c r="M107" s="21" t="s">
        <v>50</v>
      </c>
      <c r="N107" s="26">
        <v>572</v>
      </c>
      <c r="P107" s="270"/>
      <c r="Q107" s="273"/>
      <c r="R107" s="27">
        <v>44682</v>
      </c>
      <c r="S107" s="294"/>
      <c r="U107" s="36"/>
    </row>
    <row r="108" spans="10:21" ht="18" customHeight="1" thickBot="1" x14ac:dyDescent="0.3">
      <c r="J108" s="40" t="s">
        <v>49</v>
      </c>
      <c r="K108" s="42">
        <v>326.3</v>
      </c>
      <c r="M108" s="21" t="s">
        <v>53</v>
      </c>
      <c r="N108" s="26">
        <v>570</v>
      </c>
      <c r="P108" s="271"/>
      <c r="Q108" s="274"/>
      <c r="R108" s="27">
        <v>44713</v>
      </c>
      <c r="S108" s="294"/>
      <c r="U108" s="36"/>
    </row>
    <row r="109" spans="10:21" ht="18" customHeight="1" thickBot="1" x14ac:dyDescent="0.3">
      <c r="J109" s="43" t="s">
        <v>52</v>
      </c>
      <c r="K109" s="44">
        <v>44470</v>
      </c>
      <c r="L109" s="5"/>
      <c r="M109" s="45" t="s">
        <v>54</v>
      </c>
      <c r="N109" s="126">
        <v>574</v>
      </c>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c r="P112" s="269">
        <v>44774</v>
      </c>
      <c r="Q112" s="272" t="s">
        <v>88</v>
      </c>
      <c r="R112" s="99">
        <v>44835</v>
      </c>
      <c r="S112" s="294"/>
      <c r="U112" s="36"/>
    </row>
    <row r="113" spans="10:19" ht="18" customHeight="1" thickBot="1" x14ac:dyDescent="0.3">
      <c r="J113" s="5"/>
      <c r="K113" s="5"/>
      <c r="L113" s="5"/>
      <c r="M113" s="21" t="s">
        <v>26</v>
      </c>
      <c r="N113" s="26"/>
      <c r="P113" s="270"/>
      <c r="Q113" s="273"/>
      <c r="R113" s="27">
        <v>44866</v>
      </c>
      <c r="S113" s="294"/>
    </row>
    <row r="114" spans="10:19" ht="18" customHeight="1" thickBot="1" x14ac:dyDescent="0.3">
      <c r="J114" s="5"/>
      <c r="K114" s="5"/>
      <c r="L114" s="5"/>
      <c r="M114" s="21" t="s">
        <v>29</v>
      </c>
      <c r="N114" s="26"/>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AdkeZEcxHQJFJG6LdXmf3Fhh6ju14LUyhx3cIQtNYEEraMnJIXM/vP05y4dXGJ1d4GL4dqZeJ0e1VCc3XYwJNg==" saltValue="dhD+VzTxrFrzOfeOzQtsBA==" spinCount="100000" sheet="1" formatColumns="0" formatRows="0"/>
  <mergeCells count="99">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H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18:P120"/>
    <mergeCell ref="Q118:Q120"/>
    <mergeCell ref="P106:P108"/>
    <mergeCell ref="Q106:Q108"/>
    <mergeCell ref="P109:P111"/>
    <mergeCell ref="Q109:Q111"/>
    <mergeCell ref="P112:P114"/>
    <mergeCell ref="Q112:Q114"/>
  </mergeCells>
  <dataValidations count="8">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600ED626-9451-490D-8D2E-9E008D9A7770}">
      <formula1>$R$97:$R$121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40E57902-FE8A-4F32-A28A-B3C456F74814}">
      <formula1>$P$97:$P$121</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9DF353D8-955D-4B7B-9DB6-FF99EECC9159}">
      <formula1>$Q$97:$Q$121</formula1>
    </dataValidation>
    <dataValidation type="list" allowBlank="1" showInputMessage="1" showErrorMessage="1" sqref="K102" xr:uid="{70B7D4D4-614B-43E2-AFA4-2CE515216D2C}">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00B95D1A-5290-4937-AB73-A8BA3459F206}">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1AD9C064-20D8-4181-B78C-22983D811CCF}">
      <formula1>$N$98:$N$109</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3009C361-609D-429B-A57A-159AD373F055}">
      <formula1>$M$98:$M$109</formula1>
    </dataValidation>
    <dataValidation type="list" allowBlank="1" showInputMessage="1" showErrorMessage="1" sqref="K97" xr:uid="{96323784-08EF-45DC-933E-7D4FC0F468F7}">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07F35-0116-4CCB-9962-A0F2086F9B56}">
  <dimension ref="B1:W130"/>
  <sheetViews>
    <sheetView showGridLines="0" showRowColHeaders="0" topLeftCell="A28" zoomScale="80" zoomScaleNormal="80" workbookViewId="0">
      <selection activeCell="H50" sqref="H50"/>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November</v>
      </c>
      <c r="G1" s="2">
        <f>K97</f>
        <v>2021</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77"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November 1, 2021</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November 2021 Average is</v>
      </c>
      <c r="E10" s="292"/>
      <c r="F10" s="292"/>
      <c r="G10" s="34">
        <f>K102</f>
        <v>570</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3.7130000000000001</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7.7720000000000002</v>
      </c>
      <c r="H21" s="277" t="e">
        <f>IF((ABS((#REF!-J102)*E21/100))&gt;0.1, (#REF!-J102)*E21/100, 0)</f>
        <v>#REF!</v>
      </c>
      <c r="I21" s="118"/>
    </row>
    <row r="22" spans="2:23" ht="21.75" customHeight="1" x14ac:dyDescent="0.3">
      <c r="B22" s="54" t="s">
        <v>64</v>
      </c>
      <c r="C22" s="55" t="s">
        <v>112</v>
      </c>
      <c r="D22" s="56">
        <v>6.85</v>
      </c>
      <c r="E22" s="56">
        <v>1</v>
      </c>
      <c r="F22" s="57">
        <f t="shared" si="0"/>
        <v>7.85</v>
      </c>
      <c r="G22" s="276">
        <f t="shared" si="1"/>
        <v>7.7720000000000002</v>
      </c>
      <c r="H22" s="277" t="e">
        <f>IF((ABS((#REF!-#REF!)*E22/100))&gt;0.1, (#REF!-#REF!)*E22/100, 0)</f>
        <v>#REF!</v>
      </c>
      <c r="I22" s="118"/>
    </row>
    <row r="23" spans="2:23" ht="21.75" customHeight="1" x14ac:dyDescent="0.3">
      <c r="B23" s="54" t="s">
        <v>66</v>
      </c>
      <c r="C23" s="55" t="s">
        <v>113</v>
      </c>
      <c r="D23" s="56">
        <v>6.85</v>
      </c>
      <c r="E23" s="56">
        <v>1</v>
      </c>
      <c r="F23" s="57">
        <f t="shared" si="0"/>
        <v>7.85</v>
      </c>
      <c r="G23" s="276">
        <f t="shared" si="1"/>
        <v>7.7720000000000002</v>
      </c>
      <c r="H23" s="277" t="e">
        <f>IF((ABS((#REF!-#REF!)*E23/100))&gt;0.1, (#REF!-#REF!)*E23/100, 0)</f>
        <v>#REF!</v>
      </c>
      <c r="I23" s="118"/>
    </row>
    <row r="24" spans="2:23" ht="21.75" customHeight="1" x14ac:dyDescent="0.3">
      <c r="B24" s="54" t="s">
        <v>68</v>
      </c>
      <c r="C24" s="55" t="s">
        <v>114</v>
      </c>
      <c r="D24" s="56">
        <v>6.85</v>
      </c>
      <c r="E24" s="56">
        <v>1</v>
      </c>
      <c r="F24" s="57">
        <f t="shared" si="0"/>
        <v>7.85</v>
      </c>
      <c r="G24" s="276">
        <f t="shared" si="1"/>
        <v>7.7720000000000002</v>
      </c>
      <c r="H24" s="277" t="e">
        <f>IF((ABS((#REF!-#REF!)*E24/100))&gt;0.1, (#REF!-#REF!)*E24/100, 0)</f>
        <v>#REF!</v>
      </c>
      <c r="I24" s="118"/>
    </row>
    <row r="25" spans="2:23" ht="21.75" customHeight="1" x14ac:dyDescent="0.3">
      <c r="B25" s="54" t="s">
        <v>125</v>
      </c>
      <c r="C25" s="55" t="s">
        <v>115</v>
      </c>
      <c r="D25" s="56">
        <v>8.25</v>
      </c>
      <c r="E25" s="56">
        <v>1</v>
      </c>
      <c r="F25" s="58">
        <f t="shared" si="0"/>
        <v>9.25</v>
      </c>
      <c r="G25" s="276">
        <f t="shared" si="1"/>
        <v>9.1579999999999995</v>
      </c>
      <c r="H25" s="277" t="e">
        <f>IF((ABS((#REF!-#REF!)*E25/100))&gt;0.1, (#REF!-#REF!)*E25/100, 0)</f>
        <v>#REF!</v>
      </c>
      <c r="I25" s="118"/>
    </row>
    <row r="26" spans="2:23" ht="21.75" customHeight="1" x14ac:dyDescent="0.3">
      <c r="B26" s="54" t="s">
        <v>126</v>
      </c>
      <c r="C26" s="55" t="s">
        <v>71</v>
      </c>
      <c r="D26" s="56">
        <v>6.2</v>
      </c>
      <c r="E26" s="56">
        <v>1</v>
      </c>
      <c r="F26" s="58">
        <f t="shared" si="0"/>
        <v>7.2</v>
      </c>
      <c r="G26" s="276">
        <f t="shared" si="1"/>
        <v>7.1280000000000001</v>
      </c>
      <c r="H26" s="277" t="e">
        <f>IF((ABS((#REF!-#REF!)*E26/100))&gt;0.1, (#REF!-#REF!)*E26/100, 0)</f>
        <v>#REF!</v>
      </c>
      <c r="I26" s="118"/>
    </row>
    <row r="27" spans="2:23" ht="21.75" customHeight="1" x14ac:dyDescent="0.3">
      <c r="B27" s="54" t="s">
        <v>127</v>
      </c>
      <c r="C27" s="55" t="s">
        <v>72</v>
      </c>
      <c r="D27" s="56">
        <v>5.5</v>
      </c>
      <c r="E27" s="56">
        <v>1</v>
      </c>
      <c r="F27" s="57">
        <f t="shared" si="0"/>
        <v>6.5</v>
      </c>
      <c r="G27" s="276">
        <f t="shared" si="1"/>
        <v>6.4349999999999996</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5.8410000000000002</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5.4450000000000003</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7.6230000000000002</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76"/>
      <c r="E38" s="176"/>
      <c r="F38" s="73"/>
      <c r="G38" s="71"/>
      <c r="H38" s="71"/>
      <c r="I38" s="118"/>
      <c r="J38" s="5"/>
      <c r="K38" s="5"/>
      <c r="L38" s="5"/>
      <c r="P38" s="5"/>
      <c r="Q38" s="5"/>
      <c r="R38" s="5"/>
      <c r="S38" s="5"/>
    </row>
    <row r="39" spans="2:22" ht="21.75" customHeight="1" x14ac:dyDescent="0.3">
      <c r="B39" s="259" t="s">
        <v>83</v>
      </c>
      <c r="C39" s="259"/>
      <c r="D39" s="259"/>
      <c r="E39" s="124">
        <f>K105</f>
        <v>44409</v>
      </c>
      <c r="F39" s="74" t="s">
        <v>84</v>
      </c>
      <c r="G39" s="104">
        <f>K106</f>
        <v>340.3</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65">
        <v>0.96250000000000002</v>
      </c>
      <c r="H43" s="166">
        <f t="shared" ref="H43:H53" si="2">(($K$106-$K$108)/$K$108)</f>
        <v>4.2900000000000001E-2</v>
      </c>
      <c r="I43" s="119"/>
      <c r="J43" s="78"/>
      <c r="K43" s="5"/>
      <c r="L43" s="5"/>
      <c r="P43" s="5"/>
      <c r="Q43" s="5"/>
      <c r="R43" s="5"/>
      <c r="S43" s="5"/>
    </row>
    <row r="44" spans="2:22" ht="21.75" customHeight="1" x14ac:dyDescent="0.3">
      <c r="B44" s="54" t="s">
        <v>62</v>
      </c>
      <c r="C44" s="79" t="s">
        <v>63</v>
      </c>
      <c r="D44" s="56">
        <v>6.85</v>
      </c>
      <c r="E44" s="56">
        <v>1</v>
      </c>
      <c r="F44" s="57">
        <f t="shared" ref="F44:F53" si="3">D44+E44</f>
        <v>7.85</v>
      </c>
      <c r="G44" s="80">
        <v>0.92149999999999999</v>
      </c>
      <c r="H44" s="167">
        <f t="shared" si="2"/>
        <v>4.2900000000000001E-2</v>
      </c>
      <c r="I44" s="119"/>
      <c r="J44" s="5"/>
      <c r="K44" s="5"/>
      <c r="L44" s="5"/>
      <c r="P44" s="5"/>
      <c r="Q44" s="5"/>
      <c r="R44" s="5"/>
      <c r="S44" s="5"/>
      <c r="U44" s="81"/>
      <c r="V44" s="81"/>
    </row>
    <row r="45" spans="2:22" ht="21.75" customHeight="1" x14ac:dyDescent="0.3">
      <c r="B45" s="54" t="s">
        <v>64</v>
      </c>
      <c r="C45" s="79" t="s">
        <v>65</v>
      </c>
      <c r="D45" s="56">
        <v>6.85</v>
      </c>
      <c r="E45" s="56">
        <v>1</v>
      </c>
      <c r="F45" s="57">
        <f t="shared" si="3"/>
        <v>7.85</v>
      </c>
      <c r="G45" s="80">
        <v>0.92149999999999999</v>
      </c>
      <c r="H45" s="167">
        <f t="shared" si="2"/>
        <v>4.2900000000000001E-2</v>
      </c>
      <c r="I45" s="119"/>
      <c r="J45" s="5"/>
      <c r="K45" s="5"/>
      <c r="L45" s="5"/>
      <c r="P45" s="5"/>
      <c r="Q45" s="5"/>
      <c r="R45" s="5"/>
      <c r="S45" s="5"/>
    </row>
    <row r="46" spans="2:22" ht="21.75" customHeight="1" x14ac:dyDescent="0.3">
      <c r="B46" s="54" t="s">
        <v>66</v>
      </c>
      <c r="C46" s="79" t="s">
        <v>67</v>
      </c>
      <c r="D46" s="56">
        <v>6.85</v>
      </c>
      <c r="E46" s="56">
        <v>1</v>
      </c>
      <c r="F46" s="57">
        <f t="shared" si="3"/>
        <v>7.85</v>
      </c>
      <c r="G46" s="80">
        <v>0.92149999999999999</v>
      </c>
      <c r="H46" s="167">
        <f t="shared" si="2"/>
        <v>4.2900000000000001E-2</v>
      </c>
      <c r="I46" s="119"/>
      <c r="J46" s="5"/>
      <c r="K46" s="5"/>
      <c r="L46" s="5"/>
      <c r="P46" s="5"/>
      <c r="Q46" s="5"/>
      <c r="R46" s="5"/>
      <c r="S46" s="5"/>
    </row>
    <row r="47" spans="2:22" ht="21.75" customHeight="1" x14ac:dyDescent="0.3">
      <c r="B47" s="54" t="s">
        <v>68</v>
      </c>
      <c r="C47" s="79" t="s">
        <v>69</v>
      </c>
      <c r="D47" s="56">
        <v>6.85</v>
      </c>
      <c r="E47" s="56">
        <v>1</v>
      </c>
      <c r="F47" s="57">
        <f t="shared" si="3"/>
        <v>7.85</v>
      </c>
      <c r="G47" s="80">
        <v>0.92149999999999999</v>
      </c>
      <c r="H47" s="167">
        <f t="shared" si="2"/>
        <v>4.2900000000000001E-2</v>
      </c>
      <c r="I47" s="119"/>
      <c r="J47" s="5"/>
      <c r="K47" s="5"/>
      <c r="L47" s="5"/>
      <c r="P47" s="5"/>
      <c r="Q47" s="5"/>
      <c r="R47" s="5"/>
      <c r="S47" s="5"/>
    </row>
    <row r="48" spans="2:22" ht="21.75" customHeight="1" x14ac:dyDescent="0.3">
      <c r="B48" s="54" t="s">
        <v>125</v>
      </c>
      <c r="C48" s="79" t="s">
        <v>70</v>
      </c>
      <c r="D48" s="56">
        <v>8.25</v>
      </c>
      <c r="E48" s="56">
        <v>1</v>
      </c>
      <c r="F48" s="58">
        <f t="shared" si="3"/>
        <v>9.25</v>
      </c>
      <c r="G48" s="80">
        <v>0.90749999999999997</v>
      </c>
      <c r="H48" s="167">
        <f t="shared" si="2"/>
        <v>4.2900000000000001E-2</v>
      </c>
      <c r="I48" s="119"/>
      <c r="J48" s="5" t="s">
        <v>88</v>
      </c>
      <c r="K48" s="5"/>
      <c r="L48" s="5"/>
      <c r="P48" s="5"/>
      <c r="Q48" s="5"/>
      <c r="R48" s="5"/>
      <c r="S48" s="5"/>
    </row>
    <row r="49" spans="2:23" ht="21.75" customHeight="1" x14ac:dyDescent="0.3">
      <c r="B49" s="54" t="s">
        <v>126</v>
      </c>
      <c r="C49" s="79" t="s">
        <v>71</v>
      </c>
      <c r="D49" s="56">
        <v>6.2</v>
      </c>
      <c r="E49" s="56">
        <v>1</v>
      </c>
      <c r="F49" s="58">
        <f t="shared" si="3"/>
        <v>7.2</v>
      </c>
      <c r="G49" s="80">
        <v>0.92800000000000005</v>
      </c>
      <c r="H49" s="167">
        <f t="shared" si="2"/>
        <v>4.2900000000000001E-2</v>
      </c>
      <c r="I49" s="119"/>
      <c r="J49" s="5"/>
      <c r="K49" s="5"/>
      <c r="L49" s="5"/>
      <c r="P49" s="5"/>
      <c r="Q49" s="5"/>
      <c r="R49" s="5"/>
      <c r="S49" s="5"/>
    </row>
    <row r="50" spans="2:23" ht="21.75" customHeight="1" x14ac:dyDescent="0.3">
      <c r="B50" s="54" t="s">
        <v>127</v>
      </c>
      <c r="C50" s="79" t="s">
        <v>72</v>
      </c>
      <c r="D50" s="56">
        <v>5.5</v>
      </c>
      <c r="E50" s="56">
        <v>1</v>
      </c>
      <c r="F50" s="57">
        <f t="shared" si="3"/>
        <v>6.5</v>
      </c>
      <c r="G50" s="80">
        <v>0.93500000000000005</v>
      </c>
      <c r="H50" s="167">
        <f t="shared" si="2"/>
        <v>4.2900000000000001E-2</v>
      </c>
      <c r="I50" s="119"/>
      <c r="J50" s="5"/>
      <c r="K50" s="5"/>
      <c r="L50" s="5"/>
      <c r="P50" s="5"/>
      <c r="Q50" s="5"/>
      <c r="R50" s="5"/>
      <c r="S50" s="5"/>
    </row>
    <row r="51" spans="2:23" ht="21.75" customHeight="1" x14ac:dyDescent="0.3">
      <c r="B51" s="54" t="s">
        <v>128</v>
      </c>
      <c r="C51" s="79" t="s">
        <v>73</v>
      </c>
      <c r="D51" s="56">
        <v>4.9000000000000004</v>
      </c>
      <c r="E51" s="56">
        <v>1</v>
      </c>
      <c r="F51" s="57">
        <f t="shared" si="3"/>
        <v>5.9</v>
      </c>
      <c r="G51" s="80">
        <v>0.94099999999999995</v>
      </c>
      <c r="H51" s="167">
        <f t="shared" si="2"/>
        <v>4.2900000000000001E-2</v>
      </c>
      <c r="I51" s="119"/>
      <c r="J51" s="5"/>
      <c r="K51" s="5"/>
      <c r="L51" s="5"/>
      <c r="P51" s="5"/>
      <c r="Q51" s="5"/>
      <c r="R51" s="5"/>
      <c r="S51" s="5"/>
      <c r="U51" s="36"/>
      <c r="V51" s="36"/>
    </row>
    <row r="52" spans="2:23" ht="21.75" customHeight="1" x14ac:dyDescent="0.3">
      <c r="B52" s="54" t="s">
        <v>129</v>
      </c>
      <c r="C52" s="79" t="s">
        <v>74</v>
      </c>
      <c r="D52" s="56">
        <v>4.5</v>
      </c>
      <c r="E52" s="60">
        <v>1</v>
      </c>
      <c r="F52" s="57">
        <f t="shared" si="3"/>
        <v>5.5</v>
      </c>
      <c r="G52" s="80">
        <v>0.94499999999999995</v>
      </c>
      <c r="H52" s="167">
        <f t="shared" si="2"/>
        <v>4.2900000000000001E-2</v>
      </c>
      <c r="I52" s="119"/>
      <c r="J52" s="5"/>
      <c r="K52" s="5"/>
      <c r="L52" s="5"/>
      <c r="P52" s="5"/>
      <c r="Q52" s="5"/>
      <c r="R52" s="5"/>
      <c r="S52" s="5"/>
      <c r="U52" s="36"/>
      <c r="V52" s="36"/>
    </row>
    <row r="53" spans="2:23" ht="21.75" customHeight="1" thickBot="1" x14ac:dyDescent="0.35">
      <c r="B53" s="61" t="s">
        <v>130</v>
      </c>
      <c r="C53" s="82" t="s">
        <v>75</v>
      </c>
      <c r="D53" s="63">
        <v>6.7</v>
      </c>
      <c r="E53" s="64">
        <v>1</v>
      </c>
      <c r="F53" s="65">
        <f t="shared" si="3"/>
        <v>7.7</v>
      </c>
      <c r="G53" s="83">
        <v>0.92300000000000004</v>
      </c>
      <c r="H53" s="168">
        <f t="shared" si="2"/>
        <v>4.2900000000000001E-2</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6.93</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6.93</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6.93</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($3.713) =</v>
      </c>
      <c r="D74" s="95">
        <f>(45+G20)</f>
        <v>48.713000000000001</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0.0429 =</v>
      </c>
      <c r="D76" s="106">
        <f>(45*H43)</f>
        <v>1.931</v>
      </c>
      <c r="E76" s="29"/>
      <c r="F76" s="29"/>
      <c r="G76" s="29"/>
      <c r="H76" s="29"/>
      <c r="I76" s="122"/>
    </row>
    <row r="77" spans="2:23" s="93" customFormat="1" ht="33" customHeight="1" x14ac:dyDescent="0.35">
      <c r="C77" s="244" t="str">
        <f>CONCATENATE("$",D76," x 96.25% (Difference of 100% Material Minus Total % Asphalt + Fuel Allowance) =")</f>
        <v>$1.931 x 96.25% (Difference of 100% Material Minus Total % Asphalt + Fuel Allowance) =</v>
      </c>
      <c r="D77" s="244"/>
      <c r="E77" s="244"/>
      <c r="F77" s="244"/>
      <c r="G77" s="244"/>
      <c r="H77" s="95">
        <f>D76*96.25/100</f>
        <v>1.859</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75" t="str">
        <f>CONCATENATE("$",D74," + $",H77, "  =")</f>
        <v>$48.713 + $1.859  =</v>
      </c>
      <c r="D79" s="97">
        <f>D74+H77</f>
        <v>50.572000000000003</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($6.93) =</v>
      </c>
      <c r="D90" s="95">
        <f>(45+G59)</f>
        <v>51.93</v>
      </c>
      <c r="E90" s="29"/>
      <c r="F90" s="29"/>
      <c r="G90" s="29"/>
      <c r="H90" s="29"/>
      <c r="I90" s="122"/>
    </row>
    <row r="91" spans="2:22" s="93" customFormat="1" ht="40.5" customHeight="1" x14ac:dyDescent="0.4">
      <c r="B91" s="234" t="s">
        <v>110</v>
      </c>
      <c r="C91" s="234"/>
      <c r="D91" s="98">
        <f>D90</f>
        <v>51.93</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2021</v>
      </c>
      <c r="M97" s="21" t="s">
        <v>19</v>
      </c>
      <c r="N97" s="17" t="s">
        <v>20</v>
      </c>
      <c r="P97" s="269">
        <v>44317</v>
      </c>
      <c r="Q97" s="272">
        <v>338.9</v>
      </c>
      <c r="R97" s="99">
        <v>44378</v>
      </c>
      <c r="S97" s="293">
        <v>44075</v>
      </c>
      <c r="U97" s="22" t="s">
        <v>21</v>
      </c>
    </row>
    <row r="98" spans="10:21" ht="18" customHeight="1" thickBot="1" x14ac:dyDescent="0.3">
      <c r="J98" s="13" t="s">
        <v>17</v>
      </c>
      <c r="K98" s="14" t="s">
        <v>53</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v>340.3</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570</v>
      </c>
      <c r="M102" s="21" t="s">
        <v>36</v>
      </c>
      <c r="N102" s="26">
        <v>546</v>
      </c>
      <c r="P102" s="271"/>
      <c r="Q102" s="274"/>
      <c r="R102" s="27">
        <v>44531</v>
      </c>
      <c r="S102" s="294"/>
    </row>
    <row r="103" spans="10:21" ht="18" customHeight="1" thickBot="1" x14ac:dyDescent="0.3">
      <c r="J103" s="24"/>
      <c r="K103" s="25"/>
      <c r="M103" s="21" t="s">
        <v>18</v>
      </c>
      <c r="N103" s="26">
        <v>552</v>
      </c>
      <c r="P103" s="269">
        <v>44501</v>
      </c>
      <c r="Q103" s="272" t="s">
        <v>88</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44409</v>
      </c>
      <c r="M105" s="21" t="s">
        <v>44</v>
      </c>
      <c r="N105" s="26">
        <v>573</v>
      </c>
      <c r="P105" s="271"/>
      <c r="Q105" s="274"/>
      <c r="R105" s="27">
        <v>44621</v>
      </c>
      <c r="S105" s="294"/>
      <c r="U105" s="36"/>
    </row>
    <row r="106" spans="10:21" ht="18" customHeight="1" thickBot="1" x14ac:dyDescent="0.3">
      <c r="J106" s="38" t="s">
        <v>43</v>
      </c>
      <c r="K106" s="39">
        <v>340.3</v>
      </c>
      <c r="M106" s="21" t="s">
        <v>47</v>
      </c>
      <c r="N106" s="26">
        <v>575</v>
      </c>
      <c r="P106" s="269">
        <v>44593</v>
      </c>
      <c r="Q106" s="272" t="s">
        <v>88</v>
      </c>
      <c r="R106" s="99">
        <v>44652</v>
      </c>
      <c r="S106" s="294"/>
      <c r="U106" s="36"/>
    </row>
    <row r="107" spans="10:21" ht="18" customHeight="1" thickBot="1" x14ac:dyDescent="0.3">
      <c r="J107" s="40" t="s">
        <v>46</v>
      </c>
      <c r="K107" s="41" t="s">
        <v>123</v>
      </c>
      <c r="M107" s="21" t="s">
        <v>50</v>
      </c>
      <c r="N107" s="26">
        <v>572</v>
      </c>
      <c r="P107" s="270"/>
      <c r="Q107" s="273"/>
      <c r="R107" s="27">
        <v>44682</v>
      </c>
      <c r="S107" s="294"/>
      <c r="U107" s="36"/>
    </row>
    <row r="108" spans="10:21" ht="18" customHeight="1" thickBot="1" x14ac:dyDescent="0.3">
      <c r="J108" s="40" t="s">
        <v>49</v>
      </c>
      <c r="K108" s="42">
        <v>326.3</v>
      </c>
      <c r="M108" s="21" t="s">
        <v>53</v>
      </c>
      <c r="N108" s="26">
        <v>570</v>
      </c>
      <c r="P108" s="271"/>
      <c r="Q108" s="274"/>
      <c r="R108" s="27">
        <v>44713</v>
      </c>
      <c r="S108" s="294"/>
      <c r="U108" s="36"/>
    </row>
    <row r="109" spans="10:21" ht="18" customHeight="1" thickBot="1" x14ac:dyDescent="0.3">
      <c r="J109" s="43" t="s">
        <v>52</v>
      </c>
      <c r="K109" s="44">
        <v>44470</v>
      </c>
      <c r="L109" s="5"/>
      <c r="M109" s="45" t="s">
        <v>54</v>
      </c>
      <c r="N109" s="126"/>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c r="P112" s="269">
        <v>44774</v>
      </c>
      <c r="Q112" s="272" t="s">
        <v>88</v>
      </c>
      <c r="R112" s="99">
        <v>44835</v>
      </c>
      <c r="S112" s="294"/>
      <c r="U112" s="36"/>
    </row>
    <row r="113" spans="10:19" ht="18" customHeight="1" thickBot="1" x14ac:dyDescent="0.3">
      <c r="J113" s="5"/>
      <c r="K113" s="5"/>
      <c r="L113" s="5"/>
      <c r="M113" s="21" t="s">
        <v>26</v>
      </c>
      <c r="N113" s="26"/>
      <c r="P113" s="270"/>
      <c r="Q113" s="273"/>
      <c r="R113" s="27">
        <v>44866</v>
      </c>
      <c r="S113" s="294"/>
    </row>
    <row r="114" spans="10:19" ht="18" customHeight="1" thickBot="1" x14ac:dyDescent="0.3">
      <c r="J114" s="5"/>
      <c r="K114" s="5"/>
      <c r="L114" s="5"/>
      <c r="M114" s="21" t="s">
        <v>29</v>
      </c>
      <c r="N114" s="26"/>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5a2qgrv1M8A9vJ7Ql6jEzwV9xUeQaAJWUOzxY1Aj3Mb1Cxlcgz9hKstW61ZwSO2FXik3geqvjcs5t4VQwfe4hA==" saltValue="9piQDZj+aLun06CQnzhJuQ==" spinCount="100000" sheet="1" formatColumns="0" formatRows="0"/>
  <mergeCells count="99">
    <mergeCell ref="P118:P120"/>
    <mergeCell ref="Q118:Q120"/>
    <mergeCell ref="P106:P108"/>
    <mergeCell ref="Q106:Q108"/>
    <mergeCell ref="P109:P111"/>
    <mergeCell ref="Q109:Q111"/>
    <mergeCell ref="P112:P114"/>
    <mergeCell ref="Q112:Q114"/>
    <mergeCell ref="J96:K96"/>
    <mergeCell ref="P97:P99"/>
    <mergeCell ref="Q97:Q99"/>
    <mergeCell ref="S97:S117"/>
    <mergeCell ref="J100:K100"/>
    <mergeCell ref="P100:P102"/>
    <mergeCell ref="Q100:Q102"/>
    <mergeCell ref="P103:P105"/>
    <mergeCell ref="Q103:Q105"/>
    <mergeCell ref="J104:K104"/>
    <mergeCell ref="P115:P117"/>
    <mergeCell ref="Q115:Q117"/>
    <mergeCell ref="B88:H88"/>
    <mergeCell ref="B89:C89"/>
    <mergeCell ref="B91:C91"/>
    <mergeCell ref="M93:N95"/>
    <mergeCell ref="P93:S94"/>
    <mergeCell ref="P95:S95"/>
    <mergeCell ref="B87:H87"/>
    <mergeCell ref="C77:G77"/>
    <mergeCell ref="B78:F78"/>
    <mergeCell ref="B81:H81"/>
    <mergeCell ref="B82:H82"/>
    <mergeCell ref="B83:H83"/>
    <mergeCell ref="B84:H84"/>
    <mergeCell ref="B85:B86"/>
    <mergeCell ref="C85:C86"/>
    <mergeCell ref="D85:D86"/>
    <mergeCell ref="E85:F86"/>
    <mergeCell ref="G85:H86"/>
    <mergeCell ref="B75:C75"/>
    <mergeCell ref="B66:H66"/>
    <mergeCell ref="B67:B68"/>
    <mergeCell ref="C67:C68"/>
    <mergeCell ref="D67:D68"/>
    <mergeCell ref="E67:F68"/>
    <mergeCell ref="G67:H68"/>
    <mergeCell ref="B69:H69"/>
    <mergeCell ref="B70:H70"/>
    <mergeCell ref="B71:H71"/>
    <mergeCell ref="B72:H72"/>
    <mergeCell ref="B73:C73"/>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H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97" xr:uid="{451E8C90-14B2-46F7-8536-39E060CD5036}">
      <formula1>"2019, 2020, 2021"</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8819877D-156D-493D-9859-F7A3A6261D00}">
      <formula1>$M$98:$M$109</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32E06DA2-7E88-44AC-9C13-20032501887D}">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68BEEE06-5A41-4292-907D-5755134F488E}">
      <formula1>$N$96:$N$96</formula1>
    </dataValidation>
    <dataValidation type="list" allowBlank="1" showInputMessage="1" showErrorMessage="1" sqref="K102" xr:uid="{58B2D043-9164-4F2B-A62D-D4A5FD7D890A}">
      <formula1>$N$96:$N$130</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3582B339-086C-41D1-950C-DC11BDAE5733}">
      <formula1>$Q$97:$Q$121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02E2E641-FF3D-466E-9537-DB5A1E9410E2}">
      <formula1>$P$97:$P$121</formula1>
    </dataValidation>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A18C199C-6F34-48AD-836E-8D2558D9DAA6}">
      <formula1>$R$97:$R$121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F41E9-0E63-48CF-BD9F-F216BB083B88}">
  <dimension ref="B1:W130"/>
  <sheetViews>
    <sheetView showGridLines="0" showRowColHeaders="0" zoomScale="80" zoomScaleNormal="80" workbookViewId="0">
      <selection activeCell="C4" sqref="C4:E4"/>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October</v>
      </c>
      <c r="G1" s="2">
        <f>K97</f>
        <v>2021</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72"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October 1, 2021</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October 2021 Average is</v>
      </c>
      <c r="E10" s="292"/>
      <c r="F10" s="292"/>
      <c r="G10" s="34">
        <f>K102</f>
        <v>572</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3.7879999999999998</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7.9290000000000003</v>
      </c>
      <c r="H21" s="277" t="e">
        <f>IF((ABS((#REF!-J102)*E21/100))&gt;0.1, (#REF!-J102)*E21/100, 0)</f>
        <v>#REF!</v>
      </c>
      <c r="I21" s="118"/>
    </row>
    <row r="22" spans="2:23" ht="21.75" customHeight="1" x14ac:dyDescent="0.3">
      <c r="B22" s="54" t="s">
        <v>64</v>
      </c>
      <c r="C22" s="55" t="s">
        <v>112</v>
      </c>
      <c r="D22" s="56">
        <v>6.85</v>
      </c>
      <c r="E22" s="56">
        <v>1</v>
      </c>
      <c r="F22" s="57">
        <f t="shared" si="0"/>
        <v>7.85</v>
      </c>
      <c r="G22" s="276">
        <f t="shared" si="1"/>
        <v>7.9290000000000003</v>
      </c>
      <c r="H22" s="277" t="e">
        <f>IF((ABS((#REF!-#REF!)*E22/100))&gt;0.1, (#REF!-#REF!)*E22/100, 0)</f>
        <v>#REF!</v>
      </c>
      <c r="I22" s="118"/>
    </row>
    <row r="23" spans="2:23" ht="21.75" customHeight="1" x14ac:dyDescent="0.3">
      <c r="B23" s="54" t="s">
        <v>66</v>
      </c>
      <c r="C23" s="55" t="s">
        <v>113</v>
      </c>
      <c r="D23" s="56">
        <v>6.85</v>
      </c>
      <c r="E23" s="56">
        <v>1</v>
      </c>
      <c r="F23" s="57">
        <f t="shared" si="0"/>
        <v>7.85</v>
      </c>
      <c r="G23" s="276">
        <f t="shared" si="1"/>
        <v>7.9290000000000003</v>
      </c>
      <c r="H23" s="277" t="e">
        <f>IF((ABS((#REF!-#REF!)*E23/100))&gt;0.1, (#REF!-#REF!)*E23/100, 0)</f>
        <v>#REF!</v>
      </c>
      <c r="I23" s="118"/>
    </row>
    <row r="24" spans="2:23" ht="21.75" customHeight="1" x14ac:dyDescent="0.3">
      <c r="B24" s="54" t="s">
        <v>68</v>
      </c>
      <c r="C24" s="55" t="s">
        <v>114</v>
      </c>
      <c r="D24" s="56">
        <v>6.85</v>
      </c>
      <c r="E24" s="56">
        <v>1</v>
      </c>
      <c r="F24" s="57">
        <f t="shared" si="0"/>
        <v>7.85</v>
      </c>
      <c r="G24" s="276">
        <f t="shared" si="1"/>
        <v>7.9290000000000003</v>
      </c>
      <c r="H24" s="277" t="e">
        <f>IF((ABS((#REF!-#REF!)*E24/100))&gt;0.1, (#REF!-#REF!)*E24/100, 0)</f>
        <v>#REF!</v>
      </c>
      <c r="I24" s="118"/>
    </row>
    <row r="25" spans="2:23" ht="21.75" customHeight="1" x14ac:dyDescent="0.3">
      <c r="B25" s="54" t="s">
        <v>125</v>
      </c>
      <c r="C25" s="55" t="s">
        <v>115</v>
      </c>
      <c r="D25" s="56">
        <v>8.25</v>
      </c>
      <c r="E25" s="56">
        <v>1</v>
      </c>
      <c r="F25" s="58">
        <f t="shared" si="0"/>
        <v>9.25</v>
      </c>
      <c r="G25" s="276">
        <f t="shared" si="1"/>
        <v>9.343</v>
      </c>
      <c r="H25" s="277" t="e">
        <f>IF((ABS((#REF!-#REF!)*E25/100))&gt;0.1, (#REF!-#REF!)*E25/100, 0)</f>
        <v>#REF!</v>
      </c>
      <c r="I25" s="118"/>
    </row>
    <row r="26" spans="2:23" ht="21.75" customHeight="1" x14ac:dyDescent="0.3">
      <c r="B26" s="54" t="s">
        <v>126</v>
      </c>
      <c r="C26" s="55" t="s">
        <v>71</v>
      </c>
      <c r="D26" s="56">
        <v>6.2</v>
      </c>
      <c r="E26" s="56">
        <v>1</v>
      </c>
      <c r="F26" s="58">
        <f t="shared" si="0"/>
        <v>7.2</v>
      </c>
      <c r="G26" s="276">
        <f t="shared" si="1"/>
        <v>7.2720000000000002</v>
      </c>
      <c r="H26" s="277" t="e">
        <f>IF((ABS((#REF!-#REF!)*E26/100))&gt;0.1, (#REF!-#REF!)*E26/100, 0)</f>
        <v>#REF!</v>
      </c>
      <c r="I26" s="118"/>
    </row>
    <row r="27" spans="2:23" ht="21.75" customHeight="1" x14ac:dyDescent="0.3">
      <c r="B27" s="54" t="s">
        <v>127</v>
      </c>
      <c r="C27" s="55" t="s">
        <v>72</v>
      </c>
      <c r="D27" s="56">
        <v>5.5</v>
      </c>
      <c r="E27" s="56">
        <v>1</v>
      </c>
      <c r="F27" s="57">
        <f t="shared" si="0"/>
        <v>6.5</v>
      </c>
      <c r="G27" s="276">
        <f t="shared" si="1"/>
        <v>6.5650000000000004</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5.9589999999999996</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5.5549999999999997</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7.7770000000000001</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73"/>
      <c r="E38" s="173"/>
      <c r="F38" s="73"/>
      <c r="G38" s="71"/>
      <c r="H38" s="71"/>
      <c r="I38" s="118"/>
      <c r="J38" s="5"/>
      <c r="K38" s="5"/>
      <c r="L38" s="5"/>
      <c r="P38" s="5"/>
      <c r="Q38" s="5"/>
      <c r="R38" s="5"/>
      <c r="S38" s="5"/>
    </row>
    <row r="39" spans="2:22" ht="21.75" customHeight="1" x14ac:dyDescent="0.3">
      <c r="B39" s="259" t="s">
        <v>83</v>
      </c>
      <c r="C39" s="259"/>
      <c r="D39" s="259"/>
      <c r="E39" s="124">
        <f>K105</f>
        <v>44409</v>
      </c>
      <c r="F39" s="74" t="s">
        <v>84</v>
      </c>
      <c r="G39" s="104">
        <f>K106</f>
        <v>340.3</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65">
        <v>0.96250000000000002</v>
      </c>
      <c r="H43" s="166">
        <f t="shared" ref="H43:H53" si="2">(($K$106-$K$108)/$K$108)</f>
        <v>4.2900000000000001E-2</v>
      </c>
      <c r="I43" s="119"/>
      <c r="J43" s="78"/>
      <c r="K43" s="5"/>
      <c r="L43" s="5"/>
      <c r="P43" s="5"/>
      <c r="Q43" s="5"/>
      <c r="R43" s="5"/>
      <c r="S43" s="5"/>
    </row>
    <row r="44" spans="2:22" ht="21.75" customHeight="1" x14ac:dyDescent="0.3">
      <c r="B44" s="54" t="s">
        <v>62</v>
      </c>
      <c r="C44" s="79" t="s">
        <v>63</v>
      </c>
      <c r="D44" s="56">
        <v>6.85</v>
      </c>
      <c r="E44" s="56">
        <v>1</v>
      </c>
      <c r="F44" s="57">
        <f t="shared" ref="F44:F53" si="3">D44+E44</f>
        <v>7.85</v>
      </c>
      <c r="G44" s="80">
        <v>0.92149999999999999</v>
      </c>
      <c r="H44" s="167">
        <f t="shared" si="2"/>
        <v>4.2900000000000001E-2</v>
      </c>
      <c r="I44" s="119"/>
      <c r="J44" s="5"/>
      <c r="K44" s="5"/>
      <c r="L44" s="5"/>
      <c r="P44" s="5"/>
      <c r="Q44" s="5"/>
      <c r="R44" s="5"/>
      <c r="S44" s="5"/>
      <c r="U44" s="81"/>
      <c r="V44" s="81"/>
    </row>
    <row r="45" spans="2:22" ht="21.75" customHeight="1" x14ac:dyDescent="0.3">
      <c r="B45" s="54" t="s">
        <v>64</v>
      </c>
      <c r="C45" s="79" t="s">
        <v>65</v>
      </c>
      <c r="D45" s="56">
        <v>6.85</v>
      </c>
      <c r="E45" s="56">
        <v>1</v>
      </c>
      <c r="F45" s="57">
        <f t="shared" si="3"/>
        <v>7.85</v>
      </c>
      <c r="G45" s="80">
        <v>0.92149999999999999</v>
      </c>
      <c r="H45" s="167">
        <f t="shared" si="2"/>
        <v>4.2900000000000001E-2</v>
      </c>
      <c r="I45" s="119"/>
      <c r="J45" s="5"/>
      <c r="K45" s="5"/>
      <c r="L45" s="5"/>
      <c r="P45" s="5"/>
      <c r="Q45" s="5"/>
      <c r="R45" s="5"/>
      <c r="S45" s="5"/>
    </row>
    <row r="46" spans="2:22" ht="21.75" customHeight="1" x14ac:dyDescent="0.3">
      <c r="B46" s="54" t="s">
        <v>66</v>
      </c>
      <c r="C46" s="79" t="s">
        <v>67</v>
      </c>
      <c r="D46" s="56">
        <v>6.85</v>
      </c>
      <c r="E46" s="56">
        <v>1</v>
      </c>
      <c r="F46" s="57">
        <f t="shared" si="3"/>
        <v>7.85</v>
      </c>
      <c r="G46" s="80">
        <v>0.92149999999999999</v>
      </c>
      <c r="H46" s="167">
        <f t="shared" si="2"/>
        <v>4.2900000000000001E-2</v>
      </c>
      <c r="I46" s="119"/>
      <c r="J46" s="5"/>
      <c r="K46" s="5"/>
      <c r="L46" s="5"/>
      <c r="P46" s="5"/>
      <c r="Q46" s="5"/>
      <c r="R46" s="5"/>
      <c r="S46" s="5"/>
    </row>
    <row r="47" spans="2:22" ht="21.75" customHeight="1" x14ac:dyDescent="0.3">
      <c r="B47" s="54" t="s">
        <v>68</v>
      </c>
      <c r="C47" s="79" t="s">
        <v>69</v>
      </c>
      <c r="D47" s="56">
        <v>6.85</v>
      </c>
      <c r="E47" s="56">
        <v>1</v>
      </c>
      <c r="F47" s="57">
        <f t="shared" si="3"/>
        <v>7.85</v>
      </c>
      <c r="G47" s="80">
        <v>0.92149999999999999</v>
      </c>
      <c r="H47" s="167">
        <f t="shared" si="2"/>
        <v>4.2900000000000001E-2</v>
      </c>
      <c r="I47" s="119"/>
      <c r="J47" s="5"/>
      <c r="K47" s="5"/>
      <c r="L47" s="5"/>
      <c r="P47" s="5"/>
      <c r="Q47" s="5"/>
      <c r="R47" s="5"/>
      <c r="S47" s="5"/>
    </row>
    <row r="48" spans="2:22" ht="21.75" customHeight="1" x14ac:dyDescent="0.3">
      <c r="B48" s="54" t="s">
        <v>125</v>
      </c>
      <c r="C48" s="79" t="s">
        <v>70</v>
      </c>
      <c r="D48" s="56">
        <v>8.25</v>
      </c>
      <c r="E48" s="56">
        <v>1</v>
      </c>
      <c r="F48" s="58">
        <f t="shared" si="3"/>
        <v>9.25</v>
      </c>
      <c r="G48" s="80">
        <v>0.90749999999999997</v>
      </c>
      <c r="H48" s="167">
        <f t="shared" si="2"/>
        <v>4.2900000000000001E-2</v>
      </c>
      <c r="I48" s="119"/>
      <c r="J48" s="5" t="s">
        <v>88</v>
      </c>
      <c r="K48" s="5"/>
      <c r="L48" s="5"/>
      <c r="P48" s="5"/>
      <c r="Q48" s="5"/>
      <c r="R48" s="5"/>
      <c r="S48" s="5"/>
    </row>
    <row r="49" spans="2:23" ht="21.75" customHeight="1" x14ac:dyDescent="0.3">
      <c r="B49" s="54" t="s">
        <v>126</v>
      </c>
      <c r="C49" s="79" t="s">
        <v>71</v>
      </c>
      <c r="D49" s="56">
        <v>6.2</v>
      </c>
      <c r="E49" s="56">
        <v>1</v>
      </c>
      <c r="F49" s="58">
        <f t="shared" si="3"/>
        <v>7.2</v>
      </c>
      <c r="G49" s="80">
        <v>0.92800000000000005</v>
      </c>
      <c r="H49" s="167">
        <f t="shared" si="2"/>
        <v>4.2900000000000001E-2</v>
      </c>
      <c r="I49" s="119"/>
      <c r="J49" s="5"/>
      <c r="K49" s="5"/>
      <c r="L49" s="5"/>
      <c r="P49" s="5"/>
      <c r="Q49" s="5"/>
      <c r="R49" s="5"/>
      <c r="S49" s="5"/>
    </row>
    <row r="50" spans="2:23" ht="21.75" customHeight="1" x14ac:dyDescent="0.3">
      <c r="B50" s="54" t="s">
        <v>127</v>
      </c>
      <c r="C50" s="79" t="s">
        <v>72</v>
      </c>
      <c r="D50" s="56">
        <v>5.5</v>
      </c>
      <c r="E50" s="56">
        <v>1</v>
      </c>
      <c r="F50" s="57">
        <f t="shared" si="3"/>
        <v>6.5</v>
      </c>
      <c r="G50" s="80">
        <v>0.93500000000000005</v>
      </c>
      <c r="H50" s="167">
        <f t="shared" si="2"/>
        <v>4.2900000000000001E-2</v>
      </c>
      <c r="I50" s="119"/>
      <c r="J50" s="5"/>
      <c r="K50" s="5"/>
      <c r="L50" s="5"/>
      <c r="P50" s="5"/>
      <c r="Q50" s="5"/>
      <c r="R50" s="5"/>
      <c r="S50" s="5"/>
    </row>
    <row r="51" spans="2:23" ht="21.75" customHeight="1" x14ac:dyDescent="0.3">
      <c r="B51" s="54" t="s">
        <v>128</v>
      </c>
      <c r="C51" s="79" t="s">
        <v>73</v>
      </c>
      <c r="D51" s="56">
        <v>4.9000000000000004</v>
      </c>
      <c r="E51" s="56">
        <v>1</v>
      </c>
      <c r="F51" s="57">
        <f t="shared" si="3"/>
        <v>5.9</v>
      </c>
      <c r="G51" s="80">
        <v>0.94099999999999995</v>
      </c>
      <c r="H51" s="167">
        <f t="shared" si="2"/>
        <v>4.2900000000000001E-2</v>
      </c>
      <c r="I51" s="119"/>
      <c r="J51" s="5"/>
      <c r="K51" s="5"/>
      <c r="L51" s="5"/>
      <c r="P51" s="5"/>
      <c r="Q51" s="5"/>
      <c r="R51" s="5"/>
      <c r="S51" s="5"/>
      <c r="U51" s="36"/>
      <c r="V51" s="36"/>
    </row>
    <row r="52" spans="2:23" ht="21.75" customHeight="1" x14ac:dyDescent="0.3">
      <c r="B52" s="54" t="s">
        <v>129</v>
      </c>
      <c r="C52" s="79" t="s">
        <v>74</v>
      </c>
      <c r="D52" s="56">
        <v>4.5</v>
      </c>
      <c r="E52" s="60">
        <v>1</v>
      </c>
      <c r="F52" s="57">
        <f t="shared" si="3"/>
        <v>5.5</v>
      </c>
      <c r="G52" s="80">
        <v>0.94499999999999995</v>
      </c>
      <c r="H52" s="167">
        <f t="shared" si="2"/>
        <v>4.2900000000000001E-2</v>
      </c>
      <c r="I52" s="119"/>
      <c r="J52" s="5"/>
      <c r="K52" s="5"/>
      <c r="L52" s="5"/>
      <c r="P52" s="5"/>
      <c r="Q52" s="5"/>
      <c r="R52" s="5"/>
      <c r="S52" s="5"/>
      <c r="U52" s="36"/>
      <c r="V52" s="36"/>
    </row>
    <row r="53" spans="2:23" ht="21.75" customHeight="1" thickBot="1" x14ac:dyDescent="0.35">
      <c r="B53" s="61" t="s">
        <v>130</v>
      </c>
      <c r="C53" s="82" t="s">
        <v>75</v>
      </c>
      <c r="D53" s="63">
        <v>6.7</v>
      </c>
      <c r="E53" s="64">
        <v>1</v>
      </c>
      <c r="F53" s="65">
        <f t="shared" si="3"/>
        <v>7.7</v>
      </c>
      <c r="G53" s="83">
        <v>0.92300000000000004</v>
      </c>
      <c r="H53" s="168">
        <f t="shared" si="2"/>
        <v>4.2900000000000001E-2</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7.07</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7.07</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7.07</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($3.788) =</v>
      </c>
      <c r="D74" s="95">
        <f>(45+G20)</f>
        <v>48.787999999999997</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0.0429 =</v>
      </c>
      <c r="D76" s="106">
        <f>(45*H43)</f>
        <v>1.931</v>
      </c>
      <c r="E76" s="29"/>
      <c r="F76" s="29"/>
      <c r="G76" s="29"/>
      <c r="H76" s="29"/>
      <c r="I76" s="122"/>
    </row>
    <row r="77" spans="2:23" s="93" customFormat="1" ht="33" customHeight="1" x14ac:dyDescent="0.35">
      <c r="C77" s="244" t="str">
        <f>CONCATENATE("$",D76," x 96.25% (Difference of 100% Material Minus Total % Asphalt + Fuel Allowance) =")</f>
        <v>$1.931 x 96.25% (Difference of 100% Material Minus Total % Asphalt + Fuel Allowance) =</v>
      </c>
      <c r="D77" s="244"/>
      <c r="E77" s="244"/>
      <c r="F77" s="244"/>
      <c r="G77" s="244"/>
      <c r="H77" s="95">
        <f>D76*96.25/100</f>
        <v>1.859</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74" t="str">
        <f>CONCATENATE("$",D74," + $",H77, "  =")</f>
        <v>$48.788 + $1.859  =</v>
      </c>
      <c r="D79" s="97">
        <f>D74+H77</f>
        <v>50.646999999999998</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($7.07) =</v>
      </c>
      <c r="D90" s="95">
        <f>(45+G59)</f>
        <v>52.07</v>
      </c>
      <c r="E90" s="29"/>
      <c r="F90" s="29"/>
      <c r="G90" s="29"/>
      <c r="H90" s="29"/>
      <c r="I90" s="122"/>
    </row>
    <row r="91" spans="2:22" s="93" customFormat="1" ht="40.5" customHeight="1" x14ac:dyDescent="0.4">
      <c r="B91" s="234" t="s">
        <v>110</v>
      </c>
      <c r="C91" s="234"/>
      <c r="D91" s="98">
        <f>D90</f>
        <v>52.07</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2021</v>
      </c>
      <c r="M97" s="21" t="s">
        <v>19</v>
      </c>
      <c r="N97" s="17" t="s">
        <v>20</v>
      </c>
      <c r="P97" s="269">
        <v>44317</v>
      </c>
      <c r="Q97" s="272">
        <v>338.9</v>
      </c>
      <c r="R97" s="99">
        <v>44378</v>
      </c>
      <c r="S97" s="293">
        <v>44075</v>
      </c>
      <c r="U97" s="22" t="s">
        <v>21</v>
      </c>
    </row>
    <row r="98" spans="10:21" ht="18" customHeight="1" thickBot="1" x14ac:dyDescent="0.3">
      <c r="J98" s="13" t="s">
        <v>17</v>
      </c>
      <c r="K98" s="14" t="s">
        <v>50</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v>340.3</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572</v>
      </c>
      <c r="M102" s="21" t="s">
        <v>36</v>
      </c>
      <c r="N102" s="26">
        <v>546</v>
      </c>
      <c r="P102" s="271"/>
      <c r="Q102" s="274"/>
      <c r="R102" s="27">
        <v>44531</v>
      </c>
      <c r="S102" s="294"/>
    </row>
    <row r="103" spans="10:21" ht="18" customHeight="1" thickBot="1" x14ac:dyDescent="0.3">
      <c r="J103" s="24"/>
      <c r="K103" s="25"/>
      <c r="M103" s="21" t="s">
        <v>18</v>
      </c>
      <c r="N103" s="26">
        <v>552</v>
      </c>
      <c r="P103" s="269">
        <v>44501</v>
      </c>
      <c r="Q103" s="272" t="s">
        <v>88</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44409</v>
      </c>
      <c r="M105" s="21" t="s">
        <v>44</v>
      </c>
      <c r="N105" s="26">
        <v>573</v>
      </c>
      <c r="P105" s="271"/>
      <c r="Q105" s="274"/>
      <c r="R105" s="27">
        <v>44621</v>
      </c>
      <c r="S105" s="294"/>
      <c r="U105" s="36"/>
    </row>
    <row r="106" spans="10:21" ht="18" customHeight="1" thickBot="1" x14ac:dyDescent="0.3">
      <c r="J106" s="38" t="s">
        <v>43</v>
      </c>
      <c r="K106" s="39">
        <v>340.3</v>
      </c>
      <c r="M106" s="21" t="s">
        <v>47</v>
      </c>
      <c r="N106" s="26">
        <v>575</v>
      </c>
      <c r="P106" s="269">
        <v>44593</v>
      </c>
      <c r="Q106" s="272" t="s">
        <v>88</v>
      </c>
      <c r="R106" s="99">
        <v>44652</v>
      </c>
      <c r="S106" s="294"/>
      <c r="U106" s="36"/>
    </row>
    <row r="107" spans="10:21" ht="18" customHeight="1" thickBot="1" x14ac:dyDescent="0.3">
      <c r="J107" s="40" t="s">
        <v>46</v>
      </c>
      <c r="K107" s="41" t="s">
        <v>123</v>
      </c>
      <c r="M107" s="21" t="s">
        <v>50</v>
      </c>
      <c r="N107" s="26">
        <v>572</v>
      </c>
      <c r="P107" s="270"/>
      <c r="Q107" s="273"/>
      <c r="R107" s="27">
        <v>44682</v>
      </c>
      <c r="S107" s="294"/>
      <c r="U107" s="36"/>
    </row>
    <row r="108" spans="10:21" ht="18" customHeight="1" thickBot="1" x14ac:dyDescent="0.3">
      <c r="J108" s="40" t="s">
        <v>49</v>
      </c>
      <c r="K108" s="42">
        <v>326.3</v>
      </c>
      <c r="M108" s="21" t="s">
        <v>53</v>
      </c>
      <c r="N108" s="26"/>
      <c r="P108" s="271"/>
      <c r="Q108" s="274"/>
      <c r="R108" s="27">
        <v>44713</v>
      </c>
      <c r="S108" s="294"/>
      <c r="U108" s="36"/>
    </row>
    <row r="109" spans="10:21" ht="18" customHeight="1" thickBot="1" x14ac:dyDescent="0.3">
      <c r="J109" s="43" t="s">
        <v>52</v>
      </c>
      <c r="K109" s="44">
        <v>44470</v>
      </c>
      <c r="L109" s="5"/>
      <c r="M109" s="45" t="s">
        <v>54</v>
      </c>
      <c r="N109" s="126"/>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c r="P112" s="269">
        <v>44774</v>
      </c>
      <c r="Q112" s="272" t="s">
        <v>88</v>
      </c>
      <c r="R112" s="99">
        <v>44835</v>
      </c>
      <c r="S112" s="294"/>
      <c r="U112" s="36"/>
    </row>
    <row r="113" spans="10:19" ht="18" customHeight="1" thickBot="1" x14ac:dyDescent="0.3">
      <c r="J113" s="5"/>
      <c r="K113" s="5"/>
      <c r="L113" s="5"/>
      <c r="M113" s="21" t="s">
        <v>26</v>
      </c>
      <c r="N113" s="26"/>
      <c r="P113" s="270"/>
      <c r="Q113" s="273"/>
      <c r="R113" s="27">
        <v>44866</v>
      </c>
      <c r="S113" s="294"/>
    </row>
    <row r="114" spans="10:19" ht="18" customHeight="1" thickBot="1" x14ac:dyDescent="0.3">
      <c r="J114" s="5"/>
      <c r="K114" s="5"/>
      <c r="L114" s="5"/>
      <c r="M114" s="21" t="s">
        <v>29</v>
      </c>
      <c r="N114" s="26"/>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XXmJT28XpKpZxkf5ETFSRe4HQjMTSbhdQ574rmkHdrKpxxejnKEVs2kup1qQYtj5Zcm9N1U4qUwp9b3balENsA==" saltValue="T8/FMcxsZKgRlOydNWiHSg==" spinCount="100000" sheet="1" formatColumns="0" formatRows="0"/>
  <mergeCells count="99">
    <mergeCell ref="P118:P120"/>
    <mergeCell ref="Q118:Q120"/>
    <mergeCell ref="P106:P108"/>
    <mergeCell ref="Q106:Q108"/>
    <mergeCell ref="P109:P111"/>
    <mergeCell ref="Q109:Q111"/>
    <mergeCell ref="P112:P114"/>
    <mergeCell ref="Q112:Q114"/>
    <mergeCell ref="J96:K96"/>
    <mergeCell ref="P97:P99"/>
    <mergeCell ref="Q97:Q99"/>
    <mergeCell ref="S97:S117"/>
    <mergeCell ref="J100:K100"/>
    <mergeCell ref="P100:P102"/>
    <mergeCell ref="Q100:Q102"/>
    <mergeCell ref="P103:P105"/>
    <mergeCell ref="Q103:Q105"/>
    <mergeCell ref="J104:K104"/>
    <mergeCell ref="P115:P117"/>
    <mergeCell ref="Q115:Q117"/>
    <mergeCell ref="B88:H88"/>
    <mergeCell ref="B89:C89"/>
    <mergeCell ref="B91:C91"/>
    <mergeCell ref="M93:N95"/>
    <mergeCell ref="P93:S94"/>
    <mergeCell ref="P95:S95"/>
    <mergeCell ref="B87:H87"/>
    <mergeCell ref="C77:G77"/>
    <mergeCell ref="B78:F78"/>
    <mergeCell ref="B81:H81"/>
    <mergeCell ref="B82:H82"/>
    <mergeCell ref="B83:H83"/>
    <mergeCell ref="B84:H84"/>
    <mergeCell ref="B85:B86"/>
    <mergeCell ref="C85:C86"/>
    <mergeCell ref="D85:D86"/>
    <mergeCell ref="E85:F86"/>
    <mergeCell ref="G85:H86"/>
    <mergeCell ref="B75:C75"/>
    <mergeCell ref="B66:H66"/>
    <mergeCell ref="B67:B68"/>
    <mergeCell ref="C67:C68"/>
    <mergeCell ref="D67:D68"/>
    <mergeCell ref="E67:F68"/>
    <mergeCell ref="G67:H68"/>
    <mergeCell ref="B69:H69"/>
    <mergeCell ref="B70:H70"/>
    <mergeCell ref="B71:H71"/>
    <mergeCell ref="B72:H72"/>
    <mergeCell ref="B73:C73"/>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H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5D064443-FC6D-4135-A5A4-EEB38C2F97CD}">
      <formula1>$R$97:$R$121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FC3E3611-D56C-4518-AE40-EED141511BA9}">
      <formula1>$P$97:$P$121</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7BAB87BF-1C36-41D4-ADFC-2B9358C4F1F1}">
      <formula1>$Q$97:$Q$121</formula1>
    </dataValidation>
    <dataValidation type="list" allowBlank="1" showInputMessage="1" showErrorMessage="1" sqref="K102" xr:uid="{D53AFDA0-A765-4D1F-AD26-4FF4C5C58BB3}">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6BE31142-5CB7-433B-A09C-392B00E47862}">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73FE945D-1D30-4A4A-8AE2-134E27A13ADC}">
      <formula1>$N$98:$N$109</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5AD8B4AA-63D6-46E1-BF27-B4E45E1AEB1B}">
      <formula1>$M$98:$M$109</formula1>
    </dataValidation>
    <dataValidation type="list" allowBlank="1" showInputMessage="1" showErrorMessage="1" sqref="K97" xr:uid="{4D442347-D595-4DDD-AF37-3B07722907E7}">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D5C6E-D7D9-4ECF-B8CD-A6E4B75F7164}">
  <dimension ref="B1:W130"/>
  <sheetViews>
    <sheetView showGridLines="0" showRowColHeaders="0" zoomScale="80" zoomScaleNormal="80" workbookViewId="0">
      <selection activeCell="C4" sqref="C4:E4"/>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September</v>
      </c>
      <c r="G1" s="2">
        <f>K97</f>
        <v>2021</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71"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September 1, 2021</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September 2021 Average is</v>
      </c>
      <c r="E10" s="292"/>
      <c r="F10" s="292"/>
      <c r="G10" s="34">
        <f>K102</f>
        <v>575</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3.9</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8.1639999999999997</v>
      </c>
      <c r="H21" s="277" t="e">
        <f>IF((ABS((#REF!-J102)*E21/100))&gt;0.1, (#REF!-J102)*E21/100, 0)</f>
        <v>#REF!</v>
      </c>
      <c r="I21" s="118"/>
    </row>
    <row r="22" spans="2:23" ht="21.75" customHeight="1" x14ac:dyDescent="0.3">
      <c r="B22" s="54" t="s">
        <v>64</v>
      </c>
      <c r="C22" s="55" t="s">
        <v>112</v>
      </c>
      <c r="D22" s="56">
        <v>6.85</v>
      </c>
      <c r="E22" s="56">
        <v>1</v>
      </c>
      <c r="F22" s="57">
        <f t="shared" si="0"/>
        <v>7.85</v>
      </c>
      <c r="G22" s="276">
        <f t="shared" si="1"/>
        <v>8.1639999999999997</v>
      </c>
      <c r="H22" s="277" t="e">
        <f>IF((ABS((#REF!-#REF!)*E22/100))&gt;0.1, (#REF!-#REF!)*E22/100, 0)</f>
        <v>#REF!</v>
      </c>
      <c r="I22" s="118"/>
    </row>
    <row r="23" spans="2:23" ht="21.75" customHeight="1" x14ac:dyDescent="0.3">
      <c r="B23" s="54" t="s">
        <v>66</v>
      </c>
      <c r="C23" s="55" t="s">
        <v>113</v>
      </c>
      <c r="D23" s="56">
        <v>6.85</v>
      </c>
      <c r="E23" s="56">
        <v>1</v>
      </c>
      <c r="F23" s="57">
        <f t="shared" si="0"/>
        <v>7.85</v>
      </c>
      <c r="G23" s="276">
        <f t="shared" si="1"/>
        <v>8.1639999999999997</v>
      </c>
      <c r="H23" s="277" t="e">
        <f>IF((ABS((#REF!-#REF!)*E23/100))&gt;0.1, (#REF!-#REF!)*E23/100, 0)</f>
        <v>#REF!</v>
      </c>
      <c r="I23" s="118"/>
    </row>
    <row r="24" spans="2:23" ht="21.75" customHeight="1" x14ac:dyDescent="0.3">
      <c r="B24" s="54" t="s">
        <v>68</v>
      </c>
      <c r="C24" s="55" t="s">
        <v>114</v>
      </c>
      <c r="D24" s="56">
        <v>6.85</v>
      </c>
      <c r="E24" s="56">
        <v>1</v>
      </c>
      <c r="F24" s="57">
        <f t="shared" si="0"/>
        <v>7.85</v>
      </c>
      <c r="G24" s="276">
        <f t="shared" si="1"/>
        <v>8.1639999999999997</v>
      </c>
      <c r="H24" s="277" t="e">
        <f>IF((ABS((#REF!-#REF!)*E24/100))&gt;0.1, (#REF!-#REF!)*E24/100, 0)</f>
        <v>#REF!</v>
      </c>
      <c r="I24" s="118"/>
    </row>
    <row r="25" spans="2:23" ht="21.75" customHeight="1" x14ac:dyDescent="0.3">
      <c r="B25" s="54" t="s">
        <v>125</v>
      </c>
      <c r="C25" s="55" t="s">
        <v>115</v>
      </c>
      <c r="D25" s="56">
        <v>8.25</v>
      </c>
      <c r="E25" s="56">
        <v>1</v>
      </c>
      <c r="F25" s="58">
        <f t="shared" si="0"/>
        <v>9.25</v>
      </c>
      <c r="G25" s="276">
        <f t="shared" si="1"/>
        <v>9.6199999999999992</v>
      </c>
      <c r="H25" s="277" t="e">
        <f>IF((ABS((#REF!-#REF!)*E25/100))&gt;0.1, (#REF!-#REF!)*E25/100, 0)</f>
        <v>#REF!</v>
      </c>
      <c r="I25" s="118"/>
    </row>
    <row r="26" spans="2:23" ht="21.75" customHeight="1" x14ac:dyDescent="0.3">
      <c r="B26" s="54" t="s">
        <v>126</v>
      </c>
      <c r="C26" s="55" t="s">
        <v>71</v>
      </c>
      <c r="D26" s="56">
        <v>6.2</v>
      </c>
      <c r="E26" s="56">
        <v>1</v>
      </c>
      <c r="F26" s="58">
        <f t="shared" si="0"/>
        <v>7.2</v>
      </c>
      <c r="G26" s="276">
        <f t="shared" si="1"/>
        <v>7.4880000000000004</v>
      </c>
      <c r="H26" s="277" t="e">
        <f>IF((ABS((#REF!-#REF!)*E26/100))&gt;0.1, (#REF!-#REF!)*E26/100, 0)</f>
        <v>#REF!</v>
      </c>
      <c r="I26" s="118"/>
    </row>
    <row r="27" spans="2:23" ht="21.75" customHeight="1" x14ac:dyDescent="0.3">
      <c r="B27" s="54" t="s">
        <v>127</v>
      </c>
      <c r="C27" s="55" t="s">
        <v>72</v>
      </c>
      <c r="D27" s="56">
        <v>5.5</v>
      </c>
      <c r="E27" s="56">
        <v>1</v>
      </c>
      <c r="F27" s="57">
        <f t="shared" si="0"/>
        <v>6.5</v>
      </c>
      <c r="G27" s="276">
        <f t="shared" si="1"/>
        <v>6.76</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6.1360000000000001</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5.72</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8.0079999999999991</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70"/>
      <c r="E38" s="170"/>
      <c r="F38" s="73"/>
      <c r="G38" s="71"/>
      <c r="H38" s="71"/>
      <c r="I38" s="118"/>
      <c r="J38" s="5"/>
      <c r="K38" s="5"/>
      <c r="L38" s="5"/>
      <c r="P38" s="5"/>
      <c r="Q38" s="5"/>
      <c r="R38" s="5"/>
      <c r="S38" s="5"/>
    </row>
    <row r="39" spans="2:22" ht="21.75" customHeight="1" x14ac:dyDescent="0.3">
      <c r="B39" s="259" t="s">
        <v>83</v>
      </c>
      <c r="C39" s="259"/>
      <c r="D39" s="259"/>
      <c r="E39" s="124">
        <f>K105</f>
        <v>44317</v>
      </c>
      <c r="F39" s="74" t="s">
        <v>84</v>
      </c>
      <c r="G39" s="104">
        <f>K106</f>
        <v>338.9</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65">
        <v>0.96250000000000002</v>
      </c>
      <c r="H43" s="166">
        <f t="shared" ref="H43:H53" si="2">(($K$106-$K$108)/$K$108)</f>
        <v>3.8600000000000002E-2</v>
      </c>
      <c r="I43" s="119"/>
      <c r="J43" s="78"/>
      <c r="K43" s="5"/>
      <c r="L43" s="5"/>
      <c r="P43" s="5"/>
      <c r="Q43" s="5"/>
      <c r="R43" s="5"/>
      <c r="S43" s="5"/>
    </row>
    <row r="44" spans="2:22" ht="21.75" customHeight="1" x14ac:dyDescent="0.3">
      <c r="B44" s="54" t="s">
        <v>62</v>
      </c>
      <c r="C44" s="79" t="s">
        <v>63</v>
      </c>
      <c r="D44" s="56">
        <v>6.85</v>
      </c>
      <c r="E44" s="56">
        <v>1</v>
      </c>
      <c r="F44" s="57">
        <f t="shared" ref="F44:F53" si="3">D44+E44</f>
        <v>7.85</v>
      </c>
      <c r="G44" s="80">
        <v>0.92149999999999999</v>
      </c>
      <c r="H44" s="167">
        <f t="shared" si="2"/>
        <v>3.8600000000000002E-2</v>
      </c>
      <c r="I44" s="119"/>
      <c r="J44" s="5"/>
      <c r="K44" s="5"/>
      <c r="L44" s="5"/>
      <c r="P44" s="5"/>
      <c r="Q44" s="5"/>
      <c r="R44" s="5"/>
      <c r="S44" s="5"/>
      <c r="U44" s="81"/>
      <c r="V44" s="81"/>
    </row>
    <row r="45" spans="2:22" ht="21.75" customHeight="1" x14ac:dyDescent="0.3">
      <c r="B45" s="54" t="s">
        <v>64</v>
      </c>
      <c r="C45" s="79" t="s">
        <v>65</v>
      </c>
      <c r="D45" s="56">
        <v>6.85</v>
      </c>
      <c r="E45" s="56">
        <v>1</v>
      </c>
      <c r="F45" s="57">
        <f t="shared" si="3"/>
        <v>7.85</v>
      </c>
      <c r="G45" s="80">
        <v>0.92149999999999999</v>
      </c>
      <c r="H45" s="167">
        <f t="shared" si="2"/>
        <v>3.8600000000000002E-2</v>
      </c>
      <c r="I45" s="119"/>
      <c r="J45" s="5"/>
      <c r="K45" s="5"/>
      <c r="L45" s="5"/>
      <c r="P45" s="5"/>
      <c r="Q45" s="5"/>
      <c r="R45" s="5"/>
      <c r="S45" s="5"/>
    </row>
    <row r="46" spans="2:22" ht="21.75" customHeight="1" x14ac:dyDescent="0.3">
      <c r="B46" s="54" t="s">
        <v>66</v>
      </c>
      <c r="C46" s="79" t="s">
        <v>67</v>
      </c>
      <c r="D46" s="56">
        <v>6.85</v>
      </c>
      <c r="E46" s="56">
        <v>1</v>
      </c>
      <c r="F46" s="57">
        <f t="shared" si="3"/>
        <v>7.85</v>
      </c>
      <c r="G46" s="80">
        <v>0.92149999999999999</v>
      </c>
      <c r="H46" s="167">
        <f t="shared" si="2"/>
        <v>3.8600000000000002E-2</v>
      </c>
      <c r="I46" s="119"/>
      <c r="J46" s="5"/>
      <c r="K46" s="5"/>
      <c r="L46" s="5"/>
      <c r="P46" s="5"/>
      <c r="Q46" s="5"/>
      <c r="R46" s="5"/>
      <c r="S46" s="5"/>
    </row>
    <row r="47" spans="2:22" ht="21.75" customHeight="1" x14ac:dyDescent="0.3">
      <c r="B47" s="54" t="s">
        <v>68</v>
      </c>
      <c r="C47" s="79" t="s">
        <v>69</v>
      </c>
      <c r="D47" s="56">
        <v>6.85</v>
      </c>
      <c r="E47" s="56">
        <v>1</v>
      </c>
      <c r="F47" s="57">
        <f t="shared" si="3"/>
        <v>7.85</v>
      </c>
      <c r="G47" s="80">
        <v>0.92149999999999999</v>
      </c>
      <c r="H47" s="167">
        <f t="shared" si="2"/>
        <v>3.8600000000000002E-2</v>
      </c>
      <c r="I47" s="119"/>
      <c r="J47" s="5"/>
      <c r="K47" s="5"/>
      <c r="L47" s="5"/>
      <c r="P47" s="5"/>
      <c r="Q47" s="5"/>
      <c r="R47" s="5"/>
      <c r="S47" s="5"/>
    </row>
    <row r="48" spans="2:22" ht="21.75" customHeight="1" x14ac:dyDescent="0.3">
      <c r="B48" s="54" t="s">
        <v>125</v>
      </c>
      <c r="C48" s="79" t="s">
        <v>70</v>
      </c>
      <c r="D48" s="56">
        <v>8.25</v>
      </c>
      <c r="E48" s="56">
        <v>1</v>
      </c>
      <c r="F48" s="58">
        <f t="shared" si="3"/>
        <v>9.25</v>
      </c>
      <c r="G48" s="80">
        <v>0.90749999999999997</v>
      </c>
      <c r="H48" s="167">
        <f t="shared" si="2"/>
        <v>3.8600000000000002E-2</v>
      </c>
      <c r="I48" s="119"/>
      <c r="J48" s="5" t="s">
        <v>88</v>
      </c>
      <c r="K48" s="5"/>
      <c r="L48" s="5"/>
      <c r="P48" s="5"/>
      <c r="Q48" s="5"/>
      <c r="R48" s="5"/>
      <c r="S48" s="5"/>
    </row>
    <row r="49" spans="2:23" ht="21.75" customHeight="1" x14ac:dyDescent="0.3">
      <c r="B49" s="54" t="s">
        <v>126</v>
      </c>
      <c r="C49" s="79" t="s">
        <v>71</v>
      </c>
      <c r="D49" s="56">
        <v>6.2</v>
      </c>
      <c r="E49" s="56">
        <v>1</v>
      </c>
      <c r="F49" s="58">
        <f t="shared" si="3"/>
        <v>7.2</v>
      </c>
      <c r="G49" s="80">
        <v>0.92800000000000005</v>
      </c>
      <c r="H49" s="167">
        <f t="shared" si="2"/>
        <v>3.8600000000000002E-2</v>
      </c>
      <c r="I49" s="119"/>
      <c r="J49" s="5"/>
      <c r="K49" s="5"/>
      <c r="L49" s="5"/>
      <c r="P49" s="5"/>
      <c r="Q49" s="5"/>
      <c r="R49" s="5"/>
      <c r="S49" s="5"/>
    </row>
    <row r="50" spans="2:23" ht="21.75" customHeight="1" x14ac:dyDescent="0.3">
      <c r="B50" s="54" t="s">
        <v>127</v>
      </c>
      <c r="C50" s="79" t="s">
        <v>72</v>
      </c>
      <c r="D50" s="56">
        <v>5.5</v>
      </c>
      <c r="E50" s="56">
        <v>1</v>
      </c>
      <c r="F50" s="57">
        <f t="shared" si="3"/>
        <v>6.5</v>
      </c>
      <c r="G50" s="80">
        <v>0.93500000000000005</v>
      </c>
      <c r="H50" s="167">
        <f t="shared" si="2"/>
        <v>3.8600000000000002E-2</v>
      </c>
      <c r="I50" s="119"/>
      <c r="J50" s="5"/>
      <c r="K50" s="5"/>
      <c r="L50" s="5"/>
      <c r="P50" s="5"/>
      <c r="Q50" s="5"/>
      <c r="R50" s="5"/>
      <c r="S50" s="5"/>
    </row>
    <row r="51" spans="2:23" ht="21.75" customHeight="1" x14ac:dyDescent="0.3">
      <c r="B51" s="54" t="s">
        <v>128</v>
      </c>
      <c r="C51" s="79" t="s">
        <v>73</v>
      </c>
      <c r="D51" s="56">
        <v>4.9000000000000004</v>
      </c>
      <c r="E51" s="56">
        <v>1</v>
      </c>
      <c r="F51" s="57">
        <f t="shared" si="3"/>
        <v>5.9</v>
      </c>
      <c r="G51" s="80">
        <v>0.94099999999999995</v>
      </c>
      <c r="H51" s="167">
        <f t="shared" si="2"/>
        <v>3.8600000000000002E-2</v>
      </c>
      <c r="I51" s="119"/>
      <c r="J51" s="5"/>
      <c r="K51" s="5"/>
      <c r="L51" s="5"/>
      <c r="P51" s="5"/>
      <c r="Q51" s="5"/>
      <c r="R51" s="5"/>
      <c r="S51" s="5"/>
      <c r="U51" s="36"/>
      <c r="V51" s="36"/>
    </row>
    <row r="52" spans="2:23" ht="21.75" customHeight="1" x14ac:dyDescent="0.3">
      <c r="B52" s="54" t="s">
        <v>129</v>
      </c>
      <c r="C52" s="79" t="s">
        <v>74</v>
      </c>
      <c r="D52" s="56">
        <v>4.5</v>
      </c>
      <c r="E52" s="60">
        <v>1</v>
      </c>
      <c r="F52" s="57">
        <f t="shared" si="3"/>
        <v>5.5</v>
      </c>
      <c r="G52" s="80">
        <v>0.94499999999999995</v>
      </c>
      <c r="H52" s="167">
        <f t="shared" si="2"/>
        <v>3.8600000000000002E-2</v>
      </c>
      <c r="I52" s="119"/>
      <c r="J52" s="5"/>
      <c r="K52" s="5"/>
      <c r="L52" s="5"/>
      <c r="P52" s="5"/>
      <c r="Q52" s="5"/>
      <c r="R52" s="5"/>
      <c r="S52" s="5"/>
      <c r="U52" s="36"/>
      <c r="V52" s="36"/>
    </row>
    <row r="53" spans="2:23" ht="21.75" customHeight="1" thickBot="1" x14ac:dyDescent="0.35">
      <c r="B53" s="61" t="s">
        <v>130</v>
      </c>
      <c r="C53" s="82" t="s">
        <v>75</v>
      </c>
      <c r="D53" s="63">
        <v>6.7</v>
      </c>
      <c r="E53" s="64">
        <v>1</v>
      </c>
      <c r="F53" s="65">
        <f t="shared" si="3"/>
        <v>7.7</v>
      </c>
      <c r="G53" s="83">
        <v>0.92300000000000004</v>
      </c>
      <c r="H53" s="168">
        <f t="shared" si="2"/>
        <v>3.8600000000000002E-2</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7.28</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7.28</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7.28</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($3.9) =</v>
      </c>
      <c r="D74" s="95">
        <f>(45+G20)</f>
        <v>48.9</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0.0386 =</v>
      </c>
      <c r="D76" s="106">
        <f>(45*H43)</f>
        <v>1.7370000000000001</v>
      </c>
      <c r="E76" s="29"/>
      <c r="F76" s="29"/>
      <c r="G76" s="29"/>
      <c r="H76" s="29"/>
      <c r="I76" s="122"/>
    </row>
    <row r="77" spans="2:23" s="93" customFormat="1" ht="33" customHeight="1" x14ac:dyDescent="0.35">
      <c r="C77" s="244" t="str">
        <f>CONCATENATE("$",D76," x 96.25% (Difference of 100% Material Minus Total % Asphalt + Fuel Allowance) =")</f>
        <v>$1.737 x 96.25% (Difference of 100% Material Minus Total % Asphalt + Fuel Allowance) =</v>
      </c>
      <c r="D77" s="244"/>
      <c r="E77" s="244"/>
      <c r="F77" s="244"/>
      <c r="G77" s="244"/>
      <c r="H77" s="95">
        <f>D76*96.25/100</f>
        <v>1.6719999999999999</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69" t="str">
        <f>CONCATENATE("$",D74," + $",H77, "  =")</f>
        <v>$48.9 + $1.672  =</v>
      </c>
      <c r="D79" s="97">
        <f>D74+H77</f>
        <v>50.572000000000003</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($7.28) =</v>
      </c>
      <c r="D90" s="95">
        <f>(45+G59)</f>
        <v>52.28</v>
      </c>
      <c r="E90" s="29"/>
      <c r="F90" s="29"/>
      <c r="G90" s="29"/>
      <c r="H90" s="29"/>
      <c r="I90" s="122"/>
    </row>
    <row r="91" spans="2:22" s="93" customFormat="1" ht="40.5" customHeight="1" x14ac:dyDescent="0.4">
      <c r="B91" s="234" t="s">
        <v>110</v>
      </c>
      <c r="C91" s="234"/>
      <c r="D91" s="98">
        <f>D90</f>
        <v>52.28</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2021</v>
      </c>
      <c r="M97" s="21" t="s">
        <v>19</v>
      </c>
      <c r="N97" s="17" t="s">
        <v>20</v>
      </c>
      <c r="P97" s="269">
        <v>44317</v>
      </c>
      <c r="Q97" s="272">
        <v>338.9</v>
      </c>
      <c r="R97" s="99">
        <v>44378</v>
      </c>
      <c r="S97" s="293">
        <v>44075</v>
      </c>
      <c r="U97" s="22" t="s">
        <v>21</v>
      </c>
    </row>
    <row r="98" spans="10:21" ht="18" customHeight="1" thickBot="1" x14ac:dyDescent="0.3">
      <c r="J98" s="13" t="s">
        <v>17</v>
      </c>
      <c r="K98" s="14" t="s">
        <v>47</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t="s">
        <v>88</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575</v>
      </c>
      <c r="M102" s="21" t="s">
        <v>36</v>
      </c>
      <c r="N102" s="26">
        <v>546</v>
      </c>
      <c r="P102" s="271"/>
      <c r="Q102" s="274"/>
      <c r="R102" s="27">
        <v>44531</v>
      </c>
      <c r="S102" s="294"/>
    </row>
    <row r="103" spans="10:21" ht="18" customHeight="1" thickBot="1" x14ac:dyDescent="0.3">
      <c r="J103" s="24"/>
      <c r="K103" s="25"/>
      <c r="M103" s="21" t="s">
        <v>18</v>
      </c>
      <c r="N103" s="26">
        <v>552</v>
      </c>
      <c r="P103" s="269">
        <v>44501</v>
      </c>
      <c r="Q103" s="272" t="s">
        <v>88</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44317</v>
      </c>
      <c r="M105" s="21" t="s">
        <v>44</v>
      </c>
      <c r="N105" s="26">
        <v>573</v>
      </c>
      <c r="P105" s="271"/>
      <c r="Q105" s="274"/>
      <c r="R105" s="27">
        <v>44621</v>
      </c>
      <c r="S105" s="294"/>
      <c r="U105" s="36"/>
    </row>
    <row r="106" spans="10:21" ht="18" customHeight="1" thickBot="1" x14ac:dyDescent="0.3">
      <c r="J106" s="38" t="s">
        <v>43</v>
      </c>
      <c r="K106" s="39">
        <v>338.9</v>
      </c>
      <c r="M106" s="21" t="s">
        <v>47</v>
      </c>
      <c r="N106" s="26">
        <v>575</v>
      </c>
      <c r="P106" s="269">
        <v>44593</v>
      </c>
      <c r="Q106" s="272" t="s">
        <v>88</v>
      </c>
      <c r="R106" s="99">
        <v>44652</v>
      </c>
      <c r="S106" s="294"/>
      <c r="U106" s="36"/>
    </row>
    <row r="107" spans="10:21" ht="18" customHeight="1" thickBot="1" x14ac:dyDescent="0.3">
      <c r="J107" s="40" t="s">
        <v>46</v>
      </c>
      <c r="K107" s="41" t="s">
        <v>123</v>
      </c>
      <c r="M107" s="21" t="s">
        <v>50</v>
      </c>
      <c r="N107" s="26"/>
      <c r="P107" s="270"/>
      <c r="Q107" s="273"/>
      <c r="R107" s="27">
        <v>44682</v>
      </c>
      <c r="S107" s="294"/>
      <c r="U107" s="36"/>
    </row>
    <row r="108" spans="10:21" ht="18" customHeight="1" thickBot="1" x14ac:dyDescent="0.3">
      <c r="J108" s="40" t="s">
        <v>49</v>
      </c>
      <c r="K108" s="42">
        <v>326.3</v>
      </c>
      <c r="M108" s="21" t="s">
        <v>53</v>
      </c>
      <c r="N108" s="26"/>
      <c r="P108" s="271"/>
      <c r="Q108" s="274"/>
      <c r="R108" s="27">
        <v>44713</v>
      </c>
      <c r="S108" s="294"/>
      <c r="U108" s="36"/>
    </row>
    <row r="109" spans="10:21" ht="18" customHeight="1" thickBot="1" x14ac:dyDescent="0.3">
      <c r="J109" s="43" t="s">
        <v>52</v>
      </c>
      <c r="K109" s="44">
        <v>44378</v>
      </c>
      <c r="L109" s="5"/>
      <c r="M109" s="45" t="s">
        <v>54</v>
      </c>
      <c r="N109" s="126"/>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c r="P112" s="269">
        <v>44774</v>
      </c>
      <c r="Q112" s="272" t="s">
        <v>88</v>
      </c>
      <c r="R112" s="99">
        <v>44835</v>
      </c>
      <c r="S112" s="294"/>
      <c r="U112" s="36"/>
    </row>
    <row r="113" spans="10:19" ht="18" customHeight="1" thickBot="1" x14ac:dyDescent="0.3">
      <c r="J113" s="5"/>
      <c r="K113" s="5"/>
      <c r="L113" s="5"/>
      <c r="M113" s="21" t="s">
        <v>26</v>
      </c>
      <c r="N113" s="26"/>
      <c r="P113" s="270"/>
      <c r="Q113" s="273"/>
      <c r="R113" s="27">
        <v>44866</v>
      </c>
      <c r="S113" s="294"/>
    </row>
    <row r="114" spans="10:19" ht="18" customHeight="1" thickBot="1" x14ac:dyDescent="0.3">
      <c r="J114" s="5"/>
      <c r="K114" s="5"/>
      <c r="L114" s="5"/>
      <c r="M114" s="21" t="s">
        <v>29</v>
      </c>
      <c r="N114" s="26"/>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ii/TiYjC9wxgqIWCUk5a2b0zAZcqvMC66afQA23fJzEI91JmktQ+QzBLoxkOniYIdlYzqaPsU2XpOJpum9gcVg==" saltValue="UTpWUKlIb83H7fG/AOs5Kg==" spinCount="100000" sheet="1" formatColumns="0" formatRows="0"/>
  <mergeCells count="99">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H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18:P120"/>
    <mergeCell ref="Q118:Q120"/>
    <mergeCell ref="P106:P108"/>
    <mergeCell ref="Q106:Q108"/>
    <mergeCell ref="P109:P111"/>
    <mergeCell ref="Q109:Q111"/>
    <mergeCell ref="P112:P114"/>
    <mergeCell ref="Q112:Q114"/>
  </mergeCells>
  <dataValidations count="8">
    <dataValidation type="list" allowBlank="1" showInputMessage="1" showErrorMessage="1" sqref="K97" xr:uid="{331625F2-D05D-44FB-83F7-81BCC909D452}">
      <formula1>"2019, 2020, 2021"</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33B178AA-D013-444C-8B5D-951827394AC7}">
      <formula1>$M$98:$M$109</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B21A4EB7-7793-4A84-9A4C-CF8E39DBEE07}">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5499EB4B-C583-46BE-A605-BB14FFA7EE38}">
      <formula1>$N$96:$N$96</formula1>
    </dataValidation>
    <dataValidation type="list" allowBlank="1" showInputMessage="1" showErrorMessage="1" sqref="K102" xr:uid="{3C5EAF69-B459-4094-8B02-2B965734B530}">
      <formula1>$N$96:$N$130</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BB5706FC-C8CF-4F95-8A90-780742DF469A}">
      <formula1>$Q$97:$Q$121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A7CEF00D-8E2C-4510-9DC2-07AED179F5CD}">
      <formula1>$P$97:$P$121</formula1>
    </dataValidation>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97F45CE0-A54F-4D0A-99F3-13E0BA731192}">
      <formula1>$R$97:$R$121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4A644-73D2-4FAE-A473-7A29489E387A}">
  <dimension ref="B1:Z118"/>
  <sheetViews>
    <sheetView showGridLines="0" showRowColHeaders="0" zoomScale="80" zoomScaleNormal="80" workbookViewId="0">
      <selection activeCell="G10" sqref="G10"/>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2" ht="42.75" customHeight="1" thickBot="1" x14ac:dyDescent="0.3">
      <c r="B1" s="314" t="s">
        <v>0</v>
      </c>
      <c r="C1" s="315"/>
      <c r="D1" s="315"/>
      <c r="E1" s="1" t="s">
        <v>1</v>
      </c>
      <c r="F1" s="2" t="str">
        <f>K11</f>
        <v>February</v>
      </c>
      <c r="G1" s="2">
        <f>K10</f>
        <v>2023</v>
      </c>
      <c r="H1" s="3"/>
      <c r="I1" s="107"/>
      <c r="J1" s="101" t="s">
        <v>117</v>
      </c>
      <c r="K1" s="101"/>
      <c r="L1" s="101"/>
      <c r="M1" s="102"/>
      <c r="N1" s="102"/>
      <c r="O1" s="102"/>
      <c r="P1" s="103"/>
      <c r="Q1" s="103"/>
      <c r="R1" s="103"/>
      <c r="S1" s="103"/>
      <c r="T1" s="102"/>
      <c r="U1" s="102"/>
    </row>
    <row r="2" spans="2:22" ht="8.25" customHeight="1" thickBot="1" x14ac:dyDescent="0.3">
      <c r="B2" s="7"/>
      <c r="C2" s="8"/>
      <c r="D2" s="8"/>
      <c r="E2" s="8"/>
      <c r="F2" s="8"/>
      <c r="G2" s="8"/>
      <c r="H2" s="8"/>
      <c r="I2" s="108"/>
    </row>
    <row r="3" spans="2:22" ht="20.25" customHeight="1" x14ac:dyDescent="0.25">
      <c r="B3" s="9" t="s">
        <v>2</v>
      </c>
      <c r="C3" s="316" t="s">
        <v>3</v>
      </c>
      <c r="D3" s="316"/>
      <c r="E3" s="316"/>
      <c r="F3" s="10" t="s">
        <v>4</v>
      </c>
      <c r="G3" s="316" t="s">
        <v>5</v>
      </c>
      <c r="H3" s="317"/>
      <c r="I3" s="108"/>
    </row>
    <row r="4" spans="2:22" ht="62.25" customHeight="1" thickBot="1" x14ac:dyDescent="0.3">
      <c r="B4" s="11" t="s">
        <v>7</v>
      </c>
      <c r="C4" s="318" t="s">
        <v>118</v>
      </c>
      <c r="D4" s="319"/>
      <c r="E4" s="319"/>
      <c r="F4" s="228" t="s">
        <v>119</v>
      </c>
      <c r="G4" s="319" t="s">
        <v>120</v>
      </c>
      <c r="H4" s="320"/>
      <c r="I4" s="109"/>
    </row>
    <row r="5" spans="2:22" ht="20.25" customHeight="1" thickBot="1" x14ac:dyDescent="0.3">
      <c r="B5" s="8"/>
      <c r="C5" s="8"/>
      <c r="D5" s="8"/>
      <c r="E5" s="8"/>
      <c r="F5" s="8"/>
      <c r="G5" s="8"/>
      <c r="H5" s="8"/>
      <c r="I5" s="108"/>
    </row>
    <row r="6" spans="2:22" ht="24" customHeight="1" x14ac:dyDescent="0.35">
      <c r="B6" s="321" t="s">
        <v>22</v>
      </c>
      <c r="C6" s="321"/>
      <c r="D6" s="321"/>
      <c r="E6" s="321"/>
      <c r="F6" s="322" t="str">
        <f>CONCATENATE(F1," 1, ",G1)</f>
        <v>February 1, 2023</v>
      </c>
      <c r="G6" s="322" t="e">
        <f>CONCATENATE(#REF!," 1, ",#REF!)</f>
        <v>#REF!</v>
      </c>
      <c r="H6" s="23"/>
      <c r="I6" s="108"/>
      <c r="M6" s="297" t="s">
        <v>116</v>
      </c>
      <c r="N6" s="241"/>
      <c r="P6" s="302" t="s">
        <v>6</v>
      </c>
      <c r="Q6" s="303"/>
      <c r="R6" s="303"/>
      <c r="S6" s="304"/>
      <c r="V6" s="93"/>
    </row>
    <row r="7" spans="2:22" ht="24" customHeight="1" thickBot="1" x14ac:dyDescent="0.3">
      <c r="B7" s="308" t="s">
        <v>121</v>
      </c>
      <c r="C7" s="308"/>
      <c r="D7" s="308"/>
      <c r="E7" s="308"/>
      <c r="F7" s="28">
        <f>K14</f>
        <v>471</v>
      </c>
      <c r="G7" s="29" t="s">
        <v>25</v>
      </c>
      <c r="H7" s="29"/>
      <c r="I7" s="110"/>
      <c r="M7" s="298"/>
      <c r="N7" s="299"/>
      <c r="P7" s="305"/>
      <c r="Q7" s="306"/>
      <c r="R7" s="306"/>
      <c r="S7" s="307"/>
    </row>
    <row r="8" spans="2:22" ht="24" customHeight="1" thickBot="1" x14ac:dyDescent="0.3">
      <c r="B8" s="257" t="s">
        <v>122</v>
      </c>
      <c r="C8" s="257"/>
      <c r="D8" s="257"/>
      <c r="E8" s="257"/>
      <c r="F8" s="257"/>
      <c r="G8" s="257"/>
      <c r="H8" s="257"/>
      <c r="I8" s="111"/>
      <c r="M8" s="300"/>
      <c r="N8" s="301"/>
      <c r="P8" s="309" t="s">
        <v>9</v>
      </c>
      <c r="Q8" s="310"/>
      <c r="R8" s="310"/>
      <c r="S8" s="311"/>
      <c r="U8" s="12" t="s">
        <v>10</v>
      </c>
    </row>
    <row r="9" spans="2:22" ht="24" customHeight="1" thickBot="1" x14ac:dyDescent="0.3">
      <c r="B9" s="257" t="s">
        <v>31</v>
      </c>
      <c r="C9" s="257"/>
      <c r="D9" s="257"/>
      <c r="E9" s="257"/>
      <c r="F9" s="257"/>
      <c r="G9" s="257"/>
      <c r="H9" s="257"/>
      <c r="I9" s="111"/>
      <c r="J9" s="312" t="s">
        <v>8</v>
      </c>
      <c r="K9" s="313"/>
      <c r="L9" s="15"/>
      <c r="M9" s="16" t="s">
        <v>9</v>
      </c>
      <c r="N9" s="17">
        <v>2021</v>
      </c>
      <c r="P9" s="18" t="s">
        <v>12</v>
      </c>
      <c r="Q9" s="19" t="s">
        <v>13</v>
      </c>
      <c r="R9" s="19" t="s">
        <v>14</v>
      </c>
      <c r="S9" s="19" t="s">
        <v>15</v>
      </c>
      <c r="U9" s="20" t="s">
        <v>16</v>
      </c>
    </row>
    <row r="10" spans="2:22" ht="24" customHeight="1" thickBot="1" x14ac:dyDescent="0.3">
      <c r="B10" s="275" t="s">
        <v>34</v>
      </c>
      <c r="C10" s="275"/>
      <c r="D10" s="292" t="str">
        <f>CONCATENATE("The ",F1," ",G1," Average is")</f>
        <v>The February 2023 Average is</v>
      </c>
      <c r="E10" s="292"/>
      <c r="F10" s="292"/>
      <c r="G10" s="34">
        <f>K15</f>
        <v>608</v>
      </c>
      <c r="H10" s="35" t="s">
        <v>35</v>
      </c>
      <c r="I10" s="112"/>
      <c r="J10" s="13" t="s">
        <v>11</v>
      </c>
      <c r="K10" s="14">
        <v>2023</v>
      </c>
      <c r="M10" s="21" t="s">
        <v>19</v>
      </c>
      <c r="N10" s="17" t="s">
        <v>20</v>
      </c>
      <c r="P10" s="269">
        <v>44317</v>
      </c>
      <c r="Q10" s="272">
        <v>338.9</v>
      </c>
      <c r="R10" s="99">
        <v>44378</v>
      </c>
      <c r="S10" s="293">
        <v>44075</v>
      </c>
      <c r="U10" s="22" t="s">
        <v>21</v>
      </c>
    </row>
    <row r="11" spans="2:22" ht="24" customHeight="1" thickBot="1" x14ac:dyDescent="0.3">
      <c r="B11" s="296" t="s">
        <v>37</v>
      </c>
      <c r="C11" s="296"/>
      <c r="D11" s="296"/>
      <c r="E11" s="296"/>
      <c r="F11" s="296"/>
      <c r="G11" s="296"/>
      <c r="H11" s="296"/>
      <c r="I11" s="113"/>
      <c r="J11" s="13" t="s">
        <v>17</v>
      </c>
      <c r="K11" s="14" t="s">
        <v>26</v>
      </c>
      <c r="M11" s="21" t="s">
        <v>23</v>
      </c>
      <c r="N11" s="26" t="s">
        <v>99</v>
      </c>
      <c r="P11" s="270"/>
      <c r="Q11" s="273"/>
      <c r="R11" s="27">
        <v>44409</v>
      </c>
      <c r="S11" s="294"/>
      <c r="U11" s="22" t="s">
        <v>24</v>
      </c>
    </row>
    <row r="12" spans="2:22" ht="24" customHeight="1" thickBot="1" x14ac:dyDescent="0.3">
      <c r="B12" s="257" t="s">
        <v>124</v>
      </c>
      <c r="C12" s="257"/>
      <c r="D12" s="257"/>
      <c r="E12" s="257"/>
      <c r="F12" s="28">
        <f>K14</f>
        <v>471</v>
      </c>
      <c r="G12" s="29" t="s">
        <v>25</v>
      </c>
      <c r="I12" s="110"/>
      <c r="J12" s="24"/>
      <c r="K12" s="25"/>
      <c r="M12" s="21" t="s">
        <v>26</v>
      </c>
      <c r="N12" s="26" t="s">
        <v>99</v>
      </c>
      <c r="P12" s="271"/>
      <c r="Q12" s="274"/>
      <c r="R12" s="27">
        <v>44440</v>
      </c>
      <c r="S12" s="294"/>
      <c r="U12" s="22" t="s">
        <v>27</v>
      </c>
    </row>
    <row r="13" spans="2:22" ht="24" customHeight="1" thickBot="1" x14ac:dyDescent="0.3">
      <c r="B13" s="257" t="s">
        <v>42</v>
      </c>
      <c r="C13" s="257"/>
      <c r="D13" s="257"/>
      <c r="E13" s="257"/>
      <c r="F13" s="257"/>
      <c r="G13" s="257"/>
      <c r="H13" s="257"/>
      <c r="I13" s="111"/>
      <c r="J13" s="290" t="s">
        <v>0</v>
      </c>
      <c r="K13" s="291"/>
      <c r="M13" s="21" t="s">
        <v>29</v>
      </c>
      <c r="N13" s="26" t="s">
        <v>99</v>
      </c>
      <c r="P13" s="269">
        <v>44409</v>
      </c>
      <c r="Q13" s="272">
        <v>340.3</v>
      </c>
      <c r="R13" s="99">
        <v>44470</v>
      </c>
      <c r="S13" s="294"/>
      <c r="U13" s="31" t="s">
        <v>30</v>
      </c>
    </row>
    <row r="14" spans="2:22" ht="24" customHeight="1" thickBot="1" x14ac:dyDescent="0.3">
      <c r="B14" s="257" t="s">
        <v>45</v>
      </c>
      <c r="C14" s="257"/>
      <c r="D14" s="257"/>
      <c r="E14" s="257"/>
      <c r="F14" s="257"/>
      <c r="G14" s="257"/>
      <c r="H14" s="257"/>
      <c r="I14" s="111"/>
      <c r="J14" s="13" t="s">
        <v>28</v>
      </c>
      <c r="K14" s="30">
        <v>471</v>
      </c>
      <c r="M14" s="21" t="s">
        <v>33</v>
      </c>
      <c r="N14" s="26">
        <v>518</v>
      </c>
      <c r="P14" s="270"/>
      <c r="Q14" s="273"/>
      <c r="R14" s="27">
        <v>44501</v>
      </c>
      <c r="S14" s="294"/>
    </row>
    <row r="15" spans="2:22" ht="24" customHeight="1" thickBot="1" x14ac:dyDescent="0.3">
      <c r="B15" s="284" t="s">
        <v>48</v>
      </c>
      <c r="C15" s="285"/>
      <c r="D15" s="285"/>
      <c r="E15" s="285"/>
      <c r="F15" s="285"/>
      <c r="G15" s="285"/>
      <c r="H15" s="285"/>
      <c r="I15" s="114"/>
      <c r="J15" s="32" t="s">
        <v>32</v>
      </c>
      <c r="K15" s="33">
        <v>608</v>
      </c>
      <c r="M15" s="21" t="s">
        <v>36</v>
      </c>
      <c r="N15" s="26">
        <v>546</v>
      </c>
      <c r="P15" s="271"/>
      <c r="Q15" s="274"/>
      <c r="R15" s="27">
        <v>44531</v>
      </c>
      <c r="S15" s="294"/>
    </row>
    <row r="16" spans="2:22" ht="24" customHeight="1" thickBot="1" x14ac:dyDescent="0.3">
      <c r="B16" s="286" t="s">
        <v>51</v>
      </c>
      <c r="C16" s="285"/>
      <c r="D16" s="285"/>
      <c r="E16" s="285"/>
      <c r="F16" s="285"/>
      <c r="G16" s="285"/>
      <c r="H16" s="285"/>
      <c r="I16" s="115"/>
      <c r="J16" s="24"/>
      <c r="K16" s="25"/>
      <c r="M16" s="21" t="s">
        <v>18</v>
      </c>
      <c r="N16" s="26">
        <v>552</v>
      </c>
      <c r="P16" s="269">
        <v>44501</v>
      </c>
      <c r="Q16" s="272">
        <v>341.02199999999999</v>
      </c>
      <c r="R16" s="99">
        <v>44562</v>
      </c>
      <c r="S16" s="294"/>
      <c r="U16" s="36"/>
    </row>
    <row r="17" spans="2:21" ht="43.5" customHeight="1" thickBot="1" x14ac:dyDescent="0.3">
      <c r="B17" s="287" t="s">
        <v>131</v>
      </c>
      <c r="C17" s="288"/>
      <c r="D17" s="288"/>
      <c r="E17" s="288"/>
      <c r="F17" s="288"/>
      <c r="G17" s="288"/>
      <c r="H17" s="289"/>
      <c r="I17" s="116"/>
      <c r="J17" s="290" t="s">
        <v>38</v>
      </c>
      <c r="K17" s="291"/>
      <c r="M17" s="21" t="s">
        <v>41</v>
      </c>
      <c r="N17" s="26">
        <v>568</v>
      </c>
      <c r="P17" s="270"/>
      <c r="Q17" s="273"/>
      <c r="R17" s="27">
        <v>44593</v>
      </c>
      <c r="S17" s="294"/>
      <c r="U17" s="36"/>
    </row>
    <row r="18" spans="2:21" ht="40.5" customHeight="1" thickBot="1" x14ac:dyDescent="0.3">
      <c r="B18" s="266" t="s">
        <v>133</v>
      </c>
      <c r="C18" s="267"/>
      <c r="D18" s="267"/>
      <c r="E18" s="267"/>
      <c r="F18" s="267"/>
      <c r="G18" s="267"/>
      <c r="H18" s="268"/>
      <c r="I18" s="108"/>
      <c r="J18" s="37" t="s">
        <v>39</v>
      </c>
      <c r="K18" s="123">
        <v>44866</v>
      </c>
      <c r="M18" s="21" t="s">
        <v>44</v>
      </c>
      <c r="N18" s="26">
        <v>573</v>
      </c>
      <c r="P18" s="271"/>
      <c r="Q18" s="274"/>
      <c r="R18" s="27">
        <v>44621</v>
      </c>
      <c r="S18" s="294"/>
      <c r="U18" s="36"/>
    </row>
    <row r="19" spans="2:21" ht="56.25" customHeight="1" thickBot="1" x14ac:dyDescent="0.3">
      <c r="B19" s="46" t="s">
        <v>55</v>
      </c>
      <c r="C19" s="47" t="s">
        <v>56</v>
      </c>
      <c r="D19" s="48" t="s">
        <v>57</v>
      </c>
      <c r="E19" s="48" t="s">
        <v>58</v>
      </c>
      <c r="F19" s="48" t="s">
        <v>59</v>
      </c>
      <c r="G19" s="280" t="s">
        <v>60</v>
      </c>
      <c r="H19" s="281"/>
      <c r="I19" s="117"/>
      <c r="J19" s="38" t="s">
        <v>43</v>
      </c>
      <c r="K19" s="39">
        <v>387.89400000000001</v>
      </c>
      <c r="M19" s="21" t="s">
        <v>47</v>
      </c>
      <c r="N19" s="26">
        <v>575</v>
      </c>
      <c r="P19" s="269">
        <v>44593</v>
      </c>
      <c r="Q19" s="272">
        <v>366.12799999999999</v>
      </c>
      <c r="R19" s="99">
        <v>44652</v>
      </c>
      <c r="S19" s="294"/>
      <c r="U19" s="36"/>
    </row>
    <row r="20" spans="2:21" ht="21.75" customHeight="1" thickBot="1" x14ac:dyDescent="0.35">
      <c r="B20" s="49">
        <v>302.01</v>
      </c>
      <c r="C20" s="50" t="s">
        <v>61</v>
      </c>
      <c r="D20" s="51">
        <v>3.75</v>
      </c>
      <c r="E20" s="52">
        <v>0</v>
      </c>
      <c r="F20" s="53">
        <f t="shared" ref="F20:F30" si="0">D20+E20</f>
        <v>3.75</v>
      </c>
      <c r="G20" s="282">
        <f t="shared" ref="G20:G30" si="1">IF((ABS(($K$15-$K$14)*F20/100))&gt;0.1, ($K$15-$K$14)*F20/100, 0)</f>
        <v>5.1379999999999999</v>
      </c>
      <c r="H20" s="283" t="e">
        <f>IF((ABS((J15-J14)*E20/100))&gt;0.1, (J15-J14)*E20/100, 0)</f>
        <v>#VALUE!</v>
      </c>
      <c r="I20" s="118"/>
      <c r="J20" s="40" t="s">
        <v>46</v>
      </c>
      <c r="K20" s="41" t="s">
        <v>123</v>
      </c>
      <c r="M20" s="21" t="s">
        <v>50</v>
      </c>
      <c r="N20" s="26">
        <v>572</v>
      </c>
      <c r="P20" s="270"/>
      <c r="Q20" s="273"/>
      <c r="R20" s="27">
        <v>44682</v>
      </c>
      <c r="S20" s="294"/>
      <c r="U20" s="36"/>
    </row>
    <row r="21" spans="2:21" ht="21.75" customHeight="1" thickBot="1" x14ac:dyDescent="0.35">
      <c r="B21" s="54" t="s">
        <v>62</v>
      </c>
      <c r="C21" s="55" t="s">
        <v>111</v>
      </c>
      <c r="D21" s="56">
        <v>6.85</v>
      </c>
      <c r="E21" s="56">
        <v>1</v>
      </c>
      <c r="F21" s="57">
        <f t="shared" si="0"/>
        <v>7.85</v>
      </c>
      <c r="G21" s="276">
        <f t="shared" si="1"/>
        <v>10.755000000000001</v>
      </c>
      <c r="H21" s="277" t="e">
        <f>IF((ABS((#REF!-J15)*E21/100))&gt;0.1, (#REF!-J15)*E21/100, 0)</f>
        <v>#REF!</v>
      </c>
      <c r="I21" s="118"/>
      <c r="J21" s="40" t="s">
        <v>49</v>
      </c>
      <c r="K21" s="42">
        <v>326.3</v>
      </c>
      <c r="M21" s="21" t="s">
        <v>53</v>
      </c>
      <c r="N21" s="26">
        <v>570</v>
      </c>
      <c r="P21" s="271"/>
      <c r="Q21" s="274"/>
      <c r="R21" s="27">
        <v>44713</v>
      </c>
      <c r="S21" s="294"/>
      <c r="U21" s="36"/>
    </row>
    <row r="22" spans="2:21" ht="21.75" customHeight="1" thickBot="1" x14ac:dyDescent="0.35">
      <c r="B22" s="54" t="s">
        <v>64</v>
      </c>
      <c r="C22" s="55" t="s">
        <v>112</v>
      </c>
      <c r="D22" s="56">
        <v>6.85</v>
      </c>
      <c r="E22" s="56">
        <v>1</v>
      </c>
      <c r="F22" s="57">
        <f t="shared" si="0"/>
        <v>7.85</v>
      </c>
      <c r="G22" s="276">
        <f t="shared" si="1"/>
        <v>10.755000000000001</v>
      </c>
      <c r="H22" s="277" t="e">
        <f>IF((ABS((#REF!-#REF!)*E22/100))&gt;0.1, (#REF!-#REF!)*E22/100, 0)</f>
        <v>#REF!</v>
      </c>
      <c r="I22" s="118"/>
      <c r="J22" s="43" t="s">
        <v>52</v>
      </c>
      <c r="K22" s="44">
        <v>44470</v>
      </c>
      <c r="L22" s="5"/>
      <c r="M22" s="45" t="s">
        <v>54</v>
      </c>
      <c r="N22" s="126">
        <v>574</v>
      </c>
      <c r="P22" s="269">
        <v>44682</v>
      </c>
      <c r="Q22" s="272">
        <v>370.11200000000002</v>
      </c>
      <c r="R22" s="99">
        <v>44743</v>
      </c>
      <c r="S22" s="294"/>
      <c r="U22" s="36"/>
    </row>
    <row r="23" spans="2:21" ht="21.75" customHeight="1" thickBot="1" x14ac:dyDescent="0.35">
      <c r="B23" s="54" t="s">
        <v>66</v>
      </c>
      <c r="C23" s="55" t="s">
        <v>113</v>
      </c>
      <c r="D23" s="56">
        <v>6.85</v>
      </c>
      <c r="E23" s="56">
        <v>1</v>
      </c>
      <c r="F23" s="57">
        <f t="shared" si="0"/>
        <v>7.85</v>
      </c>
      <c r="G23" s="276">
        <f t="shared" si="1"/>
        <v>10.755000000000001</v>
      </c>
      <c r="H23" s="277" t="e">
        <f>IF((ABS((#REF!-#REF!)*E23/100))&gt;0.1, (#REF!-#REF!)*E23/100, 0)</f>
        <v>#REF!</v>
      </c>
      <c r="I23" s="118"/>
      <c r="K23" s="5"/>
      <c r="L23" s="5"/>
      <c r="M23" s="16"/>
      <c r="N23" s="125">
        <v>2022</v>
      </c>
      <c r="P23" s="270"/>
      <c r="Q23" s="273"/>
      <c r="R23" s="27">
        <v>44774</v>
      </c>
      <c r="S23" s="294"/>
      <c r="U23" s="36"/>
    </row>
    <row r="24" spans="2:21" ht="21.75" customHeight="1" thickBot="1" x14ac:dyDescent="0.35">
      <c r="B24" s="54" t="s">
        <v>68</v>
      </c>
      <c r="C24" s="55" t="s">
        <v>114</v>
      </c>
      <c r="D24" s="56">
        <v>6.85</v>
      </c>
      <c r="E24" s="56">
        <v>1</v>
      </c>
      <c r="F24" s="57">
        <f t="shared" si="0"/>
        <v>7.85</v>
      </c>
      <c r="G24" s="276">
        <f t="shared" si="1"/>
        <v>10.755000000000001</v>
      </c>
      <c r="H24" s="277" t="e">
        <f>IF((ABS((#REF!-#REF!)*E24/100))&gt;0.1, (#REF!-#REF!)*E24/100, 0)</f>
        <v>#REF!</v>
      </c>
      <c r="I24" s="118"/>
      <c r="J24" s="5"/>
      <c r="K24" s="5"/>
      <c r="L24" s="5"/>
      <c r="M24" s="21" t="s">
        <v>19</v>
      </c>
      <c r="N24" s="17" t="s">
        <v>20</v>
      </c>
      <c r="P24" s="271"/>
      <c r="Q24" s="274"/>
      <c r="R24" s="27">
        <v>44805</v>
      </c>
      <c r="S24" s="294"/>
      <c r="U24" s="36"/>
    </row>
    <row r="25" spans="2:21" ht="21.75" customHeight="1" thickBot="1" x14ac:dyDescent="0.35">
      <c r="B25" s="54" t="s">
        <v>125</v>
      </c>
      <c r="C25" s="55" t="s">
        <v>115</v>
      </c>
      <c r="D25" s="56">
        <v>8.25</v>
      </c>
      <c r="E25" s="56">
        <v>1</v>
      </c>
      <c r="F25" s="58">
        <f t="shared" si="0"/>
        <v>9.25</v>
      </c>
      <c r="G25" s="276">
        <f t="shared" si="1"/>
        <v>12.673</v>
      </c>
      <c r="H25" s="277" t="e">
        <f>IF((ABS((#REF!-#REF!)*E25/100))&gt;0.1, (#REF!-#REF!)*E25/100, 0)</f>
        <v>#REF!</v>
      </c>
      <c r="I25" s="118"/>
      <c r="J25" s="5"/>
      <c r="K25" s="5"/>
      <c r="L25" s="5"/>
      <c r="M25" s="21" t="s">
        <v>23</v>
      </c>
      <c r="N25" s="26">
        <v>580</v>
      </c>
      <c r="P25" s="269">
        <v>44774</v>
      </c>
      <c r="Q25" s="272">
        <v>387.63799999999998</v>
      </c>
      <c r="R25" s="99">
        <v>44835</v>
      </c>
      <c r="S25" s="294"/>
      <c r="U25" s="36"/>
    </row>
    <row r="26" spans="2:21" ht="21.75" customHeight="1" thickBot="1" x14ac:dyDescent="0.35">
      <c r="B26" s="54" t="s">
        <v>126</v>
      </c>
      <c r="C26" s="55" t="s">
        <v>71</v>
      </c>
      <c r="D26" s="56">
        <v>6.2</v>
      </c>
      <c r="E26" s="56">
        <v>1</v>
      </c>
      <c r="F26" s="58">
        <f t="shared" si="0"/>
        <v>7.2</v>
      </c>
      <c r="G26" s="276">
        <f t="shared" si="1"/>
        <v>9.8640000000000008</v>
      </c>
      <c r="H26" s="277" t="e">
        <f>IF((ABS((#REF!-#REF!)*E26/100))&gt;0.1, (#REF!-#REF!)*E26/100, 0)</f>
        <v>#REF!</v>
      </c>
      <c r="I26" s="118"/>
      <c r="J26" s="5"/>
      <c r="K26" s="5"/>
      <c r="L26" s="5"/>
      <c r="M26" s="21" t="s">
        <v>26</v>
      </c>
      <c r="N26" s="26">
        <v>605</v>
      </c>
      <c r="P26" s="270"/>
      <c r="Q26" s="273"/>
      <c r="R26" s="27">
        <v>44866</v>
      </c>
      <c r="S26" s="294"/>
    </row>
    <row r="27" spans="2:21" ht="21.75" customHeight="1" thickBot="1" x14ac:dyDescent="0.35">
      <c r="B27" s="54" t="s">
        <v>127</v>
      </c>
      <c r="C27" s="55" t="s">
        <v>72</v>
      </c>
      <c r="D27" s="56">
        <v>5.5</v>
      </c>
      <c r="E27" s="56">
        <v>1</v>
      </c>
      <c r="F27" s="57">
        <f t="shared" si="0"/>
        <v>6.5</v>
      </c>
      <c r="G27" s="276">
        <f t="shared" si="1"/>
        <v>8.9049999999999994</v>
      </c>
      <c r="H27" s="277" t="e">
        <f>IF((ABS((#REF!-#REF!)*E27/100))&gt;0.1, (#REF!-#REF!)*E27/100, 0)</f>
        <v>#REF!</v>
      </c>
      <c r="I27" s="118"/>
      <c r="J27" s="5"/>
      <c r="K27" s="5"/>
      <c r="L27" s="5"/>
      <c r="M27" s="21" t="s">
        <v>29</v>
      </c>
      <c r="N27" s="26">
        <v>624</v>
      </c>
      <c r="P27" s="271"/>
      <c r="Q27" s="274"/>
      <c r="R27" s="27">
        <v>44896</v>
      </c>
      <c r="S27" s="294"/>
    </row>
    <row r="28" spans="2:21" ht="21.75" customHeight="1" thickBot="1" x14ac:dyDescent="0.35">
      <c r="B28" s="54" t="s">
        <v>128</v>
      </c>
      <c r="C28" s="55" t="s">
        <v>73</v>
      </c>
      <c r="D28" s="56">
        <v>4.9000000000000004</v>
      </c>
      <c r="E28" s="56">
        <v>1</v>
      </c>
      <c r="F28" s="57">
        <f t="shared" si="0"/>
        <v>5.9</v>
      </c>
      <c r="G28" s="276">
        <f t="shared" si="1"/>
        <v>8.0830000000000002</v>
      </c>
      <c r="H28" s="277" t="e">
        <f>IF((ABS((#REF!-#REF!)*E28/100))&gt;0.1, (#REF!-#REF!)*E28/100, 0)</f>
        <v>#REF!</v>
      </c>
      <c r="I28" s="118"/>
      <c r="J28" s="5"/>
      <c r="K28" s="5"/>
      <c r="L28" s="5"/>
      <c r="M28" s="21" t="s">
        <v>33</v>
      </c>
      <c r="N28" s="26">
        <v>655</v>
      </c>
      <c r="P28" s="269">
        <v>44866</v>
      </c>
      <c r="Q28" s="272">
        <v>387.89400000000001</v>
      </c>
      <c r="R28" s="99">
        <v>44927</v>
      </c>
      <c r="S28" s="294"/>
    </row>
    <row r="29" spans="2:21" ht="21.75" customHeight="1" thickBot="1" x14ac:dyDescent="0.35">
      <c r="B29" s="54" t="s">
        <v>129</v>
      </c>
      <c r="C29" s="55" t="s">
        <v>74</v>
      </c>
      <c r="D29" s="56">
        <v>4.5</v>
      </c>
      <c r="E29" s="60">
        <v>1</v>
      </c>
      <c r="F29" s="57">
        <f t="shared" si="0"/>
        <v>5.5</v>
      </c>
      <c r="G29" s="276">
        <f t="shared" si="1"/>
        <v>7.5350000000000001</v>
      </c>
      <c r="H29" s="277" t="e">
        <f>IF((ABS((#REF!-#REF!)*E29/100))&gt;0.1, (#REF!-#REF!)*E29/100, 0)</f>
        <v>#REF!</v>
      </c>
      <c r="I29" s="118"/>
      <c r="J29" s="5"/>
      <c r="K29" s="5"/>
      <c r="L29" s="5"/>
      <c r="M29" s="21" t="s">
        <v>36</v>
      </c>
      <c r="N29" s="26">
        <v>719</v>
      </c>
      <c r="P29" s="270"/>
      <c r="Q29" s="273"/>
      <c r="R29" s="27">
        <v>44958</v>
      </c>
      <c r="S29" s="294"/>
    </row>
    <row r="30" spans="2:21" ht="21.75" customHeight="1" thickBot="1" x14ac:dyDescent="0.35">
      <c r="B30" s="61" t="s">
        <v>130</v>
      </c>
      <c r="C30" s="62" t="s">
        <v>75</v>
      </c>
      <c r="D30" s="63">
        <v>6.7</v>
      </c>
      <c r="E30" s="64">
        <v>1</v>
      </c>
      <c r="F30" s="65">
        <f t="shared" si="0"/>
        <v>7.7</v>
      </c>
      <c r="G30" s="278">
        <f t="shared" si="1"/>
        <v>10.548999999999999</v>
      </c>
      <c r="H30" s="279" t="e">
        <f>IF((ABS((#REF!-#REF!)*E30/100))&gt;0.1, (#REF!-#REF!)*E30/100, 0)</f>
        <v>#REF!</v>
      </c>
      <c r="I30" s="118"/>
      <c r="J30" s="5"/>
      <c r="K30" s="5"/>
      <c r="L30" s="5"/>
      <c r="M30" s="21" t="s">
        <v>18</v>
      </c>
      <c r="N30" s="26">
        <v>779</v>
      </c>
      <c r="P30" s="271"/>
      <c r="Q30" s="274"/>
      <c r="R30" s="27">
        <v>44986</v>
      </c>
      <c r="S30" s="295"/>
    </row>
    <row r="31" spans="2:21" ht="21.75" customHeight="1" thickBot="1" x14ac:dyDescent="0.35">
      <c r="B31" s="66"/>
      <c r="C31" s="67"/>
      <c r="D31" s="68"/>
      <c r="E31" s="69"/>
      <c r="F31" s="70"/>
      <c r="G31" s="132"/>
      <c r="H31" s="132"/>
      <c r="I31" s="118"/>
      <c r="J31" s="5"/>
      <c r="K31" s="5"/>
      <c r="L31" s="5"/>
      <c r="M31" s="21" t="s">
        <v>41</v>
      </c>
      <c r="N31" s="26">
        <v>824</v>
      </c>
      <c r="P31" s="269">
        <v>44978</v>
      </c>
      <c r="Q31" s="272" t="s">
        <v>88</v>
      </c>
      <c r="R31" s="99">
        <v>45017</v>
      </c>
      <c r="S31" s="5"/>
    </row>
    <row r="32" spans="2:21" ht="21.75" customHeight="1" thickBot="1" x14ac:dyDescent="0.35">
      <c r="B32" s="275" t="s">
        <v>140</v>
      </c>
      <c r="C32" s="275"/>
      <c r="D32" s="275"/>
      <c r="E32" s="275"/>
      <c r="F32" s="275"/>
      <c r="G32" s="275"/>
      <c r="H32" s="275"/>
      <c r="I32" s="118"/>
      <c r="J32" s="5"/>
      <c r="K32" s="5"/>
      <c r="M32" s="21" t="s">
        <v>44</v>
      </c>
      <c r="N32" s="26">
        <v>829</v>
      </c>
      <c r="P32" s="270"/>
      <c r="Q32" s="273"/>
      <c r="R32" s="27">
        <v>45047</v>
      </c>
    </row>
    <row r="33" spans="2:18" ht="21.75" customHeight="1" thickBot="1" x14ac:dyDescent="0.35">
      <c r="B33" s="257" t="s">
        <v>77</v>
      </c>
      <c r="C33" s="257"/>
      <c r="D33" s="257"/>
      <c r="E33" s="257"/>
      <c r="F33" s="257"/>
      <c r="G33" s="257"/>
      <c r="H33" s="257"/>
      <c r="I33" s="118"/>
      <c r="M33" s="21" t="s">
        <v>47</v>
      </c>
      <c r="N33" s="26">
        <v>806</v>
      </c>
      <c r="P33" s="271"/>
      <c r="Q33" s="274"/>
      <c r="R33" s="27">
        <v>45078</v>
      </c>
    </row>
    <row r="34" spans="2:18" ht="21.75" customHeight="1" x14ac:dyDescent="0.3">
      <c r="B34" s="257" t="s">
        <v>78</v>
      </c>
      <c r="C34" s="257"/>
      <c r="D34" s="257"/>
      <c r="E34" s="257"/>
      <c r="F34" s="257"/>
      <c r="G34" s="257"/>
      <c r="H34" s="257"/>
      <c r="I34" s="118"/>
      <c r="M34" s="21" t="s">
        <v>50</v>
      </c>
      <c r="N34" s="26">
        <v>764</v>
      </c>
      <c r="P34" s="5" t="s">
        <v>40</v>
      </c>
      <c r="Q34" s="59">
        <v>326.3</v>
      </c>
      <c r="R34" s="5" t="s">
        <v>40</v>
      </c>
    </row>
    <row r="35" spans="2:18" ht="21.75" customHeight="1" x14ac:dyDescent="0.3">
      <c r="B35" s="257" t="s">
        <v>79</v>
      </c>
      <c r="C35" s="257"/>
      <c r="D35" s="257"/>
      <c r="E35" s="257"/>
      <c r="F35" s="257"/>
      <c r="G35" s="257"/>
      <c r="H35" s="257"/>
      <c r="I35" s="118"/>
      <c r="M35" s="21" t="s">
        <v>53</v>
      </c>
      <c r="N35" s="26">
        <v>690</v>
      </c>
    </row>
    <row r="36" spans="2:18" ht="21.75" customHeight="1" thickBot="1" x14ac:dyDescent="0.35">
      <c r="B36" s="257" t="s">
        <v>80</v>
      </c>
      <c r="C36" s="257"/>
      <c r="D36" s="257"/>
      <c r="E36" s="257"/>
      <c r="F36" s="257"/>
      <c r="G36" s="257"/>
      <c r="H36" s="257"/>
      <c r="I36" s="118"/>
      <c r="M36" s="45" t="s">
        <v>54</v>
      </c>
      <c r="N36" s="126">
        <v>640</v>
      </c>
    </row>
    <row r="37" spans="2:18" ht="21.75" customHeight="1" x14ac:dyDescent="0.3">
      <c r="B37" s="71" t="s">
        <v>81</v>
      </c>
      <c r="C37" s="72" t="str">
        <f>K20</f>
        <v>September 2020</v>
      </c>
      <c r="D37" s="258" t="s">
        <v>82</v>
      </c>
      <c r="E37" s="258"/>
      <c r="F37" s="73">
        <f>K21</f>
        <v>326.3</v>
      </c>
      <c r="G37" s="71"/>
      <c r="H37" s="71"/>
      <c r="I37" s="118"/>
      <c r="M37" s="16"/>
      <c r="N37" s="125">
        <v>2023</v>
      </c>
    </row>
    <row r="38" spans="2:18" ht="21.75" customHeight="1" x14ac:dyDescent="0.3">
      <c r="B38" s="71"/>
      <c r="C38" s="72"/>
      <c r="D38" s="227"/>
      <c r="E38" s="227"/>
      <c r="F38" s="73"/>
      <c r="G38" s="71"/>
      <c r="H38" s="71"/>
      <c r="I38" s="118"/>
      <c r="M38" s="21" t="s">
        <v>19</v>
      </c>
      <c r="N38" s="17" t="s">
        <v>20</v>
      </c>
    </row>
    <row r="39" spans="2:18" ht="21.75" customHeight="1" x14ac:dyDescent="0.3">
      <c r="B39" s="259" t="s">
        <v>83</v>
      </c>
      <c r="C39" s="259"/>
      <c r="D39" s="259"/>
      <c r="E39" s="124">
        <f>K18</f>
        <v>44866</v>
      </c>
      <c r="F39" s="74" t="s">
        <v>84</v>
      </c>
      <c r="G39" s="104">
        <f>K19</f>
        <v>387.89400000000001</v>
      </c>
      <c r="H39" s="71"/>
      <c r="I39" s="118"/>
      <c r="M39" s="21" t="s">
        <v>23</v>
      </c>
      <c r="N39" s="26">
        <v>626</v>
      </c>
    </row>
    <row r="40" spans="2:18" ht="21.75" customHeight="1" thickBot="1" x14ac:dyDescent="0.35">
      <c r="B40" s="71"/>
      <c r="C40" s="71"/>
      <c r="D40" s="71"/>
      <c r="E40" s="71"/>
      <c r="F40" s="71"/>
      <c r="G40" s="71"/>
      <c r="H40" s="71"/>
      <c r="I40" s="118"/>
      <c r="M40" s="21" t="s">
        <v>26</v>
      </c>
      <c r="N40" s="26">
        <v>608</v>
      </c>
    </row>
    <row r="41" spans="2:18" ht="40.5" customHeight="1" thickBot="1" x14ac:dyDescent="0.3">
      <c r="B41" s="260" t="s">
        <v>139</v>
      </c>
      <c r="C41" s="261"/>
      <c r="D41" s="261"/>
      <c r="E41" s="261"/>
      <c r="F41" s="261"/>
      <c r="G41" s="261"/>
      <c r="H41" s="262"/>
      <c r="I41" s="108"/>
      <c r="M41" s="21" t="s">
        <v>29</v>
      </c>
      <c r="N41" s="26"/>
    </row>
    <row r="42" spans="2:18" ht="62.5" thickBot="1" x14ac:dyDescent="0.3">
      <c r="B42" s="156" t="s">
        <v>55</v>
      </c>
      <c r="C42" s="157" t="s">
        <v>56</v>
      </c>
      <c r="D42" s="158" t="s">
        <v>57</v>
      </c>
      <c r="E42" s="158" t="s">
        <v>85</v>
      </c>
      <c r="F42" s="158" t="s">
        <v>59</v>
      </c>
      <c r="G42" s="159" t="s">
        <v>86</v>
      </c>
      <c r="H42" s="155" t="s">
        <v>87</v>
      </c>
      <c r="I42" s="117"/>
      <c r="M42" s="21" t="s">
        <v>33</v>
      </c>
      <c r="N42" s="26"/>
    </row>
    <row r="43" spans="2:18" ht="21.75" customHeight="1" thickBot="1" x14ac:dyDescent="0.35">
      <c r="B43" s="160">
        <v>302.01</v>
      </c>
      <c r="C43" s="161" t="s">
        <v>61</v>
      </c>
      <c r="D43" s="162">
        <v>3.75</v>
      </c>
      <c r="E43" s="163">
        <v>0</v>
      </c>
      <c r="F43" s="164">
        <f>D43+E43</f>
        <v>3.75</v>
      </c>
      <c r="G43" s="196">
        <v>0.96250000000000002</v>
      </c>
      <c r="H43" s="197" t="str">
        <f t="shared" ref="H43:H53" si="2">(IF((($K$19-$K$21)/$K$21)&gt;0.05, "5.00%",($K$19-$K$21)/$K$21))</f>
        <v>5.00%</v>
      </c>
      <c r="I43" s="119"/>
      <c r="M43" s="45" t="s">
        <v>36</v>
      </c>
      <c r="N43" s="126"/>
    </row>
    <row r="44" spans="2:18" ht="21.75" customHeight="1" x14ac:dyDescent="0.3">
      <c r="B44" s="54" t="s">
        <v>62</v>
      </c>
      <c r="C44" s="79" t="s">
        <v>63</v>
      </c>
      <c r="D44" s="56">
        <v>6.85</v>
      </c>
      <c r="E44" s="56">
        <v>1</v>
      </c>
      <c r="F44" s="57">
        <f t="shared" ref="F44:F53" si="3">D44+E44</f>
        <v>7.85</v>
      </c>
      <c r="G44" s="198">
        <v>0.92149999999999999</v>
      </c>
      <c r="H44" s="199" t="str">
        <f t="shared" si="2"/>
        <v>5.00%</v>
      </c>
      <c r="I44" s="119"/>
    </row>
    <row r="45" spans="2:18" ht="21.75" customHeight="1" x14ac:dyDescent="0.3">
      <c r="B45" s="54" t="s">
        <v>64</v>
      </c>
      <c r="C45" s="79" t="s">
        <v>65</v>
      </c>
      <c r="D45" s="56">
        <v>6.85</v>
      </c>
      <c r="E45" s="56">
        <v>1</v>
      </c>
      <c r="F45" s="57">
        <f t="shared" si="3"/>
        <v>7.85</v>
      </c>
      <c r="G45" s="198">
        <v>0.92149999999999999</v>
      </c>
      <c r="H45" s="199" t="str">
        <f t="shared" si="2"/>
        <v>5.00%</v>
      </c>
      <c r="I45" s="119"/>
    </row>
    <row r="46" spans="2:18" ht="21.75" customHeight="1" x14ac:dyDescent="0.3">
      <c r="B46" s="54" t="s">
        <v>66</v>
      </c>
      <c r="C46" s="79" t="s">
        <v>67</v>
      </c>
      <c r="D46" s="56">
        <v>6.85</v>
      </c>
      <c r="E46" s="56">
        <v>1</v>
      </c>
      <c r="F46" s="57">
        <f t="shared" si="3"/>
        <v>7.85</v>
      </c>
      <c r="G46" s="198">
        <v>0.92149999999999999</v>
      </c>
      <c r="H46" s="199" t="str">
        <f t="shared" si="2"/>
        <v>5.00%</v>
      </c>
      <c r="I46" s="119"/>
    </row>
    <row r="47" spans="2:18" ht="21.75" customHeight="1" x14ac:dyDescent="0.3">
      <c r="B47" s="54" t="s">
        <v>68</v>
      </c>
      <c r="C47" s="79" t="s">
        <v>69</v>
      </c>
      <c r="D47" s="56">
        <v>6.85</v>
      </c>
      <c r="E47" s="56">
        <v>1</v>
      </c>
      <c r="F47" s="57">
        <f t="shared" si="3"/>
        <v>7.85</v>
      </c>
      <c r="G47" s="198">
        <v>0.92149999999999999</v>
      </c>
      <c r="H47" s="199" t="str">
        <f t="shared" si="2"/>
        <v>5.00%</v>
      </c>
      <c r="I47" s="119"/>
    </row>
    <row r="48" spans="2:18" ht="21.75" customHeight="1" x14ac:dyDescent="0.3">
      <c r="B48" s="54" t="s">
        <v>125</v>
      </c>
      <c r="C48" s="79" t="s">
        <v>70</v>
      </c>
      <c r="D48" s="56">
        <v>8.25</v>
      </c>
      <c r="E48" s="56">
        <v>1</v>
      </c>
      <c r="F48" s="58">
        <f t="shared" si="3"/>
        <v>9.25</v>
      </c>
      <c r="G48" s="198">
        <v>0.90749999999999997</v>
      </c>
      <c r="H48" s="199" t="str">
        <f t="shared" si="2"/>
        <v>5.00%</v>
      </c>
      <c r="I48" s="119"/>
    </row>
    <row r="49" spans="2:26" ht="21.75" customHeight="1" x14ac:dyDescent="0.3">
      <c r="B49" s="54" t="s">
        <v>126</v>
      </c>
      <c r="C49" s="79" t="s">
        <v>71</v>
      </c>
      <c r="D49" s="56">
        <v>6.2</v>
      </c>
      <c r="E49" s="56">
        <v>1</v>
      </c>
      <c r="F49" s="58">
        <f t="shared" si="3"/>
        <v>7.2</v>
      </c>
      <c r="G49" s="198">
        <v>0.92800000000000005</v>
      </c>
      <c r="H49" s="199" t="str">
        <f t="shared" si="2"/>
        <v>5.00%</v>
      </c>
      <c r="I49" s="119"/>
    </row>
    <row r="50" spans="2:26" ht="21.75" customHeight="1" x14ac:dyDescent="0.3">
      <c r="B50" s="54" t="s">
        <v>127</v>
      </c>
      <c r="C50" s="79" t="s">
        <v>72</v>
      </c>
      <c r="D50" s="56">
        <v>5.5</v>
      </c>
      <c r="E50" s="56">
        <v>1</v>
      </c>
      <c r="F50" s="57">
        <f t="shared" si="3"/>
        <v>6.5</v>
      </c>
      <c r="G50" s="198">
        <v>0.93500000000000005</v>
      </c>
      <c r="H50" s="199" t="str">
        <f t="shared" si="2"/>
        <v>5.00%</v>
      </c>
      <c r="I50" s="119"/>
    </row>
    <row r="51" spans="2:26" ht="21.75" customHeight="1" x14ac:dyDescent="0.3">
      <c r="B51" s="54" t="s">
        <v>128</v>
      </c>
      <c r="C51" s="79" t="s">
        <v>73</v>
      </c>
      <c r="D51" s="56">
        <v>4.9000000000000004</v>
      </c>
      <c r="E51" s="56">
        <v>1</v>
      </c>
      <c r="F51" s="57">
        <f t="shared" si="3"/>
        <v>5.9</v>
      </c>
      <c r="G51" s="198">
        <v>0.94099999999999995</v>
      </c>
      <c r="H51" s="199" t="str">
        <f t="shared" si="2"/>
        <v>5.00%</v>
      </c>
      <c r="I51" s="119"/>
    </row>
    <row r="52" spans="2:26" ht="21.75" customHeight="1" x14ac:dyDescent="0.3">
      <c r="B52" s="54" t="s">
        <v>129</v>
      </c>
      <c r="C52" s="79" t="s">
        <v>74</v>
      </c>
      <c r="D52" s="56">
        <v>4.5</v>
      </c>
      <c r="E52" s="60">
        <v>1</v>
      </c>
      <c r="F52" s="57">
        <f t="shared" si="3"/>
        <v>5.5</v>
      </c>
      <c r="G52" s="198">
        <v>0.94499999999999995</v>
      </c>
      <c r="H52" s="199" t="str">
        <f t="shared" si="2"/>
        <v>5.00%</v>
      </c>
      <c r="I52" s="119"/>
    </row>
    <row r="53" spans="2:26" ht="21.75" customHeight="1" thickBot="1" x14ac:dyDescent="0.35">
      <c r="B53" s="61" t="s">
        <v>130</v>
      </c>
      <c r="C53" s="82" t="s">
        <v>75</v>
      </c>
      <c r="D53" s="63">
        <v>6.7</v>
      </c>
      <c r="E53" s="64">
        <v>1</v>
      </c>
      <c r="F53" s="65">
        <f t="shared" si="3"/>
        <v>7.7</v>
      </c>
      <c r="G53" s="200">
        <v>0.92300000000000004</v>
      </c>
      <c r="H53" s="201" t="str">
        <f t="shared" si="2"/>
        <v>5.00%</v>
      </c>
      <c r="I53" s="119"/>
    </row>
    <row r="54" spans="2:26" x14ac:dyDescent="0.25">
      <c r="B54" s="87"/>
      <c r="C54" s="86"/>
      <c r="D54" s="86"/>
      <c r="E54" s="86"/>
      <c r="F54" s="86"/>
      <c r="G54" s="86"/>
      <c r="H54" s="86"/>
      <c r="I54" s="120"/>
    </row>
    <row r="55" spans="2:26" ht="21" customHeight="1" thickBot="1" x14ac:dyDescent="0.3">
      <c r="B55" s="87"/>
      <c r="C55" s="86"/>
      <c r="D55" s="86"/>
      <c r="E55" s="86"/>
      <c r="F55" s="86"/>
      <c r="G55" s="86"/>
      <c r="H55" s="86"/>
      <c r="I55" s="120"/>
    </row>
    <row r="56" spans="2:26" ht="41.25" customHeight="1" thickBot="1" x14ac:dyDescent="0.3">
      <c r="B56" s="263" t="s">
        <v>131</v>
      </c>
      <c r="C56" s="264"/>
      <c r="D56" s="264"/>
      <c r="E56" s="264"/>
      <c r="F56" s="264"/>
      <c r="G56" s="264"/>
      <c r="H56" s="265"/>
      <c r="I56" s="121"/>
    </row>
    <row r="57" spans="2:26" ht="40.5" customHeight="1" thickBot="1" x14ac:dyDescent="0.3">
      <c r="B57" s="266" t="s">
        <v>134</v>
      </c>
      <c r="C57" s="267"/>
      <c r="D57" s="267"/>
      <c r="E57" s="267"/>
      <c r="F57" s="267"/>
      <c r="G57" s="267"/>
      <c r="H57" s="268"/>
      <c r="I57" s="108"/>
    </row>
    <row r="58" spans="2:26" ht="47" thickBot="1" x14ac:dyDescent="0.3">
      <c r="B58" s="46" t="s">
        <v>55</v>
      </c>
      <c r="C58" s="47" t="s">
        <v>56</v>
      </c>
      <c r="D58" s="48" t="s">
        <v>57</v>
      </c>
      <c r="E58" s="48" t="s">
        <v>85</v>
      </c>
      <c r="F58" s="48" t="s">
        <v>59</v>
      </c>
      <c r="G58" s="249" t="s">
        <v>60</v>
      </c>
      <c r="H58" s="250"/>
      <c r="I58" s="117"/>
    </row>
    <row r="59" spans="2:26" ht="21.75" customHeight="1" x14ac:dyDescent="0.3">
      <c r="B59" s="49" t="s">
        <v>89</v>
      </c>
      <c r="C59" s="89" t="s">
        <v>90</v>
      </c>
      <c r="D59" s="51">
        <v>6</v>
      </c>
      <c r="E59" s="51">
        <v>1</v>
      </c>
      <c r="F59" s="51">
        <f>D59+E59</f>
        <v>7</v>
      </c>
      <c r="G59" s="251">
        <f>IF((ABS(($K$15-$K$14)*F59/100))&gt;0.1, ($K$15-$K$14)*F59/100, 0)</f>
        <v>9.59</v>
      </c>
      <c r="H59" s="252" t="e">
        <f>IF((ABS((#REF!-#REF!)*E59/100))&gt;0.1, (#REF!-#REF!)*E59/100, 0)</f>
        <v>#REF!</v>
      </c>
      <c r="I59" s="118"/>
    </row>
    <row r="60" spans="2:26" ht="21.75" customHeight="1" x14ac:dyDescent="0.3">
      <c r="B60" s="54" t="s">
        <v>91</v>
      </c>
      <c r="C60" s="90" t="s">
        <v>92</v>
      </c>
      <c r="D60" s="56">
        <v>6</v>
      </c>
      <c r="E60" s="56">
        <v>1</v>
      </c>
      <c r="F60" s="56">
        <f>D60+E60</f>
        <v>7</v>
      </c>
      <c r="G60" s="253">
        <f>IF((ABS(($K$15-$K$14)*F60/100))&gt;0.1, ($K$15-$K$14)*F60/100, 0)</f>
        <v>9.59</v>
      </c>
      <c r="H60" s="254" t="e">
        <f>IF((ABS((#REF!-#REF!)*E60/100))&gt;0.1, (#REF!-#REF!)*E60/100, 0)</f>
        <v>#REF!</v>
      </c>
      <c r="I60" s="118"/>
    </row>
    <row r="61" spans="2:26" ht="21" customHeight="1" thickBot="1" x14ac:dyDescent="0.35">
      <c r="B61" s="61" t="s">
        <v>93</v>
      </c>
      <c r="C61" s="91" t="s">
        <v>94</v>
      </c>
      <c r="D61" s="63">
        <v>6</v>
      </c>
      <c r="E61" s="63">
        <v>1</v>
      </c>
      <c r="F61" s="63">
        <f>D61+E61</f>
        <v>7</v>
      </c>
      <c r="G61" s="255">
        <f>IF((ABS(($K$15-$K$14)*F61/100))&gt;0.1, ($K$15-$K$14)*F61/100, 0)</f>
        <v>9.59</v>
      </c>
      <c r="H61" s="256" t="e">
        <f>IF((ABS((#REF!-#REF!)*E61/100))&gt;0.1, (#REF!-#REF!)*E61/100, 0)</f>
        <v>#REF!</v>
      </c>
      <c r="I61" s="118"/>
    </row>
    <row r="62" spans="2:26" ht="61.5" customHeight="1" thickBot="1" x14ac:dyDescent="0.3">
      <c r="I62" s="121"/>
    </row>
    <row r="63" spans="2:26" ht="43.5" customHeight="1" thickBot="1" x14ac:dyDescent="0.3">
      <c r="B63" s="245" t="s">
        <v>95</v>
      </c>
      <c r="C63" s="246"/>
      <c r="D63" s="246"/>
      <c r="E63" s="246"/>
      <c r="F63" s="246"/>
      <c r="G63" s="246"/>
      <c r="H63" s="247"/>
      <c r="I63" s="121"/>
    </row>
    <row r="64" spans="2:26" s="4" customFormat="1" ht="15" customHeight="1" x14ac:dyDescent="0.25">
      <c r="B64" s="243"/>
      <c r="C64" s="243"/>
      <c r="D64" s="243"/>
      <c r="E64" s="243"/>
      <c r="F64" s="243"/>
      <c r="G64" s="243"/>
      <c r="H64" s="243"/>
      <c r="I64" s="121"/>
      <c r="M64" s="5"/>
      <c r="N64" s="5"/>
      <c r="O64" s="5"/>
      <c r="P64" s="6"/>
      <c r="Q64" s="6"/>
      <c r="R64" s="6"/>
      <c r="S64" s="6"/>
      <c r="T64" s="5"/>
      <c r="U64" s="5"/>
      <c r="V64" s="5"/>
      <c r="W64" s="5"/>
      <c r="X64" s="5"/>
      <c r="Y64" s="5"/>
      <c r="Z64" s="5"/>
    </row>
    <row r="65" spans="2:26" s="4" customFormat="1" ht="21.75" customHeight="1" x14ac:dyDescent="0.25">
      <c r="B65" s="248" t="s">
        <v>96</v>
      </c>
      <c r="C65" s="248"/>
      <c r="D65" s="248"/>
      <c r="E65" s="248"/>
      <c r="F65" s="248"/>
      <c r="G65" s="248"/>
      <c r="H65" s="248"/>
      <c r="I65" s="121"/>
      <c r="M65" s="5"/>
      <c r="N65" s="5"/>
      <c r="O65" s="5"/>
      <c r="P65" s="6"/>
      <c r="Q65" s="6"/>
      <c r="R65" s="6"/>
      <c r="S65" s="6"/>
      <c r="T65" s="5"/>
      <c r="U65" s="5"/>
      <c r="V65" s="5"/>
      <c r="W65" s="5"/>
      <c r="X65" s="5"/>
      <c r="Y65" s="5"/>
      <c r="Z65" s="5"/>
    </row>
    <row r="66" spans="2:26" s="4" customFormat="1" ht="14.25" customHeight="1" thickBot="1" x14ac:dyDescent="0.3">
      <c r="B66" s="243"/>
      <c r="C66" s="243"/>
      <c r="D66" s="243"/>
      <c r="E66" s="243"/>
      <c r="F66" s="243"/>
      <c r="G66" s="243"/>
      <c r="H66" s="243"/>
      <c r="I66" s="121"/>
      <c r="M66" s="5"/>
      <c r="N66" s="5"/>
      <c r="O66" s="5"/>
      <c r="P66" s="6"/>
      <c r="Q66" s="6"/>
      <c r="R66" s="6"/>
      <c r="S66" s="6"/>
      <c r="T66" s="5"/>
      <c r="U66" s="5"/>
      <c r="V66" s="5"/>
      <c r="W66" s="5"/>
      <c r="X66" s="5"/>
      <c r="Y66" s="5"/>
      <c r="Z66" s="5"/>
    </row>
    <row r="67" spans="2:26"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c r="X67" s="5"/>
      <c r="Y67" s="5"/>
      <c r="Z67" s="5"/>
    </row>
    <row r="68" spans="2:26" s="4" customFormat="1" ht="46.5" customHeight="1" thickBot="1" x14ac:dyDescent="0.3">
      <c r="B68" s="236"/>
      <c r="C68" s="238"/>
      <c r="D68" s="240"/>
      <c r="E68" s="238"/>
      <c r="F68" s="238"/>
      <c r="G68" s="238"/>
      <c r="H68" s="242"/>
      <c r="I68" s="121"/>
      <c r="M68" s="5"/>
      <c r="N68" s="5"/>
      <c r="O68" s="5"/>
      <c r="P68" s="6"/>
      <c r="Q68" s="6"/>
      <c r="R68" s="6"/>
      <c r="S68" s="6"/>
      <c r="T68" s="5"/>
      <c r="U68" s="5"/>
      <c r="V68" s="5"/>
      <c r="W68" s="5"/>
      <c r="X68" s="5"/>
      <c r="Y68" s="5"/>
      <c r="Z68" s="5"/>
    </row>
    <row r="69" spans="2:26" s="4" customFormat="1" ht="18.75" customHeight="1" x14ac:dyDescent="0.25">
      <c r="B69" s="243"/>
      <c r="C69" s="243"/>
      <c r="D69" s="243"/>
      <c r="E69" s="243"/>
      <c r="F69" s="243"/>
      <c r="G69" s="243"/>
      <c r="H69" s="243"/>
      <c r="I69" s="121"/>
      <c r="M69" s="5"/>
      <c r="N69" s="5"/>
      <c r="O69" s="5"/>
      <c r="P69" s="6"/>
      <c r="Q69" s="6"/>
      <c r="R69" s="6"/>
      <c r="S69" s="6"/>
      <c r="T69" s="5"/>
      <c r="U69" s="5"/>
      <c r="V69" s="5"/>
      <c r="W69" s="5"/>
      <c r="X69" s="5"/>
      <c r="Y69" s="5"/>
      <c r="Z69" s="5"/>
    </row>
    <row r="70" spans="2:26" s="4" customFormat="1" ht="21.75" customHeight="1" x14ac:dyDescent="0.25">
      <c r="B70" s="248" t="s">
        <v>102</v>
      </c>
      <c r="C70" s="248"/>
      <c r="D70" s="248"/>
      <c r="E70" s="248"/>
      <c r="F70" s="248"/>
      <c r="G70" s="248"/>
      <c r="H70" s="248"/>
      <c r="I70" s="121"/>
      <c r="M70" s="5"/>
      <c r="N70" s="5"/>
      <c r="O70" s="5"/>
      <c r="P70" s="6"/>
      <c r="Q70" s="6"/>
      <c r="R70" s="6"/>
      <c r="S70" s="6"/>
      <c r="T70" s="5"/>
      <c r="U70" s="5"/>
      <c r="V70" s="5"/>
      <c r="W70" s="5"/>
      <c r="X70" s="5"/>
      <c r="Y70" s="5"/>
      <c r="Z70" s="5"/>
    </row>
    <row r="71" spans="2:26" s="4" customFormat="1" ht="15.75" customHeight="1" x14ac:dyDescent="0.25">
      <c r="B71" s="243"/>
      <c r="C71" s="243"/>
      <c r="D71" s="243"/>
      <c r="E71" s="243"/>
      <c r="F71" s="243"/>
      <c r="G71" s="243"/>
      <c r="H71" s="243"/>
      <c r="I71" s="121"/>
      <c r="M71" s="5"/>
      <c r="N71" s="5"/>
      <c r="O71" s="5"/>
      <c r="P71" s="6"/>
      <c r="Q71" s="6"/>
      <c r="R71" s="6"/>
      <c r="S71" s="6"/>
      <c r="T71" s="5"/>
      <c r="U71" s="5"/>
      <c r="V71" s="5"/>
      <c r="W71" s="5"/>
      <c r="X71" s="5"/>
      <c r="Y71" s="5"/>
      <c r="Z71" s="5"/>
    </row>
    <row r="72" spans="2:26" s="4" customFormat="1" ht="33" customHeight="1" x14ac:dyDescent="0.25">
      <c r="B72" s="232" t="s">
        <v>103</v>
      </c>
      <c r="C72" s="232"/>
      <c r="D72" s="232"/>
      <c r="E72" s="232"/>
      <c r="F72" s="232"/>
      <c r="G72" s="232"/>
      <c r="H72" s="232"/>
      <c r="I72" s="121"/>
      <c r="M72" s="5"/>
      <c r="N72" s="5"/>
      <c r="O72" s="5"/>
      <c r="P72" s="6"/>
      <c r="Q72" s="6"/>
      <c r="R72" s="6"/>
      <c r="S72" s="6"/>
      <c r="T72" s="5"/>
      <c r="U72" s="5"/>
      <c r="V72" s="5"/>
      <c r="W72" s="5"/>
      <c r="X72" s="5"/>
      <c r="Y72" s="5"/>
      <c r="Z72" s="5"/>
    </row>
    <row r="73" spans="2:26" s="93" customFormat="1" ht="33" customHeight="1" x14ac:dyDescent="0.35">
      <c r="B73" s="233" t="s">
        <v>104</v>
      </c>
      <c r="C73" s="233"/>
      <c r="E73" s="94"/>
      <c r="F73" s="94"/>
      <c r="G73" s="94"/>
      <c r="H73" s="94"/>
      <c r="I73" s="122"/>
      <c r="J73" s="4"/>
      <c r="K73" s="4"/>
      <c r="L73" s="4"/>
      <c r="M73" s="5"/>
      <c r="N73" s="5"/>
      <c r="O73" s="5"/>
      <c r="P73" s="6"/>
      <c r="Q73" s="6"/>
      <c r="R73" s="6"/>
      <c r="S73" s="6"/>
      <c r="T73" s="5"/>
      <c r="U73" s="5"/>
      <c r="V73" s="5"/>
      <c r="W73" s="5"/>
      <c r="X73" s="5"/>
      <c r="Y73" s="5"/>
      <c r="Z73" s="5"/>
    </row>
    <row r="74" spans="2:26" s="93" customFormat="1" ht="33" customHeight="1" x14ac:dyDescent="0.35">
      <c r="C74" s="100" t="str">
        <f>CONCATENATE(" $45.000"," + ($",G20,") =")</f>
        <v xml:space="preserve"> $45.000 + ($5.138) =</v>
      </c>
      <c r="D74" s="95">
        <f>(45+G20)</f>
        <v>50.137999999999998</v>
      </c>
      <c r="E74" s="29"/>
      <c r="F74" s="29"/>
      <c r="G74" s="29"/>
      <c r="H74" s="29"/>
      <c r="I74" s="122"/>
      <c r="J74" s="4"/>
      <c r="K74" s="4"/>
      <c r="L74" s="4"/>
      <c r="M74" s="5"/>
      <c r="N74" s="5"/>
      <c r="O74" s="5"/>
      <c r="P74" s="6"/>
      <c r="Q74" s="6"/>
      <c r="R74" s="6"/>
      <c r="S74" s="6"/>
      <c r="T74" s="5"/>
      <c r="U74" s="5"/>
      <c r="V74" s="5"/>
      <c r="W74" s="5"/>
      <c r="X74" s="5"/>
      <c r="Y74" s="5"/>
      <c r="Z74" s="5"/>
    </row>
    <row r="75" spans="2:26" s="93" customFormat="1" ht="33" customHeight="1" x14ac:dyDescent="0.35">
      <c r="B75" s="233" t="s">
        <v>105</v>
      </c>
      <c r="C75" s="233"/>
      <c r="D75" s="96"/>
      <c r="E75" s="29"/>
      <c r="F75" s="29"/>
      <c r="G75" s="29"/>
      <c r="H75" s="29"/>
      <c r="I75" s="122"/>
      <c r="J75" s="4"/>
      <c r="K75" s="4"/>
      <c r="L75" s="4"/>
      <c r="M75" s="5"/>
      <c r="N75" s="5"/>
      <c r="O75" s="5"/>
      <c r="P75" s="6"/>
      <c r="Q75" s="6"/>
      <c r="R75" s="6"/>
      <c r="S75" s="6"/>
      <c r="T75" s="5"/>
      <c r="U75" s="5"/>
      <c r="V75" s="5"/>
      <c r="W75" s="5"/>
      <c r="X75" s="5"/>
      <c r="Y75" s="5"/>
      <c r="Z75" s="5"/>
    </row>
    <row r="76" spans="2:26" s="93" customFormat="1" ht="33" customHeight="1" x14ac:dyDescent="0.35">
      <c r="C76" s="105" t="str">
        <f>CONCATENATE(" $45.000"," x ",H43, " =")</f>
        <v xml:space="preserve"> $45.000 x 5.00% =</v>
      </c>
      <c r="D76" s="106">
        <f>(45*H43)</f>
        <v>2.25</v>
      </c>
      <c r="E76" s="29"/>
      <c r="F76" s="29"/>
      <c r="G76" s="29"/>
      <c r="H76" s="29"/>
      <c r="I76" s="122"/>
      <c r="J76" s="4"/>
      <c r="K76" s="4"/>
      <c r="L76" s="4"/>
      <c r="M76" s="5"/>
      <c r="N76" s="5"/>
      <c r="O76" s="5"/>
      <c r="P76" s="6"/>
      <c r="Q76" s="6"/>
      <c r="R76" s="6"/>
      <c r="S76" s="6"/>
      <c r="T76" s="5"/>
      <c r="U76" s="5"/>
      <c r="V76" s="5"/>
      <c r="W76" s="5"/>
      <c r="X76" s="5"/>
      <c r="Y76" s="5"/>
      <c r="Z76" s="5"/>
    </row>
    <row r="77" spans="2:26" s="93" customFormat="1" ht="33" customHeight="1" x14ac:dyDescent="0.35">
      <c r="C77" s="244" t="str">
        <f>CONCATENATE("$",D76," x 96.25% (Difference of 100% Material Minus Total % Asphalt + Fuel Allowance) =")</f>
        <v>$2.25 x 96.25% (Difference of 100% Material Minus Total % Asphalt + Fuel Allowance) =</v>
      </c>
      <c r="D77" s="244"/>
      <c r="E77" s="244"/>
      <c r="F77" s="244"/>
      <c r="G77" s="244"/>
      <c r="H77" s="95">
        <f>D76*96.25/100</f>
        <v>2.1659999999999999</v>
      </c>
      <c r="I77" s="122"/>
      <c r="J77" s="4"/>
      <c r="K77" s="4"/>
      <c r="L77" s="4"/>
      <c r="M77" s="5"/>
      <c r="N77" s="5"/>
      <c r="O77" s="5"/>
      <c r="P77" s="6"/>
      <c r="Q77" s="6"/>
      <c r="R77" s="6"/>
      <c r="S77" s="6"/>
      <c r="T77" s="5"/>
      <c r="U77" s="5"/>
      <c r="V77" s="5"/>
      <c r="W77" s="5"/>
      <c r="X77" s="5"/>
      <c r="Y77" s="5"/>
      <c r="Z77" s="5"/>
    </row>
    <row r="78" spans="2:26" s="93" customFormat="1" ht="33" customHeight="1" x14ac:dyDescent="0.35">
      <c r="B78" s="233" t="s">
        <v>106</v>
      </c>
      <c r="C78" s="233"/>
      <c r="D78" s="233"/>
      <c r="E78" s="233"/>
      <c r="F78" s="233"/>
      <c r="G78" s="29"/>
      <c r="H78" s="29"/>
      <c r="I78" s="122"/>
      <c r="J78" s="4"/>
      <c r="K78" s="4"/>
      <c r="L78" s="4"/>
      <c r="M78" s="5"/>
      <c r="N78" s="5"/>
      <c r="O78" s="5"/>
      <c r="P78" s="6"/>
      <c r="Q78" s="6"/>
      <c r="R78" s="6"/>
      <c r="S78" s="6"/>
      <c r="T78" s="5"/>
      <c r="U78" s="5"/>
      <c r="V78" s="5"/>
      <c r="W78" s="5"/>
      <c r="X78" s="5"/>
      <c r="Y78" s="5"/>
      <c r="Z78" s="5"/>
    </row>
    <row r="79" spans="2:26" s="93" customFormat="1" ht="33" customHeight="1" x14ac:dyDescent="0.35">
      <c r="C79" s="226" t="str">
        <f>CONCATENATE("$",D74," + $",H77, "  =")</f>
        <v>$50.138 + $2.166  =</v>
      </c>
      <c r="D79" s="97">
        <f>D74+H77</f>
        <v>52.304000000000002</v>
      </c>
      <c r="E79" s="29"/>
      <c r="F79" s="29"/>
      <c r="G79" s="29"/>
      <c r="H79" s="29"/>
      <c r="I79" s="122"/>
      <c r="J79" s="4"/>
      <c r="K79" s="4"/>
      <c r="L79" s="4"/>
      <c r="M79" s="5"/>
      <c r="N79" s="5"/>
      <c r="O79" s="5"/>
      <c r="P79" s="6"/>
      <c r="Q79" s="6"/>
      <c r="R79" s="6"/>
      <c r="S79" s="6"/>
      <c r="T79" s="5"/>
      <c r="U79" s="5"/>
      <c r="V79" s="5"/>
      <c r="W79" s="5"/>
      <c r="X79" s="5"/>
      <c r="Y79" s="5"/>
      <c r="Z79" s="5"/>
    </row>
    <row r="80" spans="2:26" ht="29.25" customHeight="1" thickBot="1" x14ac:dyDescent="0.3">
      <c r="I80" s="121"/>
    </row>
    <row r="81" spans="2:26" ht="43.5" customHeight="1" thickBot="1" x14ac:dyDescent="0.3">
      <c r="B81" s="245" t="s">
        <v>107</v>
      </c>
      <c r="C81" s="246"/>
      <c r="D81" s="246"/>
      <c r="E81" s="246"/>
      <c r="F81" s="246"/>
      <c r="G81" s="246"/>
      <c r="H81" s="247"/>
      <c r="I81" s="121"/>
    </row>
    <row r="82" spans="2:26" ht="21.75" customHeight="1" x14ac:dyDescent="0.25">
      <c r="B82" s="243"/>
      <c r="C82" s="243"/>
      <c r="D82" s="243"/>
      <c r="E82" s="243"/>
      <c r="F82" s="243"/>
      <c r="G82" s="243"/>
      <c r="H82" s="243"/>
      <c r="I82" s="121"/>
    </row>
    <row r="83" spans="2:26" ht="21.75" customHeight="1" x14ac:dyDescent="0.25">
      <c r="B83" s="248" t="s">
        <v>108</v>
      </c>
      <c r="C83" s="248"/>
      <c r="D83" s="248"/>
      <c r="E83" s="248"/>
      <c r="F83" s="248"/>
      <c r="G83" s="248"/>
      <c r="H83" s="248"/>
      <c r="I83" s="121"/>
    </row>
    <row r="84" spans="2:26" ht="14.25" customHeight="1" thickBot="1" x14ac:dyDescent="0.3">
      <c r="B84" s="243"/>
      <c r="C84" s="243"/>
      <c r="D84" s="243"/>
      <c r="E84" s="243"/>
      <c r="F84" s="243"/>
      <c r="G84" s="243"/>
      <c r="H84" s="243"/>
      <c r="I84" s="121"/>
    </row>
    <row r="85" spans="2:26" ht="46.5" customHeight="1" x14ac:dyDescent="0.25">
      <c r="B85" s="235" t="s">
        <v>97</v>
      </c>
      <c r="C85" s="237" t="s">
        <v>98</v>
      </c>
      <c r="D85" s="239" t="s">
        <v>99</v>
      </c>
      <c r="E85" s="237" t="s">
        <v>100</v>
      </c>
      <c r="F85" s="237"/>
      <c r="G85" s="237" t="s">
        <v>101</v>
      </c>
      <c r="H85" s="241"/>
      <c r="I85" s="121"/>
    </row>
    <row r="86" spans="2:26" ht="46.5" customHeight="1" thickBot="1" x14ac:dyDescent="0.3">
      <c r="B86" s="236"/>
      <c r="C86" s="238"/>
      <c r="D86" s="240"/>
      <c r="E86" s="238"/>
      <c r="F86" s="238"/>
      <c r="G86" s="238"/>
      <c r="H86" s="242"/>
      <c r="I86" s="121"/>
    </row>
    <row r="87" spans="2:26" ht="18.75" customHeight="1" x14ac:dyDescent="0.25">
      <c r="B87" s="243"/>
      <c r="C87" s="243"/>
      <c r="D87" s="243"/>
      <c r="E87" s="243"/>
      <c r="F87" s="243"/>
      <c r="G87" s="243"/>
      <c r="H87" s="243"/>
      <c r="I87" s="121"/>
    </row>
    <row r="88" spans="2:26" ht="33" customHeight="1" x14ac:dyDescent="0.25">
      <c r="B88" s="232" t="s">
        <v>109</v>
      </c>
      <c r="C88" s="232"/>
      <c r="D88" s="232"/>
      <c r="E88" s="232"/>
      <c r="F88" s="232"/>
      <c r="G88" s="232"/>
      <c r="H88" s="232"/>
      <c r="I88" s="121"/>
    </row>
    <row r="89" spans="2:26" s="93" customFormat="1" ht="33" customHeight="1" x14ac:dyDescent="0.35">
      <c r="B89" s="233" t="s">
        <v>104</v>
      </c>
      <c r="C89" s="233"/>
      <c r="E89" s="94"/>
      <c r="F89" s="94"/>
      <c r="G89" s="94"/>
      <c r="H89" s="94"/>
      <c r="I89" s="122"/>
      <c r="J89" s="4"/>
      <c r="K89" s="4"/>
      <c r="L89" s="4"/>
      <c r="M89" s="5"/>
      <c r="N89" s="5"/>
      <c r="O89" s="5"/>
      <c r="P89" s="6"/>
      <c r="Q89" s="6"/>
      <c r="R89" s="6"/>
      <c r="S89" s="6"/>
      <c r="T89" s="5"/>
      <c r="U89" s="5"/>
      <c r="V89" s="5"/>
      <c r="W89" s="5"/>
      <c r="X89" s="5"/>
      <c r="Y89" s="5"/>
      <c r="Z89" s="5"/>
    </row>
    <row r="90" spans="2:26" s="93" customFormat="1" ht="33" customHeight="1" x14ac:dyDescent="0.35">
      <c r="C90" s="100" t="str">
        <f>CONCATENATE(" $45.000"," + ($",G59,") =")</f>
        <v xml:space="preserve"> $45.000 + ($9.59) =</v>
      </c>
      <c r="D90" s="95">
        <f>(45+G59)</f>
        <v>54.59</v>
      </c>
      <c r="E90" s="29"/>
      <c r="F90" s="29"/>
      <c r="G90" s="29"/>
      <c r="H90" s="29"/>
      <c r="I90" s="122"/>
      <c r="J90" s="4"/>
      <c r="K90" s="4"/>
      <c r="L90" s="4"/>
      <c r="M90" s="5"/>
      <c r="N90" s="5"/>
      <c r="O90" s="5"/>
      <c r="P90" s="6"/>
      <c r="Q90" s="6"/>
      <c r="R90" s="6"/>
      <c r="S90" s="6"/>
      <c r="T90" s="5"/>
      <c r="U90" s="5"/>
      <c r="V90" s="5"/>
      <c r="W90" s="5"/>
      <c r="X90" s="5"/>
      <c r="Y90" s="5"/>
      <c r="Z90" s="5"/>
    </row>
    <row r="91" spans="2:26" s="93" customFormat="1" ht="40.5" customHeight="1" x14ac:dyDescent="0.4">
      <c r="B91" s="234" t="s">
        <v>110</v>
      </c>
      <c r="C91" s="234"/>
      <c r="D91" s="98">
        <f>D90</f>
        <v>54.59</v>
      </c>
      <c r="E91" s="29"/>
      <c r="F91" s="29"/>
      <c r="G91" s="29"/>
      <c r="H91" s="29"/>
      <c r="I91" s="122"/>
      <c r="J91" s="4"/>
      <c r="K91" s="4"/>
      <c r="L91" s="4"/>
      <c r="M91" s="5"/>
      <c r="N91" s="5"/>
      <c r="O91" s="5"/>
      <c r="P91" s="6"/>
      <c r="Q91" s="6"/>
      <c r="R91" s="6"/>
      <c r="S91" s="6"/>
      <c r="T91" s="5"/>
      <c r="U91" s="5"/>
      <c r="V91" s="5"/>
      <c r="W91" s="5"/>
      <c r="X91" s="5"/>
      <c r="Y91" s="5"/>
      <c r="Z91" s="5"/>
    </row>
    <row r="92" spans="2:26" s="93" customFormat="1" ht="33" customHeight="1" x14ac:dyDescent="0.35">
      <c r="D92" s="95"/>
      <c r="E92" s="29"/>
      <c r="F92" s="29"/>
      <c r="G92" s="29"/>
      <c r="H92" s="29"/>
      <c r="J92" s="4"/>
      <c r="K92" s="4"/>
      <c r="L92" s="4"/>
      <c r="M92" s="5"/>
      <c r="N92" s="5"/>
      <c r="O92" s="5"/>
      <c r="P92" s="6"/>
      <c r="Q92" s="6"/>
      <c r="R92" s="6"/>
      <c r="S92" s="6"/>
      <c r="T92" s="5"/>
      <c r="U92" s="5"/>
      <c r="V92" s="5"/>
      <c r="W92" s="5"/>
      <c r="X92" s="5"/>
      <c r="Y92" s="5"/>
      <c r="Z92" s="5"/>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RGcJiOHsSQ9vt4nvFW0ZObGACinBmyUAbs7krkczrixIqmI3oD0zf8UznKj6+ZetSzrsUE4gsGj2eFuOHxhX1w==" saltValue="qB8KM6NioqwD3dvKLfUixg==" spinCount="100000" sheet="1" formatColumns="0" formatRows="0"/>
  <mergeCells count="99">
    <mergeCell ref="B9:H9"/>
    <mergeCell ref="J9:K9"/>
    <mergeCell ref="B1:D1"/>
    <mergeCell ref="C3:E3"/>
    <mergeCell ref="G3:H3"/>
    <mergeCell ref="C4:E4"/>
    <mergeCell ref="G4:H4"/>
    <mergeCell ref="B6:E6"/>
    <mergeCell ref="F6:G6"/>
    <mergeCell ref="M6:N8"/>
    <mergeCell ref="P6:S7"/>
    <mergeCell ref="B7:E7"/>
    <mergeCell ref="B8:H8"/>
    <mergeCell ref="P8:S8"/>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22:H22"/>
    <mergeCell ref="P22:P24"/>
    <mergeCell ref="Q22:Q24"/>
    <mergeCell ref="G23:H23"/>
    <mergeCell ref="G24:H24"/>
    <mergeCell ref="G19:H19"/>
    <mergeCell ref="P19:P21"/>
    <mergeCell ref="Q19:Q21"/>
    <mergeCell ref="G20:H20"/>
    <mergeCell ref="G21:H21"/>
    <mergeCell ref="B35:H35"/>
    <mergeCell ref="G25:H25"/>
    <mergeCell ref="P25:P27"/>
    <mergeCell ref="Q25:Q27"/>
    <mergeCell ref="G26:H26"/>
    <mergeCell ref="G27:H27"/>
    <mergeCell ref="G28:H28"/>
    <mergeCell ref="P28:P30"/>
    <mergeCell ref="Q28:Q30"/>
    <mergeCell ref="G29:H29"/>
    <mergeCell ref="G30:H30"/>
    <mergeCell ref="P31:P33"/>
    <mergeCell ref="Q31:Q33"/>
    <mergeCell ref="B32:H32"/>
    <mergeCell ref="B33:H33"/>
    <mergeCell ref="B34:H34"/>
    <mergeCell ref="B64:H64"/>
    <mergeCell ref="B36:H36"/>
    <mergeCell ref="D37:E37"/>
    <mergeCell ref="B39:D39"/>
    <mergeCell ref="B41:H41"/>
    <mergeCell ref="B56:H56"/>
    <mergeCell ref="B57:H57"/>
    <mergeCell ref="G58:H58"/>
    <mergeCell ref="G59:H59"/>
    <mergeCell ref="G60:H60"/>
    <mergeCell ref="G61:H61"/>
    <mergeCell ref="B63:H63"/>
    <mergeCell ref="B65:H65"/>
    <mergeCell ref="B66:H66"/>
    <mergeCell ref="B67:B68"/>
    <mergeCell ref="C67:C68"/>
    <mergeCell ref="D67:D68"/>
    <mergeCell ref="E67:F68"/>
    <mergeCell ref="G67:H68"/>
    <mergeCell ref="B84:H84"/>
    <mergeCell ref="B69:H69"/>
    <mergeCell ref="B70:H70"/>
    <mergeCell ref="B71:H71"/>
    <mergeCell ref="B72:H72"/>
    <mergeCell ref="B73:C73"/>
    <mergeCell ref="B75:C75"/>
    <mergeCell ref="C77:G77"/>
    <mergeCell ref="B78:F78"/>
    <mergeCell ref="B81:H81"/>
    <mergeCell ref="B82:H82"/>
    <mergeCell ref="B83:H83"/>
    <mergeCell ref="B88:H88"/>
    <mergeCell ref="B89:C89"/>
    <mergeCell ref="B91:C91"/>
    <mergeCell ref="B85:B86"/>
    <mergeCell ref="C85:C86"/>
    <mergeCell ref="D85:D86"/>
    <mergeCell ref="E85:F86"/>
    <mergeCell ref="G85:H86"/>
    <mergeCell ref="B87:H87"/>
  </mergeCells>
  <dataValidations count="8">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5543378C-D3F6-4436-9369-F3573D8FDBAD}">
      <formula1>$R$10:$R$34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F8B003D9-A0EE-4D3C-85D8-1138A97080B4}">
      <formula1>$P$10:$P$34</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09902BF7-E5CD-422E-9280-1DB8284E856F}">
      <formula1>$Q$10:$Q$34</formula1>
    </dataValidation>
    <dataValidation type="list" allowBlank="1" showInputMessage="1" showErrorMessage="1" sqref="K15" xr:uid="{1E8C1D58-4F74-41C1-83BC-2F1ED4D5E28E}">
      <formula1>$N$9:$N$43</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C42328CC-4A0D-4427-923D-E5847421E011}">
      <formula1>$N$9:$N$9</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ACA93B8F-B328-4A0C-8855-ED71DB2F3CF6}">
      <formula1>$N$11:$N$22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5A98C18C-8FBB-45FD-BEEE-FF0BDF3D21DD}">
      <formula1>$M$11:$M$22</formula1>
    </dataValidation>
    <dataValidation type="list" allowBlank="1" showInputMessage="1" showErrorMessage="1" sqref="K10" xr:uid="{E1BEB18D-33FC-483C-880A-351BC661862A}">
      <formula1>"2019, 2020, 2021, 2022, 2023"</formula1>
    </dataValidation>
  </dataValidations>
  <hyperlinks>
    <hyperlink ref="P8:S8" r:id="rId1" display="Posted Price" xr:uid="{6BA7911D-2C65-455A-BA29-C3DE6285D4DF}"/>
  </hyperlinks>
  <printOptions horizontalCentered="1"/>
  <pageMargins left="0.25" right="0.25" top="0.75" bottom="0.75" header="0.3" footer="0.3"/>
  <pageSetup scale="54" orientation="landscape" horizontalDpi="4294967295" r:id="rId2"/>
  <rowBreaks count="4" manualBreakCount="4">
    <brk id="30" min="1" max="7" man="1"/>
    <brk id="55" min="1" max="7" man="1"/>
    <brk id="79" min="1" max="7" man="1"/>
    <brk id="91" min="1"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E2A73-094D-4EE0-A8F7-7345361DEF0C}">
  <dimension ref="B1:W130"/>
  <sheetViews>
    <sheetView showGridLines="0" showRowColHeaders="0" zoomScale="80" zoomScaleNormal="80" workbookViewId="0">
      <selection activeCell="C4" sqref="C4:E4"/>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August</v>
      </c>
      <c r="G1" s="2">
        <f>K97</f>
        <v>2021</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54"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August 1, 2021</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August 2021 Average is</v>
      </c>
      <c r="E10" s="292"/>
      <c r="F10" s="292"/>
      <c r="G10" s="34">
        <f>K102</f>
        <v>573</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3.8250000000000002</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8.0069999999999997</v>
      </c>
      <c r="H21" s="277" t="e">
        <f>IF((ABS((#REF!-J102)*E21/100))&gt;0.1, (#REF!-J102)*E21/100, 0)</f>
        <v>#REF!</v>
      </c>
      <c r="I21" s="118"/>
    </row>
    <row r="22" spans="2:23" ht="21.75" customHeight="1" x14ac:dyDescent="0.3">
      <c r="B22" s="54" t="s">
        <v>64</v>
      </c>
      <c r="C22" s="55" t="s">
        <v>112</v>
      </c>
      <c r="D22" s="56">
        <v>6.85</v>
      </c>
      <c r="E22" s="56">
        <v>1</v>
      </c>
      <c r="F22" s="57">
        <f t="shared" si="0"/>
        <v>7.85</v>
      </c>
      <c r="G22" s="276">
        <f t="shared" si="1"/>
        <v>8.0069999999999997</v>
      </c>
      <c r="H22" s="277" t="e">
        <f>IF((ABS((#REF!-#REF!)*E22/100))&gt;0.1, (#REF!-#REF!)*E22/100, 0)</f>
        <v>#REF!</v>
      </c>
      <c r="I22" s="118"/>
    </row>
    <row r="23" spans="2:23" ht="21.75" customHeight="1" x14ac:dyDescent="0.3">
      <c r="B23" s="54" t="s">
        <v>66</v>
      </c>
      <c r="C23" s="55" t="s">
        <v>113</v>
      </c>
      <c r="D23" s="56">
        <v>6.85</v>
      </c>
      <c r="E23" s="56">
        <v>1</v>
      </c>
      <c r="F23" s="57">
        <f t="shared" si="0"/>
        <v>7.85</v>
      </c>
      <c r="G23" s="276">
        <f t="shared" si="1"/>
        <v>8.0069999999999997</v>
      </c>
      <c r="H23" s="277" t="e">
        <f>IF((ABS((#REF!-#REF!)*E23/100))&gt;0.1, (#REF!-#REF!)*E23/100, 0)</f>
        <v>#REF!</v>
      </c>
      <c r="I23" s="118"/>
    </row>
    <row r="24" spans="2:23" ht="21.75" customHeight="1" x14ac:dyDescent="0.3">
      <c r="B24" s="54" t="s">
        <v>68</v>
      </c>
      <c r="C24" s="55" t="s">
        <v>114</v>
      </c>
      <c r="D24" s="56">
        <v>6.85</v>
      </c>
      <c r="E24" s="56">
        <v>1</v>
      </c>
      <c r="F24" s="57">
        <f t="shared" si="0"/>
        <v>7.85</v>
      </c>
      <c r="G24" s="276">
        <f t="shared" si="1"/>
        <v>8.0069999999999997</v>
      </c>
      <c r="H24" s="277" t="e">
        <f>IF((ABS((#REF!-#REF!)*E24/100))&gt;0.1, (#REF!-#REF!)*E24/100, 0)</f>
        <v>#REF!</v>
      </c>
      <c r="I24" s="118"/>
    </row>
    <row r="25" spans="2:23" ht="21.75" customHeight="1" x14ac:dyDescent="0.3">
      <c r="B25" s="54" t="s">
        <v>125</v>
      </c>
      <c r="C25" s="55" t="s">
        <v>115</v>
      </c>
      <c r="D25" s="56">
        <v>8.25</v>
      </c>
      <c r="E25" s="56">
        <v>1</v>
      </c>
      <c r="F25" s="58">
        <f t="shared" si="0"/>
        <v>9.25</v>
      </c>
      <c r="G25" s="276">
        <f t="shared" si="1"/>
        <v>9.4350000000000005</v>
      </c>
      <c r="H25" s="277" t="e">
        <f>IF((ABS((#REF!-#REF!)*E25/100))&gt;0.1, (#REF!-#REF!)*E25/100, 0)</f>
        <v>#REF!</v>
      </c>
      <c r="I25" s="118"/>
    </row>
    <row r="26" spans="2:23" ht="21.75" customHeight="1" x14ac:dyDescent="0.3">
      <c r="B26" s="54" t="s">
        <v>126</v>
      </c>
      <c r="C26" s="55" t="s">
        <v>71</v>
      </c>
      <c r="D26" s="56">
        <v>6.2</v>
      </c>
      <c r="E26" s="56">
        <v>1</v>
      </c>
      <c r="F26" s="58">
        <f t="shared" si="0"/>
        <v>7.2</v>
      </c>
      <c r="G26" s="276">
        <f t="shared" si="1"/>
        <v>7.3440000000000003</v>
      </c>
      <c r="H26" s="277" t="e">
        <f>IF((ABS((#REF!-#REF!)*E26/100))&gt;0.1, (#REF!-#REF!)*E26/100, 0)</f>
        <v>#REF!</v>
      </c>
      <c r="I26" s="118"/>
    </row>
    <row r="27" spans="2:23" ht="21.75" customHeight="1" x14ac:dyDescent="0.3">
      <c r="B27" s="54" t="s">
        <v>127</v>
      </c>
      <c r="C27" s="55" t="s">
        <v>72</v>
      </c>
      <c r="D27" s="56">
        <v>5.5</v>
      </c>
      <c r="E27" s="56">
        <v>1</v>
      </c>
      <c r="F27" s="57">
        <f t="shared" si="0"/>
        <v>6.5</v>
      </c>
      <c r="G27" s="276">
        <f t="shared" si="1"/>
        <v>6.63</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6.0179999999999998</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5.61</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7.8540000000000001</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53"/>
      <c r="E38" s="153"/>
      <c r="F38" s="73"/>
      <c r="G38" s="71"/>
      <c r="H38" s="71"/>
      <c r="I38" s="118"/>
      <c r="J38" s="5"/>
      <c r="K38" s="5"/>
      <c r="L38" s="5"/>
      <c r="P38" s="5"/>
      <c r="Q38" s="5"/>
      <c r="R38" s="5"/>
      <c r="S38" s="5"/>
    </row>
    <row r="39" spans="2:22" ht="21.75" customHeight="1" x14ac:dyDescent="0.3">
      <c r="B39" s="259" t="s">
        <v>83</v>
      </c>
      <c r="C39" s="259"/>
      <c r="D39" s="259"/>
      <c r="E39" s="124">
        <f>K105</f>
        <v>44317</v>
      </c>
      <c r="F39" s="74" t="s">
        <v>84</v>
      </c>
      <c r="G39" s="104">
        <f>K106</f>
        <v>338.9</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65">
        <v>0.96250000000000002</v>
      </c>
      <c r="H43" s="166">
        <f t="shared" ref="H43:H53" si="2">(($K$106-$K$108)/$K$108)</f>
        <v>3.8600000000000002E-2</v>
      </c>
      <c r="I43" s="119"/>
      <c r="J43" s="78"/>
      <c r="K43" s="5"/>
      <c r="L43" s="5"/>
      <c r="P43" s="5"/>
      <c r="Q43" s="5"/>
      <c r="R43" s="5"/>
      <c r="S43" s="5"/>
    </row>
    <row r="44" spans="2:22" ht="21.75" customHeight="1" x14ac:dyDescent="0.3">
      <c r="B44" s="54" t="s">
        <v>62</v>
      </c>
      <c r="C44" s="79" t="s">
        <v>63</v>
      </c>
      <c r="D44" s="56">
        <v>6.85</v>
      </c>
      <c r="E44" s="56">
        <v>1</v>
      </c>
      <c r="F44" s="57">
        <f t="shared" ref="F44:F53" si="3">D44+E44</f>
        <v>7.85</v>
      </c>
      <c r="G44" s="80">
        <v>0.92149999999999999</v>
      </c>
      <c r="H44" s="167">
        <f t="shared" si="2"/>
        <v>3.8600000000000002E-2</v>
      </c>
      <c r="I44" s="119"/>
      <c r="J44" s="5"/>
      <c r="K44" s="5"/>
      <c r="L44" s="5"/>
      <c r="P44" s="5"/>
      <c r="Q44" s="5"/>
      <c r="R44" s="5"/>
      <c r="S44" s="5"/>
      <c r="U44" s="81"/>
      <c r="V44" s="81"/>
    </row>
    <row r="45" spans="2:22" ht="21.75" customHeight="1" x14ac:dyDescent="0.3">
      <c r="B45" s="54" t="s">
        <v>64</v>
      </c>
      <c r="C45" s="79" t="s">
        <v>65</v>
      </c>
      <c r="D45" s="56">
        <v>6.85</v>
      </c>
      <c r="E45" s="56">
        <v>1</v>
      </c>
      <c r="F45" s="57">
        <f t="shared" si="3"/>
        <v>7.85</v>
      </c>
      <c r="G45" s="80">
        <v>0.92149999999999999</v>
      </c>
      <c r="H45" s="167">
        <f t="shared" si="2"/>
        <v>3.8600000000000002E-2</v>
      </c>
      <c r="I45" s="119"/>
      <c r="J45" s="5"/>
      <c r="K45" s="5"/>
      <c r="L45" s="5"/>
      <c r="P45" s="5"/>
      <c r="Q45" s="5"/>
      <c r="R45" s="5"/>
      <c r="S45" s="5"/>
    </row>
    <row r="46" spans="2:22" ht="21.75" customHeight="1" x14ac:dyDescent="0.3">
      <c r="B46" s="54" t="s">
        <v>66</v>
      </c>
      <c r="C46" s="79" t="s">
        <v>67</v>
      </c>
      <c r="D46" s="56">
        <v>6.85</v>
      </c>
      <c r="E46" s="56">
        <v>1</v>
      </c>
      <c r="F46" s="57">
        <f t="shared" si="3"/>
        <v>7.85</v>
      </c>
      <c r="G46" s="80">
        <v>0.92149999999999999</v>
      </c>
      <c r="H46" s="167">
        <f t="shared" si="2"/>
        <v>3.8600000000000002E-2</v>
      </c>
      <c r="I46" s="119"/>
      <c r="J46" s="5"/>
      <c r="K46" s="5"/>
      <c r="L46" s="5"/>
      <c r="P46" s="5"/>
      <c r="Q46" s="5"/>
      <c r="R46" s="5"/>
      <c r="S46" s="5"/>
    </row>
    <row r="47" spans="2:22" ht="21.75" customHeight="1" x14ac:dyDescent="0.3">
      <c r="B47" s="54" t="s">
        <v>68</v>
      </c>
      <c r="C47" s="79" t="s">
        <v>69</v>
      </c>
      <c r="D47" s="56">
        <v>6.85</v>
      </c>
      <c r="E47" s="56">
        <v>1</v>
      </c>
      <c r="F47" s="57">
        <f t="shared" si="3"/>
        <v>7.85</v>
      </c>
      <c r="G47" s="80">
        <v>0.92149999999999999</v>
      </c>
      <c r="H47" s="167">
        <f t="shared" si="2"/>
        <v>3.8600000000000002E-2</v>
      </c>
      <c r="I47" s="119"/>
      <c r="J47" s="5"/>
      <c r="K47" s="5"/>
      <c r="L47" s="5"/>
      <c r="P47" s="5"/>
      <c r="Q47" s="5"/>
      <c r="R47" s="5"/>
      <c r="S47" s="5"/>
    </row>
    <row r="48" spans="2:22" ht="21.75" customHeight="1" x14ac:dyDescent="0.3">
      <c r="B48" s="54" t="s">
        <v>125</v>
      </c>
      <c r="C48" s="79" t="s">
        <v>70</v>
      </c>
      <c r="D48" s="56">
        <v>8.25</v>
      </c>
      <c r="E48" s="56">
        <v>1</v>
      </c>
      <c r="F48" s="58">
        <f t="shared" si="3"/>
        <v>9.25</v>
      </c>
      <c r="G48" s="80">
        <v>0.90749999999999997</v>
      </c>
      <c r="H48" s="167">
        <f t="shared" si="2"/>
        <v>3.8600000000000002E-2</v>
      </c>
      <c r="I48" s="119"/>
      <c r="J48" s="5" t="s">
        <v>88</v>
      </c>
      <c r="K48" s="5"/>
      <c r="L48" s="5"/>
      <c r="P48" s="5"/>
      <c r="Q48" s="5"/>
      <c r="R48" s="5"/>
      <c r="S48" s="5"/>
    </row>
    <row r="49" spans="2:23" ht="21.75" customHeight="1" x14ac:dyDescent="0.3">
      <c r="B49" s="54" t="s">
        <v>126</v>
      </c>
      <c r="C49" s="79" t="s">
        <v>71</v>
      </c>
      <c r="D49" s="56">
        <v>6.2</v>
      </c>
      <c r="E49" s="56">
        <v>1</v>
      </c>
      <c r="F49" s="58">
        <f t="shared" si="3"/>
        <v>7.2</v>
      </c>
      <c r="G49" s="80">
        <v>0.92800000000000005</v>
      </c>
      <c r="H49" s="167">
        <f t="shared" si="2"/>
        <v>3.8600000000000002E-2</v>
      </c>
      <c r="I49" s="119"/>
      <c r="J49" s="5"/>
      <c r="K49" s="5"/>
      <c r="L49" s="5"/>
      <c r="P49" s="5"/>
      <c r="Q49" s="5"/>
      <c r="R49" s="5"/>
      <c r="S49" s="5"/>
    </row>
    <row r="50" spans="2:23" ht="21.75" customHeight="1" x14ac:dyDescent="0.3">
      <c r="B50" s="54" t="s">
        <v>127</v>
      </c>
      <c r="C50" s="79" t="s">
        <v>72</v>
      </c>
      <c r="D50" s="56">
        <v>5.5</v>
      </c>
      <c r="E50" s="56">
        <v>1</v>
      </c>
      <c r="F50" s="57">
        <f t="shared" si="3"/>
        <v>6.5</v>
      </c>
      <c r="G50" s="80">
        <v>0.93500000000000005</v>
      </c>
      <c r="H50" s="167">
        <f t="shared" si="2"/>
        <v>3.8600000000000002E-2</v>
      </c>
      <c r="I50" s="119"/>
      <c r="J50" s="5"/>
      <c r="K50" s="5"/>
      <c r="L50" s="5"/>
      <c r="P50" s="5"/>
      <c r="Q50" s="5"/>
      <c r="R50" s="5"/>
      <c r="S50" s="5"/>
    </row>
    <row r="51" spans="2:23" ht="21.75" customHeight="1" x14ac:dyDescent="0.3">
      <c r="B51" s="54" t="s">
        <v>128</v>
      </c>
      <c r="C51" s="79" t="s">
        <v>73</v>
      </c>
      <c r="D51" s="56">
        <v>4.9000000000000004</v>
      </c>
      <c r="E51" s="56">
        <v>1</v>
      </c>
      <c r="F51" s="57">
        <f t="shared" si="3"/>
        <v>5.9</v>
      </c>
      <c r="G51" s="80">
        <v>0.94099999999999995</v>
      </c>
      <c r="H51" s="167">
        <f t="shared" si="2"/>
        <v>3.8600000000000002E-2</v>
      </c>
      <c r="I51" s="119"/>
      <c r="J51" s="5"/>
      <c r="K51" s="5"/>
      <c r="L51" s="5"/>
      <c r="P51" s="5"/>
      <c r="Q51" s="5"/>
      <c r="R51" s="5"/>
      <c r="S51" s="5"/>
      <c r="U51" s="36"/>
      <c r="V51" s="36"/>
    </row>
    <row r="52" spans="2:23" ht="21.75" customHeight="1" x14ac:dyDescent="0.3">
      <c r="B52" s="54" t="s">
        <v>129</v>
      </c>
      <c r="C52" s="79" t="s">
        <v>74</v>
      </c>
      <c r="D52" s="56">
        <v>4.5</v>
      </c>
      <c r="E52" s="60">
        <v>1</v>
      </c>
      <c r="F52" s="57">
        <f t="shared" si="3"/>
        <v>5.5</v>
      </c>
      <c r="G52" s="80">
        <v>0.94499999999999995</v>
      </c>
      <c r="H52" s="167">
        <f t="shared" si="2"/>
        <v>3.8600000000000002E-2</v>
      </c>
      <c r="I52" s="119"/>
      <c r="J52" s="5"/>
      <c r="K52" s="5"/>
      <c r="L52" s="5"/>
      <c r="P52" s="5"/>
      <c r="Q52" s="5"/>
      <c r="R52" s="5"/>
      <c r="S52" s="5"/>
      <c r="U52" s="36"/>
      <c r="V52" s="36"/>
    </row>
    <row r="53" spans="2:23" ht="21.75" customHeight="1" thickBot="1" x14ac:dyDescent="0.35">
      <c r="B53" s="61" t="s">
        <v>130</v>
      </c>
      <c r="C53" s="82" t="s">
        <v>75</v>
      </c>
      <c r="D53" s="63">
        <v>6.7</v>
      </c>
      <c r="E53" s="64">
        <v>1</v>
      </c>
      <c r="F53" s="65">
        <f t="shared" si="3"/>
        <v>7.7</v>
      </c>
      <c r="G53" s="83">
        <v>0.92300000000000004</v>
      </c>
      <c r="H53" s="168">
        <f t="shared" si="2"/>
        <v>3.8600000000000002E-2</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7.14</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7.14</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7.14</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($3.825) =</v>
      </c>
      <c r="D74" s="95">
        <f>(45+G20)</f>
        <v>48.825000000000003</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0.0386 =</v>
      </c>
      <c r="D76" s="106">
        <f>(45*H43)</f>
        <v>1.7370000000000001</v>
      </c>
      <c r="E76" s="29"/>
      <c r="F76" s="29"/>
      <c r="G76" s="29"/>
      <c r="H76" s="29"/>
      <c r="I76" s="122"/>
    </row>
    <row r="77" spans="2:23" s="93" customFormat="1" ht="33" customHeight="1" x14ac:dyDescent="0.35">
      <c r="C77" s="244" t="str">
        <f>CONCATENATE("$",D76," x 96.25% (Difference of 100% Material Minus Total % Asphalt + Fuel Allowance) =")</f>
        <v>$1.737 x 96.25% (Difference of 100% Material Minus Total % Asphalt + Fuel Allowance) =</v>
      </c>
      <c r="D77" s="244"/>
      <c r="E77" s="244"/>
      <c r="F77" s="244"/>
      <c r="G77" s="244"/>
      <c r="H77" s="95">
        <f>D76*96.25/100</f>
        <v>1.6719999999999999</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52" t="str">
        <f>CONCATENATE("$",D74," + $",H77, "  =")</f>
        <v>$48.825 + $1.672  =</v>
      </c>
      <c r="D79" s="97">
        <f>D74+H77</f>
        <v>50.497</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($7.14) =</v>
      </c>
      <c r="D90" s="95">
        <f>(45+G59)</f>
        <v>52.14</v>
      </c>
      <c r="E90" s="29"/>
      <c r="F90" s="29"/>
      <c r="G90" s="29"/>
      <c r="H90" s="29"/>
      <c r="I90" s="122"/>
    </row>
    <row r="91" spans="2:22" s="93" customFormat="1" ht="40.5" customHeight="1" x14ac:dyDescent="0.4">
      <c r="B91" s="234" t="s">
        <v>110</v>
      </c>
      <c r="C91" s="234"/>
      <c r="D91" s="98">
        <f>D90</f>
        <v>52.14</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2021</v>
      </c>
      <c r="M97" s="21" t="s">
        <v>19</v>
      </c>
      <c r="N97" s="17" t="s">
        <v>20</v>
      </c>
      <c r="P97" s="269">
        <v>44317</v>
      </c>
      <c r="Q97" s="272">
        <v>338.9</v>
      </c>
      <c r="R97" s="99">
        <v>44378</v>
      </c>
      <c r="S97" s="293">
        <v>44075</v>
      </c>
      <c r="U97" s="22" t="s">
        <v>21</v>
      </c>
    </row>
    <row r="98" spans="10:21" ht="18" customHeight="1" thickBot="1" x14ac:dyDescent="0.3">
      <c r="J98" s="13" t="s">
        <v>17</v>
      </c>
      <c r="K98" s="14" t="s">
        <v>44</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t="s">
        <v>88</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573</v>
      </c>
      <c r="M102" s="21" t="s">
        <v>36</v>
      </c>
      <c r="N102" s="26">
        <v>546</v>
      </c>
      <c r="P102" s="271"/>
      <c r="Q102" s="274"/>
      <c r="R102" s="27">
        <v>44531</v>
      </c>
      <c r="S102" s="294"/>
    </row>
    <row r="103" spans="10:21" ht="18" customHeight="1" thickBot="1" x14ac:dyDescent="0.3">
      <c r="J103" s="24"/>
      <c r="K103" s="25"/>
      <c r="M103" s="21" t="s">
        <v>18</v>
      </c>
      <c r="N103" s="26">
        <v>552</v>
      </c>
      <c r="P103" s="269">
        <v>44501</v>
      </c>
      <c r="Q103" s="272" t="s">
        <v>88</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44317</v>
      </c>
      <c r="M105" s="21" t="s">
        <v>44</v>
      </c>
      <c r="N105" s="26">
        <v>573</v>
      </c>
      <c r="P105" s="271"/>
      <c r="Q105" s="274"/>
      <c r="R105" s="27">
        <v>44621</v>
      </c>
      <c r="S105" s="294"/>
      <c r="U105" s="36"/>
    </row>
    <row r="106" spans="10:21" ht="18" customHeight="1" thickBot="1" x14ac:dyDescent="0.3">
      <c r="J106" s="38" t="s">
        <v>43</v>
      </c>
      <c r="K106" s="39">
        <v>338.9</v>
      </c>
      <c r="M106" s="21" t="s">
        <v>47</v>
      </c>
      <c r="N106" s="26"/>
      <c r="P106" s="269">
        <v>44593</v>
      </c>
      <c r="Q106" s="272" t="s">
        <v>88</v>
      </c>
      <c r="R106" s="99">
        <v>44652</v>
      </c>
      <c r="S106" s="294"/>
      <c r="U106" s="36"/>
    </row>
    <row r="107" spans="10:21" ht="18" customHeight="1" thickBot="1" x14ac:dyDescent="0.3">
      <c r="J107" s="40" t="s">
        <v>46</v>
      </c>
      <c r="K107" s="41" t="s">
        <v>123</v>
      </c>
      <c r="M107" s="21" t="s">
        <v>50</v>
      </c>
      <c r="N107" s="26"/>
      <c r="P107" s="270"/>
      <c r="Q107" s="273"/>
      <c r="R107" s="27">
        <v>44682</v>
      </c>
      <c r="S107" s="294"/>
      <c r="U107" s="36"/>
    </row>
    <row r="108" spans="10:21" ht="18" customHeight="1" thickBot="1" x14ac:dyDescent="0.3">
      <c r="J108" s="40" t="s">
        <v>49</v>
      </c>
      <c r="K108" s="42">
        <v>326.3</v>
      </c>
      <c r="M108" s="21" t="s">
        <v>53</v>
      </c>
      <c r="N108" s="26"/>
      <c r="P108" s="271"/>
      <c r="Q108" s="274"/>
      <c r="R108" s="27">
        <v>44713</v>
      </c>
      <c r="S108" s="294"/>
      <c r="U108" s="36"/>
    </row>
    <row r="109" spans="10:21" ht="18" customHeight="1" thickBot="1" x14ac:dyDescent="0.3">
      <c r="J109" s="43" t="s">
        <v>52</v>
      </c>
      <c r="K109" s="44">
        <v>44378</v>
      </c>
      <c r="L109" s="5"/>
      <c r="M109" s="45" t="s">
        <v>54</v>
      </c>
      <c r="N109" s="126"/>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c r="P112" s="269">
        <v>44774</v>
      </c>
      <c r="Q112" s="272" t="s">
        <v>88</v>
      </c>
      <c r="R112" s="99">
        <v>44835</v>
      </c>
      <c r="S112" s="294"/>
      <c r="U112" s="36"/>
    </row>
    <row r="113" spans="10:19" ht="18" customHeight="1" thickBot="1" x14ac:dyDescent="0.3">
      <c r="J113" s="5"/>
      <c r="K113" s="5"/>
      <c r="L113" s="5"/>
      <c r="M113" s="21" t="s">
        <v>26</v>
      </c>
      <c r="N113" s="26"/>
      <c r="P113" s="270"/>
      <c r="Q113" s="273"/>
      <c r="R113" s="27">
        <v>44866</v>
      </c>
      <c r="S113" s="294"/>
    </row>
    <row r="114" spans="10:19" ht="18" customHeight="1" thickBot="1" x14ac:dyDescent="0.3">
      <c r="J114" s="5"/>
      <c r="K114" s="5"/>
      <c r="L114" s="5"/>
      <c r="M114" s="21" t="s">
        <v>29</v>
      </c>
      <c r="N114" s="26"/>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PmWyXaGAs6s/IzIptCsC4UC74X1TsQteti+c0s5LdNVbYpmqKAzgg2/n4sij7NM2YcCcF0siUIvDeKi5J8Rzvg==" saltValue="eplKuSAQ0gvs83tEcGOYWw==" spinCount="100000" sheet="1" formatColumns="0" formatRows="0"/>
  <mergeCells count="99">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H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18:P120"/>
    <mergeCell ref="Q118:Q120"/>
    <mergeCell ref="P106:P108"/>
    <mergeCell ref="Q106:Q108"/>
    <mergeCell ref="P109:P111"/>
    <mergeCell ref="Q109:Q111"/>
    <mergeCell ref="P112:P114"/>
    <mergeCell ref="Q112:Q114"/>
  </mergeCells>
  <dataValidations count="8">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1987B5D3-1777-4CBD-B874-B174E7F9B8E5}">
      <formula1>$R$97:$R$121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20DE1B29-0AF1-40EE-989D-5B720B8651BD}">
      <formula1>$P$97:$P$121</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2EE00687-0150-4479-B1CF-E0042BB5A5BB}">
      <formula1>$Q$97:$Q$121</formula1>
    </dataValidation>
    <dataValidation type="list" allowBlank="1" showInputMessage="1" showErrorMessage="1" sqref="K102" xr:uid="{6A4E7EB7-6414-4666-A69A-0F1D8B262B64}">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E85265AD-A9FE-42DD-B6FD-E903616894F2}">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A6E7158E-ECFD-4CB9-88C0-91065716189B}">
      <formula1>$N$98:$N$109</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27A88FB2-8FB5-4B63-87EB-38E6DC593D0C}">
      <formula1>$M$98:$M$109</formula1>
    </dataValidation>
    <dataValidation type="list" allowBlank="1" showInputMessage="1" showErrorMessage="1" sqref="K97" xr:uid="{6A3D4FCD-047C-496C-8D01-30D03FE07D72}">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9A20C-F3B4-407D-BCCA-5CBD5CF49CD4}">
  <dimension ref="B1:W130"/>
  <sheetViews>
    <sheetView showGridLines="0" showRowColHeaders="0" topLeftCell="A31" zoomScale="80" zoomScaleNormal="80" workbookViewId="0">
      <selection activeCell="H45" sqref="H45"/>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July</v>
      </c>
      <c r="G1" s="2">
        <f>K97</f>
        <v>2021</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51"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July 1, 2021</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July 2021 Average is</v>
      </c>
      <c r="E10" s="292"/>
      <c r="F10" s="292"/>
      <c r="G10" s="34">
        <f>K102</f>
        <v>568</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3.6379999999999999</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7.6150000000000002</v>
      </c>
      <c r="H21" s="277" t="e">
        <f>IF((ABS((#REF!-J102)*E21/100))&gt;0.1, (#REF!-J102)*E21/100, 0)</f>
        <v>#REF!</v>
      </c>
      <c r="I21" s="118"/>
    </row>
    <row r="22" spans="2:23" ht="21.75" customHeight="1" x14ac:dyDescent="0.3">
      <c r="B22" s="54" t="s">
        <v>64</v>
      </c>
      <c r="C22" s="55" t="s">
        <v>112</v>
      </c>
      <c r="D22" s="56">
        <v>6.85</v>
      </c>
      <c r="E22" s="56">
        <v>1</v>
      </c>
      <c r="F22" s="57">
        <f t="shared" si="0"/>
        <v>7.85</v>
      </c>
      <c r="G22" s="276">
        <f t="shared" si="1"/>
        <v>7.6150000000000002</v>
      </c>
      <c r="H22" s="277" t="e">
        <f>IF((ABS((#REF!-#REF!)*E22/100))&gt;0.1, (#REF!-#REF!)*E22/100, 0)</f>
        <v>#REF!</v>
      </c>
      <c r="I22" s="118"/>
    </row>
    <row r="23" spans="2:23" ht="21.75" customHeight="1" x14ac:dyDescent="0.3">
      <c r="B23" s="54" t="s">
        <v>66</v>
      </c>
      <c r="C23" s="55" t="s">
        <v>113</v>
      </c>
      <c r="D23" s="56">
        <v>6.85</v>
      </c>
      <c r="E23" s="56">
        <v>1</v>
      </c>
      <c r="F23" s="57">
        <f t="shared" si="0"/>
        <v>7.85</v>
      </c>
      <c r="G23" s="276">
        <f t="shared" si="1"/>
        <v>7.6150000000000002</v>
      </c>
      <c r="H23" s="277" t="e">
        <f>IF((ABS((#REF!-#REF!)*E23/100))&gt;0.1, (#REF!-#REF!)*E23/100, 0)</f>
        <v>#REF!</v>
      </c>
      <c r="I23" s="118"/>
    </row>
    <row r="24" spans="2:23" ht="21.75" customHeight="1" x14ac:dyDescent="0.3">
      <c r="B24" s="54" t="s">
        <v>68</v>
      </c>
      <c r="C24" s="55" t="s">
        <v>114</v>
      </c>
      <c r="D24" s="56">
        <v>6.85</v>
      </c>
      <c r="E24" s="56">
        <v>1</v>
      </c>
      <c r="F24" s="57">
        <f t="shared" si="0"/>
        <v>7.85</v>
      </c>
      <c r="G24" s="276">
        <f t="shared" si="1"/>
        <v>7.6150000000000002</v>
      </c>
      <c r="H24" s="277" t="e">
        <f>IF((ABS((#REF!-#REF!)*E24/100))&gt;0.1, (#REF!-#REF!)*E24/100, 0)</f>
        <v>#REF!</v>
      </c>
      <c r="I24" s="118"/>
    </row>
    <row r="25" spans="2:23" ht="21.75" customHeight="1" x14ac:dyDescent="0.3">
      <c r="B25" s="54" t="s">
        <v>125</v>
      </c>
      <c r="C25" s="55" t="s">
        <v>115</v>
      </c>
      <c r="D25" s="56">
        <v>8.25</v>
      </c>
      <c r="E25" s="56">
        <v>1</v>
      </c>
      <c r="F25" s="58">
        <f t="shared" si="0"/>
        <v>9.25</v>
      </c>
      <c r="G25" s="276">
        <f t="shared" si="1"/>
        <v>8.9730000000000008</v>
      </c>
      <c r="H25" s="277" t="e">
        <f>IF((ABS((#REF!-#REF!)*E25/100))&gt;0.1, (#REF!-#REF!)*E25/100, 0)</f>
        <v>#REF!</v>
      </c>
      <c r="I25" s="118"/>
    </row>
    <row r="26" spans="2:23" ht="21.75" customHeight="1" x14ac:dyDescent="0.3">
      <c r="B26" s="54" t="s">
        <v>126</v>
      </c>
      <c r="C26" s="55" t="s">
        <v>71</v>
      </c>
      <c r="D26" s="56">
        <v>6.2</v>
      </c>
      <c r="E26" s="56">
        <v>1</v>
      </c>
      <c r="F26" s="58">
        <f t="shared" si="0"/>
        <v>7.2</v>
      </c>
      <c r="G26" s="276">
        <f t="shared" si="1"/>
        <v>6.984</v>
      </c>
      <c r="H26" s="277" t="e">
        <f>IF((ABS((#REF!-#REF!)*E26/100))&gt;0.1, (#REF!-#REF!)*E26/100, 0)</f>
        <v>#REF!</v>
      </c>
      <c r="I26" s="118"/>
    </row>
    <row r="27" spans="2:23" ht="21.75" customHeight="1" x14ac:dyDescent="0.3">
      <c r="B27" s="54" t="s">
        <v>127</v>
      </c>
      <c r="C27" s="55" t="s">
        <v>72</v>
      </c>
      <c r="D27" s="56">
        <v>5.5</v>
      </c>
      <c r="E27" s="56">
        <v>1</v>
      </c>
      <c r="F27" s="57">
        <f t="shared" si="0"/>
        <v>6.5</v>
      </c>
      <c r="G27" s="276">
        <f t="shared" si="1"/>
        <v>6.3049999999999997</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5.7229999999999999</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5.335</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7.4690000000000003</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50"/>
      <c r="E38" s="150"/>
      <c r="F38" s="73"/>
      <c r="G38" s="71"/>
      <c r="H38" s="71"/>
      <c r="I38" s="118"/>
      <c r="J38" s="5"/>
      <c r="K38" s="5"/>
      <c r="L38" s="5"/>
      <c r="P38" s="5"/>
      <c r="Q38" s="5"/>
      <c r="R38" s="5"/>
      <c r="S38" s="5"/>
    </row>
    <row r="39" spans="2:22" ht="21.75" customHeight="1" x14ac:dyDescent="0.3">
      <c r="B39" s="259" t="s">
        <v>83</v>
      </c>
      <c r="C39" s="259"/>
      <c r="D39" s="259"/>
      <c r="E39" s="124">
        <f>K105</f>
        <v>44317</v>
      </c>
      <c r="F39" s="74" t="s">
        <v>84</v>
      </c>
      <c r="G39" s="104">
        <f>K106</f>
        <v>338.9</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65">
        <v>0.96250000000000002</v>
      </c>
      <c r="H43" s="166">
        <f t="shared" ref="H43:H53" si="2">(($K$106-$K$108)/$K$108)</f>
        <v>3.8600000000000002E-2</v>
      </c>
      <c r="I43" s="119"/>
      <c r="J43" s="78"/>
      <c r="K43" s="5"/>
      <c r="L43" s="5"/>
      <c r="P43" s="5"/>
      <c r="Q43" s="5"/>
      <c r="R43" s="5"/>
      <c r="S43" s="5"/>
    </row>
    <row r="44" spans="2:22" ht="21.75" customHeight="1" x14ac:dyDescent="0.3">
      <c r="B44" s="54" t="s">
        <v>62</v>
      </c>
      <c r="C44" s="79" t="s">
        <v>63</v>
      </c>
      <c r="D44" s="56">
        <v>6.85</v>
      </c>
      <c r="E44" s="56">
        <v>1</v>
      </c>
      <c r="F44" s="57">
        <f t="shared" ref="F44:F53" si="3">D44+E44</f>
        <v>7.85</v>
      </c>
      <c r="G44" s="80">
        <v>0.92149999999999999</v>
      </c>
      <c r="H44" s="167">
        <f t="shared" si="2"/>
        <v>3.8600000000000002E-2</v>
      </c>
      <c r="I44" s="119"/>
      <c r="J44" s="5"/>
      <c r="K44" s="5"/>
      <c r="L44" s="5"/>
      <c r="P44" s="5"/>
      <c r="Q44" s="5"/>
      <c r="R44" s="5"/>
      <c r="S44" s="5"/>
      <c r="U44" s="81"/>
      <c r="V44" s="81"/>
    </row>
    <row r="45" spans="2:22" ht="21.75" customHeight="1" x14ac:dyDescent="0.3">
      <c r="B45" s="54" t="s">
        <v>64</v>
      </c>
      <c r="C45" s="79" t="s">
        <v>65</v>
      </c>
      <c r="D45" s="56">
        <v>6.85</v>
      </c>
      <c r="E45" s="56">
        <v>1</v>
      </c>
      <c r="F45" s="57">
        <f t="shared" si="3"/>
        <v>7.85</v>
      </c>
      <c r="G45" s="80">
        <v>0.92149999999999999</v>
      </c>
      <c r="H45" s="167">
        <f t="shared" si="2"/>
        <v>3.8600000000000002E-2</v>
      </c>
      <c r="I45" s="119"/>
      <c r="J45" s="5"/>
      <c r="K45" s="5"/>
      <c r="L45" s="5"/>
      <c r="P45" s="5"/>
      <c r="Q45" s="5"/>
      <c r="R45" s="5"/>
      <c r="S45" s="5"/>
    </row>
    <row r="46" spans="2:22" ht="21.75" customHeight="1" x14ac:dyDescent="0.3">
      <c r="B46" s="54" t="s">
        <v>66</v>
      </c>
      <c r="C46" s="79" t="s">
        <v>67</v>
      </c>
      <c r="D46" s="56">
        <v>6.85</v>
      </c>
      <c r="E46" s="56">
        <v>1</v>
      </c>
      <c r="F46" s="57">
        <f t="shared" si="3"/>
        <v>7.85</v>
      </c>
      <c r="G46" s="80">
        <v>0.92149999999999999</v>
      </c>
      <c r="H46" s="167">
        <f t="shared" si="2"/>
        <v>3.8600000000000002E-2</v>
      </c>
      <c r="I46" s="119"/>
      <c r="J46" s="5"/>
      <c r="K46" s="5"/>
      <c r="L46" s="5"/>
      <c r="P46" s="5"/>
      <c r="Q46" s="5"/>
      <c r="R46" s="5"/>
      <c r="S46" s="5"/>
    </row>
    <row r="47" spans="2:22" ht="21.75" customHeight="1" x14ac:dyDescent="0.3">
      <c r="B47" s="54" t="s">
        <v>68</v>
      </c>
      <c r="C47" s="79" t="s">
        <v>69</v>
      </c>
      <c r="D47" s="56">
        <v>6.85</v>
      </c>
      <c r="E47" s="56">
        <v>1</v>
      </c>
      <c r="F47" s="57">
        <f t="shared" si="3"/>
        <v>7.85</v>
      </c>
      <c r="G47" s="80">
        <v>0.92149999999999999</v>
      </c>
      <c r="H47" s="167">
        <f t="shared" si="2"/>
        <v>3.8600000000000002E-2</v>
      </c>
      <c r="I47" s="119"/>
      <c r="J47" s="5"/>
      <c r="K47" s="5"/>
      <c r="L47" s="5"/>
      <c r="P47" s="5"/>
      <c r="Q47" s="5"/>
      <c r="R47" s="5"/>
      <c r="S47" s="5"/>
    </row>
    <row r="48" spans="2:22" ht="21.75" customHeight="1" x14ac:dyDescent="0.3">
      <c r="B48" s="54" t="s">
        <v>125</v>
      </c>
      <c r="C48" s="79" t="s">
        <v>70</v>
      </c>
      <c r="D48" s="56">
        <v>8.25</v>
      </c>
      <c r="E48" s="56">
        <v>1</v>
      </c>
      <c r="F48" s="58">
        <f t="shared" si="3"/>
        <v>9.25</v>
      </c>
      <c r="G48" s="80">
        <v>0.90749999999999997</v>
      </c>
      <c r="H48" s="167">
        <f t="shared" si="2"/>
        <v>3.8600000000000002E-2</v>
      </c>
      <c r="I48" s="119"/>
      <c r="J48" s="5" t="s">
        <v>88</v>
      </c>
      <c r="K48" s="5"/>
      <c r="L48" s="5"/>
      <c r="P48" s="5"/>
      <c r="Q48" s="5"/>
      <c r="R48" s="5"/>
      <c r="S48" s="5"/>
    </row>
    <row r="49" spans="2:23" ht="21.75" customHeight="1" x14ac:dyDescent="0.3">
      <c r="B49" s="54" t="s">
        <v>126</v>
      </c>
      <c r="C49" s="79" t="s">
        <v>71</v>
      </c>
      <c r="D49" s="56">
        <v>6.2</v>
      </c>
      <c r="E49" s="56">
        <v>1</v>
      </c>
      <c r="F49" s="58">
        <f t="shared" si="3"/>
        <v>7.2</v>
      </c>
      <c r="G49" s="80">
        <v>0.92800000000000005</v>
      </c>
      <c r="H49" s="167">
        <f t="shared" si="2"/>
        <v>3.8600000000000002E-2</v>
      </c>
      <c r="I49" s="119"/>
      <c r="J49" s="5"/>
      <c r="K49" s="5"/>
      <c r="L49" s="5"/>
      <c r="P49" s="5"/>
      <c r="Q49" s="5"/>
      <c r="R49" s="5"/>
      <c r="S49" s="5"/>
    </row>
    <row r="50" spans="2:23" ht="21.75" customHeight="1" x14ac:dyDescent="0.3">
      <c r="B50" s="54" t="s">
        <v>127</v>
      </c>
      <c r="C50" s="79" t="s">
        <v>72</v>
      </c>
      <c r="D50" s="56">
        <v>5.5</v>
      </c>
      <c r="E50" s="56">
        <v>1</v>
      </c>
      <c r="F50" s="57">
        <f t="shared" si="3"/>
        <v>6.5</v>
      </c>
      <c r="G50" s="80">
        <v>0.93500000000000005</v>
      </c>
      <c r="H50" s="167">
        <f t="shared" si="2"/>
        <v>3.8600000000000002E-2</v>
      </c>
      <c r="I50" s="119"/>
      <c r="J50" s="5"/>
      <c r="K50" s="5"/>
      <c r="L50" s="5"/>
      <c r="P50" s="5"/>
      <c r="Q50" s="5"/>
      <c r="R50" s="5"/>
      <c r="S50" s="5"/>
    </row>
    <row r="51" spans="2:23" ht="21.75" customHeight="1" x14ac:dyDescent="0.3">
      <c r="B51" s="54" t="s">
        <v>128</v>
      </c>
      <c r="C51" s="79" t="s">
        <v>73</v>
      </c>
      <c r="D51" s="56">
        <v>4.9000000000000004</v>
      </c>
      <c r="E51" s="56">
        <v>1</v>
      </c>
      <c r="F51" s="57">
        <f t="shared" si="3"/>
        <v>5.9</v>
      </c>
      <c r="G51" s="80">
        <v>0.94099999999999995</v>
      </c>
      <c r="H51" s="167">
        <f t="shared" si="2"/>
        <v>3.8600000000000002E-2</v>
      </c>
      <c r="I51" s="119"/>
      <c r="J51" s="5"/>
      <c r="K51" s="5"/>
      <c r="L51" s="5"/>
      <c r="P51" s="5"/>
      <c r="Q51" s="5"/>
      <c r="R51" s="5"/>
      <c r="S51" s="5"/>
      <c r="U51" s="36"/>
      <c r="V51" s="36"/>
    </row>
    <row r="52" spans="2:23" ht="21.75" customHeight="1" x14ac:dyDescent="0.3">
      <c r="B52" s="54" t="s">
        <v>129</v>
      </c>
      <c r="C52" s="79" t="s">
        <v>74</v>
      </c>
      <c r="D52" s="56">
        <v>4.5</v>
      </c>
      <c r="E52" s="60">
        <v>1</v>
      </c>
      <c r="F52" s="57">
        <f t="shared" si="3"/>
        <v>5.5</v>
      </c>
      <c r="G52" s="80">
        <v>0.94499999999999995</v>
      </c>
      <c r="H52" s="167">
        <f t="shared" si="2"/>
        <v>3.8600000000000002E-2</v>
      </c>
      <c r="I52" s="119"/>
      <c r="J52" s="5"/>
      <c r="K52" s="5"/>
      <c r="L52" s="5"/>
      <c r="P52" s="5"/>
      <c r="Q52" s="5"/>
      <c r="R52" s="5"/>
      <c r="S52" s="5"/>
      <c r="U52" s="36"/>
      <c r="V52" s="36"/>
    </row>
    <row r="53" spans="2:23" ht="21.75" customHeight="1" thickBot="1" x14ac:dyDescent="0.35">
      <c r="B53" s="61" t="s">
        <v>130</v>
      </c>
      <c r="C53" s="82" t="s">
        <v>75</v>
      </c>
      <c r="D53" s="63">
        <v>6.7</v>
      </c>
      <c r="E53" s="64">
        <v>1</v>
      </c>
      <c r="F53" s="65">
        <f t="shared" si="3"/>
        <v>7.7</v>
      </c>
      <c r="G53" s="83">
        <v>0.92300000000000004</v>
      </c>
      <c r="H53" s="168">
        <f t="shared" si="2"/>
        <v>3.8600000000000002E-2</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6.79</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6.79</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6.79</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($3.638) =</v>
      </c>
      <c r="D74" s="95">
        <f>(45+G20)</f>
        <v>48.637999999999998</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0.0386 =</v>
      </c>
      <c r="D76" s="106">
        <f>(45*H43)</f>
        <v>1.7370000000000001</v>
      </c>
      <c r="E76" s="29"/>
      <c r="F76" s="29"/>
      <c r="G76" s="29"/>
      <c r="H76" s="29"/>
      <c r="I76" s="122"/>
    </row>
    <row r="77" spans="2:23" s="93" customFormat="1" ht="33" customHeight="1" x14ac:dyDescent="0.35">
      <c r="C77" s="244" t="str">
        <f>CONCATENATE("$",D76," x 96.25% (Difference of 100% Material Minus Total % Asphalt + Fuel Allowance) =")</f>
        <v>$1.737 x 96.25% (Difference of 100% Material Minus Total % Asphalt + Fuel Allowance) =</v>
      </c>
      <c r="D77" s="244"/>
      <c r="E77" s="244"/>
      <c r="F77" s="244"/>
      <c r="G77" s="244"/>
      <c r="H77" s="95">
        <f>D76*96.25/100</f>
        <v>1.6719999999999999</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49" t="str">
        <f>CONCATENATE("$",D74," + $",H77, "  =")</f>
        <v>$48.638 + $1.672  =</v>
      </c>
      <c r="D79" s="97">
        <f>D74+H77</f>
        <v>50.31</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($6.79) =</v>
      </c>
      <c r="D90" s="95">
        <f>(45+G59)</f>
        <v>51.79</v>
      </c>
      <c r="E90" s="29"/>
      <c r="F90" s="29"/>
      <c r="G90" s="29"/>
      <c r="H90" s="29"/>
      <c r="I90" s="122"/>
    </row>
    <row r="91" spans="2:22" s="93" customFormat="1" ht="40.5" customHeight="1" x14ac:dyDescent="0.4">
      <c r="B91" s="234" t="s">
        <v>110</v>
      </c>
      <c r="C91" s="234"/>
      <c r="D91" s="98">
        <f>D90</f>
        <v>51.79</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2021</v>
      </c>
      <c r="M97" s="21" t="s">
        <v>19</v>
      </c>
      <c r="N97" s="17" t="s">
        <v>20</v>
      </c>
      <c r="P97" s="269">
        <v>44317</v>
      </c>
      <c r="Q97" s="272">
        <v>338.9</v>
      </c>
      <c r="R97" s="99">
        <v>44378</v>
      </c>
      <c r="S97" s="293">
        <v>44075</v>
      </c>
      <c r="U97" s="22" t="s">
        <v>21</v>
      </c>
    </row>
    <row r="98" spans="10:21" ht="18" customHeight="1" thickBot="1" x14ac:dyDescent="0.3">
      <c r="J98" s="13" t="s">
        <v>17</v>
      </c>
      <c r="K98" s="14" t="s">
        <v>41</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t="s">
        <v>88</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568</v>
      </c>
      <c r="M102" s="21" t="s">
        <v>36</v>
      </c>
      <c r="N102" s="26">
        <v>546</v>
      </c>
      <c r="P102" s="271"/>
      <c r="Q102" s="274"/>
      <c r="R102" s="27">
        <v>44531</v>
      </c>
      <c r="S102" s="294"/>
    </row>
    <row r="103" spans="10:21" ht="18" customHeight="1" thickBot="1" x14ac:dyDescent="0.3">
      <c r="J103" s="24"/>
      <c r="K103" s="25"/>
      <c r="M103" s="21" t="s">
        <v>18</v>
      </c>
      <c r="N103" s="26">
        <v>552</v>
      </c>
      <c r="P103" s="269">
        <v>44501</v>
      </c>
      <c r="Q103" s="272" t="s">
        <v>88</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44317</v>
      </c>
      <c r="M105" s="21" t="s">
        <v>44</v>
      </c>
      <c r="N105" s="26"/>
      <c r="P105" s="271"/>
      <c r="Q105" s="274"/>
      <c r="R105" s="27">
        <v>44621</v>
      </c>
      <c r="S105" s="294"/>
      <c r="U105" s="36"/>
    </row>
    <row r="106" spans="10:21" ht="18" customHeight="1" thickBot="1" x14ac:dyDescent="0.3">
      <c r="J106" s="38" t="s">
        <v>43</v>
      </c>
      <c r="K106" s="39">
        <v>338.9</v>
      </c>
      <c r="M106" s="21" t="s">
        <v>47</v>
      </c>
      <c r="N106" s="26"/>
      <c r="P106" s="269">
        <v>44593</v>
      </c>
      <c r="Q106" s="272" t="s">
        <v>88</v>
      </c>
      <c r="R106" s="99">
        <v>44652</v>
      </c>
      <c r="S106" s="294"/>
      <c r="U106" s="36"/>
    </row>
    <row r="107" spans="10:21" ht="18" customHeight="1" thickBot="1" x14ac:dyDescent="0.3">
      <c r="J107" s="40" t="s">
        <v>46</v>
      </c>
      <c r="K107" s="41" t="s">
        <v>123</v>
      </c>
      <c r="M107" s="21" t="s">
        <v>50</v>
      </c>
      <c r="N107" s="26"/>
      <c r="P107" s="270"/>
      <c r="Q107" s="273"/>
      <c r="R107" s="27">
        <v>44682</v>
      </c>
      <c r="S107" s="294"/>
      <c r="U107" s="36"/>
    </row>
    <row r="108" spans="10:21" ht="18" customHeight="1" thickBot="1" x14ac:dyDescent="0.3">
      <c r="J108" s="40" t="s">
        <v>49</v>
      </c>
      <c r="K108" s="42">
        <v>326.3</v>
      </c>
      <c r="M108" s="21" t="s">
        <v>53</v>
      </c>
      <c r="N108" s="26"/>
      <c r="P108" s="271"/>
      <c r="Q108" s="274"/>
      <c r="R108" s="27">
        <v>44713</v>
      </c>
      <c r="S108" s="294"/>
      <c r="U108" s="36"/>
    </row>
    <row r="109" spans="10:21" ht="18" customHeight="1" thickBot="1" x14ac:dyDescent="0.3">
      <c r="J109" s="43" t="s">
        <v>52</v>
      </c>
      <c r="K109" s="44">
        <v>44378</v>
      </c>
      <c r="L109" s="5"/>
      <c r="M109" s="45" t="s">
        <v>54</v>
      </c>
      <c r="N109" s="126"/>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c r="P112" s="269">
        <v>44774</v>
      </c>
      <c r="Q112" s="272" t="s">
        <v>88</v>
      </c>
      <c r="R112" s="99">
        <v>44835</v>
      </c>
      <c r="S112" s="294"/>
      <c r="U112" s="36"/>
    </row>
    <row r="113" spans="10:19" ht="18" customHeight="1" thickBot="1" x14ac:dyDescent="0.3">
      <c r="J113" s="5"/>
      <c r="K113" s="5"/>
      <c r="L113" s="5"/>
      <c r="M113" s="21" t="s">
        <v>26</v>
      </c>
      <c r="N113" s="26"/>
      <c r="P113" s="270"/>
      <c r="Q113" s="273"/>
      <c r="R113" s="27">
        <v>44866</v>
      </c>
      <c r="S113" s="294"/>
    </row>
    <row r="114" spans="10:19" ht="18" customHeight="1" thickBot="1" x14ac:dyDescent="0.3">
      <c r="J114" s="5"/>
      <c r="K114" s="5"/>
      <c r="L114" s="5"/>
      <c r="M114" s="21" t="s">
        <v>29</v>
      </c>
      <c r="N114" s="26"/>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iiIlAfnRVd7oDGJzlPraGkRuOZWelt6ft9MTY2CoMG3QgVxJthxoRbSnrnEeLGmKNeD0/waerwbaEVvh4na1Ag==" saltValue="1Uy/bCzv5BGq2J3cliFUwA==" spinCount="100000" sheet="1" formatColumns="0" formatRows="0"/>
  <mergeCells count="99">
    <mergeCell ref="P118:P120"/>
    <mergeCell ref="Q118:Q120"/>
    <mergeCell ref="P106:P108"/>
    <mergeCell ref="Q106:Q108"/>
    <mergeCell ref="P109:P111"/>
    <mergeCell ref="Q109:Q111"/>
    <mergeCell ref="P112:P114"/>
    <mergeCell ref="Q112:Q114"/>
    <mergeCell ref="J96:K96"/>
    <mergeCell ref="P97:P99"/>
    <mergeCell ref="Q97:Q99"/>
    <mergeCell ref="S97:S117"/>
    <mergeCell ref="J100:K100"/>
    <mergeCell ref="P100:P102"/>
    <mergeCell ref="Q100:Q102"/>
    <mergeCell ref="P103:P105"/>
    <mergeCell ref="Q103:Q105"/>
    <mergeCell ref="J104:K104"/>
    <mergeCell ref="P115:P117"/>
    <mergeCell ref="Q115:Q117"/>
    <mergeCell ref="B88:H88"/>
    <mergeCell ref="B89:C89"/>
    <mergeCell ref="B91:C91"/>
    <mergeCell ref="M93:N95"/>
    <mergeCell ref="P93:S94"/>
    <mergeCell ref="P95:S95"/>
    <mergeCell ref="B87:H87"/>
    <mergeCell ref="C77:G77"/>
    <mergeCell ref="B78:F78"/>
    <mergeCell ref="B81:H81"/>
    <mergeCell ref="B82:H82"/>
    <mergeCell ref="B83:H83"/>
    <mergeCell ref="B84:H84"/>
    <mergeCell ref="B85:B86"/>
    <mergeCell ref="C85:C86"/>
    <mergeCell ref="D85:D86"/>
    <mergeCell ref="E85:F86"/>
    <mergeCell ref="G85:H86"/>
    <mergeCell ref="B75:C75"/>
    <mergeCell ref="B65:H65"/>
    <mergeCell ref="B66:H66"/>
    <mergeCell ref="B67:B68"/>
    <mergeCell ref="C67:C68"/>
    <mergeCell ref="D67:D68"/>
    <mergeCell ref="E67:F68"/>
    <mergeCell ref="G67:H68"/>
    <mergeCell ref="B69:H69"/>
    <mergeCell ref="B70:H70"/>
    <mergeCell ref="B71:H71"/>
    <mergeCell ref="B72:H72"/>
    <mergeCell ref="B73:C73"/>
    <mergeCell ref="B64:H64"/>
    <mergeCell ref="D37:E37"/>
    <mergeCell ref="B39:D39"/>
    <mergeCell ref="B41:H41"/>
    <mergeCell ref="B56:H56"/>
    <mergeCell ref="B57:H57"/>
    <mergeCell ref="G58:H58"/>
    <mergeCell ref="G59:H59"/>
    <mergeCell ref="G60:H60"/>
    <mergeCell ref="G61:H61"/>
    <mergeCell ref="B63:H63"/>
    <mergeCell ref="B36:H36"/>
    <mergeCell ref="G24:H24"/>
    <mergeCell ref="G25:H25"/>
    <mergeCell ref="G26:H26"/>
    <mergeCell ref="G27:H27"/>
    <mergeCell ref="G28:H28"/>
    <mergeCell ref="G29:H29"/>
    <mergeCell ref="G30:H30"/>
    <mergeCell ref="B32:H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97" xr:uid="{312D7874-4ED9-46A4-84B4-F5C7B4B0B56C}">
      <formula1>"2019, 2020, 2021"</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A06B5F05-DF81-4A4C-92D1-544577F306A6}">
      <formula1>$M$98:$M$109</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D7E576CA-225D-4FB6-894A-01E1E7469BF3}">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B7623EA5-29FE-43FF-8B9E-071AFBC43D53}">
      <formula1>$N$96:$N$96</formula1>
    </dataValidation>
    <dataValidation type="list" allowBlank="1" showInputMessage="1" showErrorMessage="1" sqref="K102" xr:uid="{2E505C18-BA7D-4FC4-9589-5DEC357295B8}">
      <formula1>$N$96:$N$130</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0177DB2D-B6A6-4B36-9A61-2A86B2753398}">
      <formula1>$Q$97:$Q$121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A720AF3E-389F-49D5-97B6-E68D6EE8595B}">
      <formula1>$P$97:$P$121</formula1>
    </dataValidation>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7BEDF49F-6258-436A-BFBD-E7E09F658304}">
      <formula1>$R$97:$R$121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0F8A9-C94F-4BAA-9F35-2EA563AC5C53}">
  <dimension ref="B1:W130"/>
  <sheetViews>
    <sheetView showGridLines="0" showRowColHeaders="0" topLeftCell="A25" zoomScale="80" zoomScaleNormal="80" workbookViewId="0">
      <selection activeCell="B1" sqref="B1:D1"/>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June</v>
      </c>
      <c r="G1" s="2">
        <f>K97</f>
        <v>2021</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44"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June 1, 2021</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June 2021 Average is</v>
      </c>
      <c r="E10" s="292"/>
      <c r="F10" s="292"/>
      <c r="G10" s="34">
        <f>K102</f>
        <v>552</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3.0379999999999998</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6.359</v>
      </c>
      <c r="H21" s="277" t="e">
        <f>IF((ABS((#REF!-J102)*E21/100))&gt;0.1, (#REF!-J102)*E21/100, 0)</f>
        <v>#REF!</v>
      </c>
      <c r="I21" s="118"/>
    </row>
    <row r="22" spans="2:23" ht="21.75" customHeight="1" x14ac:dyDescent="0.3">
      <c r="B22" s="54" t="s">
        <v>64</v>
      </c>
      <c r="C22" s="55" t="s">
        <v>112</v>
      </c>
      <c r="D22" s="56">
        <v>6.85</v>
      </c>
      <c r="E22" s="56">
        <v>1</v>
      </c>
      <c r="F22" s="57">
        <f t="shared" si="0"/>
        <v>7.85</v>
      </c>
      <c r="G22" s="276">
        <f t="shared" si="1"/>
        <v>6.359</v>
      </c>
      <c r="H22" s="277" t="e">
        <f>IF((ABS((#REF!-#REF!)*E22/100))&gt;0.1, (#REF!-#REF!)*E22/100, 0)</f>
        <v>#REF!</v>
      </c>
      <c r="I22" s="118"/>
    </row>
    <row r="23" spans="2:23" ht="21.75" customHeight="1" x14ac:dyDescent="0.3">
      <c r="B23" s="54" t="s">
        <v>66</v>
      </c>
      <c r="C23" s="55" t="s">
        <v>113</v>
      </c>
      <c r="D23" s="56">
        <v>6.85</v>
      </c>
      <c r="E23" s="56">
        <v>1</v>
      </c>
      <c r="F23" s="57">
        <f t="shared" si="0"/>
        <v>7.85</v>
      </c>
      <c r="G23" s="276">
        <f t="shared" si="1"/>
        <v>6.359</v>
      </c>
      <c r="H23" s="277" t="e">
        <f>IF((ABS((#REF!-#REF!)*E23/100))&gt;0.1, (#REF!-#REF!)*E23/100, 0)</f>
        <v>#REF!</v>
      </c>
      <c r="I23" s="118"/>
    </row>
    <row r="24" spans="2:23" ht="21.75" customHeight="1" x14ac:dyDescent="0.3">
      <c r="B24" s="54" t="s">
        <v>68</v>
      </c>
      <c r="C24" s="55" t="s">
        <v>114</v>
      </c>
      <c r="D24" s="56">
        <v>6.85</v>
      </c>
      <c r="E24" s="56">
        <v>1</v>
      </c>
      <c r="F24" s="57">
        <f t="shared" si="0"/>
        <v>7.85</v>
      </c>
      <c r="G24" s="276">
        <f t="shared" si="1"/>
        <v>6.359</v>
      </c>
      <c r="H24" s="277" t="e">
        <f>IF((ABS((#REF!-#REF!)*E24/100))&gt;0.1, (#REF!-#REF!)*E24/100, 0)</f>
        <v>#REF!</v>
      </c>
      <c r="I24" s="118"/>
    </row>
    <row r="25" spans="2:23" ht="21.75" customHeight="1" x14ac:dyDescent="0.3">
      <c r="B25" s="54" t="s">
        <v>125</v>
      </c>
      <c r="C25" s="55" t="s">
        <v>115</v>
      </c>
      <c r="D25" s="56">
        <v>8.25</v>
      </c>
      <c r="E25" s="56">
        <v>1</v>
      </c>
      <c r="F25" s="58">
        <f t="shared" si="0"/>
        <v>9.25</v>
      </c>
      <c r="G25" s="276">
        <f t="shared" si="1"/>
        <v>7.4930000000000003</v>
      </c>
      <c r="H25" s="277" t="e">
        <f>IF((ABS((#REF!-#REF!)*E25/100))&gt;0.1, (#REF!-#REF!)*E25/100, 0)</f>
        <v>#REF!</v>
      </c>
      <c r="I25" s="118"/>
    </row>
    <row r="26" spans="2:23" ht="21.75" customHeight="1" x14ac:dyDescent="0.3">
      <c r="B26" s="54" t="s">
        <v>126</v>
      </c>
      <c r="C26" s="55" t="s">
        <v>71</v>
      </c>
      <c r="D26" s="56">
        <v>6.2</v>
      </c>
      <c r="E26" s="56">
        <v>1</v>
      </c>
      <c r="F26" s="58">
        <f t="shared" si="0"/>
        <v>7.2</v>
      </c>
      <c r="G26" s="276">
        <f t="shared" si="1"/>
        <v>5.8319999999999999</v>
      </c>
      <c r="H26" s="277" t="e">
        <f>IF((ABS((#REF!-#REF!)*E26/100))&gt;0.1, (#REF!-#REF!)*E26/100, 0)</f>
        <v>#REF!</v>
      </c>
      <c r="I26" s="118"/>
    </row>
    <row r="27" spans="2:23" ht="21.75" customHeight="1" x14ac:dyDescent="0.3">
      <c r="B27" s="54" t="s">
        <v>127</v>
      </c>
      <c r="C27" s="55" t="s">
        <v>72</v>
      </c>
      <c r="D27" s="56">
        <v>5.5</v>
      </c>
      <c r="E27" s="56">
        <v>1</v>
      </c>
      <c r="F27" s="57">
        <f t="shared" si="0"/>
        <v>6.5</v>
      </c>
      <c r="G27" s="276">
        <f t="shared" si="1"/>
        <v>5.2649999999999997</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4.7789999999999999</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4.4550000000000001</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6.2370000000000001</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132</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47"/>
      <c r="E38" s="147"/>
      <c r="F38" s="73"/>
      <c r="G38" s="71"/>
      <c r="H38" s="71"/>
      <c r="I38" s="118"/>
      <c r="J38" s="5"/>
      <c r="K38" s="5"/>
      <c r="L38" s="5"/>
      <c r="P38" s="5"/>
      <c r="Q38" s="5"/>
      <c r="R38" s="5"/>
      <c r="S38" s="5"/>
    </row>
    <row r="39" spans="2:22" ht="21.75" customHeight="1" x14ac:dyDescent="0.3">
      <c r="B39" s="259" t="s">
        <v>83</v>
      </c>
      <c r="C39" s="259"/>
      <c r="D39" s="259"/>
      <c r="E39" s="124">
        <f>K105</f>
        <v>44317</v>
      </c>
      <c r="F39" s="74" t="s">
        <v>84</v>
      </c>
      <c r="G39" s="104">
        <f>K106</f>
        <v>0</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46" t="s">
        <v>55</v>
      </c>
      <c r="C42" s="47" t="s">
        <v>56</v>
      </c>
      <c r="D42" s="48" t="s">
        <v>57</v>
      </c>
      <c r="E42" s="48" t="s">
        <v>85</v>
      </c>
      <c r="F42" s="48" t="s">
        <v>59</v>
      </c>
      <c r="G42" s="145" t="s">
        <v>86</v>
      </c>
      <c r="H42" s="146" t="s">
        <v>87</v>
      </c>
      <c r="I42" s="117"/>
      <c r="J42" s="5"/>
      <c r="K42" s="5"/>
      <c r="L42" s="5"/>
      <c r="P42" s="5"/>
      <c r="Q42" s="5"/>
      <c r="R42" s="5"/>
      <c r="S42" s="5"/>
    </row>
    <row r="43" spans="2:22" ht="21.75" customHeight="1" x14ac:dyDescent="0.3">
      <c r="B43" s="49">
        <v>302.01</v>
      </c>
      <c r="C43" s="75" t="s">
        <v>61</v>
      </c>
      <c r="D43" s="51">
        <v>3.75</v>
      </c>
      <c r="E43" s="52">
        <v>0</v>
      </c>
      <c r="F43" s="53">
        <f>D43+E43</f>
        <v>3.75</v>
      </c>
      <c r="G43" s="76">
        <v>0.96250000000000002</v>
      </c>
      <c r="H43" s="323" t="s">
        <v>135</v>
      </c>
      <c r="I43" s="119"/>
      <c r="J43" s="78"/>
      <c r="K43" s="5"/>
      <c r="L43" s="5"/>
      <c r="P43" s="5"/>
      <c r="Q43" s="5"/>
      <c r="R43" s="5"/>
      <c r="S43" s="5"/>
    </row>
    <row r="44" spans="2:22" ht="21.75" customHeight="1" x14ac:dyDescent="0.3">
      <c r="B44" s="54" t="s">
        <v>62</v>
      </c>
      <c r="C44" s="79" t="s">
        <v>63</v>
      </c>
      <c r="D44" s="56">
        <v>6.85</v>
      </c>
      <c r="E44" s="56">
        <v>1</v>
      </c>
      <c r="F44" s="57">
        <f t="shared" ref="F44:F53" si="2">D44+E44</f>
        <v>7.85</v>
      </c>
      <c r="G44" s="80">
        <v>0.92149999999999999</v>
      </c>
      <c r="H44" s="324"/>
      <c r="I44" s="119"/>
      <c r="J44" s="5"/>
      <c r="K44" s="5"/>
      <c r="L44" s="5"/>
      <c r="P44" s="5"/>
      <c r="Q44" s="5"/>
      <c r="R44" s="5"/>
      <c r="S44" s="5"/>
      <c r="U44" s="81"/>
      <c r="V44" s="81"/>
    </row>
    <row r="45" spans="2:22" ht="21.75" customHeight="1" x14ac:dyDescent="0.3">
      <c r="B45" s="54" t="s">
        <v>64</v>
      </c>
      <c r="C45" s="79" t="s">
        <v>65</v>
      </c>
      <c r="D45" s="56">
        <v>6.85</v>
      </c>
      <c r="E45" s="56">
        <v>1</v>
      </c>
      <c r="F45" s="57">
        <f t="shared" si="2"/>
        <v>7.85</v>
      </c>
      <c r="G45" s="80">
        <v>0.92149999999999999</v>
      </c>
      <c r="H45" s="324"/>
      <c r="I45" s="119"/>
      <c r="J45" s="5"/>
      <c r="K45" s="5"/>
      <c r="L45" s="5"/>
      <c r="P45" s="5"/>
      <c r="Q45" s="5"/>
      <c r="R45" s="5"/>
      <c r="S45" s="5"/>
    </row>
    <row r="46" spans="2:22" ht="21.75" customHeight="1" x14ac:dyDescent="0.3">
      <c r="B46" s="54" t="s">
        <v>66</v>
      </c>
      <c r="C46" s="79" t="s">
        <v>67</v>
      </c>
      <c r="D46" s="56">
        <v>6.85</v>
      </c>
      <c r="E46" s="56">
        <v>1</v>
      </c>
      <c r="F46" s="57">
        <f t="shared" si="2"/>
        <v>7.85</v>
      </c>
      <c r="G46" s="80">
        <v>0.92149999999999999</v>
      </c>
      <c r="H46" s="324"/>
      <c r="I46" s="119"/>
      <c r="J46" s="5"/>
      <c r="K46" s="5"/>
      <c r="L46" s="5"/>
      <c r="P46" s="5"/>
      <c r="Q46" s="5"/>
      <c r="R46" s="5"/>
      <c r="S46" s="5"/>
    </row>
    <row r="47" spans="2:22" ht="21.75" customHeight="1" x14ac:dyDescent="0.3">
      <c r="B47" s="54" t="s">
        <v>68</v>
      </c>
      <c r="C47" s="79" t="s">
        <v>69</v>
      </c>
      <c r="D47" s="56">
        <v>6.85</v>
      </c>
      <c r="E47" s="56">
        <v>1</v>
      </c>
      <c r="F47" s="57">
        <f t="shared" si="2"/>
        <v>7.85</v>
      </c>
      <c r="G47" s="80">
        <v>0.92149999999999999</v>
      </c>
      <c r="H47" s="324"/>
      <c r="I47" s="119"/>
      <c r="J47" s="5"/>
      <c r="K47" s="5"/>
      <c r="L47" s="5"/>
      <c r="P47" s="5"/>
      <c r="Q47" s="5"/>
      <c r="R47" s="5"/>
      <c r="S47" s="5"/>
    </row>
    <row r="48" spans="2:22" ht="21.75" customHeight="1" x14ac:dyDescent="0.3">
      <c r="B48" s="54" t="s">
        <v>125</v>
      </c>
      <c r="C48" s="79" t="s">
        <v>70</v>
      </c>
      <c r="D48" s="56">
        <v>8.25</v>
      </c>
      <c r="E48" s="56">
        <v>1</v>
      </c>
      <c r="F48" s="58">
        <f t="shared" si="2"/>
        <v>9.25</v>
      </c>
      <c r="G48" s="80">
        <v>0.90749999999999997</v>
      </c>
      <c r="H48" s="324"/>
      <c r="I48" s="119"/>
      <c r="J48" s="5" t="s">
        <v>88</v>
      </c>
      <c r="K48" s="5"/>
      <c r="L48" s="5"/>
      <c r="P48" s="5"/>
      <c r="Q48" s="5"/>
      <c r="R48" s="5"/>
      <c r="S48" s="5"/>
    </row>
    <row r="49" spans="2:23" ht="21.75" customHeight="1" x14ac:dyDescent="0.3">
      <c r="B49" s="54" t="s">
        <v>126</v>
      </c>
      <c r="C49" s="79" t="s">
        <v>71</v>
      </c>
      <c r="D49" s="56">
        <v>6.2</v>
      </c>
      <c r="E49" s="56">
        <v>1</v>
      </c>
      <c r="F49" s="58">
        <f t="shared" si="2"/>
        <v>7.2</v>
      </c>
      <c r="G49" s="80">
        <v>0.92800000000000005</v>
      </c>
      <c r="H49" s="324"/>
      <c r="I49" s="119"/>
      <c r="J49" s="5"/>
      <c r="K49" s="5"/>
      <c r="L49" s="5"/>
      <c r="P49" s="5"/>
      <c r="Q49" s="5"/>
      <c r="R49" s="5"/>
      <c r="S49" s="5"/>
    </row>
    <row r="50" spans="2:23" ht="21.75" customHeight="1" x14ac:dyDescent="0.3">
      <c r="B50" s="54" t="s">
        <v>127</v>
      </c>
      <c r="C50" s="79" t="s">
        <v>72</v>
      </c>
      <c r="D50" s="56">
        <v>5.5</v>
      </c>
      <c r="E50" s="56">
        <v>1</v>
      </c>
      <c r="F50" s="57">
        <f t="shared" si="2"/>
        <v>6.5</v>
      </c>
      <c r="G50" s="80">
        <v>0.93500000000000005</v>
      </c>
      <c r="H50" s="324"/>
      <c r="I50" s="119"/>
      <c r="J50" s="5"/>
      <c r="K50" s="5"/>
      <c r="L50" s="5"/>
      <c r="P50" s="5"/>
      <c r="Q50" s="5"/>
      <c r="R50" s="5"/>
      <c r="S50" s="5"/>
    </row>
    <row r="51" spans="2:23" ht="21.75" customHeight="1" x14ac:dyDescent="0.3">
      <c r="B51" s="54" t="s">
        <v>128</v>
      </c>
      <c r="C51" s="79" t="s">
        <v>73</v>
      </c>
      <c r="D51" s="56">
        <v>4.9000000000000004</v>
      </c>
      <c r="E51" s="56">
        <v>1</v>
      </c>
      <c r="F51" s="57">
        <f t="shared" si="2"/>
        <v>5.9</v>
      </c>
      <c r="G51" s="80">
        <v>0.94099999999999995</v>
      </c>
      <c r="H51" s="324"/>
      <c r="I51" s="119"/>
      <c r="J51" s="5"/>
      <c r="K51" s="5"/>
      <c r="L51" s="5"/>
      <c r="P51" s="5"/>
      <c r="Q51" s="5"/>
      <c r="R51" s="5"/>
      <c r="S51" s="5"/>
      <c r="U51" s="36"/>
      <c r="V51" s="36"/>
    </row>
    <row r="52" spans="2:23" ht="21.75" customHeight="1" x14ac:dyDescent="0.3">
      <c r="B52" s="54" t="s">
        <v>129</v>
      </c>
      <c r="C52" s="79" t="s">
        <v>74</v>
      </c>
      <c r="D52" s="56">
        <v>4.5</v>
      </c>
      <c r="E52" s="60">
        <v>1</v>
      </c>
      <c r="F52" s="57">
        <f t="shared" si="2"/>
        <v>5.5</v>
      </c>
      <c r="G52" s="80">
        <v>0.94499999999999995</v>
      </c>
      <c r="H52" s="324"/>
      <c r="I52" s="119"/>
      <c r="J52" s="5"/>
      <c r="K52" s="5"/>
      <c r="L52" s="5"/>
      <c r="P52" s="5"/>
      <c r="Q52" s="5"/>
      <c r="R52" s="5"/>
      <c r="S52" s="5"/>
      <c r="U52" s="36"/>
      <c r="V52" s="36"/>
    </row>
    <row r="53" spans="2:23" ht="21.75" customHeight="1" thickBot="1" x14ac:dyDescent="0.35">
      <c r="B53" s="61" t="s">
        <v>130</v>
      </c>
      <c r="C53" s="82" t="s">
        <v>75</v>
      </c>
      <c r="D53" s="63">
        <v>6.7</v>
      </c>
      <c r="E53" s="64">
        <v>1</v>
      </c>
      <c r="F53" s="65">
        <f t="shared" si="2"/>
        <v>7.7</v>
      </c>
      <c r="G53" s="83">
        <v>0.92300000000000004</v>
      </c>
      <c r="H53" s="325"/>
      <c r="I53" s="119"/>
      <c r="J53" s="5"/>
      <c r="K53" s="5"/>
      <c r="L53" s="5"/>
      <c r="P53" s="5"/>
      <c r="Q53" s="5"/>
      <c r="R53" s="5"/>
      <c r="S53" s="5"/>
      <c r="U53" s="36"/>
      <c r="V53" s="36"/>
    </row>
    <row r="54" spans="2:23" x14ac:dyDescent="0.25">
      <c r="B54" s="84"/>
      <c r="C54" s="85"/>
      <c r="D54" s="85"/>
      <c r="E54" s="85"/>
      <c r="F54" s="85"/>
      <c r="G54" s="86"/>
      <c r="H54" s="85"/>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5.67</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5.67</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5.67</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($3.038) =</v>
      </c>
      <c r="D74" s="95">
        <f>(45+G20)</f>
        <v>48.037999999999997</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PPI Adjustment
not applicable
until
07/01/2021 =</v>
      </c>
      <c r="D76" s="106" t="e">
        <f>(45*H43)</f>
        <v>#VALUE!</v>
      </c>
      <c r="E76" s="29"/>
      <c r="F76" s="29"/>
      <c r="G76" s="29"/>
      <c r="H76" s="29"/>
      <c r="I76" s="122"/>
    </row>
    <row r="77" spans="2:23" s="93" customFormat="1" ht="33" customHeight="1" x14ac:dyDescent="0.35">
      <c r="C77" s="244" t="e">
        <f>CONCATENATE("$",D76," x 96.25% (Difference of 100% Material Minus Total % Asphalt + Fuel Allowance) =")</f>
        <v>#VALUE!</v>
      </c>
      <c r="D77" s="244"/>
      <c r="E77" s="244"/>
      <c r="F77" s="244"/>
      <c r="G77" s="244"/>
      <c r="H77" s="95" t="e">
        <f>D76*96.25/100</f>
        <v>#VALUE!</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48" t="e">
        <f>CONCATENATE("$",D74," + $",H77, "  =")</f>
        <v>#VALUE!</v>
      </c>
      <c r="D79" s="97" t="e">
        <f>D74+H77</f>
        <v>#VALUE!</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($5.67) =</v>
      </c>
      <c r="D90" s="95">
        <f>(45+G59)</f>
        <v>50.67</v>
      </c>
      <c r="E90" s="29"/>
      <c r="F90" s="29"/>
      <c r="G90" s="29"/>
      <c r="H90" s="29"/>
      <c r="I90" s="122"/>
    </row>
    <row r="91" spans="2:22" s="93" customFormat="1" ht="40.5" customHeight="1" x14ac:dyDescent="0.4">
      <c r="B91" s="234" t="s">
        <v>110</v>
      </c>
      <c r="C91" s="234"/>
      <c r="D91" s="98">
        <f>D90</f>
        <v>50.67</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2021</v>
      </c>
      <c r="M97" s="21" t="s">
        <v>19</v>
      </c>
      <c r="N97" s="17" t="s">
        <v>20</v>
      </c>
      <c r="P97" s="269">
        <v>44317</v>
      </c>
      <c r="Q97" s="272" t="s">
        <v>88</v>
      </c>
      <c r="R97" s="99">
        <v>44378</v>
      </c>
      <c r="S97" s="293">
        <v>44075</v>
      </c>
      <c r="U97" s="22" t="s">
        <v>21</v>
      </c>
    </row>
    <row r="98" spans="10:21" ht="18" customHeight="1" thickBot="1" x14ac:dyDescent="0.3">
      <c r="J98" s="13" t="s">
        <v>17</v>
      </c>
      <c r="K98" s="14" t="s">
        <v>18</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t="s">
        <v>88</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552</v>
      </c>
      <c r="M102" s="21" t="s">
        <v>36</v>
      </c>
      <c r="N102" s="26">
        <v>546</v>
      </c>
      <c r="P102" s="271"/>
      <c r="Q102" s="274"/>
      <c r="R102" s="27">
        <v>44531</v>
      </c>
      <c r="S102" s="294"/>
    </row>
    <row r="103" spans="10:21" ht="18" customHeight="1" thickBot="1" x14ac:dyDescent="0.3">
      <c r="J103" s="24"/>
      <c r="K103" s="25"/>
      <c r="M103" s="21" t="s">
        <v>18</v>
      </c>
      <c r="N103" s="26">
        <v>552</v>
      </c>
      <c r="P103" s="269">
        <v>44501</v>
      </c>
      <c r="Q103" s="272" t="s">
        <v>88</v>
      </c>
      <c r="R103" s="99">
        <v>44562</v>
      </c>
      <c r="S103" s="294"/>
      <c r="U103" s="36"/>
    </row>
    <row r="104" spans="10:21" ht="18" customHeight="1" thickBot="1" x14ac:dyDescent="0.3">
      <c r="J104" s="290" t="s">
        <v>38</v>
      </c>
      <c r="K104" s="291"/>
      <c r="M104" s="21" t="s">
        <v>41</v>
      </c>
      <c r="N104" s="26"/>
      <c r="P104" s="270"/>
      <c r="Q104" s="273"/>
      <c r="R104" s="27">
        <v>44593</v>
      </c>
      <c r="S104" s="294"/>
      <c r="U104" s="36"/>
    </row>
    <row r="105" spans="10:21" ht="18" customHeight="1" thickBot="1" x14ac:dyDescent="0.3">
      <c r="J105" s="37" t="s">
        <v>39</v>
      </c>
      <c r="K105" s="123">
        <v>44317</v>
      </c>
      <c r="M105" s="21" t="s">
        <v>44</v>
      </c>
      <c r="N105" s="26"/>
      <c r="P105" s="271"/>
      <c r="Q105" s="274"/>
      <c r="R105" s="27">
        <v>44621</v>
      </c>
      <c r="S105" s="294"/>
      <c r="U105" s="36"/>
    </row>
    <row r="106" spans="10:21" ht="18" customHeight="1" thickBot="1" x14ac:dyDescent="0.3">
      <c r="J106" s="38" t="s">
        <v>43</v>
      </c>
      <c r="K106" s="39"/>
      <c r="M106" s="21" t="s">
        <v>47</v>
      </c>
      <c r="N106" s="26"/>
      <c r="P106" s="269">
        <v>44593</v>
      </c>
      <c r="Q106" s="272" t="s">
        <v>88</v>
      </c>
      <c r="R106" s="99">
        <v>44652</v>
      </c>
      <c r="S106" s="294"/>
      <c r="U106" s="36"/>
    </row>
    <row r="107" spans="10:21" ht="18" customHeight="1" thickBot="1" x14ac:dyDescent="0.3">
      <c r="J107" s="40" t="s">
        <v>46</v>
      </c>
      <c r="K107" s="41" t="s">
        <v>123</v>
      </c>
      <c r="M107" s="21" t="s">
        <v>50</v>
      </c>
      <c r="N107" s="26"/>
      <c r="P107" s="270"/>
      <c r="Q107" s="273"/>
      <c r="R107" s="27">
        <v>44682</v>
      </c>
      <c r="S107" s="294"/>
      <c r="U107" s="36"/>
    </row>
    <row r="108" spans="10:21" ht="18" customHeight="1" thickBot="1" x14ac:dyDescent="0.3">
      <c r="J108" s="40" t="s">
        <v>49</v>
      </c>
      <c r="K108" s="42">
        <v>326.3</v>
      </c>
      <c r="M108" s="21" t="s">
        <v>53</v>
      </c>
      <c r="N108" s="26"/>
      <c r="P108" s="271"/>
      <c r="Q108" s="274"/>
      <c r="R108" s="27">
        <v>44713</v>
      </c>
      <c r="S108" s="294"/>
      <c r="U108" s="36"/>
    </row>
    <row r="109" spans="10:21" ht="18" customHeight="1" thickBot="1" x14ac:dyDescent="0.3">
      <c r="J109" s="43" t="s">
        <v>52</v>
      </c>
      <c r="K109" s="44">
        <v>44378</v>
      </c>
      <c r="L109" s="5"/>
      <c r="M109" s="45" t="s">
        <v>54</v>
      </c>
      <c r="N109" s="126"/>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c r="P112" s="269">
        <v>44774</v>
      </c>
      <c r="Q112" s="272" t="s">
        <v>88</v>
      </c>
      <c r="R112" s="99">
        <v>44835</v>
      </c>
      <c r="S112" s="294"/>
      <c r="U112" s="36"/>
    </row>
    <row r="113" spans="10:19" ht="18" customHeight="1" thickBot="1" x14ac:dyDescent="0.3">
      <c r="J113" s="5"/>
      <c r="K113" s="5"/>
      <c r="L113" s="5"/>
      <c r="M113" s="21" t="s">
        <v>26</v>
      </c>
      <c r="N113" s="26"/>
      <c r="P113" s="270"/>
      <c r="Q113" s="273"/>
      <c r="R113" s="27">
        <v>44866</v>
      </c>
      <c r="S113" s="294"/>
    </row>
    <row r="114" spans="10:19" ht="18" customHeight="1" thickBot="1" x14ac:dyDescent="0.3">
      <c r="J114" s="5"/>
      <c r="K114" s="5"/>
      <c r="L114" s="5"/>
      <c r="M114" s="21" t="s">
        <v>29</v>
      </c>
      <c r="N114" s="26"/>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Oxq0ZPG59HwCjWdCk7zhHT+zsG3lYu1Ea53oJdes7pJbzCKq3dfKwndpj95zeB5BbsBK9q+hdg7JBQz3sy1K+g==" saltValue="oGVx4bCGcXIpR9AH3FWRoA==" spinCount="100000" sheet="1" formatColumns="0" formatRows="0"/>
  <mergeCells count="100">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H32"/>
    <mergeCell ref="B33:H33"/>
    <mergeCell ref="B34:H34"/>
    <mergeCell ref="B35:H35"/>
    <mergeCell ref="B64:H64"/>
    <mergeCell ref="D37:E37"/>
    <mergeCell ref="B39:D39"/>
    <mergeCell ref="B41:H41"/>
    <mergeCell ref="H43:H53"/>
    <mergeCell ref="B56:H56"/>
    <mergeCell ref="B57:H57"/>
    <mergeCell ref="G58:H58"/>
    <mergeCell ref="G59:H59"/>
    <mergeCell ref="G60:H60"/>
    <mergeCell ref="G61:H61"/>
    <mergeCell ref="B63:H63"/>
    <mergeCell ref="B75:C75"/>
    <mergeCell ref="B65:H6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18:P120"/>
    <mergeCell ref="Q118:Q120"/>
    <mergeCell ref="P106:P108"/>
    <mergeCell ref="Q106:Q108"/>
    <mergeCell ref="P109:P111"/>
    <mergeCell ref="Q109:Q111"/>
    <mergeCell ref="P112:P114"/>
    <mergeCell ref="Q112:Q114"/>
  </mergeCells>
  <dataValidations count="8">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D0D55FB9-952D-4056-9296-7A426C24408A}">
      <formula1>$R$97:$R$121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91EF807C-602E-4C3D-9C10-4C9F4E3AAA1F}">
      <formula1>$P$97:$P$121</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744C4407-1AA2-4C37-A124-0929D7D853EF}">
      <formula1>$Q$97:$Q$121</formula1>
    </dataValidation>
    <dataValidation type="list" allowBlank="1" showInputMessage="1" showErrorMessage="1" sqref="K102" xr:uid="{89EB3F08-F0B3-4094-96A4-247FDC293218}">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8DE26FFB-F5EC-4610-9F23-83AB856BE34E}">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1BB48DF6-60CD-45EF-B005-B7CFFC1E7ADA}">
      <formula1>$N$98:$N$109</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10AC15D7-9139-467D-BF93-DB14ECBE0D0A}">
      <formula1>$M$98:$M$109</formula1>
    </dataValidation>
    <dataValidation type="list" allowBlank="1" showInputMessage="1" showErrorMessage="1" sqref="K97" xr:uid="{BE319BB1-1EF9-474B-8950-0D69B60D60BA}">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34FD8-A652-4B9A-A9E3-4612FCFCDDA7}">
  <dimension ref="B1:W130"/>
  <sheetViews>
    <sheetView showGridLines="0" showRowColHeaders="0" topLeftCell="A25" zoomScale="80" zoomScaleNormal="80" workbookViewId="0">
      <selection activeCell="B1" sqref="B1:D1"/>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May</v>
      </c>
      <c r="G1" s="2">
        <f>K97</f>
        <v>2021</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43"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May 1, 2021</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May 2021 Average is</v>
      </c>
      <c r="E10" s="292"/>
      <c r="F10" s="292"/>
      <c r="G10" s="34">
        <f>K102</f>
        <v>546</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2.8130000000000002</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5.8879999999999999</v>
      </c>
      <c r="H21" s="277" t="e">
        <f>IF((ABS((#REF!-J102)*E21/100))&gt;0.1, (#REF!-J102)*E21/100, 0)</f>
        <v>#REF!</v>
      </c>
      <c r="I21" s="118"/>
    </row>
    <row r="22" spans="2:23" ht="21.75" customHeight="1" x14ac:dyDescent="0.3">
      <c r="B22" s="54" t="s">
        <v>64</v>
      </c>
      <c r="C22" s="55" t="s">
        <v>112</v>
      </c>
      <c r="D22" s="56">
        <v>6.85</v>
      </c>
      <c r="E22" s="56">
        <v>1</v>
      </c>
      <c r="F22" s="57">
        <f t="shared" si="0"/>
        <v>7.85</v>
      </c>
      <c r="G22" s="276">
        <f t="shared" si="1"/>
        <v>5.8879999999999999</v>
      </c>
      <c r="H22" s="277" t="e">
        <f>IF((ABS((#REF!-#REF!)*E22/100))&gt;0.1, (#REF!-#REF!)*E22/100, 0)</f>
        <v>#REF!</v>
      </c>
      <c r="I22" s="118"/>
    </row>
    <row r="23" spans="2:23" ht="21.75" customHeight="1" x14ac:dyDescent="0.3">
      <c r="B23" s="54" t="s">
        <v>66</v>
      </c>
      <c r="C23" s="55" t="s">
        <v>113</v>
      </c>
      <c r="D23" s="56">
        <v>6.85</v>
      </c>
      <c r="E23" s="56">
        <v>1</v>
      </c>
      <c r="F23" s="57">
        <f t="shared" si="0"/>
        <v>7.85</v>
      </c>
      <c r="G23" s="276">
        <f t="shared" si="1"/>
        <v>5.8879999999999999</v>
      </c>
      <c r="H23" s="277" t="e">
        <f>IF((ABS((#REF!-#REF!)*E23/100))&gt;0.1, (#REF!-#REF!)*E23/100, 0)</f>
        <v>#REF!</v>
      </c>
      <c r="I23" s="118"/>
    </row>
    <row r="24" spans="2:23" ht="21.75" customHeight="1" x14ac:dyDescent="0.3">
      <c r="B24" s="54" t="s">
        <v>68</v>
      </c>
      <c r="C24" s="55" t="s">
        <v>114</v>
      </c>
      <c r="D24" s="56">
        <v>6.85</v>
      </c>
      <c r="E24" s="56">
        <v>1</v>
      </c>
      <c r="F24" s="57">
        <f t="shared" si="0"/>
        <v>7.85</v>
      </c>
      <c r="G24" s="276">
        <f t="shared" si="1"/>
        <v>5.8879999999999999</v>
      </c>
      <c r="H24" s="277" t="e">
        <f>IF((ABS((#REF!-#REF!)*E24/100))&gt;0.1, (#REF!-#REF!)*E24/100, 0)</f>
        <v>#REF!</v>
      </c>
      <c r="I24" s="118"/>
    </row>
    <row r="25" spans="2:23" ht="21.75" customHeight="1" x14ac:dyDescent="0.3">
      <c r="B25" s="54" t="s">
        <v>125</v>
      </c>
      <c r="C25" s="55" t="s">
        <v>115</v>
      </c>
      <c r="D25" s="56">
        <v>8.25</v>
      </c>
      <c r="E25" s="56">
        <v>1</v>
      </c>
      <c r="F25" s="58">
        <f t="shared" si="0"/>
        <v>9.25</v>
      </c>
      <c r="G25" s="276">
        <f t="shared" si="1"/>
        <v>6.9379999999999997</v>
      </c>
      <c r="H25" s="277" t="e">
        <f>IF((ABS((#REF!-#REF!)*E25/100))&gt;0.1, (#REF!-#REF!)*E25/100, 0)</f>
        <v>#REF!</v>
      </c>
      <c r="I25" s="118"/>
    </row>
    <row r="26" spans="2:23" ht="21.75" customHeight="1" x14ac:dyDescent="0.3">
      <c r="B26" s="54" t="s">
        <v>126</v>
      </c>
      <c r="C26" s="55" t="s">
        <v>71</v>
      </c>
      <c r="D26" s="56">
        <v>6.2</v>
      </c>
      <c r="E26" s="56">
        <v>1</v>
      </c>
      <c r="F26" s="58">
        <f t="shared" si="0"/>
        <v>7.2</v>
      </c>
      <c r="G26" s="276">
        <f t="shared" si="1"/>
        <v>5.4</v>
      </c>
      <c r="H26" s="277" t="e">
        <f>IF((ABS((#REF!-#REF!)*E26/100))&gt;0.1, (#REF!-#REF!)*E26/100, 0)</f>
        <v>#REF!</v>
      </c>
      <c r="I26" s="118"/>
    </row>
    <row r="27" spans="2:23" ht="21.75" customHeight="1" x14ac:dyDescent="0.3">
      <c r="B27" s="54" t="s">
        <v>127</v>
      </c>
      <c r="C27" s="55" t="s">
        <v>72</v>
      </c>
      <c r="D27" s="56">
        <v>5.5</v>
      </c>
      <c r="E27" s="56">
        <v>1</v>
      </c>
      <c r="F27" s="57">
        <f t="shared" si="0"/>
        <v>6.5</v>
      </c>
      <c r="G27" s="276">
        <f t="shared" si="1"/>
        <v>4.875</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4.4249999999999998</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4.125</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5.7750000000000004</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132</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40"/>
      <c r="E38" s="140"/>
      <c r="F38" s="73"/>
      <c r="G38" s="71"/>
      <c r="H38" s="71"/>
      <c r="I38" s="118"/>
      <c r="J38" s="5"/>
      <c r="K38" s="5"/>
      <c r="L38" s="5"/>
      <c r="P38" s="5"/>
      <c r="Q38" s="5"/>
      <c r="R38" s="5"/>
      <c r="S38" s="5"/>
    </row>
    <row r="39" spans="2:22" ht="21.75" customHeight="1" x14ac:dyDescent="0.3">
      <c r="B39" s="259" t="s">
        <v>83</v>
      </c>
      <c r="C39" s="259"/>
      <c r="D39" s="259"/>
      <c r="E39" s="124">
        <f>K105</f>
        <v>44317</v>
      </c>
      <c r="F39" s="74" t="s">
        <v>84</v>
      </c>
      <c r="G39" s="104">
        <f>K106</f>
        <v>0</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46" t="s">
        <v>55</v>
      </c>
      <c r="C42" s="47" t="s">
        <v>56</v>
      </c>
      <c r="D42" s="48" t="s">
        <v>57</v>
      </c>
      <c r="E42" s="48" t="s">
        <v>85</v>
      </c>
      <c r="F42" s="48" t="s">
        <v>59</v>
      </c>
      <c r="G42" s="141" t="s">
        <v>86</v>
      </c>
      <c r="H42" s="142" t="s">
        <v>87</v>
      </c>
      <c r="I42" s="117"/>
      <c r="J42" s="5"/>
      <c r="K42" s="5"/>
      <c r="L42" s="5"/>
      <c r="P42" s="5"/>
      <c r="Q42" s="5"/>
      <c r="R42" s="5"/>
      <c r="S42" s="5"/>
    </row>
    <row r="43" spans="2:22" ht="21.75" customHeight="1" x14ac:dyDescent="0.3">
      <c r="B43" s="49">
        <v>302.01</v>
      </c>
      <c r="C43" s="75" t="s">
        <v>61</v>
      </c>
      <c r="D43" s="51">
        <v>3.75</v>
      </c>
      <c r="E43" s="52">
        <v>0</v>
      </c>
      <c r="F43" s="53">
        <f>D43+E43</f>
        <v>3.75</v>
      </c>
      <c r="G43" s="76">
        <v>0.96250000000000002</v>
      </c>
      <c r="H43" s="323" t="s">
        <v>135</v>
      </c>
      <c r="I43" s="119"/>
      <c r="J43" s="78"/>
      <c r="K43" s="5"/>
      <c r="L43" s="5"/>
      <c r="P43" s="5"/>
      <c r="Q43" s="5"/>
      <c r="R43" s="5"/>
      <c r="S43" s="5"/>
    </row>
    <row r="44" spans="2:22" ht="21.75" customHeight="1" x14ac:dyDescent="0.3">
      <c r="B44" s="54" t="s">
        <v>62</v>
      </c>
      <c r="C44" s="79" t="s">
        <v>63</v>
      </c>
      <c r="D44" s="56">
        <v>6.85</v>
      </c>
      <c r="E44" s="56">
        <v>1</v>
      </c>
      <c r="F44" s="57">
        <f t="shared" ref="F44:F53" si="2">D44+E44</f>
        <v>7.85</v>
      </c>
      <c r="G44" s="80">
        <v>0.92149999999999999</v>
      </c>
      <c r="H44" s="324"/>
      <c r="I44" s="119"/>
      <c r="J44" s="5"/>
      <c r="K44" s="5"/>
      <c r="L44" s="5"/>
      <c r="P44" s="5"/>
      <c r="Q44" s="5"/>
      <c r="R44" s="5"/>
      <c r="S44" s="5"/>
      <c r="U44" s="81"/>
      <c r="V44" s="81"/>
    </row>
    <row r="45" spans="2:22" ht="21.75" customHeight="1" x14ac:dyDescent="0.3">
      <c r="B45" s="54" t="s">
        <v>64</v>
      </c>
      <c r="C45" s="79" t="s">
        <v>65</v>
      </c>
      <c r="D45" s="56">
        <v>6.85</v>
      </c>
      <c r="E45" s="56">
        <v>1</v>
      </c>
      <c r="F45" s="57">
        <f t="shared" si="2"/>
        <v>7.85</v>
      </c>
      <c r="G45" s="80">
        <v>0.92149999999999999</v>
      </c>
      <c r="H45" s="324"/>
      <c r="I45" s="119"/>
      <c r="J45" s="5"/>
      <c r="K45" s="5"/>
      <c r="L45" s="5"/>
      <c r="P45" s="5"/>
      <c r="Q45" s="5"/>
      <c r="R45" s="5"/>
      <c r="S45" s="5"/>
    </row>
    <row r="46" spans="2:22" ht="21.75" customHeight="1" x14ac:dyDescent="0.3">
      <c r="B46" s="54" t="s">
        <v>66</v>
      </c>
      <c r="C46" s="79" t="s">
        <v>67</v>
      </c>
      <c r="D46" s="56">
        <v>6.85</v>
      </c>
      <c r="E46" s="56">
        <v>1</v>
      </c>
      <c r="F46" s="57">
        <f t="shared" si="2"/>
        <v>7.85</v>
      </c>
      <c r="G46" s="80">
        <v>0.92149999999999999</v>
      </c>
      <c r="H46" s="324"/>
      <c r="I46" s="119"/>
      <c r="J46" s="5"/>
      <c r="K46" s="5"/>
      <c r="L46" s="5"/>
      <c r="P46" s="5"/>
      <c r="Q46" s="5"/>
      <c r="R46" s="5"/>
      <c r="S46" s="5"/>
    </row>
    <row r="47" spans="2:22" ht="21.75" customHeight="1" x14ac:dyDescent="0.3">
      <c r="B47" s="54" t="s">
        <v>68</v>
      </c>
      <c r="C47" s="79" t="s">
        <v>69</v>
      </c>
      <c r="D47" s="56">
        <v>6.85</v>
      </c>
      <c r="E47" s="56">
        <v>1</v>
      </c>
      <c r="F47" s="57">
        <f t="shared" si="2"/>
        <v>7.85</v>
      </c>
      <c r="G47" s="80">
        <v>0.92149999999999999</v>
      </c>
      <c r="H47" s="324"/>
      <c r="I47" s="119"/>
      <c r="J47" s="5"/>
      <c r="K47" s="5"/>
      <c r="L47" s="5"/>
      <c r="P47" s="5"/>
      <c r="Q47" s="5"/>
      <c r="R47" s="5"/>
      <c r="S47" s="5"/>
    </row>
    <row r="48" spans="2:22" ht="21.75" customHeight="1" x14ac:dyDescent="0.3">
      <c r="B48" s="54" t="s">
        <v>125</v>
      </c>
      <c r="C48" s="79" t="s">
        <v>70</v>
      </c>
      <c r="D48" s="56">
        <v>8.25</v>
      </c>
      <c r="E48" s="56">
        <v>1</v>
      </c>
      <c r="F48" s="58">
        <f t="shared" si="2"/>
        <v>9.25</v>
      </c>
      <c r="G48" s="80">
        <v>0.90749999999999997</v>
      </c>
      <c r="H48" s="324"/>
      <c r="I48" s="119"/>
      <c r="J48" s="5" t="s">
        <v>88</v>
      </c>
      <c r="K48" s="5"/>
      <c r="L48" s="5"/>
      <c r="P48" s="5"/>
      <c r="Q48" s="5"/>
      <c r="R48" s="5"/>
      <c r="S48" s="5"/>
    </row>
    <row r="49" spans="2:23" ht="21.75" customHeight="1" x14ac:dyDescent="0.3">
      <c r="B49" s="54" t="s">
        <v>126</v>
      </c>
      <c r="C49" s="79" t="s">
        <v>71</v>
      </c>
      <c r="D49" s="56">
        <v>6.2</v>
      </c>
      <c r="E49" s="56">
        <v>1</v>
      </c>
      <c r="F49" s="58">
        <f t="shared" si="2"/>
        <v>7.2</v>
      </c>
      <c r="G49" s="80">
        <v>0.92800000000000005</v>
      </c>
      <c r="H49" s="324"/>
      <c r="I49" s="119"/>
      <c r="J49" s="5"/>
      <c r="K49" s="5"/>
      <c r="L49" s="5"/>
      <c r="P49" s="5"/>
      <c r="Q49" s="5"/>
      <c r="R49" s="5"/>
      <c r="S49" s="5"/>
    </row>
    <row r="50" spans="2:23" ht="21.75" customHeight="1" x14ac:dyDescent="0.3">
      <c r="B50" s="54" t="s">
        <v>127</v>
      </c>
      <c r="C50" s="79" t="s">
        <v>72</v>
      </c>
      <c r="D50" s="56">
        <v>5.5</v>
      </c>
      <c r="E50" s="56">
        <v>1</v>
      </c>
      <c r="F50" s="57">
        <f t="shared" si="2"/>
        <v>6.5</v>
      </c>
      <c r="G50" s="80">
        <v>0.93500000000000005</v>
      </c>
      <c r="H50" s="324"/>
      <c r="I50" s="119"/>
      <c r="J50" s="5"/>
      <c r="K50" s="5"/>
      <c r="L50" s="5"/>
      <c r="P50" s="5"/>
      <c r="Q50" s="5"/>
      <c r="R50" s="5"/>
      <c r="S50" s="5"/>
    </row>
    <row r="51" spans="2:23" ht="21.75" customHeight="1" x14ac:dyDescent="0.3">
      <c r="B51" s="54" t="s">
        <v>128</v>
      </c>
      <c r="C51" s="79" t="s">
        <v>73</v>
      </c>
      <c r="D51" s="56">
        <v>4.9000000000000004</v>
      </c>
      <c r="E51" s="56">
        <v>1</v>
      </c>
      <c r="F51" s="57">
        <f t="shared" si="2"/>
        <v>5.9</v>
      </c>
      <c r="G51" s="80">
        <v>0.94099999999999995</v>
      </c>
      <c r="H51" s="324"/>
      <c r="I51" s="119"/>
      <c r="J51" s="5"/>
      <c r="K51" s="5"/>
      <c r="L51" s="5"/>
      <c r="P51" s="5"/>
      <c r="Q51" s="5"/>
      <c r="R51" s="5"/>
      <c r="S51" s="5"/>
      <c r="U51" s="36"/>
      <c r="V51" s="36"/>
    </row>
    <row r="52" spans="2:23" ht="21.75" customHeight="1" x14ac:dyDescent="0.3">
      <c r="B52" s="54" t="s">
        <v>129</v>
      </c>
      <c r="C52" s="79" t="s">
        <v>74</v>
      </c>
      <c r="D52" s="56">
        <v>4.5</v>
      </c>
      <c r="E52" s="60">
        <v>1</v>
      </c>
      <c r="F52" s="57">
        <f t="shared" si="2"/>
        <v>5.5</v>
      </c>
      <c r="G52" s="80">
        <v>0.94499999999999995</v>
      </c>
      <c r="H52" s="324"/>
      <c r="I52" s="119"/>
      <c r="J52" s="5"/>
      <c r="K52" s="5"/>
      <c r="L52" s="5"/>
      <c r="P52" s="5"/>
      <c r="Q52" s="5"/>
      <c r="R52" s="5"/>
      <c r="S52" s="5"/>
      <c r="U52" s="36"/>
      <c r="V52" s="36"/>
    </row>
    <row r="53" spans="2:23" ht="21.75" customHeight="1" thickBot="1" x14ac:dyDescent="0.35">
      <c r="B53" s="61" t="s">
        <v>130</v>
      </c>
      <c r="C53" s="82" t="s">
        <v>75</v>
      </c>
      <c r="D53" s="63">
        <v>6.7</v>
      </c>
      <c r="E53" s="64">
        <v>1</v>
      </c>
      <c r="F53" s="65">
        <f t="shared" si="2"/>
        <v>7.7</v>
      </c>
      <c r="G53" s="83">
        <v>0.92300000000000004</v>
      </c>
      <c r="H53" s="325"/>
      <c r="I53" s="119"/>
      <c r="J53" s="5"/>
      <c r="K53" s="5"/>
      <c r="L53" s="5"/>
      <c r="P53" s="5"/>
      <c r="Q53" s="5"/>
      <c r="R53" s="5"/>
      <c r="S53" s="5"/>
      <c r="U53" s="36"/>
      <c r="V53" s="36"/>
    </row>
    <row r="54" spans="2:23" x14ac:dyDescent="0.25">
      <c r="B54" s="84"/>
      <c r="C54" s="85"/>
      <c r="D54" s="85"/>
      <c r="E54" s="85"/>
      <c r="F54" s="85"/>
      <c r="G54" s="86"/>
      <c r="H54" s="85"/>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5.25</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5.25</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5.25</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($2.813) =</v>
      </c>
      <c r="D74" s="95">
        <f>(45+G20)</f>
        <v>47.813000000000002</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PPI Adjustment
not applicable
until
07/01/2021 =</v>
      </c>
      <c r="D76" s="106" t="e">
        <f>(45*H43)</f>
        <v>#VALUE!</v>
      </c>
      <c r="E76" s="29"/>
      <c r="F76" s="29"/>
      <c r="G76" s="29"/>
      <c r="H76" s="29"/>
      <c r="I76" s="122"/>
    </row>
    <row r="77" spans="2:23" s="93" customFormat="1" ht="33" customHeight="1" x14ac:dyDescent="0.35">
      <c r="C77" s="244" t="e">
        <f>CONCATENATE("$",D76," x 96.25% (Difference of 100% Material Minus Total % Asphalt + Fuel Allowance) =")</f>
        <v>#VALUE!</v>
      </c>
      <c r="D77" s="244"/>
      <c r="E77" s="244"/>
      <c r="F77" s="244"/>
      <c r="G77" s="244"/>
      <c r="H77" s="95" t="e">
        <f>D76*96.25/100</f>
        <v>#VALUE!</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39" t="e">
        <f>CONCATENATE("$",D74," + $",H77, "  =")</f>
        <v>#VALUE!</v>
      </c>
      <c r="D79" s="97" t="e">
        <f>D74+H77</f>
        <v>#VALUE!</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($5.25) =</v>
      </c>
      <c r="D90" s="95">
        <f>(45+G59)</f>
        <v>50.25</v>
      </c>
      <c r="E90" s="29"/>
      <c r="F90" s="29"/>
      <c r="G90" s="29"/>
      <c r="H90" s="29"/>
      <c r="I90" s="122"/>
    </row>
    <row r="91" spans="2:22" s="93" customFormat="1" ht="40.5" customHeight="1" x14ac:dyDescent="0.4">
      <c r="B91" s="234" t="s">
        <v>110</v>
      </c>
      <c r="C91" s="234"/>
      <c r="D91" s="98">
        <f>D90</f>
        <v>50.25</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2021</v>
      </c>
      <c r="M97" s="21" t="s">
        <v>19</v>
      </c>
      <c r="N97" s="17" t="s">
        <v>20</v>
      </c>
      <c r="P97" s="269">
        <v>44317</v>
      </c>
      <c r="Q97" s="272" t="s">
        <v>88</v>
      </c>
      <c r="R97" s="99">
        <v>44378</v>
      </c>
      <c r="S97" s="293">
        <v>44075</v>
      </c>
      <c r="U97" s="22" t="s">
        <v>21</v>
      </c>
    </row>
    <row r="98" spans="10:21" ht="18" customHeight="1" thickBot="1" x14ac:dyDescent="0.3">
      <c r="J98" s="13" t="s">
        <v>17</v>
      </c>
      <c r="K98" s="14" t="s">
        <v>36</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t="s">
        <v>88</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546</v>
      </c>
      <c r="M102" s="21" t="s">
        <v>36</v>
      </c>
      <c r="N102" s="26">
        <v>546</v>
      </c>
      <c r="P102" s="271"/>
      <c r="Q102" s="274"/>
      <c r="R102" s="27">
        <v>44531</v>
      </c>
      <c r="S102" s="294"/>
    </row>
    <row r="103" spans="10:21" ht="18" customHeight="1" thickBot="1" x14ac:dyDescent="0.3">
      <c r="J103" s="24"/>
      <c r="K103" s="25"/>
      <c r="M103" s="21" t="s">
        <v>18</v>
      </c>
      <c r="N103" s="26"/>
      <c r="P103" s="269">
        <v>44501</v>
      </c>
      <c r="Q103" s="272" t="s">
        <v>88</v>
      </c>
      <c r="R103" s="99">
        <v>44562</v>
      </c>
      <c r="S103" s="294"/>
      <c r="U103" s="36"/>
    </row>
    <row r="104" spans="10:21" ht="18" customHeight="1" thickBot="1" x14ac:dyDescent="0.3">
      <c r="J104" s="290" t="s">
        <v>38</v>
      </c>
      <c r="K104" s="291"/>
      <c r="M104" s="21" t="s">
        <v>41</v>
      </c>
      <c r="N104" s="26"/>
      <c r="P104" s="270"/>
      <c r="Q104" s="273"/>
      <c r="R104" s="27">
        <v>44593</v>
      </c>
      <c r="S104" s="294"/>
      <c r="U104" s="36"/>
    </row>
    <row r="105" spans="10:21" ht="18" customHeight="1" thickBot="1" x14ac:dyDescent="0.3">
      <c r="J105" s="37" t="s">
        <v>39</v>
      </c>
      <c r="K105" s="123">
        <v>44317</v>
      </c>
      <c r="M105" s="21" t="s">
        <v>44</v>
      </c>
      <c r="N105" s="26"/>
      <c r="P105" s="271"/>
      <c r="Q105" s="274"/>
      <c r="R105" s="27">
        <v>44621</v>
      </c>
      <c r="S105" s="294"/>
      <c r="U105" s="36"/>
    </row>
    <row r="106" spans="10:21" ht="18" customHeight="1" thickBot="1" x14ac:dyDescent="0.3">
      <c r="J106" s="38" t="s">
        <v>43</v>
      </c>
      <c r="K106" s="39"/>
      <c r="M106" s="21" t="s">
        <v>47</v>
      </c>
      <c r="N106" s="26"/>
      <c r="P106" s="269">
        <v>44593</v>
      </c>
      <c r="Q106" s="272" t="s">
        <v>88</v>
      </c>
      <c r="R106" s="99">
        <v>44652</v>
      </c>
      <c r="S106" s="294"/>
      <c r="U106" s="36"/>
    </row>
    <row r="107" spans="10:21" ht="18" customHeight="1" thickBot="1" x14ac:dyDescent="0.3">
      <c r="J107" s="40" t="s">
        <v>46</v>
      </c>
      <c r="K107" s="41" t="s">
        <v>123</v>
      </c>
      <c r="M107" s="21" t="s">
        <v>50</v>
      </c>
      <c r="N107" s="26"/>
      <c r="P107" s="270"/>
      <c r="Q107" s="273"/>
      <c r="R107" s="27">
        <v>44682</v>
      </c>
      <c r="S107" s="294"/>
      <c r="U107" s="36"/>
    </row>
    <row r="108" spans="10:21" ht="18" customHeight="1" thickBot="1" x14ac:dyDescent="0.3">
      <c r="J108" s="40" t="s">
        <v>49</v>
      </c>
      <c r="K108" s="42">
        <v>326.3</v>
      </c>
      <c r="M108" s="21" t="s">
        <v>53</v>
      </c>
      <c r="N108" s="26"/>
      <c r="P108" s="271"/>
      <c r="Q108" s="274"/>
      <c r="R108" s="27">
        <v>44713</v>
      </c>
      <c r="S108" s="294"/>
      <c r="U108" s="36"/>
    </row>
    <row r="109" spans="10:21" ht="18" customHeight="1" thickBot="1" x14ac:dyDescent="0.3">
      <c r="J109" s="43" t="s">
        <v>52</v>
      </c>
      <c r="K109" s="44">
        <v>44378</v>
      </c>
      <c r="L109" s="5"/>
      <c r="M109" s="45" t="s">
        <v>54</v>
      </c>
      <c r="N109" s="126"/>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c r="P112" s="269">
        <v>44774</v>
      </c>
      <c r="Q112" s="272" t="s">
        <v>88</v>
      </c>
      <c r="R112" s="99">
        <v>44835</v>
      </c>
      <c r="S112" s="294"/>
      <c r="U112" s="36"/>
    </row>
    <row r="113" spans="10:19" ht="18" customHeight="1" thickBot="1" x14ac:dyDescent="0.3">
      <c r="J113" s="5"/>
      <c r="K113" s="5"/>
      <c r="L113" s="5"/>
      <c r="M113" s="21" t="s">
        <v>26</v>
      </c>
      <c r="N113" s="26"/>
      <c r="P113" s="270"/>
      <c r="Q113" s="273"/>
      <c r="R113" s="27">
        <v>44866</v>
      </c>
      <c r="S113" s="294"/>
    </row>
    <row r="114" spans="10:19" ht="18" customHeight="1" thickBot="1" x14ac:dyDescent="0.3">
      <c r="J114" s="5"/>
      <c r="K114" s="5"/>
      <c r="L114" s="5"/>
      <c r="M114" s="21" t="s">
        <v>29</v>
      </c>
      <c r="N114" s="26"/>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4+5WY81U+xhHp5ZyaViauzK4ISiQAhdNe0Ym46zjgwXEARj+LW12owA7IOUgag2xFsj6QZcWRqGz6fOaPqDZbg==" saltValue="lG3SNh81rUI53SCIex9fXg==" spinCount="100000" sheet="1" formatColumns="0" formatRows="0"/>
  <mergeCells count="100">
    <mergeCell ref="P118:P120"/>
    <mergeCell ref="Q118:Q120"/>
    <mergeCell ref="P106:P108"/>
    <mergeCell ref="Q106:Q108"/>
    <mergeCell ref="P109:P111"/>
    <mergeCell ref="Q109:Q111"/>
    <mergeCell ref="P112:P114"/>
    <mergeCell ref="Q112:Q114"/>
    <mergeCell ref="J96:K96"/>
    <mergeCell ref="P97:P99"/>
    <mergeCell ref="Q97:Q99"/>
    <mergeCell ref="S97:S117"/>
    <mergeCell ref="J100:K100"/>
    <mergeCell ref="P100:P102"/>
    <mergeCell ref="Q100:Q102"/>
    <mergeCell ref="P103:P105"/>
    <mergeCell ref="Q103:Q105"/>
    <mergeCell ref="J104:K104"/>
    <mergeCell ref="P115:P117"/>
    <mergeCell ref="Q115:Q117"/>
    <mergeCell ref="B88:H88"/>
    <mergeCell ref="B89:C89"/>
    <mergeCell ref="B91:C91"/>
    <mergeCell ref="M93:N95"/>
    <mergeCell ref="P93:S94"/>
    <mergeCell ref="P95:S95"/>
    <mergeCell ref="B87:H87"/>
    <mergeCell ref="C77:G77"/>
    <mergeCell ref="B78:F78"/>
    <mergeCell ref="B81:H81"/>
    <mergeCell ref="B82:H82"/>
    <mergeCell ref="B83:H83"/>
    <mergeCell ref="B84:H84"/>
    <mergeCell ref="B85:B86"/>
    <mergeCell ref="C85:C86"/>
    <mergeCell ref="D85:D86"/>
    <mergeCell ref="E85:F86"/>
    <mergeCell ref="G85:H86"/>
    <mergeCell ref="B75:C75"/>
    <mergeCell ref="B65:H65"/>
    <mergeCell ref="B66:H66"/>
    <mergeCell ref="B67:B68"/>
    <mergeCell ref="C67:C68"/>
    <mergeCell ref="D67:D68"/>
    <mergeCell ref="E67:F68"/>
    <mergeCell ref="G67:H68"/>
    <mergeCell ref="B69:H69"/>
    <mergeCell ref="B70:H70"/>
    <mergeCell ref="B71:H71"/>
    <mergeCell ref="B72:H72"/>
    <mergeCell ref="B73:C73"/>
    <mergeCell ref="B64:H64"/>
    <mergeCell ref="D37:E37"/>
    <mergeCell ref="B39:D39"/>
    <mergeCell ref="B41:H41"/>
    <mergeCell ref="H43:H53"/>
    <mergeCell ref="B56:H56"/>
    <mergeCell ref="B57:H57"/>
    <mergeCell ref="G58:H58"/>
    <mergeCell ref="G59:H59"/>
    <mergeCell ref="G60:H60"/>
    <mergeCell ref="G61:H61"/>
    <mergeCell ref="B63:H63"/>
    <mergeCell ref="B36:H36"/>
    <mergeCell ref="G24:H24"/>
    <mergeCell ref="G25:H25"/>
    <mergeCell ref="G26:H26"/>
    <mergeCell ref="G27:H27"/>
    <mergeCell ref="G28:H28"/>
    <mergeCell ref="G29:H29"/>
    <mergeCell ref="G30:H30"/>
    <mergeCell ref="B32:H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97" xr:uid="{E6CAA49F-52D4-4E42-9B27-228B5C1821A3}">
      <formula1>"2019, 2020, 2021"</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0F28B5BD-44EE-457F-8D9F-4D1EE34F3AEC}">
      <formula1>$M$98:$M$109</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A1A73EF4-3BF9-499B-9D74-549067023BA5}">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8FB6F3EB-5E48-413A-AE51-A2D34210A765}">
      <formula1>$N$96:$N$96</formula1>
    </dataValidation>
    <dataValidation type="list" allowBlank="1" showInputMessage="1" showErrorMessage="1" sqref="K102" xr:uid="{C38F5B66-7653-4F2D-AD17-DD445543FC3D}">
      <formula1>$N$96:$N$130</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7A4725BB-D099-463D-B17F-10AEA14B2222}">
      <formula1>$Q$97:$Q$121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7989AEEC-A34B-463A-BCB3-DF9DA32BFC22}">
      <formula1>$P$97:$P$121</formula1>
    </dataValidation>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49747805-817D-4A53-8E42-3710F5536E8D}">
      <formula1>$R$97:$R$121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1CB21-D222-4528-A2CD-AB151DA51CDE}">
  <dimension ref="B1:W130"/>
  <sheetViews>
    <sheetView showGridLines="0" showRowColHeaders="0" topLeftCell="A22" zoomScale="80" zoomScaleNormal="80" workbookViewId="0">
      <selection activeCell="B1" sqref="B1:D1"/>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April</v>
      </c>
      <c r="G1" s="2">
        <f>K97</f>
        <v>2021</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37"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April 1, 2021</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April 2021 Average is</v>
      </c>
      <c r="E10" s="292"/>
      <c r="F10" s="292"/>
      <c r="G10" s="34">
        <f>K102</f>
        <v>518</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1.7629999999999999</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3.69</v>
      </c>
      <c r="H21" s="277" t="e">
        <f>IF((ABS((#REF!-J102)*E21/100))&gt;0.1, (#REF!-J102)*E21/100, 0)</f>
        <v>#REF!</v>
      </c>
      <c r="I21" s="118"/>
    </row>
    <row r="22" spans="2:23" ht="21.75" customHeight="1" x14ac:dyDescent="0.3">
      <c r="B22" s="54" t="s">
        <v>64</v>
      </c>
      <c r="C22" s="55" t="s">
        <v>112</v>
      </c>
      <c r="D22" s="56">
        <v>6.85</v>
      </c>
      <c r="E22" s="56">
        <v>1</v>
      </c>
      <c r="F22" s="57">
        <f t="shared" si="0"/>
        <v>7.85</v>
      </c>
      <c r="G22" s="276">
        <f t="shared" si="1"/>
        <v>3.69</v>
      </c>
      <c r="H22" s="277" t="e">
        <f>IF((ABS((#REF!-#REF!)*E22/100))&gt;0.1, (#REF!-#REF!)*E22/100, 0)</f>
        <v>#REF!</v>
      </c>
      <c r="I22" s="118"/>
    </row>
    <row r="23" spans="2:23" ht="21.75" customHeight="1" x14ac:dyDescent="0.3">
      <c r="B23" s="54" t="s">
        <v>66</v>
      </c>
      <c r="C23" s="55" t="s">
        <v>113</v>
      </c>
      <c r="D23" s="56">
        <v>6.85</v>
      </c>
      <c r="E23" s="56">
        <v>1</v>
      </c>
      <c r="F23" s="57">
        <f t="shared" si="0"/>
        <v>7.85</v>
      </c>
      <c r="G23" s="276">
        <f t="shared" si="1"/>
        <v>3.69</v>
      </c>
      <c r="H23" s="277" t="e">
        <f>IF((ABS((#REF!-#REF!)*E23/100))&gt;0.1, (#REF!-#REF!)*E23/100, 0)</f>
        <v>#REF!</v>
      </c>
      <c r="I23" s="118"/>
    </row>
    <row r="24" spans="2:23" ht="21.75" customHeight="1" x14ac:dyDescent="0.3">
      <c r="B24" s="54" t="s">
        <v>68</v>
      </c>
      <c r="C24" s="55" t="s">
        <v>114</v>
      </c>
      <c r="D24" s="56">
        <v>6.85</v>
      </c>
      <c r="E24" s="56">
        <v>1</v>
      </c>
      <c r="F24" s="57">
        <f t="shared" si="0"/>
        <v>7.85</v>
      </c>
      <c r="G24" s="276">
        <f t="shared" si="1"/>
        <v>3.69</v>
      </c>
      <c r="H24" s="277" t="e">
        <f>IF((ABS((#REF!-#REF!)*E24/100))&gt;0.1, (#REF!-#REF!)*E24/100, 0)</f>
        <v>#REF!</v>
      </c>
      <c r="I24" s="118"/>
    </row>
    <row r="25" spans="2:23" ht="21.75" customHeight="1" x14ac:dyDescent="0.3">
      <c r="B25" s="54" t="s">
        <v>125</v>
      </c>
      <c r="C25" s="55" t="s">
        <v>115</v>
      </c>
      <c r="D25" s="56">
        <v>8.25</v>
      </c>
      <c r="E25" s="56">
        <v>1</v>
      </c>
      <c r="F25" s="58">
        <f t="shared" si="0"/>
        <v>9.25</v>
      </c>
      <c r="G25" s="276">
        <f t="shared" si="1"/>
        <v>4.3479999999999999</v>
      </c>
      <c r="H25" s="277" t="e">
        <f>IF((ABS((#REF!-#REF!)*E25/100))&gt;0.1, (#REF!-#REF!)*E25/100, 0)</f>
        <v>#REF!</v>
      </c>
      <c r="I25" s="118"/>
    </row>
    <row r="26" spans="2:23" ht="21.75" customHeight="1" x14ac:dyDescent="0.3">
      <c r="B26" s="54" t="s">
        <v>126</v>
      </c>
      <c r="C26" s="55" t="s">
        <v>71</v>
      </c>
      <c r="D26" s="56">
        <v>6.2</v>
      </c>
      <c r="E26" s="56">
        <v>1</v>
      </c>
      <c r="F26" s="58">
        <f t="shared" si="0"/>
        <v>7.2</v>
      </c>
      <c r="G26" s="276">
        <f t="shared" si="1"/>
        <v>3.3839999999999999</v>
      </c>
      <c r="H26" s="277" t="e">
        <f>IF((ABS((#REF!-#REF!)*E26/100))&gt;0.1, (#REF!-#REF!)*E26/100, 0)</f>
        <v>#REF!</v>
      </c>
      <c r="I26" s="118"/>
    </row>
    <row r="27" spans="2:23" ht="21.75" customHeight="1" x14ac:dyDescent="0.3">
      <c r="B27" s="54" t="s">
        <v>127</v>
      </c>
      <c r="C27" s="55" t="s">
        <v>72</v>
      </c>
      <c r="D27" s="56">
        <v>5.5</v>
      </c>
      <c r="E27" s="56">
        <v>1</v>
      </c>
      <c r="F27" s="57">
        <f t="shared" si="0"/>
        <v>6.5</v>
      </c>
      <c r="G27" s="276">
        <f t="shared" si="1"/>
        <v>3.0550000000000002</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2.7730000000000001</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2.585</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3.6190000000000002</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132</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34"/>
      <c r="E38" s="134"/>
      <c r="F38" s="73"/>
      <c r="G38" s="71"/>
      <c r="H38" s="71"/>
      <c r="I38" s="118"/>
      <c r="J38" s="5"/>
      <c r="K38" s="5"/>
      <c r="L38" s="5"/>
      <c r="P38" s="5"/>
      <c r="Q38" s="5"/>
      <c r="R38" s="5"/>
      <c r="S38" s="5"/>
    </row>
    <row r="39" spans="2:22" ht="21.75" customHeight="1" x14ac:dyDescent="0.3">
      <c r="B39" s="259" t="s">
        <v>83</v>
      </c>
      <c r="C39" s="259"/>
      <c r="D39" s="259"/>
      <c r="E39" s="124">
        <f>K105</f>
        <v>44317</v>
      </c>
      <c r="F39" s="74" t="s">
        <v>84</v>
      </c>
      <c r="G39" s="104">
        <f>K106</f>
        <v>0</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46" t="s">
        <v>55</v>
      </c>
      <c r="C42" s="47" t="s">
        <v>56</v>
      </c>
      <c r="D42" s="48" t="s">
        <v>57</v>
      </c>
      <c r="E42" s="48" t="s">
        <v>85</v>
      </c>
      <c r="F42" s="48" t="s">
        <v>59</v>
      </c>
      <c r="G42" s="135" t="s">
        <v>86</v>
      </c>
      <c r="H42" s="136" t="s">
        <v>87</v>
      </c>
      <c r="I42" s="117"/>
      <c r="J42" s="5"/>
      <c r="K42" s="5"/>
      <c r="L42" s="5"/>
      <c r="P42" s="5"/>
      <c r="Q42" s="5"/>
      <c r="R42" s="5"/>
      <c r="S42" s="5"/>
    </row>
    <row r="43" spans="2:22" ht="21.75" customHeight="1" x14ac:dyDescent="0.3">
      <c r="B43" s="49">
        <v>302.01</v>
      </c>
      <c r="C43" s="75" t="s">
        <v>61</v>
      </c>
      <c r="D43" s="51">
        <v>3.75</v>
      </c>
      <c r="E43" s="52">
        <v>0</v>
      </c>
      <c r="F43" s="53">
        <f>D43+E43</f>
        <v>3.75</v>
      </c>
      <c r="G43" s="76">
        <v>0.96250000000000002</v>
      </c>
      <c r="H43" s="323" t="s">
        <v>135</v>
      </c>
      <c r="I43" s="119"/>
      <c r="J43" s="78"/>
      <c r="K43" s="5"/>
      <c r="L43" s="5"/>
      <c r="P43" s="5"/>
      <c r="Q43" s="5"/>
      <c r="R43" s="5"/>
      <c r="S43" s="5"/>
    </row>
    <row r="44" spans="2:22" ht="21.75" customHeight="1" x14ac:dyDescent="0.3">
      <c r="B44" s="54" t="s">
        <v>62</v>
      </c>
      <c r="C44" s="79" t="s">
        <v>63</v>
      </c>
      <c r="D44" s="56">
        <v>6.85</v>
      </c>
      <c r="E44" s="56">
        <v>1</v>
      </c>
      <c r="F44" s="57">
        <f t="shared" ref="F44:F53" si="2">D44+E44</f>
        <v>7.85</v>
      </c>
      <c r="G44" s="80">
        <v>0.92149999999999999</v>
      </c>
      <c r="H44" s="324"/>
      <c r="I44" s="119"/>
      <c r="J44" s="5"/>
      <c r="K44" s="5"/>
      <c r="L44" s="5"/>
      <c r="P44" s="5"/>
      <c r="Q44" s="5"/>
      <c r="R44" s="5"/>
      <c r="S44" s="5"/>
      <c r="U44" s="81"/>
      <c r="V44" s="81"/>
    </row>
    <row r="45" spans="2:22" ht="21.75" customHeight="1" x14ac:dyDescent="0.3">
      <c r="B45" s="54" t="s">
        <v>64</v>
      </c>
      <c r="C45" s="79" t="s">
        <v>65</v>
      </c>
      <c r="D45" s="56">
        <v>6.85</v>
      </c>
      <c r="E45" s="56">
        <v>1</v>
      </c>
      <c r="F45" s="57">
        <f t="shared" si="2"/>
        <v>7.85</v>
      </c>
      <c r="G45" s="80">
        <v>0.92149999999999999</v>
      </c>
      <c r="H45" s="324"/>
      <c r="I45" s="119"/>
      <c r="J45" s="5"/>
      <c r="K45" s="5"/>
      <c r="L45" s="5"/>
      <c r="P45" s="5"/>
      <c r="Q45" s="5"/>
      <c r="R45" s="5"/>
      <c r="S45" s="5"/>
    </row>
    <row r="46" spans="2:22" ht="21.75" customHeight="1" x14ac:dyDescent="0.3">
      <c r="B46" s="54" t="s">
        <v>66</v>
      </c>
      <c r="C46" s="79" t="s">
        <v>67</v>
      </c>
      <c r="D46" s="56">
        <v>6.85</v>
      </c>
      <c r="E46" s="56">
        <v>1</v>
      </c>
      <c r="F46" s="57">
        <f t="shared" si="2"/>
        <v>7.85</v>
      </c>
      <c r="G46" s="80">
        <v>0.92149999999999999</v>
      </c>
      <c r="H46" s="324"/>
      <c r="I46" s="119"/>
      <c r="J46" s="5"/>
      <c r="K46" s="5"/>
      <c r="L46" s="5"/>
      <c r="P46" s="5"/>
      <c r="Q46" s="5"/>
      <c r="R46" s="5"/>
      <c r="S46" s="5"/>
    </row>
    <row r="47" spans="2:22" ht="21.75" customHeight="1" x14ac:dyDescent="0.3">
      <c r="B47" s="54" t="s">
        <v>68</v>
      </c>
      <c r="C47" s="79" t="s">
        <v>69</v>
      </c>
      <c r="D47" s="56">
        <v>6.85</v>
      </c>
      <c r="E47" s="56">
        <v>1</v>
      </c>
      <c r="F47" s="57">
        <f t="shared" si="2"/>
        <v>7.85</v>
      </c>
      <c r="G47" s="80">
        <v>0.92149999999999999</v>
      </c>
      <c r="H47" s="324"/>
      <c r="I47" s="119"/>
      <c r="J47" s="5"/>
      <c r="K47" s="5"/>
      <c r="L47" s="5"/>
      <c r="P47" s="5"/>
      <c r="Q47" s="5"/>
      <c r="R47" s="5"/>
      <c r="S47" s="5"/>
    </row>
    <row r="48" spans="2:22" ht="21.75" customHeight="1" x14ac:dyDescent="0.3">
      <c r="B48" s="54" t="s">
        <v>125</v>
      </c>
      <c r="C48" s="79" t="s">
        <v>70</v>
      </c>
      <c r="D48" s="56">
        <v>8.25</v>
      </c>
      <c r="E48" s="56">
        <v>1</v>
      </c>
      <c r="F48" s="58">
        <f t="shared" si="2"/>
        <v>9.25</v>
      </c>
      <c r="G48" s="80">
        <v>0.90749999999999997</v>
      </c>
      <c r="H48" s="324"/>
      <c r="I48" s="119"/>
      <c r="J48" s="5" t="s">
        <v>88</v>
      </c>
      <c r="K48" s="5"/>
      <c r="L48" s="5"/>
      <c r="P48" s="5"/>
      <c r="Q48" s="5"/>
      <c r="R48" s="5"/>
      <c r="S48" s="5"/>
    </row>
    <row r="49" spans="2:23" ht="21.75" customHeight="1" x14ac:dyDescent="0.3">
      <c r="B49" s="54" t="s">
        <v>126</v>
      </c>
      <c r="C49" s="79" t="s">
        <v>71</v>
      </c>
      <c r="D49" s="56">
        <v>6.2</v>
      </c>
      <c r="E49" s="56">
        <v>1</v>
      </c>
      <c r="F49" s="58">
        <f t="shared" si="2"/>
        <v>7.2</v>
      </c>
      <c r="G49" s="80">
        <v>0.92800000000000005</v>
      </c>
      <c r="H49" s="324"/>
      <c r="I49" s="119"/>
      <c r="J49" s="5"/>
      <c r="K49" s="5"/>
      <c r="L49" s="5"/>
      <c r="P49" s="5"/>
      <c r="Q49" s="5"/>
      <c r="R49" s="5"/>
      <c r="S49" s="5"/>
    </row>
    <row r="50" spans="2:23" ht="21.75" customHeight="1" x14ac:dyDescent="0.3">
      <c r="B50" s="54" t="s">
        <v>127</v>
      </c>
      <c r="C50" s="79" t="s">
        <v>72</v>
      </c>
      <c r="D50" s="56">
        <v>5.5</v>
      </c>
      <c r="E50" s="56">
        <v>1</v>
      </c>
      <c r="F50" s="57">
        <f t="shared" si="2"/>
        <v>6.5</v>
      </c>
      <c r="G50" s="80">
        <v>0.93500000000000005</v>
      </c>
      <c r="H50" s="324"/>
      <c r="I50" s="119"/>
      <c r="J50" s="5"/>
      <c r="K50" s="5"/>
      <c r="L50" s="5"/>
      <c r="P50" s="5"/>
      <c r="Q50" s="5"/>
      <c r="R50" s="5"/>
      <c r="S50" s="5"/>
    </row>
    <row r="51" spans="2:23" ht="21.75" customHeight="1" x14ac:dyDescent="0.3">
      <c r="B51" s="54" t="s">
        <v>128</v>
      </c>
      <c r="C51" s="79" t="s">
        <v>73</v>
      </c>
      <c r="D51" s="56">
        <v>4.9000000000000004</v>
      </c>
      <c r="E51" s="56">
        <v>1</v>
      </c>
      <c r="F51" s="57">
        <f t="shared" si="2"/>
        <v>5.9</v>
      </c>
      <c r="G51" s="80">
        <v>0.94099999999999995</v>
      </c>
      <c r="H51" s="324"/>
      <c r="I51" s="119"/>
      <c r="J51" s="5"/>
      <c r="K51" s="5"/>
      <c r="L51" s="5"/>
      <c r="P51" s="5"/>
      <c r="Q51" s="5"/>
      <c r="R51" s="5"/>
      <c r="S51" s="5"/>
      <c r="U51" s="36"/>
      <c r="V51" s="36"/>
    </row>
    <row r="52" spans="2:23" ht="21.75" customHeight="1" x14ac:dyDescent="0.3">
      <c r="B52" s="54" t="s">
        <v>129</v>
      </c>
      <c r="C52" s="79" t="s">
        <v>74</v>
      </c>
      <c r="D52" s="56">
        <v>4.5</v>
      </c>
      <c r="E52" s="60">
        <v>1</v>
      </c>
      <c r="F52" s="57">
        <f t="shared" si="2"/>
        <v>5.5</v>
      </c>
      <c r="G52" s="80">
        <v>0.94499999999999995</v>
      </c>
      <c r="H52" s="324"/>
      <c r="I52" s="119"/>
      <c r="J52" s="5"/>
      <c r="K52" s="5"/>
      <c r="L52" s="5"/>
      <c r="P52" s="5"/>
      <c r="Q52" s="5"/>
      <c r="R52" s="5"/>
      <c r="S52" s="5"/>
      <c r="U52" s="36"/>
      <c r="V52" s="36"/>
    </row>
    <row r="53" spans="2:23" ht="21.75" customHeight="1" thickBot="1" x14ac:dyDescent="0.35">
      <c r="B53" s="61" t="s">
        <v>130</v>
      </c>
      <c r="C53" s="82" t="s">
        <v>75</v>
      </c>
      <c r="D53" s="63">
        <v>6.7</v>
      </c>
      <c r="E53" s="64">
        <v>1</v>
      </c>
      <c r="F53" s="65">
        <f t="shared" si="2"/>
        <v>7.7</v>
      </c>
      <c r="G53" s="83">
        <v>0.92300000000000004</v>
      </c>
      <c r="H53" s="325"/>
      <c r="I53" s="119"/>
      <c r="J53" s="5"/>
      <c r="K53" s="5"/>
      <c r="L53" s="5"/>
      <c r="P53" s="5"/>
      <c r="Q53" s="5"/>
      <c r="R53" s="5"/>
      <c r="S53" s="5"/>
      <c r="U53" s="36"/>
      <c r="V53" s="36"/>
    </row>
    <row r="54" spans="2:23" x14ac:dyDescent="0.25">
      <c r="B54" s="84"/>
      <c r="C54" s="85"/>
      <c r="D54" s="85"/>
      <c r="E54" s="85"/>
      <c r="F54" s="85"/>
      <c r="G54" s="86"/>
      <c r="H54" s="85"/>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3.29</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3.29</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3.29</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($1.763) =</v>
      </c>
      <c r="D74" s="95">
        <f>(45+G20)</f>
        <v>46.762999999999998</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PPI Adjustment
not applicable
until
07/01/2021 =</v>
      </c>
      <c r="D76" s="106" t="e">
        <f>(45*H43)</f>
        <v>#VALUE!</v>
      </c>
      <c r="E76" s="29"/>
      <c r="F76" s="29"/>
      <c r="G76" s="29"/>
      <c r="H76" s="29"/>
      <c r="I76" s="122"/>
    </row>
    <row r="77" spans="2:23" s="93" customFormat="1" ht="33" customHeight="1" x14ac:dyDescent="0.35">
      <c r="C77" s="244" t="e">
        <f>CONCATENATE("$",D76," x 96.25% (Difference of 100% Material Minus Total % Asphalt + Fuel Allowance) =")</f>
        <v>#VALUE!</v>
      </c>
      <c r="D77" s="244"/>
      <c r="E77" s="244"/>
      <c r="F77" s="244"/>
      <c r="G77" s="244"/>
      <c r="H77" s="95" t="e">
        <f>D76*96.25/100</f>
        <v>#VALUE!</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33" t="e">
        <f>CONCATENATE("$",D74," + $",H77, "  =")</f>
        <v>#VALUE!</v>
      </c>
      <c r="D79" s="97" t="e">
        <f>D74+H77</f>
        <v>#VALUE!</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($3.29) =</v>
      </c>
      <c r="D90" s="95">
        <f>(45+G59)</f>
        <v>48.29</v>
      </c>
      <c r="E90" s="29"/>
      <c r="F90" s="29"/>
      <c r="G90" s="29"/>
      <c r="H90" s="29"/>
      <c r="I90" s="122"/>
    </row>
    <row r="91" spans="2:22" s="93" customFormat="1" ht="40.5" customHeight="1" x14ac:dyDescent="0.4">
      <c r="B91" s="234" t="s">
        <v>110</v>
      </c>
      <c r="C91" s="234"/>
      <c r="D91" s="98">
        <f>D90</f>
        <v>48.29</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2021</v>
      </c>
      <c r="M97" s="21" t="s">
        <v>19</v>
      </c>
      <c r="N97" s="17" t="s">
        <v>20</v>
      </c>
      <c r="P97" s="269">
        <v>44317</v>
      </c>
      <c r="Q97" s="272" t="s">
        <v>88</v>
      </c>
      <c r="R97" s="99">
        <v>44378</v>
      </c>
      <c r="S97" s="293">
        <v>44075</v>
      </c>
      <c r="U97" s="22" t="s">
        <v>21</v>
      </c>
    </row>
    <row r="98" spans="10:21" ht="18" customHeight="1" thickBot="1" x14ac:dyDescent="0.3">
      <c r="J98" s="13" t="s">
        <v>17</v>
      </c>
      <c r="K98" s="14" t="s">
        <v>33</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t="s">
        <v>88</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518</v>
      </c>
      <c r="M102" s="21" t="s">
        <v>36</v>
      </c>
      <c r="N102" s="26"/>
      <c r="P102" s="271"/>
      <c r="Q102" s="274"/>
      <c r="R102" s="27">
        <v>44531</v>
      </c>
      <c r="S102" s="294"/>
    </row>
    <row r="103" spans="10:21" ht="18" customHeight="1" thickBot="1" x14ac:dyDescent="0.3">
      <c r="J103" s="24"/>
      <c r="K103" s="25"/>
      <c r="M103" s="21" t="s">
        <v>18</v>
      </c>
      <c r="N103" s="26"/>
      <c r="P103" s="269">
        <v>44501</v>
      </c>
      <c r="Q103" s="272" t="s">
        <v>88</v>
      </c>
      <c r="R103" s="99">
        <v>44562</v>
      </c>
      <c r="S103" s="294"/>
      <c r="U103" s="36"/>
    </row>
    <row r="104" spans="10:21" ht="18" customHeight="1" thickBot="1" x14ac:dyDescent="0.3">
      <c r="J104" s="290" t="s">
        <v>38</v>
      </c>
      <c r="K104" s="291"/>
      <c r="M104" s="21" t="s">
        <v>41</v>
      </c>
      <c r="N104" s="26"/>
      <c r="P104" s="270"/>
      <c r="Q104" s="273"/>
      <c r="R104" s="27">
        <v>44593</v>
      </c>
      <c r="S104" s="294"/>
      <c r="U104" s="36"/>
    </row>
    <row r="105" spans="10:21" ht="18" customHeight="1" thickBot="1" x14ac:dyDescent="0.3">
      <c r="J105" s="37" t="s">
        <v>39</v>
      </c>
      <c r="K105" s="123">
        <v>44317</v>
      </c>
      <c r="M105" s="21" t="s">
        <v>44</v>
      </c>
      <c r="N105" s="26"/>
      <c r="P105" s="271"/>
      <c r="Q105" s="274"/>
      <c r="R105" s="27">
        <v>44621</v>
      </c>
      <c r="S105" s="294"/>
      <c r="U105" s="36"/>
    </row>
    <row r="106" spans="10:21" ht="18" customHeight="1" thickBot="1" x14ac:dyDescent="0.3">
      <c r="J106" s="38" t="s">
        <v>43</v>
      </c>
      <c r="K106" s="39"/>
      <c r="M106" s="21" t="s">
        <v>47</v>
      </c>
      <c r="N106" s="26"/>
      <c r="P106" s="269">
        <v>44593</v>
      </c>
      <c r="Q106" s="272" t="s">
        <v>88</v>
      </c>
      <c r="R106" s="99">
        <v>44652</v>
      </c>
      <c r="S106" s="294"/>
      <c r="U106" s="36"/>
    </row>
    <row r="107" spans="10:21" ht="18" customHeight="1" thickBot="1" x14ac:dyDescent="0.3">
      <c r="J107" s="40" t="s">
        <v>46</v>
      </c>
      <c r="K107" s="41" t="s">
        <v>123</v>
      </c>
      <c r="M107" s="21" t="s">
        <v>50</v>
      </c>
      <c r="N107" s="26"/>
      <c r="P107" s="270"/>
      <c r="Q107" s="273"/>
      <c r="R107" s="27">
        <v>44682</v>
      </c>
      <c r="S107" s="294"/>
      <c r="U107" s="36"/>
    </row>
    <row r="108" spans="10:21" ht="18" customHeight="1" thickBot="1" x14ac:dyDescent="0.3">
      <c r="J108" s="40" t="s">
        <v>49</v>
      </c>
      <c r="K108" s="42">
        <v>326.3</v>
      </c>
      <c r="M108" s="21" t="s">
        <v>53</v>
      </c>
      <c r="N108" s="26"/>
      <c r="P108" s="271"/>
      <c r="Q108" s="274"/>
      <c r="R108" s="27">
        <v>44713</v>
      </c>
      <c r="S108" s="294"/>
      <c r="U108" s="36"/>
    </row>
    <row r="109" spans="10:21" ht="18" customHeight="1" thickBot="1" x14ac:dyDescent="0.3">
      <c r="J109" s="43" t="s">
        <v>52</v>
      </c>
      <c r="K109" s="44">
        <v>44378</v>
      </c>
      <c r="L109" s="5"/>
      <c r="M109" s="45" t="s">
        <v>54</v>
      </c>
      <c r="N109" s="126"/>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c r="P112" s="269">
        <v>44774</v>
      </c>
      <c r="Q112" s="272" t="s">
        <v>88</v>
      </c>
      <c r="R112" s="99">
        <v>44835</v>
      </c>
      <c r="S112" s="294"/>
      <c r="U112" s="36"/>
    </row>
    <row r="113" spans="10:19" ht="18" customHeight="1" thickBot="1" x14ac:dyDescent="0.3">
      <c r="J113" s="5"/>
      <c r="K113" s="5"/>
      <c r="L113" s="5"/>
      <c r="M113" s="21" t="s">
        <v>26</v>
      </c>
      <c r="N113" s="26"/>
      <c r="P113" s="270"/>
      <c r="Q113" s="273"/>
      <c r="R113" s="27">
        <v>44866</v>
      </c>
      <c r="S113" s="294"/>
    </row>
    <row r="114" spans="10:19" ht="18" customHeight="1" thickBot="1" x14ac:dyDescent="0.3">
      <c r="J114" s="5"/>
      <c r="K114" s="5"/>
      <c r="L114" s="5"/>
      <c r="M114" s="21" t="s">
        <v>29</v>
      </c>
      <c r="N114" s="26"/>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5"/>
    </row>
    <row r="118" spans="10:19" ht="18" customHeight="1" thickBot="1" x14ac:dyDescent="0.3">
      <c r="J118" s="5"/>
      <c r="K118" s="5"/>
      <c r="L118" s="5"/>
      <c r="M118" s="21" t="s">
        <v>41</v>
      </c>
      <c r="N118" s="26"/>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ymkGZ/gA2xFMfCCPBNdH/gtcTHg4C29iz01tAoU9qUJAL2IzI17iBLii13SbxiNfSUALuSTcYAGv11mqu06sIQ==" saltValue="PsmOCRjGpGGkWlOaGlN81g==" spinCount="100000" sheet="1" formatColumns="0" formatRows="0"/>
  <mergeCells count="100">
    <mergeCell ref="P118:P120"/>
    <mergeCell ref="Q118:Q120"/>
    <mergeCell ref="B32:H32"/>
    <mergeCell ref="P106:P108"/>
    <mergeCell ref="Q106:Q108"/>
    <mergeCell ref="P109:P111"/>
    <mergeCell ref="Q109:Q111"/>
    <mergeCell ref="P112:P114"/>
    <mergeCell ref="Q112:Q114"/>
    <mergeCell ref="J96:K96"/>
    <mergeCell ref="P97:P99"/>
    <mergeCell ref="Q97:Q99"/>
    <mergeCell ref="B88:H88"/>
    <mergeCell ref="B89:C89"/>
    <mergeCell ref="H43:H53"/>
    <mergeCell ref="B91:C91"/>
    <mergeCell ref="S97:S117"/>
    <mergeCell ref="J100:K100"/>
    <mergeCell ref="P100:P102"/>
    <mergeCell ref="Q100:Q102"/>
    <mergeCell ref="P103:P105"/>
    <mergeCell ref="Q103:Q105"/>
    <mergeCell ref="J104:K104"/>
    <mergeCell ref="P115:P117"/>
    <mergeCell ref="Q115:Q117"/>
    <mergeCell ref="M93:N95"/>
    <mergeCell ref="P93:S94"/>
    <mergeCell ref="P95:S95"/>
    <mergeCell ref="B85:B86"/>
    <mergeCell ref="C85:C86"/>
    <mergeCell ref="D85:D86"/>
    <mergeCell ref="E85:F86"/>
    <mergeCell ref="G85:H86"/>
    <mergeCell ref="B87:H87"/>
    <mergeCell ref="B84:H84"/>
    <mergeCell ref="B69:H69"/>
    <mergeCell ref="B70:H70"/>
    <mergeCell ref="B71:H71"/>
    <mergeCell ref="B72:H72"/>
    <mergeCell ref="B73:C73"/>
    <mergeCell ref="B75:C75"/>
    <mergeCell ref="C77:G77"/>
    <mergeCell ref="B78:F78"/>
    <mergeCell ref="B81:H81"/>
    <mergeCell ref="B82:H82"/>
    <mergeCell ref="B83:H83"/>
    <mergeCell ref="B66:H66"/>
    <mergeCell ref="B67:B68"/>
    <mergeCell ref="C67:C68"/>
    <mergeCell ref="D67:D68"/>
    <mergeCell ref="E67:F68"/>
    <mergeCell ref="G67:H68"/>
    <mergeCell ref="B65:H65"/>
    <mergeCell ref="D37:E37"/>
    <mergeCell ref="B39:D39"/>
    <mergeCell ref="B41:H41"/>
    <mergeCell ref="B56:H56"/>
    <mergeCell ref="B57:H57"/>
    <mergeCell ref="G58:H58"/>
    <mergeCell ref="G59:H59"/>
    <mergeCell ref="G60:H60"/>
    <mergeCell ref="G61:H61"/>
    <mergeCell ref="B63:H63"/>
    <mergeCell ref="B64:H64"/>
    <mergeCell ref="G30:H30"/>
    <mergeCell ref="B33:H33"/>
    <mergeCell ref="B34:H34"/>
    <mergeCell ref="B35:H35"/>
    <mergeCell ref="B36:H36"/>
    <mergeCell ref="G29:H29"/>
    <mergeCell ref="B18:H18"/>
    <mergeCell ref="G19:H19"/>
    <mergeCell ref="G20:H20"/>
    <mergeCell ref="G21:H21"/>
    <mergeCell ref="G22:H22"/>
    <mergeCell ref="G23:H23"/>
    <mergeCell ref="G24:H24"/>
    <mergeCell ref="G25:H25"/>
    <mergeCell ref="G26:H26"/>
    <mergeCell ref="G27:H27"/>
    <mergeCell ref="G28:H28"/>
    <mergeCell ref="B17:H17"/>
    <mergeCell ref="B7:E7"/>
    <mergeCell ref="B8:H8"/>
    <mergeCell ref="B9:H9"/>
    <mergeCell ref="B10:C10"/>
    <mergeCell ref="D10:F10"/>
    <mergeCell ref="B11:H11"/>
    <mergeCell ref="B12:E12"/>
    <mergeCell ref="B13:H13"/>
    <mergeCell ref="B14:H14"/>
    <mergeCell ref="B15:H15"/>
    <mergeCell ref="B16:H16"/>
    <mergeCell ref="B6:E6"/>
    <mergeCell ref="F6:G6"/>
    <mergeCell ref="B1:D1"/>
    <mergeCell ref="C3:E3"/>
    <mergeCell ref="G3:H3"/>
    <mergeCell ref="C4:E4"/>
    <mergeCell ref="G4:H4"/>
  </mergeCells>
  <dataValidations count="8">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4A720B97-C7AC-4F5C-99E0-A670A824FBF8}">
      <formula1>$R$97:$R$121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32C8B06D-DD4C-470C-BC05-3E77905AA166}">
      <formula1>$P$97:$P$121</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AE008C19-A806-4249-A224-C2493518CE6D}">
      <formula1>$Q$97:$Q$121</formula1>
    </dataValidation>
    <dataValidation type="list" allowBlank="1" showInputMessage="1" showErrorMessage="1" sqref="K102" xr:uid="{99CC5B96-E1A7-4B67-8DFA-4820E8E2D89E}">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DF488204-2D95-4028-917F-BC48DCC0FDFC}">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C63C818A-E796-4134-A559-B2DDF6559C1F}">
      <formula1>$N$98:$N$109</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AD255AD7-818E-4991-91EB-43DCE604D7F6}">
      <formula1>$M$98:$M$109</formula1>
    </dataValidation>
    <dataValidation type="list" allowBlank="1" showInputMessage="1" showErrorMessage="1" sqref="K97" xr:uid="{3E05341B-6D2B-42BC-8967-1F77A7380B9C}">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ignoredErrors>
    <ignoredError sqref="B59:B61 B44:B48 B21:B25 B4 F4"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A0359-11C6-4F84-B474-F820ED13EFCA}">
  <dimension ref="B1:W130"/>
  <sheetViews>
    <sheetView topLeftCell="A37" zoomScale="80" zoomScaleNormal="80" workbookViewId="0">
      <selection activeCell="N58" sqref="N58"/>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customWidth="1"/>
    <col min="11" max="11" width="20.36328125" style="4" customWidth="1"/>
    <col min="12" max="12" width="4.08984375" style="4" customWidth="1"/>
    <col min="13" max="13" width="22" style="5" customWidth="1"/>
    <col min="14" max="14" width="22.08984375" style="5" customWidth="1"/>
    <col min="15" max="15" width="4.08984375" style="5" customWidth="1"/>
    <col min="16" max="17" width="18.90625" style="6" customWidth="1"/>
    <col min="18" max="18" width="20.453125" style="6" customWidth="1"/>
    <col min="19" max="19" width="17.36328125" style="6" customWidth="1"/>
    <col min="20" max="20" width="4.08984375" style="5" customWidth="1"/>
    <col min="21" max="21" width="4" style="5"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April</v>
      </c>
      <c r="G1" s="2">
        <f>K97</f>
        <v>2021</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131"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April 1, 2021</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April 2021 Average is</v>
      </c>
      <c r="E10" s="292"/>
      <c r="F10" s="292"/>
      <c r="G10" s="34">
        <f>K102</f>
        <v>518</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63" t="s">
        <v>131</v>
      </c>
      <c r="C17" s="264"/>
      <c r="D17" s="264"/>
      <c r="E17" s="264"/>
      <c r="F17" s="264"/>
      <c r="G17" s="264"/>
      <c r="H17" s="265"/>
      <c r="I17" s="116"/>
      <c r="V17" s="36"/>
      <c r="W17" s="36"/>
    </row>
    <row r="18" spans="2:23" ht="40.5" customHeight="1" thickBot="1" x14ac:dyDescent="0.3">
      <c r="B18" s="266" t="s">
        <v>136</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1.7629999999999999</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3.69</v>
      </c>
      <c r="H21" s="277" t="e">
        <f>IF((ABS((#REF!-J102)*E21/100))&gt;0.1, (#REF!-J102)*E21/100, 0)</f>
        <v>#REF!</v>
      </c>
      <c r="I21" s="118"/>
    </row>
    <row r="22" spans="2:23" ht="21.75" customHeight="1" x14ac:dyDescent="0.3">
      <c r="B22" s="54" t="s">
        <v>64</v>
      </c>
      <c r="C22" s="55" t="s">
        <v>112</v>
      </c>
      <c r="D22" s="56">
        <v>6.85</v>
      </c>
      <c r="E22" s="56">
        <v>1</v>
      </c>
      <c r="F22" s="57">
        <f t="shared" si="0"/>
        <v>7.85</v>
      </c>
      <c r="G22" s="276">
        <f t="shared" si="1"/>
        <v>3.69</v>
      </c>
      <c r="H22" s="277" t="e">
        <f>IF((ABS((#REF!-#REF!)*E22/100))&gt;0.1, (#REF!-#REF!)*E22/100, 0)</f>
        <v>#REF!</v>
      </c>
      <c r="I22" s="118"/>
    </row>
    <row r="23" spans="2:23" ht="21.75" customHeight="1" x14ac:dyDescent="0.3">
      <c r="B23" s="54" t="s">
        <v>66</v>
      </c>
      <c r="C23" s="55" t="s">
        <v>113</v>
      </c>
      <c r="D23" s="56">
        <v>6.85</v>
      </c>
      <c r="E23" s="56">
        <v>1</v>
      </c>
      <c r="F23" s="57">
        <f t="shared" si="0"/>
        <v>7.85</v>
      </c>
      <c r="G23" s="276">
        <f t="shared" si="1"/>
        <v>3.69</v>
      </c>
      <c r="H23" s="277" t="e">
        <f>IF((ABS((#REF!-#REF!)*E23/100))&gt;0.1, (#REF!-#REF!)*E23/100, 0)</f>
        <v>#REF!</v>
      </c>
      <c r="I23" s="118"/>
    </row>
    <row r="24" spans="2:23" ht="21.75" customHeight="1" x14ac:dyDescent="0.3">
      <c r="B24" s="54" t="s">
        <v>68</v>
      </c>
      <c r="C24" s="55" t="s">
        <v>114</v>
      </c>
      <c r="D24" s="56">
        <v>6.85</v>
      </c>
      <c r="E24" s="56">
        <v>1</v>
      </c>
      <c r="F24" s="57">
        <f t="shared" si="0"/>
        <v>7.85</v>
      </c>
      <c r="G24" s="276">
        <f t="shared" si="1"/>
        <v>3.69</v>
      </c>
      <c r="H24" s="277" t="e">
        <f>IF((ABS((#REF!-#REF!)*E24/100))&gt;0.1, (#REF!-#REF!)*E24/100, 0)</f>
        <v>#REF!</v>
      </c>
      <c r="I24" s="118"/>
    </row>
    <row r="25" spans="2:23" ht="21.75" customHeight="1" x14ac:dyDescent="0.3">
      <c r="B25" s="54" t="s">
        <v>125</v>
      </c>
      <c r="C25" s="55" t="s">
        <v>115</v>
      </c>
      <c r="D25" s="56">
        <v>8.25</v>
      </c>
      <c r="E25" s="56">
        <v>1</v>
      </c>
      <c r="F25" s="58">
        <f t="shared" si="0"/>
        <v>9.25</v>
      </c>
      <c r="G25" s="276">
        <f t="shared" si="1"/>
        <v>4.3479999999999999</v>
      </c>
      <c r="H25" s="277" t="e">
        <f>IF((ABS((#REF!-#REF!)*E25/100))&gt;0.1, (#REF!-#REF!)*E25/100, 0)</f>
        <v>#REF!</v>
      </c>
      <c r="I25" s="118"/>
    </row>
    <row r="26" spans="2:23" ht="21.75" customHeight="1" x14ac:dyDescent="0.3">
      <c r="B26" s="54" t="s">
        <v>126</v>
      </c>
      <c r="C26" s="55" t="s">
        <v>71</v>
      </c>
      <c r="D26" s="56">
        <v>6.2</v>
      </c>
      <c r="E26" s="56">
        <v>1</v>
      </c>
      <c r="F26" s="58">
        <f t="shared" si="0"/>
        <v>7.2</v>
      </c>
      <c r="G26" s="276">
        <f t="shared" si="1"/>
        <v>3.3839999999999999</v>
      </c>
      <c r="H26" s="277" t="e">
        <f>IF((ABS((#REF!-#REF!)*E26/100))&gt;0.1, (#REF!-#REF!)*E26/100, 0)</f>
        <v>#REF!</v>
      </c>
      <c r="I26" s="118"/>
    </row>
    <row r="27" spans="2:23" ht="21.75" customHeight="1" x14ac:dyDescent="0.3">
      <c r="B27" s="54" t="s">
        <v>127</v>
      </c>
      <c r="C27" s="55" t="s">
        <v>72</v>
      </c>
      <c r="D27" s="56">
        <v>5.5</v>
      </c>
      <c r="E27" s="56">
        <v>1</v>
      </c>
      <c r="F27" s="57">
        <f t="shared" si="0"/>
        <v>6.5</v>
      </c>
      <c r="G27" s="276">
        <f t="shared" si="1"/>
        <v>3.0550000000000002</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2.7730000000000001</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2.585</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3.6190000000000002</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76</v>
      </c>
      <c r="C32" s="275"/>
      <c r="D32" s="68"/>
      <c r="E32" s="69"/>
      <c r="F32" s="70"/>
      <c r="G32" s="132"/>
      <c r="H32" s="132"/>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128"/>
      <c r="E38" s="128"/>
      <c r="F38" s="73"/>
      <c r="G38" s="71"/>
      <c r="H38" s="71"/>
      <c r="I38" s="118"/>
      <c r="J38" s="5"/>
      <c r="K38" s="5"/>
      <c r="L38" s="5"/>
      <c r="P38" s="5"/>
      <c r="Q38" s="5"/>
      <c r="R38" s="5"/>
      <c r="S38" s="5"/>
    </row>
    <row r="39" spans="2:22" ht="21.75" customHeight="1" x14ac:dyDescent="0.3">
      <c r="B39" s="259" t="s">
        <v>83</v>
      </c>
      <c r="C39" s="259"/>
      <c r="D39" s="259"/>
      <c r="E39" s="124">
        <f>K105</f>
        <v>44317</v>
      </c>
      <c r="F39" s="74" t="s">
        <v>84</v>
      </c>
      <c r="G39" s="104">
        <f>K106</f>
        <v>0</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6" t="s">
        <v>137</v>
      </c>
      <c r="C41" s="267"/>
      <c r="D41" s="267"/>
      <c r="E41" s="267"/>
      <c r="F41" s="267"/>
      <c r="G41" s="267"/>
      <c r="H41" s="268"/>
      <c r="I41" s="108"/>
      <c r="J41" s="5"/>
      <c r="K41" s="5"/>
      <c r="L41" s="5"/>
      <c r="P41" s="5"/>
      <c r="Q41" s="5"/>
      <c r="R41" s="5"/>
      <c r="S41" s="5"/>
    </row>
    <row r="42" spans="2:22" ht="62.5" thickBot="1" x14ac:dyDescent="0.3">
      <c r="B42" s="46" t="s">
        <v>55</v>
      </c>
      <c r="C42" s="47" t="s">
        <v>56</v>
      </c>
      <c r="D42" s="48" t="s">
        <v>57</v>
      </c>
      <c r="E42" s="48" t="s">
        <v>85</v>
      </c>
      <c r="F42" s="48" t="s">
        <v>59</v>
      </c>
      <c r="G42" s="129" t="s">
        <v>86</v>
      </c>
      <c r="H42" s="130" t="s">
        <v>87</v>
      </c>
      <c r="I42" s="117"/>
      <c r="J42" s="5"/>
      <c r="K42" s="5"/>
      <c r="L42" s="5"/>
      <c r="P42" s="5"/>
      <c r="Q42" s="5"/>
      <c r="R42" s="5"/>
      <c r="S42" s="5"/>
    </row>
    <row r="43" spans="2:22" ht="21.75" customHeight="1" x14ac:dyDescent="0.3">
      <c r="B43" s="49">
        <v>302.01</v>
      </c>
      <c r="C43" s="75" t="s">
        <v>61</v>
      </c>
      <c r="D43" s="51">
        <v>3.75</v>
      </c>
      <c r="E43" s="52">
        <v>0</v>
      </c>
      <c r="F43" s="53">
        <f>D43+E43</f>
        <v>3.75</v>
      </c>
      <c r="G43" s="76">
        <v>0.96250000000000002</v>
      </c>
      <c r="H43" s="77">
        <f t="shared" ref="H43:H53" si="2">(($K$106-$K$108)/$K$108)</f>
        <v>-1</v>
      </c>
      <c r="I43" s="119"/>
      <c r="J43" s="78"/>
      <c r="K43" s="5"/>
      <c r="L43" s="5"/>
      <c r="P43" s="5"/>
      <c r="Q43" s="5"/>
      <c r="R43" s="5"/>
      <c r="S43" s="5"/>
    </row>
    <row r="44" spans="2:22" ht="21.75" customHeight="1" x14ac:dyDescent="0.3">
      <c r="B44" s="54" t="s">
        <v>62</v>
      </c>
      <c r="C44" s="79" t="s">
        <v>63</v>
      </c>
      <c r="D44" s="56">
        <v>6.85</v>
      </c>
      <c r="E44" s="56">
        <v>1</v>
      </c>
      <c r="F44" s="57">
        <f t="shared" ref="F44:F53" si="3">D44+E44</f>
        <v>7.85</v>
      </c>
      <c r="G44" s="80">
        <v>0.92149999999999999</v>
      </c>
      <c r="H44" s="77">
        <f t="shared" si="2"/>
        <v>-1</v>
      </c>
      <c r="I44" s="119"/>
      <c r="J44" s="5"/>
      <c r="K44" s="5"/>
      <c r="L44" s="5"/>
      <c r="P44" s="5"/>
      <c r="Q44" s="5"/>
      <c r="R44" s="5"/>
      <c r="S44" s="5"/>
      <c r="U44" s="81"/>
      <c r="V44" s="81"/>
    </row>
    <row r="45" spans="2:22" ht="21.75" customHeight="1" x14ac:dyDescent="0.3">
      <c r="B45" s="54" t="s">
        <v>64</v>
      </c>
      <c r="C45" s="79" t="s">
        <v>65</v>
      </c>
      <c r="D45" s="56">
        <v>6.85</v>
      </c>
      <c r="E45" s="56">
        <v>1</v>
      </c>
      <c r="F45" s="57">
        <f t="shared" si="3"/>
        <v>7.85</v>
      </c>
      <c r="G45" s="80">
        <v>0.92149999999999999</v>
      </c>
      <c r="H45" s="77">
        <f t="shared" si="2"/>
        <v>-1</v>
      </c>
      <c r="I45" s="119"/>
      <c r="J45" s="5"/>
      <c r="K45" s="5"/>
      <c r="L45" s="5"/>
      <c r="P45" s="5"/>
      <c r="Q45" s="5"/>
      <c r="R45" s="5"/>
      <c r="S45" s="5"/>
    </row>
    <row r="46" spans="2:22" ht="21.75" customHeight="1" x14ac:dyDescent="0.3">
      <c r="B46" s="54" t="s">
        <v>66</v>
      </c>
      <c r="C46" s="79" t="s">
        <v>67</v>
      </c>
      <c r="D46" s="56">
        <v>6.85</v>
      </c>
      <c r="E46" s="56">
        <v>1</v>
      </c>
      <c r="F46" s="57">
        <f t="shared" si="3"/>
        <v>7.85</v>
      </c>
      <c r="G46" s="80">
        <v>0.92149999999999999</v>
      </c>
      <c r="H46" s="77">
        <f t="shared" si="2"/>
        <v>-1</v>
      </c>
      <c r="I46" s="119"/>
      <c r="J46" s="5"/>
      <c r="K46" s="5"/>
      <c r="L46" s="5"/>
      <c r="P46" s="5"/>
      <c r="Q46" s="5"/>
      <c r="R46" s="5"/>
      <c r="S46" s="5"/>
    </row>
    <row r="47" spans="2:22" ht="21.75" customHeight="1" x14ac:dyDescent="0.3">
      <c r="B47" s="54" t="s">
        <v>68</v>
      </c>
      <c r="C47" s="79" t="s">
        <v>69</v>
      </c>
      <c r="D47" s="56">
        <v>6.85</v>
      </c>
      <c r="E47" s="56">
        <v>1</v>
      </c>
      <c r="F47" s="57">
        <f t="shared" si="3"/>
        <v>7.85</v>
      </c>
      <c r="G47" s="80">
        <v>0.92149999999999999</v>
      </c>
      <c r="H47" s="77">
        <f t="shared" si="2"/>
        <v>-1</v>
      </c>
      <c r="I47" s="119"/>
      <c r="J47" s="5"/>
      <c r="K47" s="5"/>
      <c r="L47" s="5"/>
      <c r="P47" s="5"/>
      <c r="Q47" s="5"/>
      <c r="R47" s="5"/>
      <c r="S47" s="5"/>
    </row>
    <row r="48" spans="2:22" ht="21.75" customHeight="1" x14ac:dyDescent="0.3">
      <c r="B48" s="54" t="s">
        <v>125</v>
      </c>
      <c r="C48" s="79" t="s">
        <v>70</v>
      </c>
      <c r="D48" s="56">
        <v>8.25</v>
      </c>
      <c r="E48" s="56">
        <v>1</v>
      </c>
      <c r="F48" s="58">
        <f t="shared" si="3"/>
        <v>9.25</v>
      </c>
      <c r="G48" s="138">
        <v>0.90749999999999997</v>
      </c>
      <c r="H48" s="77">
        <f t="shared" si="2"/>
        <v>-1</v>
      </c>
      <c r="I48" s="119"/>
      <c r="J48" s="5" t="s">
        <v>88</v>
      </c>
      <c r="K48" s="5"/>
      <c r="L48" s="5"/>
      <c r="P48" s="5"/>
      <c r="Q48" s="5"/>
      <c r="R48" s="5"/>
      <c r="S48" s="5"/>
    </row>
    <row r="49" spans="2:23" ht="21.75" customHeight="1" x14ac:dyDescent="0.3">
      <c r="B49" s="54" t="s">
        <v>126</v>
      </c>
      <c r="C49" s="79" t="s">
        <v>71</v>
      </c>
      <c r="D49" s="56">
        <v>6.2</v>
      </c>
      <c r="E49" s="56">
        <v>1</v>
      </c>
      <c r="F49" s="58">
        <f t="shared" si="3"/>
        <v>7.2</v>
      </c>
      <c r="G49" s="80">
        <v>0.92800000000000005</v>
      </c>
      <c r="H49" s="77">
        <f t="shared" si="2"/>
        <v>-1</v>
      </c>
      <c r="I49" s="119"/>
      <c r="J49" s="5"/>
      <c r="K49" s="5"/>
      <c r="L49" s="5"/>
      <c r="P49" s="5"/>
      <c r="Q49" s="5"/>
      <c r="R49" s="5"/>
      <c r="S49" s="5"/>
    </row>
    <row r="50" spans="2:23" ht="21.75" customHeight="1" x14ac:dyDescent="0.3">
      <c r="B50" s="54" t="s">
        <v>127</v>
      </c>
      <c r="C50" s="79" t="s">
        <v>72</v>
      </c>
      <c r="D50" s="56">
        <v>5.5</v>
      </c>
      <c r="E50" s="56">
        <v>1</v>
      </c>
      <c r="F50" s="57">
        <f t="shared" si="3"/>
        <v>6.5</v>
      </c>
      <c r="G50" s="80">
        <v>0.93500000000000005</v>
      </c>
      <c r="H50" s="77">
        <f t="shared" si="2"/>
        <v>-1</v>
      </c>
      <c r="I50" s="119"/>
      <c r="J50" s="5"/>
      <c r="K50" s="5"/>
      <c r="L50" s="5"/>
      <c r="P50" s="5"/>
      <c r="Q50" s="5"/>
      <c r="R50" s="5"/>
      <c r="S50" s="5"/>
    </row>
    <row r="51" spans="2:23" ht="21.75" customHeight="1" x14ac:dyDescent="0.3">
      <c r="B51" s="54" t="s">
        <v>128</v>
      </c>
      <c r="C51" s="79" t="s">
        <v>73</v>
      </c>
      <c r="D51" s="56">
        <v>4.9000000000000004</v>
      </c>
      <c r="E51" s="56">
        <v>1</v>
      </c>
      <c r="F51" s="57">
        <f t="shared" si="3"/>
        <v>5.9</v>
      </c>
      <c r="G51" s="80">
        <v>0.94099999999999995</v>
      </c>
      <c r="H51" s="77">
        <f t="shared" si="2"/>
        <v>-1</v>
      </c>
      <c r="I51" s="119"/>
      <c r="J51" s="5"/>
      <c r="K51" s="5"/>
      <c r="L51" s="5"/>
      <c r="P51" s="5"/>
      <c r="Q51" s="5"/>
      <c r="R51" s="5"/>
      <c r="S51" s="5"/>
      <c r="U51" s="36"/>
      <c r="V51" s="36"/>
    </row>
    <row r="52" spans="2:23" ht="21.75" customHeight="1" x14ac:dyDescent="0.3">
      <c r="B52" s="54" t="s">
        <v>129</v>
      </c>
      <c r="C52" s="79" t="s">
        <v>74</v>
      </c>
      <c r="D52" s="56">
        <v>4.5</v>
      </c>
      <c r="E52" s="60">
        <v>1</v>
      </c>
      <c r="F52" s="57">
        <f t="shared" si="3"/>
        <v>5.5</v>
      </c>
      <c r="G52" s="80">
        <v>0.94499999999999995</v>
      </c>
      <c r="H52" s="77">
        <f t="shared" si="2"/>
        <v>-1</v>
      </c>
      <c r="I52" s="119"/>
      <c r="J52" s="5"/>
      <c r="K52" s="5"/>
      <c r="L52" s="5"/>
      <c r="P52" s="5"/>
      <c r="Q52" s="5"/>
      <c r="R52" s="5"/>
      <c r="S52" s="5"/>
      <c r="U52" s="36"/>
      <c r="V52" s="36"/>
    </row>
    <row r="53" spans="2:23" ht="21.75" customHeight="1" thickBot="1" x14ac:dyDescent="0.35">
      <c r="B53" s="61" t="s">
        <v>130</v>
      </c>
      <c r="C53" s="82" t="s">
        <v>75</v>
      </c>
      <c r="D53" s="63">
        <v>6.7</v>
      </c>
      <c r="E53" s="64">
        <v>1</v>
      </c>
      <c r="F53" s="65">
        <f t="shared" si="3"/>
        <v>7.7</v>
      </c>
      <c r="G53" s="83">
        <v>0.92300000000000004</v>
      </c>
      <c r="H53" s="77">
        <f t="shared" si="2"/>
        <v>-1</v>
      </c>
      <c r="I53" s="119"/>
      <c r="J53" s="5"/>
      <c r="K53" s="5"/>
      <c r="L53" s="5"/>
      <c r="P53" s="5"/>
      <c r="Q53" s="5"/>
      <c r="R53" s="5"/>
      <c r="S53" s="5"/>
      <c r="U53" s="36"/>
      <c r="V53" s="36"/>
    </row>
    <row r="54" spans="2:23" x14ac:dyDescent="0.25">
      <c r="B54" s="84"/>
      <c r="C54" s="85"/>
      <c r="D54" s="85"/>
      <c r="E54" s="85"/>
      <c r="F54" s="85"/>
      <c r="G54" s="86"/>
      <c r="H54" s="85"/>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138</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3.29</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3.29</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3.29</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($1.763) =</v>
      </c>
      <c r="D74" s="95">
        <f>(45+G20)</f>
        <v>46.762999999999998</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-1 =</v>
      </c>
      <c r="D76" s="106">
        <f>(45*H43)</f>
        <v>-45</v>
      </c>
      <c r="E76" s="29"/>
      <c r="F76" s="29"/>
      <c r="G76" s="29"/>
      <c r="H76" s="29"/>
      <c r="I76" s="122"/>
    </row>
    <row r="77" spans="2:23" s="93" customFormat="1" ht="33" customHeight="1" x14ac:dyDescent="0.35">
      <c r="C77" s="244" t="str">
        <f>CONCATENATE("$",D76," x 96.25% (Difference of 100% Material Minus Total % Asphalt + Fuel Allowance) =")</f>
        <v>$-45 x 96.25% (Difference of 100% Material Minus Total % Asphalt + Fuel Allowance) =</v>
      </c>
      <c r="D77" s="244"/>
      <c r="E77" s="244"/>
      <c r="F77" s="244"/>
      <c r="G77" s="244"/>
      <c r="H77" s="95">
        <f>D76*96.25/100</f>
        <v>-43.313000000000002</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127" t="str">
        <f>CONCATENATE("$",D74," + $",H77, "  =")</f>
        <v>$46.763 + $-43.313  =</v>
      </c>
      <c r="D79" s="97">
        <f>D74+H77</f>
        <v>3.45</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($3.29) =</v>
      </c>
      <c r="D90" s="95">
        <f>(45+G59)</f>
        <v>48.29</v>
      </c>
      <c r="E90" s="29"/>
      <c r="F90" s="29"/>
      <c r="G90" s="29"/>
      <c r="H90" s="29"/>
      <c r="I90" s="122"/>
    </row>
    <row r="91" spans="2:22" s="93" customFormat="1" ht="40.5" customHeight="1" x14ac:dyDescent="0.4">
      <c r="B91" s="234" t="s">
        <v>110</v>
      </c>
      <c r="C91" s="234"/>
      <c r="D91" s="98">
        <f>D90</f>
        <v>48.29</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2021</v>
      </c>
      <c r="M97" s="21" t="s">
        <v>19</v>
      </c>
      <c r="N97" s="17" t="s">
        <v>20</v>
      </c>
      <c r="P97" s="269">
        <v>44317</v>
      </c>
      <c r="Q97" s="272"/>
      <c r="R97" s="99">
        <v>44378</v>
      </c>
      <c r="S97" s="293">
        <v>44075</v>
      </c>
      <c r="U97" s="22" t="s">
        <v>21</v>
      </c>
    </row>
    <row r="98" spans="10:21" ht="18" customHeight="1" thickBot="1" x14ac:dyDescent="0.3">
      <c r="J98" s="13" t="s">
        <v>17</v>
      </c>
      <c r="K98" s="14" t="s">
        <v>33</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t="s">
        <v>88</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518</v>
      </c>
      <c r="M102" s="21" t="s">
        <v>36</v>
      </c>
      <c r="N102" s="26"/>
      <c r="P102" s="271"/>
      <c r="Q102" s="274"/>
      <c r="R102" s="27">
        <v>44531</v>
      </c>
      <c r="S102" s="294"/>
    </row>
    <row r="103" spans="10:21" ht="18" customHeight="1" thickBot="1" x14ac:dyDescent="0.3">
      <c r="J103" s="24"/>
      <c r="K103" s="25"/>
      <c r="M103" s="21" t="s">
        <v>18</v>
      </c>
      <c r="N103" s="26"/>
      <c r="P103" s="269">
        <v>44501</v>
      </c>
      <c r="Q103" s="272" t="s">
        <v>88</v>
      </c>
      <c r="R103" s="99">
        <v>44562</v>
      </c>
      <c r="S103" s="294"/>
      <c r="U103" s="36"/>
    </row>
    <row r="104" spans="10:21" ht="18" customHeight="1" thickBot="1" x14ac:dyDescent="0.3">
      <c r="J104" s="290" t="s">
        <v>38</v>
      </c>
      <c r="K104" s="291"/>
      <c r="M104" s="21" t="s">
        <v>41</v>
      </c>
      <c r="N104" s="26"/>
      <c r="P104" s="270"/>
      <c r="Q104" s="273"/>
      <c r="R104" s="27">
        <v>44593</v>
      </c>
      <c r="S104" s="294"/>
      <c r="U104" s="36"/>
    </row>
    <row r="105" spans="10:21" ht="18" customHeight="1" thickBot="1" x14ac:dyDescent="0.3">
      <c r="J105" s="37" t="s">
        <v>39</v>
      </c>
      <c r="K105" s="123">
        <v>44317</v>
      </c>
      <c r="M105" s="21" t="s">
        <v>44</v>
      </c>
      <c r="N105" s="26"/>
      <c r="P105" s="271"/>
      <c r="Q105" s="274"/>
      <c r="R105" s="27">
        <v>44621</v>
      </c>
      <c r="S105" s="294"/>
      <c r="U105" s="36"/>
    </row>
    <row r="106" spans="10:21" ht="18" customHeight="1" thickBot="1" x14ac:dyDescent="0.3">
      <c r="J106" s="38" t="s">
        <v>43</v>
      </c>
      <c r="K106" s="39"/>
      <c r="M106" s="21" t="s">
        <v>47</v>
      </c>
      <c r="N106" s="26"/>
      <c r="P106" s="269">
        <v>44593</v>
      </c>
      <c r="Q106" s="272" t="s">
        <v>88</v>
      </c>
      <c r="R106" s="99">
        <v>44652</v>
      </c>
      <c r="S106" s="294"/>
      <c r="U106" s="36"/>
    </row>
    <row r="107" spans="10:21" ht="18" customHeight="1" thickBot="1" x14ac:dyDescent="0.3">
      <c r="J107" s="40" t="s">
        <v>46</v>
      </c>
      <c r="K107" s="41" t="s">
        <v>123</v>
      </c>
      <c r="M107" s="21" t="s">
        <v>50</v>
      </c>
      <c r="N107" s="26"/>
      <c r="P107" s="270"/>
      <c r="Q107" s="273"/>
      <c r="R107" s="27">
        <v>44682</v>
      </c>
      <c r="S107" s="294"/>
      <c r="U107" s="36"/>
    </row>
    <row r="108" spans="10:21" ht="18" customHeight="1" thickBot="1" x14ac:dyDescent="0.3">
      <c r="J108" s="40" t="s">
        <v>49</v>
      </c>
      <c r="K108" s="42">
        <v>326.3</v>
      </c>
      <c r="M108" s="21" t="s">
        <v>53</v>
      </c>
      <c r="N108" s="26"/>
      <c r="P108" s="271"/>
      <c r="Q108" s="274"/>
      <c r="R108" s="27">
        <v>44713</v>
      </c>
      <c r="S108" s="294"/>
      <c r="U108" s="36"/>
    </row>
    <row r="109" spans="10:21" ht="18" customHeight="1" thickBot="1" x14ac:dyDescent="0.3">
      <c r="J109" s="43" t="s">
        <v>52</v>
      </c>
      <c r="K109" s="44">
        <v>44378</v>
      </c>
      <c r="L109" s="5"/>
      <c r="M109" s="45" t="s">
        <v>54</v>
      </c>
      <c r="N109" s="126"/>
      <c r="P109" s="269">
        <v>44682</v>
      </c>
      <c r="Q109" s="272" t="s">
        <v>88</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c r="P112" s="269">
        <v>44774</v>
      </c>
      <c r="Q112" s="272" t="s">
        <v>88</v>
      </c>
      <c r="R112" s="99">
        <v>44835</v>
      </c>
      <c r="S112" s="294"/>
      <c r="U112" s="36"/>
    </row>
    <row r="113" spans="10:19" ht="18" customHeight="1" thickBot="1" x14ac:dyDescent="0.3">
      <c r="J113" s="5"/>
      <c r="K113" s="5"/>
      <c r="L113" s="5"/>
      <c r="M113" s="21" t="s">
        <v>26</v>
      </c>
      <c r="N113" s="26"/>
      <c r="P113" s="270"/>
      <c r="Q113" s="273"/>
      <c r="R113" s="27">
        <v>44866</v>
      </c>
      <c r="S113" s="294"/>
    </row>
    <row r="114" spans="10:19" ht="18" customHeight="1" thickBot="1" x14ac:dyDescent="0.3">
      <c r="J114" s="5"/>
      <c r="K114" s="5"/>
      <c r="L114" s="5"/>
      <c r="M114" s="21" t="s">
        <v>29</v>
      </c>
      <c r="N114" s="26"/>
      <c r="P114" s="271"/>
      <c r="Q114" s="274"/>
      <c r="R114" s="27">
        <v>44896</v>
      </c>
      <c r="S114" s="294"/>
    </row>
    <row r="115" spans="10:19" ht="18" customHeight="1" thickBot="1" x14ac:dyDescent="0.3">
      <c r="J115" s="5"/>
      <c r="K115" s="5"/>
      <c r="L115" s="5"/>
      <c r="M115" s="21" t="s">
        <v>33</v>
      </c>
      <c r="N115" s="26"/>
      <c r="P115" s="269">
        <v>44866</v>
      </c>
      <c r="Q115" s="272" t="s">
        <v>88</v>
      </c>
      <c r="R115" s="99">
        <v>44927</v>
      </c>
      <c r="S115" s="294"/>
    </row>
    <row r="116" spans="10:19" ht="18" customHeight="1" thickBot="1" x14ac:dyDescent="0.3">
      <c r="J116" s="5"/>
      <c r="K116" s="5"/>
      <c r="L116" s="5"/>
      <c r="M116" s="21" t="s">
        <v>36</v>
      </c>
      <c r="N116" s="26"/>
      <c r="P116" s="270"/>
      <c r="Q116" s="273"/>
      <c r="R116" s="27">
        <v>44958</v>
      </c>
      <c r="S116" s="294"/>
    </row>
    <row r="117" spans="10:19" ht="18" customHeight="1" thickBot="1" x14ac:dyDescent="0.3">
      <c r="J117" s="5"/>
      <c r="K117" s="5"/>
      <c r="L117" s="5"/>
      <c r="M117" s="21" t="s">
        <v>18</v>
      </c>
      <c r="N117" s="26"/>
      <c r="P117" s="271"/>
      <c r="Q117" s="274"/>
      <c r="R117" s="27">
        <v>44986</v>
      </c>
      <c r="S117" s="294"/>
    </row>
    <row r="118" spans="10:19" ht="18" customHeight="1" thickBot="1" x14ac:dyDescent="0.3">
      <c r="J118" s="5"/>
      <c r="K118" s="5"/>
      <c r="L118" s="5"/>
      <c r="M118" s="21" t="s">
        <v>41</v>
      </c>
      <c r="N118" s="26"/>
      <c r="P118" s="269">
        <v>44978</v>
      </c>
      <c r="Q118" s="272" t="s">
        <v>88</v>
      </c>
      <c r="R118" s="99">
        <v>45017</v>
      </c>
      <c r="S118" s="294"/>
    </row>
    <row r="119" spans="10:19" ht="16" thickBot="1" x14ac:dyDescent="0.3">
      <c r="J119" s="5"/>
      <c r="K119" s="5"/>
      <c r="M119" s="21" t="s">
        <v>44</v>
      </c>
      <c r="N119" s="26"/>
      <c r="P119" s="270"/>
      <c r="Q119" s="273"/>
      <c r="R119" s="27">
        <v>45047</v>
      </c>
      <c r="S119" s="294"/>
    </row>
    <row r="120" spans="10:19" ht="16" thickBot="1" x14ac:dyDescent="0.3">
      <c r="M120" s="21" t="s">
        <v>47</v>
      </c>
      <c r="N120" s="26"/>
      <c r="P120" s="271"/>
      <c r="Q120" s="274"/>
      <c r="R120" s="27">
        <v>45078</v>
      </c>
      <c r="S120" s="295"/>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formatColumns="0" formatRows="0"/>
  <mergeCells count="99">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M93:N95"/>
    <mergeCell ref="P93:S94"/>
    <mergeCell ref="P95:S95"/>
    <mergeCell ref="J96:K96"/>
    <mergeCell ref="P97:P99"/>
    <mergeCell ref="Q97:Q99"/>
    <mergeCell ref="J100:K100"/>
    <mergeCell ref="P100:P102"/>
    <mergeCell ref="Q100:Q102"/>
    <mergeCell ref="P103:P105"/>
    <mergeCell ref="Q103:Q105"/>
    <mergeCell ref="J104:K104"/>
    <mergeCell ref="S97:S120"/>
    <mergeCell ref="P118:P120"/>
    <mergeCell ref="Q118:Q120"/>
    <mergeCell ref="P115:P117"/>
    <mergeCell ref="Q115:Q117"/>
    <mergeCell ref="P106:P108"/>
    <mergeCell ref="Q106:Q108"/>
    <mergeCell ref="P109:P111"/>
    <mergeCell ref="Q109:Q111"/>
    <mergeCell ref="P112:P114"/>
    <mergeCell ref="Q112:Q114"/>
  </mergeCells>
  <dataValidations count="8">
    <dataValidation type="list" allowBlank="1" showInputMessage="1" showErrorMessage="1" sqref="K97" xr:uid="{54A8CEF1-84F6-4B74-BC77-6FC637BD2B89}">
      <formula1>"2019, 2020, 2021"</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4EB59EEB-51E0-43DB-9AFA-8CEA8C21A452}">
      <formula1>$M$98:$M$109</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26D7FB0A-91B1-4662-988E-879D0F288FEF}">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262B45C4-84F0-45D9-8F66-D7D1BF5A61CB}">
      <formula1>$N$96:$N$96</formula1>
    </dataValidation>
    <dataValidation type="list" allowBlank="1" showInputMessage="1" showErrorMessage="1" sqref="K102" xr:uid="{A79BFBD4-E427-408D-A765-9961C5A67F21}">
      <formula1>$N$96:$N$130</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EFE5E8D4-AB93-43A0-A0A5-C95972D4388C}">
      <formula1>$Q$97:$Q$121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9D2AB083-14CB-47ED-9789-6D3AC897EA23}">
      <formula1>$P$97:$P$121</formula1>
    </dataValidation>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619CEDF8-943E-4B59-92D6-25CE4373164B}">
      <formula1>$R$97:$R$121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DB096-EF0A-409F-AEE3-CEA5A03432C6}">
  <dimension ref="B1:Z118"/>
  <sheetViews>
    <sheetView showGridLines="0" showRowColHeaders="0" zoomScale="80" zoomScaleNormal="80" workbookViewId="0">
      <selection activeCell="B4" sqref="B4"/>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2" ht="42.75" customHeight="1" thickBot="1" x14ac:dyDescent="0.3">
      <c r="B1" s="314" t="s">
        <v>0</v>
      </c>
      <c r="C1" s="315"/>
      <c r="D1" s="315"/>
      <c r="E1" s="1" t="s">
        <v>1</v>
      </c>
      <c r="F1" s="2" t="str">
        <f>K11</f>
        <v>January</v>
      </c>
      <c r="G1" s="2">
        <f>K10</f>
        <v>2023</v>
      </c>
      <c r="H1" s="3"/>
      <c r="I1" s="107"/>
      <c r="J1" s="101" t="s">
        <v>117</v>
      </c>
      <c r="K1" s="101"/>
      <c r="L1" s="101"/>
      <c r="M1" s="102"/>
      <c r="N1" s="102"/>
      <c r="O1" s="102"/>
      <c r="P1" s="103"/>
      <c r="Q1" s="103"/>
      <c r="R1" s="103"/>
      <c r="S1" s="103"/>
      <c r="T1" s="102"/>
      <c r="U1" s="102"/>
    </row>
    <row r="2" spans="2:22" ht="8.25" customHeight="1" thickBot="1" x14ac:dyDescent="0.3">
      <c r="B2" s="7"/>
      <c r="C2" s="8"/>
      <c r="D2" s="8"/>
      <c r="E2" s="8"/>
      <c r="F2" s="8"/>
      <c r="G2" s="8"/>
      <c r="H2" s="8"/>
      <c r="I2" s="108"/>
    </row>
    <row r="3" spans="2:22" ht="20.25" customHeight="1" x14ac:dyDescent="0.25">
      <c r="B3" s="9" t="s">
        <v>2</v>
      </c>
      <c r="C3" s="316" t="s">
        <v>3</v>
      </c>
      <c r="D3" s="316"/>
      <c r="E3" s="316"/>
      <c r="F3" s="10" t="s">
        <v>4</v>
      </c>
      <c r="G3" s="316" t="s">
        <v>5</v>
      </c>
      <c r="H3" s="317"/>
      <c r="I3" s="108"/>
    </row>
    <row r="4" spans="2:22" ht="62.25" customHeight="1" thickBot="1" x14ac:dyDescent="0.3">
      <c r="B4" s="11" t="s">
        <v>7</v>
      </c>
      <c r="C4" s="318" t="s">
        <v>118</v>
      </c>
      <c r="D4" s="319"/>
      <c r="E4" s="319"/>
      <c r="F4" s="223" t="s">
        <v>119</v>
      </c>
      <c r="G4" s="319" t="s">
        <v>120</v>
      </c>
      <c r="H4" s="320"/>
      <c r="I4" s="109"/>
    </row>
    <row r="5" spans="2:22" ht="20.25" customHeight="1" thickBot="1" x14ac:dyDescent="0.3">
      <c r="B5" s="8"/>
      <c r="C5" s="8"/>
      <c r="D5" s="8"/>
      <c r="E5" s="8"/>
      <c r="F5" s="8"/>
      <c r="G5" s="8"/>
      <c r="H5" s="8"/>
      <c r="I5" s="108"/>
    </row>
    <row r="6" spans="2:22" ht="24" customHeight="1" x14ac:dyDescent="0.35">
      <c r="B6" s="321" t="s">
        <v>22</v>
      </c>
      <c r="C6" s="321"/>
      <c r="D6" s="321"/>
      <c r="E6" s="321"/>
      <c r="F6" s="322" t="str">
        <f>CONCATENATE(F1," 1, ",G1)</f>
        <v>January 1, 2023</v>
      </c>
      <c r="G6" s="322" t="e">
        <f>CONCATENATE(#REF!," 1, ",#REF!)</f>
        <v>#REF!</v>
      </c>
      <c r="H6" s="23"/>
      <c r="I6" s="108"/>
      <c r="M6" s="297" t="s">
        <v>116</v>
      </c>
      <c r="N6" s="241"/>
      <c r="P6" s="302" t="s">
        <v>6</v>
      </c>
      <c r="Q6" s="303"/>
      <c r="R6" s="303"/>
      <c r="S6" s="304"/>
      <c r="V6" s="93"/>
    </row>
    <row r="7" spans="2:22" ht="24" customHeight="1" thickBot="1" x14ac:dyDescent="0.3">
      <c r="B7" s="308" t="s">
        <v>121</v>
      </c>
      <c r="C7" s="308"/>
      <c r="D7" s="308"/>
      <c r="E7" s="308"/>
      <c r="F7" s="28">
        <f>K14</f>
        <v>471</v>
      </c>
      <c r="G7" s="29" t="s">
        <v>25</v>
      </c>
      <c r="H7" s="29"/>
      <c r="I7" s="110"/>
      <c r="M7" s="298"/>
      <c r="N7" s="299"/>
      <c r="P7" s="305"/>
      <c r="Q7" s="306"/>
      <c r="R7" s="306"/>
      <c r="S7" s="307"/>
    </row>
    <row r="8" spans="2:22" ht="24" customHeight="1" thickBot="1" x14ac:dyDescent="0.3">
      <c r="B8" s="257" t="s">
        <v>122</v>
      </c>
      <c r="C8" s="257"/>
      <c r="D8" s="257"/>
      <c r="E8" s="257"/>
      <c r="F8" s="257"/>
      <c r="G8" s="257"/>
      <c r="H8" s="257"/>
      <c r="I8" s="111"/>
      <c r="M8" s="300"/>
      <c r="N8" s="301"/>
      <c r="P8" s="309" t="s">
        <v>9</v>
      </c>
      <c r="Q8" s="310"/>
      <c r="R8" s="310"/>
      <c r="S8" s="311"/>
      <c r="U8" s="12" t="s">
        <v>10</v>
      </c>
    </row>
    <row r="9" spans="2:22" ht="24" customHeight="1" thickBot="1" x14ac:dyDescent="0.3">
      <c r="B9" s="257" t="s">
        <v>31</v>
      </c>
      <c r="C9" s="257"/>
      <c r="D9" s="257"/>
      <c r="E9" s="257"/>
      <c r="F9" s="257"/>
      <c r="G9" s="257"/>
      <c r="H9" s="257"/>
      <c r="I9" s="111"/>
      <c r="J9" s="312" t="s">
        <v>8</v>
      </c>
      <c r="K9" s="313"/>
      <c r="L9" s="15"/>
      <c r="M9" s="16" t="s">
        <v>9</v>
      </c>
      <c r="N9" s="17">
        <v>2021</v>
      </c>
      <c r="P9" s="18" t="s">
        <v>12</v>
      </c>
      <c r="Q9" s="19" t="s">
        <v>13</v>
      </c>
      <c r="R9" s="19" t="s">
        <v>14</v>
      </c>
      <c r="S9" s="19" t="s">
        <v>15</v>
      </c>
      <c r="U9" s="20" t="s">
        <v>16</v>
      </c>
    </row>
    <row r="10" spans="2:22" ht="24" customHeight="1" thickBot="1" x14ac:dyDescent="0.3">
      <c r="B10" s="275" t="s">
        <v>34</v>
      </c>
      <c r="C10" s="275"/>
      <c r="D10" s="292" t="str">
        <f>CONCATENATE("The ",F1," ",G1," Average is")</f>
        <v>The January 2023 Average is</v>
      </c>
      <c r="E10" s="292"/>
      <c r="F10" s="292"/>
      <c r="G10" s="34">
        <f>K15</f>
        <v>626</v>
      </c>
      <c r="H10" s="35" t="s">
        <v>35</v>
      </c>
      <c r="I10" s="112"/>
      <c r="J10" s="13" t="s">
        <v>11</v>
      </c>
      <c r="K10" s="14">
        <v>2023</v>
      </c>
      <c r="M10" s="21" t="s">
        <v>19</v>
      </c>
      <c r="N10" s="17" t="s">
        <v>20</v>
      </c>
      <c r="P10" s="269">
        <v>44317</v>
      </c>
      <c r="Q10" s="272">
        <v>338.9</v>
      </c>
      <c r="R10" s="99">
        <v>44378</v>
      </c>
      <c r="S10" s="293">
        <v>44075</v>
      </c>
      <c r="U10" s="22" t="s">
        <v>21</v>
      </c>
    </row>
    <row r="11" spans="2:22" ht="24" customHeight="1" thickBot="1" x14ac:dyDescent="0.3">
      <c r="B11" s="296" t="s">
        <v>37</v>
      </c>
      <c r="C11" s="296"/>
      <c r="D11" s="296"/>
      <c r="E11" s="296"/>
      <c r="F11" s="296"/>
      <c r="G11" s="296"/>
      <c r="H11" s="296"/>
      <c r="I11" s="113"/>
      <c r="J11" s="13" t="s">
        <v>17</v>
      </c>
      <c r="K11" s="14" t="s">
        <v>23</v>
      </c>
      <c r="M11" s="21" t="s">
        <v>23</v>
      </c>
      <c r="N11" s="26" t="s">
        <v>99</v>
      </c>
      <c r="P11" s="270"/>
      <c r="Q11" s="273"/>
      <c r="R11" s="27">
        <v>44409</v>
      </c>
      <c r="S11" s="294"/>
      <c r="U11" s="22" t="s">
        <v>24</v>
      </c>
    </row>
    <row r="12" spans="2:22" ht="24" customHeight="1" thickBot="1" x14ac:dyDescent="0.3">
      <c r="B12" s="257" t="s">
        <v>124</v>
      </c>
      <c r="C12" s="257"/>
      <c r="D12" s="257"/>
      <c r="E12" s="257"/>
      <c r="F12" s="28">
        <f>K14</f>
        <v>471</v>
      </c>
      <c r="G12" s="29" t="s">
        <v>25</v>
      </c>
      <c r="I12" s="110"/>
      <c r="J12" s="24"/>
      <c r="K12" s="25"/>
      <c r="M12" s="21" t="s">
        <v>26</v>
      </c>
      <c r="N12" s="26" t="s">
        <v>99</v>
      </c>
      <c r="P12" s="271"/>
      <c r="Q12" s="274"/>
      <c r="R12" s="27">
        <v>44440</v>
      </c>
      <c r="S12" s="294"/>
      <c r="U12" s="22" t="s">
        <v>27</v>
      </c>
    </row>
    <row r="13" spans="2:22" ht="24" customHeight="1" thickBot="1" x14ac:dyDescent="0.3">
      <c r="B13" s="257" t="s">
        <v>42</v>
      </c>
      <c r="C13" s="257"/>
      <c r="D13" s="257"/>
      <c r="E13" s="257"/>
      <c r="F13" s="257"/>
      <c r="G13" s="257"/>
      <c r="H13" s="257"/>
      <c r="I13" s="111"/>
      <c r="J13" s="290" t="s">
        <v>0</v>
      </c>
      <c r="K13" s="291"/>
      <c r="M13" s="21" t="s">
        <v>29</v>
      </c>
      <c r="N13" s="26" t="s">
        <v>99</v>
      </c>
      <c r="P13" s="269">
        <v>44409</v>
      </c>
      <c r="Q13" s="272">
        <v>340.3</v>
      </c>
      <c r="R13" s="99">
        <v>44470</v>
      </c>
      <c r="S13" s="294"/>
      <c r="U13" s="31" t="s">
        <v>30</v>
      </c>
    </row>
    <row r="14" spans="2:22" ht="24" customHeight="1" thickBot="1" x14ac:dyDescent="0.3">
      <c r="B14" s="257" t="s">
        <v>45</v>
      </c>
      <c r="C14" s="257"/>
      <c r="D14" s="257"/>
      <c r="E14" s="257"/>
      <c r="F14" s="257"/>
      <c r="G14" s="257"/>
      <c r="H14" s="257"/>
      <c r="I14" s="111"/>
      <c r="J14" s="13" t="s">
        <v>28</v>
      </c>
      <c r="K14" s="30">
        <v>471</v>
      </c>
      <c r="M14" s="21" t="s">
        <v>33</v>
      </c>
      <c r="N14" s="26">
        <v>518</v>
      </c>
      <c r="P14" s="270"/>
      <c r="Q14" s="273"/>
      <c r="R14" s="27">
        <v>44501</v>
      </c>
      <c r="S14" s="294"/>
    </row>
    <row r="15" spans="2:22" ht="24" customHeight="1" thickBot="1" x14ac:dyDescent="0.3">
      <c r="B15" s="284" t="s">
        <v>48</v>
      </c>
      <c r="C15" s="285"/>
      <c r="D15" s="285"/>
      <c r="E15" s="285"/>
      <c r="F15" s="285"/>
      <c r="G15" s="285"/>
      <c r="H15" s="285"/>
      <c r="I15" s="114"/>
      <c r="J15" s="32" t="s">
        <v>32</v>
      </c>
      <c r="K15" s="33">
        <v>626</v>
      </c>
      <c r="M15" s="21" t="s">
        <v>36</v>
      </c>
      <c r="N15" s="26">
        <v>546</v>
      </c>
      <c r="P15" s="271"/>
      <c r="Q15" s="274"/>
      <c r="R15" s="27">
        <v>44531</v>
      </c>
      <c r="S15" s="294"/>
    </row>
    <row r="16" spans="2:22" ht="24" customHeight="1" thickBot="1" x14ac:dyDescent="0.3">
      <c r="B16" s="286" t="s">
        <v>51</v>
      </c>
      <c r="C16" s="285"/>
      <c r="D16" s="285"/>
      <c r="E16" s="285"/>
      <c r="F16" s="285"/>
      <c r="G16" s="285"/>
      <c r="H16" s="285"/>
      <c r="I16" s="115"/>
      <c r="J16" s="24"/>
      <c r="K16" s="25"/>
      <c r="M16" s="21" t="s">
        <v>18</v>
      </c>
      <c r="N16" s="26">
        <v>552</v>
      </c>
      <c r="P16" s="269">
        <v>44501</v>
      </c>
      <c r="Q16" s="272">
        <v>341.02199999999999</v>
      </c>
      <c r="R16" s="99">
        <v>44562</v>
      </c>
      <c r="S16" s="294"/>
      <c r="U16" s="36"/>
    </row>
    <row r="17" spans="2:21" ht="43.5" customHeight="1" thickBot="1" x14ac:dyDescent="0.3">
      <c r="B17" s="287" t="s">
        <v>131</v>
      </c>
      <c r="C17" s="288"/>
      <c r="D17" s="288"/>
      <c r="E17" s="288"/>
      <c r="F17" s="288"/>
      <c r="G17" s="288"/>
      <c r="H17" s="289"/>
      <c r="I17" s="116"/>
      <c r="J17" s="290" t="s">
        <v>38</v>
      </c>
      <c r="K17" s="291"/>
      <c r="M17" s="21" t="s">
        <v>41</v>
      </c>
      <c r="N17" s="26">
        <v>568</v>
      </c>
      <c r="P17" s="270"/>
      <c r="Q17" s="273"/>
      <c r="R17" s="27">
        <v>44593</v>
      </c>
      <c r="S17" s="294"/>
      <c r="U17" s="36"/>
    </row>
    <row r="18" spans="2:21" ht="40.5" customHeight="1" thickBot="1" x14ac:dyDescent="0.3">
      <c r="B18" s="266" t="s">
        <v>133</v>
      </c>
      <c r="C18" s="267"/>
      <c r="D18" s="267"/>
      <c r="E18" s="267"/>
      <c r="F18" s="267"/>
      <c r="G18" s="267"/>
      <c r="H18" s="268"/>
      <c r="I18" s="108"/>
      <c r="J18" s="37" t="s">
        <v>39</v>
      </c>
      <c r="K18" s="123">
        <v>44866</v>
      </c>
      <c r="M18" s="21" t="s">
        <v>44</v>
      </c>
      <c r="N18" s="26">
        <v>573</v>
      </c>
      <c r="P18" s="271"/>
      <c r="Q18" s="274"/>
      <c r="R18" s="27">
        <v>44621</v>
      </c>
      <c r="S18" s="294"/>
      <c r="U18" s="36"/>
    </row>
    <row r="19" spans="2:21" ht="56.25" customHeight="1" thickBot="1" x14ac:dyDescent="0.3">
      <c r="B19" s="46" t="s">
        <v>55</v>
      </c>
      <c r="C19" s="47" t="s">
        <v>56</v>
      </c>
      <c r="D19" s="48" t="s">
        <v>57</v>
      </c>
      <c r="E19" s="48" t="s">
        <v>58</v>
      </c>
      <c r="F19" s="48" t="s">
        <v>59</v>
      </c>
      <c r="G19" s="280" t="s">
        <v>60</v>
      </c>
      <c r="H19" s="281"/>
      <c r="I19" s="117"/>
      <c r="J19" s="38" t="s">
        <v>43</v>
      </c>
      <c r="K19" s="39">
        <v>387.89400000000001</v>
      </c>
      <c r="M19" s="21" t="s">
        <v>47</v>
      </c>
      <c r="N19" s="26">
        <v>575</v>
      </c>
      <c r="P19" s="269">
        <v>44593</v>
      </c>
      <c r="Q19" s="272">
        <v>366.12799999999999</v>
      </c>
      <c r="R19" s="99">
        <v>44652</v>
      </c>
      <c r="S19" s="294"/>
      <c r="U19" s="36"/>
    </row>
    <row r="20" spans="2:21" ht="21.75" customHeight="1" thickBot="1" x14ac:dyDescent="0.35">
      <c r="B20" s="49">
        <v>302.01</v>
      </c>
      <c r="C20" s="50" t="s">
        <v>61</v>
      </c>
      <c r="D20" s="51">
        <v>3.75</v>
      </c>
      <c r="E20" s="52">
        <v>0</v>
      </c>
      <c r="F20" s="53">
        <f t="shared" ref="F20:F30" si="0">D20+E20</f>
        <v>3.75</v>
      </c>
      <c r="G20" s="282">
        <f t="shared" ref="G20:G30" si="1">IF((ABS(($K$15-$K$14)*F20/100))&gt;0.1, ($K$15-$K$14)*F20/100, 0)</f>
        <v>5.8129999999999997</v>
      </c>
      <c r="H20" s="283" t="e">
        <f>IF((ABS((J15-J14)*E20/100))&gt;0.1, (J15-J14)*E20/100, 0)</f>
        <v>#VALUE!</v>
      </c>
      <c r="I20" s="118"/>
      <c r="J20" s="40" t="s">
        <v>46</v>
      </c>
      <c r="K20" s="41" t="s">
        <v>123</v>
      </c>
      <c r="M20" s="21" t="s">
        <v>50</v>
      </c>
      <c r="N20" s="26">
        <v>572</v>
      </c>
      <c r="P20" s="270"/>
      <c r="Q20" s="273"/>
      <c r="R20" s="27">
        <v>44682</v>
      </c>
      <c r="S20" s="294"/>
      <c r="U20" s="36"/>
    </row>
    <row r="21" spans="2:21" ht="21.75" customHeight="1" thickBot="1" x14ac:dyDescent="0.35">
      <c r="B21" s="54" t="s">
        <v>62</v>
      </c>
      <c r="C21" s="55" t="s">
        <v>111</v>
      </c>
      <c r="D21" s="56">
        <v>6.85</v>
      </c>
      <c r="E21" s="56">
        <v>1</v>
      </c>
      <c r="F21" s="57">
        <f t="shared" si="0"/>
        <v>7.85</v>
      </c>
      <c r="G21" s="276">
        <f t="shared" si="1"/>
        <v>12.167999999999999</v>
      </c>
      <c r="H21" s="277" t="e">
        <f>IF((ABS((#REF!-J15)*E21/100))&gt;0.1, (#REF!-J15)*E21/100, 0)</f>
        <v>#REF!</v>
      </c>
      <c r="I21" s="118"/>
      <c r="J21" s="40" t="s">
        <v>49</v>
      </c>
      <c r="K21" s="42">
        <v>326.3</v>
      </c>
      <c r="M21" s="21" t="s">
        <v>53</v>
      </c>
      <c r="N21" s="26">
        <v>570</v>
      </c>
      <c r="P21" s="271"/>
      <c r="Q21" s="274"/>
      <c r="R21" s="27">
        <v>44713</v>
      </c>
      <c r="S21" s="294"/>
      <c r="U21" s="36"/>
    </row>
    <row r="22" spans="2:21" ht="21.75" customHeight="1" thickBot="1" x14ac:dyDescent="0.35">
      <c r="B22" s="54" t="s">
        <v>64</v>
      </c>
      <c r="C22" s="55" t="s">
        <v>112</v>
      </c>
      <c r="D22" s="56">
        <v>6.85</v>
      </c>
      <c r="E22" s="56">
        <v>1</v>
      </c>
      <c r="F22" s="57">
        <f t="shared" si="0"/>
        <v>7.85</v>
      </c>
      <c r="G22" s="276">
        <f t="shared" si="1"/>
        <v>12.167999999999999</v>
      </c>
      <c r="H22" s="277" t="e">
        <f>IF((ABS((#REF!-#REF!)*E22/100))&gt;0.1, (#REF!-#REF!)*E22/100, 0)</f>
        <v>#REF!</v>
      </c>
      <c r="I22" s="118"/>
      <c r="J22" s="43" t="s">
        <v>52</v>
      </c>
      <c r="K22" s="44">
        <v>44470</v>
      </c>
      <c r="L22" s="5"/>
      <c r="M22" s="45" t="s">
        <v>54</v>
      </c>
      <c r="N22" s="126">
        <v>574</v>
      </c>
      <c r="P22" s="269">
        <v>44682</v>
      </c>
      <c r="Q22" s="272">
        <v>370.11200000000002</v>
      </c>
      <c r="R22" s="99">
        <v>44743</v>
      </c>
      <c r="S22" s="294"/>
      <c r="U22" s="36"/>
    </row>
    <row r="23" spans="2:21" ht="21.75" customHeight="1" thickBot="1" x14ac:dyDescent="0.35">
      <c r="B23" s="54" t="s">
        <v>66</v>
      </c>
      <c r="C23" s="55" t="s">
        <v>113</v>
      </c>
      <c r="D23" s="56">
        <v>6.85</v>
      </c>
      <c r="E23" s="56">
        <v>1</v>
      </c>
      <c r="F23" s="57">
        <f t="shared" si="0"/>
        <v>7.85</v>
      </c>
      <c r="G23" s="276">
        <f t="shared" si="1"/>
        <v>12.167999999999999</v>
      </c>
      <c r="H23" s="277" t="e">
        <f>IF((ABS((#REF!-#REF!)*E23/100))&gt;0.1, (#REF!-#REF!)*E23/100, 0)</f>
        <v>#REF!</v>
      </c>
      <c r="I23" s="118"/>
      <c r="K23" s="5"/>
      <c r="L23" s="5"/>
      <c r="M23" s="16"/>
      <c r="N23" s="125">
        <v>2022</v>
      </c>
      <c r="P23" s="270"/>
      <c r="Q23" s="273"/>
      <c r="R23" s="27">
        <v>44774</v>
      </c>
      <c r="S23" s="294"/>
      <c r="U23" s="36"/>
    </row>
    <row r="24" spans="2:21" ht="21.75" customHeight="1" thickBot="1" x14ac:dyDescent="0.35">
      <c r="B24" s="54" t="s">
        <v>68</v>
      </c>
      <c r="C24" s="55" t="s">
        <v>114</v>
      </c>
      <c r="D24" s="56">
        <v>6.85</v>
      </c>
      <c r="E24" s="56">
        <v>1</v>
      </c>
      <c r="F24" s="57">
        <f t="shared" si="0"/>
        <v>7.85</v>
      </c>
      <c r="G24" s="276">
        <f t="shared" si="1"/>
        <v>12.167999999999999</v>
      </c>
      <c r="H24" s="277" t="e">
        <f>IF((ABS((#REF!-#REF!)*E24/100))&gt;0.1, (#REF!-#REF!)*E24/100, 0)</f>
        <v>#REF!</v>
      </c>
      <c r="I24" s="118"/>
      <c r="J24" s="5"/>
      <c r="K24" s="5"/>
      <c r="L24" s="5"/>
      <c r="M24" s="21" t="s">
        <v>19</v>
      </c>
      <c r="N24" s="17" t="s">
        <v>20</v>
      </c>
      <c r="P24" s="271"/>
      <c r="Q24" s="274"/>
      <c r="R24" s="27">
        <v>44805</v>
      </c>
      <c r="S24" s="294"/>
      <c r="U24" s="36"/>
    </row>
    <row r="25" spans="2:21" ht="21.75" customHeight="1" thickBot="1" x14ac:dyDescent="0.35">
      <c r="B25" s="54" t="s">
        <v>125</v>
      </c>
      <c r="C25" s="55" t="s">
        <v>115</v>
      </c>
      <c r="D25" s="56">
        <v>8.25</v>
      </c>
      <c r="E25" s="56">
        <v>1</v>
      </c>
      <c r="F25" s="58">
        <f t="shared" si="0"/>
        <v>9.25</v>
      </c>
      <c r="G25" s="276">
        <f t="shared" si="1"/>
        <v>14.337999999999999</v>
      </c>
      <c r="H25" s="277" t="e">
        <f>IF((ABS((#REF!-#REF!)*E25/100))&gt;0.1, (#REF!-#REF!)*E25/100, 0)</f>
        <v>#REF!</v>
      </c>
      <c r="I25" s="118"/>
      <c r="J25" s="5"/>
      <c r="K25" s="5"/>
      <c r="L25" s="5"/>
      <c r="M25" s="21" t="s">
        <v>23</v>
      </c>
      <c r="N25" s="26">
        <v>580</v>
      </c>
      <c r="P25" s="269">
        <v>44774</v>
      </c>
      <c r="Q25" s="272">
        <v>387.63799999999998</v>
      </c>
      <c r="R25" s="99">
        <v>44835</v>
      </c>
      <c r="S25" s="294"/>
      <c r="U25" s="36"/>
    </row>
    <row r="26" spans="2:21" ht="21.75" customHeight="1" thickBot="1" x14ac:dyDescent="0.35">
      <c r="B26" s="54" t="s">
        <v>126</v>
      </c>
      <c r="C26" s="55" t="s">
        <v>71</v>
      </c>
      <c r="D26" s="56">
        <v>6.2</v>
      </c>
      <c r="E26" s="56">
        <v>1</v>
      </c>
      <c r="F26" s="58">
        <f t="shared" si="0"/>
        <v>7.2</v>
      </c>
      <c r="G26" s="276">
        <f t="shared" si="1"/>
        <v>11.16</v>
      </c>
      <c r="H26" s="277" t="e">
        <f>IF((ABS((#REF!-#REF!)*E26/100))&gt;0.1, (#REF!-#REF!)*E26/100, 0)</f>
        <v>#REF!</v>
      </c>
      <c r="I26" s="118"/>
      <c r="J26" s="5"/>
      <c r="K26" s="5"/>
      <c r="L26" s="5"/>
      <c r="M26" s="21" t="s">
        <v>26</v>
      </c>
      <c r="N26" s="26">
        <v>605</v>
      </c>
      <c r="P26" s="270"/>
      <c r="Q26" s="273"/>
      <c r="R26" s="27">
        <v>44866</v>
      </c>
      <c r="S26" s="294"/>
    </row>
    <row r="27" spans="2:21" ht="21.75" customHeight="1" thickBot="1" x14ac:dyDescent="0.35">
      <c r="B27" s="54" t="s">
        <v>127</v>
      </c>
      <c r="C27" s="55" t="s">
        <v>72</v>
      </c>
      <c r="D27" s="56">
        <v>5.5</v>
      </c>
      <c r="E27" s="56">
        <v>1</v>
      </c>
      <c r="F27" s="57">
        <f t="shared" si="0"/>
        <v>6.5</v>
      </c>
      <c r="G27" s="276">
        <f t="shared" si="1"/>
        <v>10.074999999999999</v>
      </c>
      <c r="H27" s="277" t="e">
        <f>IF((ABS((#REF!-#REF!)*E27/100))&gt;0.1, (#REF!-#REF!)*E27/100, 0)</f>
        <v>#REF!</v>
      </c>
      <c r="I27" s="118"/>
      <c r="J27" s="5"/>
      <c r="K27" s="5"/>
      <c r="L27" s="5"/>
      <c r="M27" s="21" t="s">
        <v>29</v>
      </c>
      <c r="N27" s="26">
        <v>624</v>
      </c>
      <c r="P27" s="271"/>
      <c r="Q27" s="274"/>
      <c r="R27" s="27">
        <v>44896</v>
      </c>
      <c r="S27" s="294"/>
    </row>
    <row r="28" spans="2:21" ht="21.75" customHeight="1" thickBot="1" x14ac:dyDescent="0.35">
      <c r="B28" s="54" t="s">
        <v>128</v>
      </c>
      <c r="C28" s="55" t="s">
        <v>73</v>
      </c>
      <c r="D28" s="56">
        <v>4.9000000000000004</v>
      </c>
      <c r="E28" s="56">
        <v>1</v>
      </c>
      <c r="F28" s="57">
        <f t="shared" si="0"/>
        <v>5.9</v>
      </c>
      <c r="G28" s="276">
        <f t="shared" si="1"/>
        <v>9.1449999999999996</v>
      </c>
      <c r="H28" s="277" t="e">
        <f>IF((ABS((#REF!-#REF!)*E28/100))&gt;0.1, (#REF!-#REF!)*E28/100, 0)</f>
        <v>#REF!</v>
      </c>
      <c r="I28" s="118"/>
      <c r="J28" s="5"/>
      <c r="K28" s="5"/>
      <c r="L28" s="5"/>
      <c r="M28" s="21" t="s">
        <v>33</v>
      </c>
      <c r="N28" s="26">
        <v>655</v>
      </c>
      <c r="P28" s="269">
        <v>44866</v>
      </c>
      <c r="Q28" s="272">
        <v>387.89400000000001</v>
      </c>
      <c r="R28" s="99">
        <v>44927</v>
      </c>
      <c r="S28" s="294"/>
    </row>
    <row r="29" spans="2:21" ht="21.75" customHeight="1" thickBot="1" x14ac:dyDescent="0.35">
      <c r="B29" s="54" t="s">
        <v>129</v>
      </c>
      <c r="C29" s="55" t="s">
        <v>74</v>
      </c>
      <c r="D29" s="56">
        <v>4.5</v>
      </c>
      <c r="E29" s="60">
        <v>1</v>
      </c>
      <c r="F29" s="57">
        <f t="shared" si="0"/>
        <v>5.5</v>
      </c>
      <c r="G29" s="276">
        <f t="shared" si="1"/>
        <v>8.5250000000000004</v>
      </c>
      <c r="H29" s="277" t="e">
        <f>IF((ABS((#REF!-#REF!)*E29/100))&gt;0.1, (#REF!-#REF!)*E29/100, 0)</f>
        <v>#REF!</v>
      </c>
      <c r="I29" s="118"/>
      <c r="J29" s="5"/>
      <c r="K29" s="5"/>
      <c r="L29" s="5"/>
      <c r="M29" s="21" t="s">
        <v>36</v>
      </c>
      <c r="N29" s="26">
        <v>719</v>
      </c>
      <c r="P29" s="270"/>
      <c r="Q29" s="273"/>
      <c r="R29" s="27">
        <v>44958</v>
      </c>
      <c r="S29" s="294"/>
    </row>
    <row r="30" spans="2:21" ht="21.75" customHeight="1" thickBot="1" x14ac:dyDescent="0.35">
      <c r="B30" s="61" t="s">
        <v>130</v>
      </c>
      <c r="C30" s="62" t="s">
        <v>75</v>
      </c>
      <c r="D30" s="63">
        <v>6.7</v>
      </c>
      <c r="E30" s="64">
        <v>1</v>
      </c>
      <c r="F30" s="65">
        <f t="shared" si="0"/>
        <v>7.7</v>
      </c>
      <c r="G30" s="278">
        <f t="shared" si="1"/>
        <v>11.935</v>
      </c>
      <c r="H30" s="279" t="e">
        <f>IF((ABS((#REF!-#REF!)*E30/100))&gt;0.1, (#REF!-#REF!)*E30/100, 0)</f>
        <v>#REF!</v>
      </c>
      <c r="I30" s="118"/>
      <c r="J30" s="5"/>
      <c r="K30" s="5"/>
      <c r="L30" s="5"/>
      <c r="M30" s="21" t="s">
        <v>18</v>
      </c>
      <c r="N30" s="26">
        <v>779</v>
      </c>
      <c r="P30" s="271"/>
      <c r="Q30" s="274"/>
      <c r="R30" s="27">
        <v>44986</v>
      </c>
      <c r="S30" s="295"/>
    </row>
    <row r="31" spans="2:21" ht="21.75" customHeight="1" thickBot="1" x14ac:dyDescent="0.35">
      <c r="B31" s="66"/>
      <c r="C31" s="67"/>
      <c r="D31" s="68"/>
      <c r="E31" s="69"/>
      <c r="F31" s="70"/>
      <c r="G31" s="132"/>
      <c r="H31" s="132"/>
      <c r="I31" s="118"/>
      <c r="J31" s="5"/>
      <c r="K31" s="5"/>
      <c r="L31" s="5"/>
      <c r="M31" s="21" t="s">
        <v>41</v>
      </c>
      <c r="N31" s="26">
        <v>824</v>
      </c>
      <c r="P31" s="269">
        <v>44978</v>
      </c>
      <c r="Q31" s="272" t="s">
        <v>88</v>
      </c>
      <c r="R31" s="99">
        <v>45017</v>
      </c>
      <c r="S31" s="5"/>
    </row>
    <row r="32" spans="2:21" ht="21.75" customHeight="1" thickBot="1" x14ac:dyDescent="0.35">
      <c r="B32" s="275" t="s">
        <v>140</v>
      </c>
      <c r="C32" s="275"/>
      <c r="D32" s="275"/>
      <c r="E32" s="275"/>
      <c r="F32" s="275"/>
      <c r="G32" s="275"/>
      <c r="H32" s="275"/>
      <c r="I32" s="118"/>
      <c r="J32" s="5"/>
      <c r="K32" s="5"/>
      <c r="M32" s="21" t="s">
        <v>44</v>
      </c>
      <c r="N32" s="26">
        <v>829</v>
      </c>
      <c r="P32" s="270"/>
      <c r="Q32" s="273"/>
      <c r="R32" s="27">
        <v>45047</v>
      </c>
    </row>
    <row r="33" spans="2:18" ht="21.75" customHeight="1" thickBot="1" x14ac:dyDescent="0.35">
      <c r="B33" s="257" t="s">
        <v>77</v>
      </c>
      <c r="C33" s="257"/>
      <c r="D33" s="257"/>
      <c r="E33" s="257"/>
      <c r="F33" s="257"/>
      <c r="G33" s="257"/>
      <c r="H33" s="257"/>
      <c r="I33" s="118"/>
      <c r="M33" s="21" t="s">
        <v>47</v>
      </c>
      <c r="N33" s="26">
        <v>806</v>
      </c>
      <c r="P33" s="271"/>
      <c r="Q33" s="274"/>
      <c r="R33" s="27">
        <v>45078</v>
      </c>
    </row>
    <row r="34" spans="2:18" ht="21.75" customHeight="1" x14ac:dyDescent="0.3">
      <c r="B34" s="257" t="s">
        <v>78</v>
      </c>
      <c r="C34" s="257"/>
      <c r="D34" s="257"/>
      <c r="E34" s="257"/>
      <c r="F34" s="257"/>
      <c r="G34" s="257"/>
      <c r="H34" s="257"/>
      <c r="I34" s="118"/>
      <c r="M34" s="21" t="s">
        <v>50</v>
      </c>
      <c r="N34" s="26">
        <v>764</v>
      </c>
      <c r="P34" s="5" t="s">
        <v>40</v>
      </c>
      <c r="Q34" s="59">
        <v>326.3</v>
      </c>
      <c r="R34" s="5" t="s">
        <v>40</v>
      </c>
    </row>
    <row r="35" spans="2:18" ht="21.75" customHeight="1" x14ac:dyDescent="0.3">
      <c r="B35" s="257" t="s">
        <v>79</v>
      </c>
      <c r="C35" s="257"/>
      <c r="D35" s="257"/>
      <c r="E35" s="257"/>
      <c r="F35" s="257"/>
      <c r="G35" s="257"/>
      <c r="H35" s="257"/>
      <c r="I35" s="118"/>
      <c r="M35" s="21" t="s">
        <v>53</v>
      </c>
      <c r="N35" s="26">
        <v>690</v>
      </c>
    </row>
    <row r="36" spans="2:18" ht="21.75" customHeight="1" thickBot="1" x14ac:dyDescent="0.35">
      <c r="B36" s="257" t="s">
        <v>80</v>
      </c>
      <c r="C36" s="257"/>
      <c r="D36" s="257"/>
      <c r="E36" s="257"/>
      <c r="F36" s="257"/>
      <c r="G36" s="257"/>
      <c r="H36" s="257"/>
      <c r="I36" s="118"/>
      <c r="M36" s="45" t="s">
        <v>54</v>
      </c>
      <c r="N36" s="126">
        <v>640</v>
      </c>
    </row>
    <row r="37" spans="2:18" ht="21.75" customHeight="1" x14ac:dyDescent="0.3">
      <c r="B37" s="71" t="s">
        <v>81</v>
      </c>
      <c r="C37" s="72" t="str">
        <f>K20</f>
        <v>September 2020</v>
      </c>
      <c r="D37" s="258" t="s">
        <v>82</v>
      </c>
      <c r="E37" s="258"/>
      <c r="F37" s="73">
        <f>K21</f>
        <v>326.3</v>
      </c>
      <c r="G37" s="71"/>
      <c r="H37" s="71"/>
      <c r="I37" s="118"/>
      <c r="M37" s="16"/>
      <c r="N37" s="125">
        <v>2023</v>
      </c>
    </row>
    <row r="38" spans="2:18" ht="21.75" customHeight="1" x14ac:dyDescent="0.3">
      <c r="B38" s="71"/>
      <c r="C38" s="72"/>
      <c r="D38" s="224"/>
      <c r="E38" s="224"/>
      <c r="F38" s="73"/>
      <c r="G38" s="71"/>
      <c r="H38" s="71"/>
      <c r="I38" s="118"/>
      <c r="M38" s="21" t="s">
        <v>19</v>
      </c>
      <c r="N38" s="17" t="s">
        <v>20</v>
      </c>
    </row>
    <row r="39" spans="2:18" ht="21.75" customHeight="1" x14ac:dyDescent="0.3">
      <c r="B39" s="259" t="s">
        <v>83</v>
      </c>
      <c r="C39" s="259"/>
      <c r="D39" s="259"/>
      <c r="E39" s="124">
        <f>K18</f>
        <v>44866</v>
      </c>
      <c r="F39" s="74" t="s">
        <v>84</v>
      </c>
      <c r="G39" s="104">
        <f>K19</f>
        <v>387.89400000000001</v>
      </c>
      <c r="H39" s="71"/>
      <c r="I39" s="118"/>
      <c r="M39" s="21" t="s">
        <v>23</v>
      </c>
      <c r="N39" s="26">
        <v>626</v>
      </c>
    </row>
    <row r="40" spans="2:18" ht="21.75" customHeight="1" thickBot="1" x14ac:dyDescent="0.35">
      <c r="B40" s="71"/>
      <c r="C40" s="71"/>
      <c r="D40" s="71"/>
      <c r="E40" s="71"/>
      <c r="F40" s="71"/>
      <c r="G40" s="71"/>
      <c r="H40" s="71"/>
      <c r="I40" s="118"/>
      <c r="M40" s="21" t="s">
        <v>26</v>
      </c>
      <c r="N40" s="26"/>
    </row>
    <row r="41" spans="2:18" ht="40.5" customHeight="1" thickBot="1" x14ac:dyDescent="0.3">
      <c r="B41" s="260" t="s">
        <v>139</v>
      </c>
      <c r="C41" s="261"/>
      <c r="D41" s="261"/>
      <c r="E41" s="261"/>
      <c r="F41" s="261"/>
      <c r="G41" s="261"/>
      <c r="H41" s="262"/>
      <c r="I41" s="108"/>
      <c r="M41" s="21" t="s">
        <v>29</v>
      </c>
      <c r="N41" s="26"/>
    </row>
    <row r="42" spans="2:18" ht="62.5" thickBot="1" x14ac:dyDescent="0.3">
      <c r="B42" s="156" t="s">
        <v>55</v>
      </c>
      <c r="C42" s="157" t="s">
        <v>56</v>
      </c>
      <c r="D42" s="158" t="s">
        <v>57</v>
      </c>
      <c r="E42" s="158" t="s">
        <v>85</v>
      </c>
      <c r="F42" s="158" t="s">
        <v>59</v>
      </c>
      <c r="G42" s="159" t="s">
        <v>86</v>
      </c>
      <c r="H42" s="155" t="s">
        <v>87</v>
      </c>
      <c r="I42" s="117"/>
      <c r="M42" s="21" t="s">
        <v>33</v>
      </c>
      <c r="N42" s="26"/>
    </row>
    <row r="43" spans="2:18" ht="21.75" customHeight="1" thickBot="1" x14ac:dyDescent="0.35">
      <c r="B43" s="160">
        <v>302.01</v>
      </c>
      <c r="C43" s="161" t="s">
        <v>61</v>
      </c>
      <c r="D43" s="162">
        <v>3.75</v>
      </c>
      <c r="E43" s="163">
        <v>0</v>
      </c>
      <c r="F43" s="164">
        <f>D43+E43</f>
        <v>3.75</v>
      </c>
      <c r="G43" s="196">
        <v>0.96250000000000002</v>
      </c>
      <c r="H43" s="197" t="str">
        <f t="shared" ref="H43:H53" si="2">(IF((($K$19-$K$21)/$K$21)&gt;0.05, "5.00%",($K$19-$K$21)/$K$21))</f>
        <v>5.00%</v>
      </c>
      <c r="I43" s="119"/>
      <c r="M43" s="45" t="s">
        <v>36</v>
      </c>
      <c r="N43" s="126"/>
    </row>
    <row r="44" spans="2:18" ht="21.75" customHeight="1" x14ac:dyDescent="0.3">
      <c r="B44" s="54" t="s">
        <v>62</v>
      </c>
      <c r="C44" s="79" t="s">
        <v>63</v>
      </c>
      <c r="D44" s="56">
        <v>6.85</v>
      </c>
      <c r="E44" s="56">
        <v>1</v>
      </c>
      <c r="F44" s="57">
        <f t="shared" ref="F44:F53" si="3">D44+E44</f>
        <v>7.85</v>
      </c>
      <c r="G44" s="198">
        <v>0.92149999999999999</v>
      </c>
      <c r="H44" s="199" t="str">
        <f t="shared" si="2"/>
        <v>5.00%</v>
      </c>
      <c r="I44" s="119"/>
    </row>
    <row r="45" spans="2:18" ht="21.75" customHeight="1" x14ac:dyDescent="0.3">
      <c r="B45" s="54" t="s">
        <v>64</v>
      </c>
      <c r="C45" s="79" t="s">
        <v>65</v>
      </c>
      <c r="D45" s="56">
        <v>6.85</v>
      </c>
      <c r="E45" s="56">
        <v>1</v>
      </c>
      <c r="F45" s="57">
        <f t="shared" si="3"/>
        <v>7.85</v>
      </c>
      <c r="G45" s="198">
        <v>0.92149999999999999</v>
      </c>
      <c r="H45" s="199" t="str">
        <f t="shared" si="2"/>
        <v>5.00%</v>
      </c>
      <c r="I45" s="119"/>
    </row>
    <row r="46" spans="2:18" ht="21.75" customHeight="1" x14ac:dyDescent="0.3">
      <c r="B46" s="54" t="s">
        <v>66</v>
      </c>
      <c r="C46" s="79" t="s">
        <v>67</v>
      </c>
      <c r="D46" s="56">
        <v>6.85</v>
      </c>
      <c r="E46" s="56">
        <v>1</v>
      </c>
      <c r="F46" s="57">
        <f t="shared" si="3"/>
        <v>7.85</v>
      </c>
      <c r="G46" s="198">
        <v>0.92149999999999999</v>
      </c>
      <c r="H46" s="199" t="str">
        <f t="shared" si="2"/>
        <v>5.00%</v>
      </c>
      <c r="I46" s="119"/>
    </row>
    <row r="47" spans="2:18" ht="21.75" customHeight="1" x14ac:dyDescent="0.3">
      <c r="B47" s="54" t="s">
        <v>68</v>
      </c>
      <c r="C47" s="79" t="s">
        <v>69</v>
      </c>
      <c r="D47" s="56">
        <v>6.85</v>
      </c>
      <c r="E47" s="56">
        <v>1</v>
      </c>
      <c r="F47" s="57">
        <f t="shared" si="3"/>
        <v>7.85</v>
      </c>
      <c r="G47" s="198">
        <v>0.92149999999999999</v>
      </c>
      <c r="H47" s="199" t="str">
        <f t="shared" si="2"/>
        <v>5.00%</v>
      </c>
      <c r="I47" s="119"/>
    </row>
    <row r="48" spans="2:18" ht="21.75" customHeight="1" x14ac:dyDescent="0.3">
      <c r="B48" s="54" t="s">
        <v>125</v>
      </c>
      <c r="C48" s="79" t="s">
        <v>70</v>
      </c>
      <c r="D48" s="56">
        <v>8.25</v>
      </c>
      <c r="E48" s="56">
        <v>1</v>
      </c>
      <c r="F48" s="58">
        <f t="shared" si="3"/>
        <v>9.25</v>
      </c>
      <c r="G48" s="198">
        <v>0.90749999999999997</v>
      </c>
      <c r="H48" s="199" t="str">
        <f t="shared" si="2"/>
        <v>5.00%</v>
      </c>
      <c r="I48" s="119"/>
    </row>
    <row r="49" spans="2:26" ht="21.75" customHeight="1" x14ac:dyDescent="0.3">
      <c r="B49" s="54" t="s">
        <v>126</v>
      </c>
      <c r="C49" s="79" t="s">
        <v>71</v>
      </c>
      <c r="D49" s="56">
        <v>6.2</v>
      </c>
      <c r="E49" s="56">
        <v>1</v>
      </c>
      <c r="F49" s="58">
        <f t="shared" si="3"/>
        <v>7.2</v>
      </c>
      <c r="G49" s="198">
        <v>0.92800000000000005</v>
      </c>
      <c r="H49" s="199" t="str">
        <f t="shared" si="2"/>
        <v>5.00%</v>
      </c>
      <c r="I49" s="119"/>
    </row>
    <row r="50" spans="2:26" ht="21.75" customHeight="1" x14ac:dyDescent="0.3">
      <c r="B50" s="54" t="s">
        <v>127</v>
      </c>
      <c r="C50" s="79" t="s">
        <v>72</v>
      </c>
      <c r="D50" s="56">
        <v>5.5</v>
      </c>
      <c r="E50" s="56">
        <v>1</v>
      </c>
      <c r="F50" s="57">
        <f t="shared" si="3"/>
        <v>6.5</v>
      </c>
      <c r="G50" s="198">
        <v>0.93500000000000005</v>
      </c>
      <c r="H50" s="199" t="str">
        <f t="shared" si="2"/>
        <v>5.00%</v>
      </c>
      <c r="I50" s="119"/>
    </row>
    <row r="51" spans="2:26" ht="21.75" customHeight="1" x14ac:dyDescent="0.3">
      <c r="B51" s="54" t="s">
        <v>128</v>
      </c>
      <c r="C51" s="79" t="s">
        <v>73</v>
      </c>
      <c r="D51" s="56">
        <v>4.9000000000000004</v>
      </c>
      <c r="E51" s="56">
        <v>1</v>
      </c>
      <c r="F51" s="57">
        <f t="shared" si="3"/>
        <v>5.9</v>
      </c>
      <c r="G51" s="198">
        <v>0.94099999999999995</v>
      </c>
      <c r="H51" s="199" t="str">
        <f t="shared" si="2"/>
        <v>5.00%</v>
      </c>
      <c r="I51" s="119"/>
    </row>
    <row r="52" spans="2:26" ht="21.75" customHeight="1" x14ac:dyDescent="0.3">
      <c r="B52" s="54" t="s">
        <v>129</v>
      </c>
      <c r="C52" s="79" t="s">
        <v>74</v>
      </c>
      <c r="D52" s="56">
        <v>4.5</v>
      </c>
      <c r="E52" s="60">
        <v>1</v>
      </c>
      <c r="F52" s="57">
        <f t="shared" si="3"/>
        <v>5.5</v>
      </c>
      <c r="G52" s="198">
        <v>0.94499999999999995</v>
      </c>
      <c r="H52" s="199" t="str">
        <f t="shared" si="2"/>
        <v>5.00%</v>
      </c>
      <c r="I52" s="119"/>
    </row>
    <row r="53" spans="2:26" ht="21.75" customHeight="1" thickBot="1" x14ac:dyDescent="0.35">
      <c r="B53" s="61" t="s">
        <v>130</v>
      </c>
      <c r="C53" s="82" t="s">
        <v>75</v>
      </c>
      <c r="D53" s="63">
        <v>6.7</v>
      </c>
      <c r="E53" s="64">
        <v>1</v>
      </c>
      <c r="F53" s="65">
        <f t="shared" si="3"/>
        <v>7.7</v>
      </c>
      <c r="G53" s="200">
        <v>0.92300000000000004</v>
      </c>
      <c r="H53" s="201" t="str">
        <f t="shared" si="2"/>
        <v>5.00%</v>
      </c>
      <c r="I53" s="119"/>
    </row>
    <row r="54" spans="2:26" x14ac:dyDescent="0.25">
      <c r="B54" s="87"/>
      <c r="C54" s="86"/>
      <c r="D54" s="86"/>
      <c r="E54" s="86"/>
      <c r="F54" s="86"/>
      <c r="G54" s="86"/>
      <c r="H54" s="86"/>
      <c r="I54" s="120"/>
    </row>
    <row r="55" spans="2:26" ht="21" customHeight="1" thickBot="1" x14ac:dyDescent="0.3">
      <c r="B55" s="87"/>
      <c r="C55" s="86"/>
      <c r="D55" s="86"/>
      <c r="E55" s="86"/>
      <c r="F55" s="86"/>
      <c r="G55" s="86"/>
      <c r="H55" s="86"/>
      <c r="I55" s="120"/>
    </row>
    <row r="56" spans="2:26" ht="41.25" customHeight="1" thickBot="1" x14ac:dyDescent="0.3">
      <c r="B56" s="263" t="s">
        <v>131</v>
      </c>
      <c r="C56" s="264"/>
      <c r="D56" s="264"/>
      <c r="E56" s="264"/>
      <c r="F56" s="264"/>
      <c r="G56" s="264"/>
      <c r="H56" s="265"/>
      <c r="I56" s="121"/>
    </row>
    <row r="57" spans="2:26" ht="40.5" customHeight="1" thickBot="1" x14ac:dyDescent="0.3">
      <c r="B57" s="266" t="s">
        <v>134</v>
      </c>
      <c r="C57" s="267"/>
      <c r="D57" s="267"/>
      <c r="E57" s="267"/>
      <c r="F57" s="267"/>
      <c r="G57" s="267"/>
      <c r="H57" s="268"/>
      <c r="I57" s="108"/>
    </row>
    <row r="58" spans="2:26" ht="47" thickBot="1" x14ac:dyDescent="0.3">
      <c r="B58" s="46" t="s">
        <v>55</v>
      </c>
      <c r="C58" s="47" t="s">
        <v>56</v>
      </c>
      <c r="D58" s="48" t="s">
        <v>57</v>
      </c>
      <c r="E58" s="48" t="s">
        <v>85</v>
      </c>
      <c r="F58" s="48" t="s">
        <v>59</v>
      </c>
      <c r="G58" s="249" t="s">
        <v>60</v>
      </c>
      <c r="H58" s="250"/>
      <c r="I58" s="117"/>
    </row>
    <row r="59" spans="2:26" ht="21.75" customHeight="1" x14ac:dyDescent="0.3">
      <c r="B59" s="49" t="s">
        <v>89</v>
      </c>
      <c r="C59" s="89" t="s">
        <v>90</v>
      </c>
      <c r="D59" s="51">
        <v>6</v>
      </c>
      <c r="E59" s="51">
        <v>1</v>
      </c>
      <c r="F59" s="51">
        <f>D59+E59</f>
        <v>7</v>
      </c>
      <c r="G59" s="251">
        <f>IF((ABS(($K$15-$K$14)*F59/100))&gt;0.1, ($K$15-$K$14)*F59/100, 0)</f>
        <v>10.85</v>
      </c>
      <c r="H59" s="252" t="e">
        <f>IF((ABS((#REF!-#REF!)*E59/100))&gt;0.1, (#REF!-#REF!)*E59/100, 0)</f>
        <v>#REF!</v>
      </c>
      <c r="I59" s="118"/>
    </row>
    <row r="60" spans="2:26" ht="21.75" customHeight="1" x14ac:dyDescent="0.3">
      <c r="B60" s="54" t="s">
        <v>91</v>
      </c>
      <c r="C60" s="90" t="s">
        <v>92</v>
      </c>
      <c r="D60" s="56">
        <v>6</v>
      </c>
      <c r="E60" s="56">
        <v>1</v>
      </c>
      <c r="F60" s="56">
        <f>D60+E60</f>
        <v>7</v>
      </c>
      <c r="G60" s="253">
        <f>IF((ABS(($K$15-$K$14)*F60/100))&gt;0.1, ($K$15-$K$14)*F60/100, 0)</f>
        <v>10.85</v>
      </c>
      <c r="H60" s="254" t="e">
        <f>IF((ABS((#REF!-#REF!)*E60/100))&gt;0.1, (#REF!-#REF!)*E60/100, 0)</f>
        <v>#REF!</v>
      </c>
      <c r="I60" s="118"/>
    </row>
    <row r="61" spans="2:26" ht="21" customHeight="1" thickBot="1" x14ac:dyDescent="0.35">
      <c r="B61" s="61" t="s">
        <v>93</v>
      </c>
      <c r="C61" s="91" t="s">
        <v>94</v>
      </c>
      <c r="D61" s="63">
        <v>6</v>
      </c>
      <c r="E61" s="63">
        <v>1</v>
      </c>
      <c r="F61" s="63">
        <f>D61+E61</f>
        <v>7</v>
      </c>
      <c r="G61" s="255">
        <f>IF((ABS(($K$15-$K$14)*F61/100))&gt;0.1, ($K$15-$K$14)*F61/100, 0)</f>
        <v>10.85</v>
      </c>
      <c r="H61" s="256" t="e">
        <f>IF((ABS((#REF!-#REF!)*E61/100))&gt;0.1, (#REF!-#REF!)*E61/100, 0)</f>
        <v>#REF!</v>
      </c>
      <c r="I61" s="118"/>
    </row>
    <row r="62" spans="2:26" ht="61.5" customHeight="1" thickBot="1" x14ac:dyDescent="0.3">
      <c r="I62" s="121"/>
    </row>
    <row r="63" spans="2:26" ht="43.5" customHeight="1" thickBot="1" x14ac:dyDescent="0.3">
      <c r="B63" s="245" t="s">
        <v>95</v>
      </c>
      <c r="C63" s="246"/>
      <c r="D63" s="246"/>
      <c r="E63" s="246"/>
      <c r="F63" s="246"/>
      <c r="G63" s="246"/>
      <c r="H63" s="247"/>
      <c r="I63" s="121"/>
    </row>
    <row r="64" spans="2:26" s="4" customFormat="1" ht="15" customHeight="1" x14ac:dyDescent="0.25">
      <c r="B64" s="243"/>
      <c r="C64" s="243"/>
      <c r="D64" s="243"/>
      <c r="E64" s="243"/>
      <c r="F64" s="243"/>
      <c r="G64" s="243"/>
      <c r="H64" s="243"/>
      <c r="I64" s="121"/>
      <c r="M64" s="5"/>
      <c r="N64" s="5"/>
      <c r="O64" s="5"/>
      <c r="P64" s="6"/>
      <c r="Q64" s="6"/>
      <c r="R64" s="6"/>
      <c r="S64" s="6"/>
      <c r="T64" s="5"/>
      <c r="U64" s="5"/>
      <c r="V64" s="5"/>
      <c r="W64" s="5"/>
      <c r="X64" s="5"/>
      <c r="Y64" s="5"/>
      <c r="Z64" s="5"/>
    </row>
    <row r="65" spans="2:26" s="4" customFormat="1" ht="21.75" customHeight="1" x14ac:dyDescent="0.25">
      <c r="B65" s="248" t="s">
        <v>96</v>
      </c>
      <c r="C65" s="248"/>
      <c r="D65" s="248"/>
      <c r="E65" s="248"/>
      <c r="F65" s="248"/>
      <c r="G65" s="248"/>
      <c r="H65" s="248"/>
      <c r="I65" s="121"/>
      <c r="M65" s="5"/>
      <c r="N65" s="5"/>
      <c r="O65" s="5"/>
      <c r="P65" s="6"/>
      <c r="Q65" s="6"/>
      <c r="R65" s="6"/>
      <c r="S65" s="6"/>
      <c r="T65" s="5"/>
      <c r="U65" s="5"/>
      <c r="V65" s="5"/>
      <c r="W65" s="5"/>
      <c r="X65" s="5"/>
      <c r="Y65" s="5"/>
      <c r="Z65" s="5"/>
    </row>
    <row r="66" spans="2:26" s="4" customFormat="1" ht="14.25" customHeight="1" thickBot="1" x14ac:dyDescent="0.3">
      <c r="B66" s="243"/>
      <c r="C66" s="243"/>
      <c r="D66" s="243"/>
      <c r="E66" s="243"/>
      <c r="F66" s="243"/>
      <c r="G66" s="243"/>
      <c r="H66" s="243"/>
      <c r="I66" s="121"/>
      <c r="M66" s="5"/>
      <c r="N66" s="5"/>
      <c r="O66" s="5"/>
      <c r="P66" s="6"/>
      <c r="Q66" s="6"/>
      <c r="R66" s="6"/>
      <c r="S66" s="6"/>
      <c r="T66" s="5"/>
      <c r="U66" s="5"/>
      <c r="V66" s="5"/>
      <c r="W66" s="5"/>
      <c r="X66" s="5"/>
      <c r="Y66" s="5"/>
      <c r="Z66" s="5"/>
    </row>
    <row r="67" spans="2:26"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c r="X67" s="5"/>
      <c r="Y67" s="5"/>
      <c r="Z67" s="5"/>
    </row>
    <row r="68" spans="2:26" s="4" customFormat="1" ht="46.5" customHeight="1" thickBot="1" x14ac:dyDescent="0.3">
      <c r="B68" s="236"/>
      <c r="C68" s="238"/>
      <c r="D68" s="240"/>
      <c r="E68" s="238"/>
      <c r="F68" s="238"/>
      <c r="G68" s="238"/>
      <c r="H68" s="242"/>
      <c r="I68" s="121"/>
      <c r="M68" s="5"/>
      <c r="N68" s="5"/>
      <c r="O68" s="5"/>
      <c r="P68" s="6"/>
      <c r="Q68" s="6"/>
      <c r="R68" s="6"/>
      <c r="S68" s="6"/>
      <c r="T68" s="5"/>
      <c r="U68" s="5"/>
      <c r="V68" s="5"/>
      <c r="W68" s="5"/>
      <c r="X68" s="5"/>
      <c r="Y68" s="5"/>
      <c r="Z68" s="5"/>
    </row>
    <row r="69" spans="2:26" s="4" customFormat="1" ht="18.75" customHeight="1" x14ac:dyDescent="0.25">
      <c r="B69" s="243"/>
      <c r="C69" s="243"/>
      <c r="D69" s="243"/>
      <c r="E69" s="243"/>
      <c r="F69" s="243"/>
      <c r="G69" s="243"/>
      <c r="H69" s="243"/>
      <c r="I69" s="121"/>
      <c r="M69" s="5"/>
      <c r="N69" s="5"/>
      <c r="O69" s="5"/>
      <c r="P69" s="6"/>
      <c r="Q69" s="6"/>
      <c r="R69" s="6"/>
      <c r="S69" s="6"/>
      <c r="T69" s="5"/>
      <c r="U69" s="5"/>
      <c r="V69" s="5"/>
      <c r="W69" s="5"/>
      <c r="X69" s="5"/>
      <c r="Y69" s="5"/>
      <c r="Z69" s="5"/>
    </row>
    <row r="70" spans="2:26" s="4" customFormat="1" ht="21.75" customHeight="1" x14ac:dyDescent="0.25">
      <c r="B70" s="248" t="s">
        <v>102</v>
      </c>
      <c r="C70" s="248"/>
      <c r="D70" s="248"/>
      <c r="E70" s="248"/>
      <c r="F70" s="248"/>
      <c r="G70" s="248"/>
      <c r="H70" s="248"/>
      <c r="I70" s="121"/>
      <c r="M70" s="5"/>
      <c r="N70" s="5"/>
      <c r="O70" s="5"/>
      <c r="P70" s="6"/>
      <c r="Q70" s="6"/>
      <c r="R70" s="6"/>
      <c r="S70" s="6"/>
      <c r="T70" s="5"/>
      <c r="U70" s="5"/>
      <c r="V70" s="5"/>
      <c r="W70" s="5"/>
      <c r="X70" s="5"/>
      <c r="Y70" s="5"/>
      <c r="Z70" s="5"/>
    </row>
    <row r="71" spans="2:26" s="4" customFormat="1" ht="15.75" customHeight="1" x14ac:dyDescent="0.25">
      <c r="B71" s="243"/>
      <c r="C71" s="243"/>
      <c r="D71" s="243"/>
      <c r="E71" s="243"/>
      <c r="F71" s="243"/>
      <c r="G71" s="243"/>
      <c r="H71" s="243"/>
      <c r="I71" s="121"/>
      <c r="M71" s="5"/>
      <c r="N71" s="5"/>
      <c r="O71" s="5"/>
      <c r="P71" s="6"/>
      <c r="Q71" s="6"/>
      <c r="R71" s="6"/>
      <c r="S71" s="6"/>
      <c r="T71" s="5"/>
      <c r="U71" s="5"/>
      <c r="V71" s="5"/>
      <c r="W71" s="5"/>
      <c r="X71" s="5"/>
      <c r="Y71" s="5"/>
      <c r="Z71" s="5"/>
    </row>
    <row r="72" spans="2:26" s="4" customFormat="1" ht="33" customHeight="1" x14ac:dyDescent="0.25">
      <c r="B72" s="232" t="s">
        <v>103</v>
      </c>
      <c r="C72" s="232"/>
      <c r="D72" s="232"/>
      <c r="E72" s="232"/>
      <c r="F72" s="232"/>
      <c r="G72" s="232"/>
      <c r="H72" s="232"/>
      <c r="I72" s="121"/>
      <c r="M72" s="5"/>
      <c r="N72" s="5"/>
      <c r="O72" s="5"/>
      <c r="P72" s="6"/>
      <c r="Q72" s="6"/>
      <c r="R72" s="6"/>
      <c r="S72" s="6"/>
      <c r="T72" s="5"/>
      <c r="U72" s="5"/>
      <c r="V72" s="5"/>
      <c r="W72" s="5"/>
      <c r="X72" s="5"/>
      <c r="Y72" s="5"/>
      <c r="Z72" s="5"/>
    </row>
    <row r="73" spans="2:26" s="93" customFormat="1" ht="33" customHeight="1" x14ac:dyDescent="0.35">
      <c r="B73" s="233" t="s">
        <v>104</v>
      </c>
      <c r="C73" s="233"/>
      <c r="E73" s="94"/>
      <c r="F73" s="94"/>
      <c r="G73" s="94"/>
      <c r="H73" s="94"/>
      <c r="I73" s="122"/>
      <c r="J73" s="4"/>
      <c r="K73" s="4"/>
      <c r="L73" s="4"/>
      <c r="M73" s="5"/>
      <c r="N73" s="5"/>
      <c r="O73" s="5"/>
      <c r="P73" s="6"/>
      <c r="Q73" s="6"/>
      <c r="R73" s="6"/>
      <c r="S73" s="6"/>
      <c r="T73" s="5"/>
      <c r="U73" s="5"/>
      <c r="V73" s="5"/>
      <c r="W73" s="5"/>
      <c r="X73" s="5"/>
      <c r="Y73" s="5"/>
      <c r="Z73" s="5"/>
    </row>
    <row r="74" spans="2:26" s="93" customFormat="1" ht="33" customHeight="1" x14ac:dyDescent="0.35">
      <c r="C74" s="100" t="str">
        <f>CONCATENATE(" $45.000"," + ($",G20,") =")</f>
        <v xml:space="preserve"> $45.000 + ($5.813) =</v>
      </c>
      <c r="D74" s="95">
        <f>(45+G20)</f>
        <v>50.813000000000002</v>
      </c>
      <c r="E74" s="29"/>
      <c r="F74" s="29"/>
      <c r="G74" s="29"/>
      <c r="H74" s="29"/>
      <c r="I74" s="122"/>
      <c r="J74" s="4"/>
      <c r="K74" s="4"/>
      <c r="L74" s="4"/>
      <c r="M74" s="5"/>
      <c r="N74" s="5"/>
      <c r="O74" s="5"/>
      <c r="P74" s="6"/>
      <c r="Q74" s="6"/>
      <c r="R74" s="6"/>
      <c r="S74" s="6"/>
      <c r="T74" s="5"/>
      <c r="U74" s="5"/>
      <c r="V74" s="5"/>
      <c r="W74" s="5"/>
      <c r="X74" s="5"/>
      <c r="Y74" s="5"/>
      <c r="Z74" s="5"/>
    </row>
    <row r="75" spans="2:26" s="93" customFormat="1" ht="33" customHeight="1" x14ac:dyDescent="0.35">
      <c r="B75" s="233" t="s">
        <v>105</v>
      </c>
      <c r="C75" s="233"/>
      <c r="D75" s="96"/>
      <c r="E75" s="29"/>
      <c r="F75" s="29"/>
      <c r="G75" s="29"/>
      <c r="H75" s="29"/>
      <c r="I75" s="122"/>
      <c r="J75" s="4"/>
      <c r="K75" s="4"/>
      <c r="L75" s="4"/>
      <c r="M75" s="5"/>
      <c r="N75" s="5"/>
      <c r="O75" s="5"/>
      <c r="P75" s="6"/>
      <c r="Q75" s="6"/>
      <c r="R75" s="6"/>
      <c r="S75" s="6"/>
      <c r="T75" s="5"/>
      <c r="U75" s="5"/>
      <c r="V75" s="5"/>
      <c r="W75" s="5"/>
      <c r="X75" s="5"/>
      <c r="Y75" s="5"/>
      <c r="Z75" s="5"/>
    </row>
    <row r="76" spans="2:26" s="93" customFormat="1" ht="33" customHeight="1" x14ac:dyDescent="0.35">
      <c r="C76" s="105" t="str">
        <f>CONCATENATE(" $45.000"," x ",H43, " =")</f>
        <v xml:space="preserve"> $45.000 x 5.00% =</v>
      </c>
      <c r="D76" s="106">
        <f>(45*H43)</f>
        <v>2.25</v>
      </c>
      <c r="E76" s="29"/>
      <c r="F76" s="29"/>
      <c r="G76" s="29"/>
      <c r="H76" s="29"/>
      <c r="I76" s="122"/>
      <c r="J76" s="4"/>
      <c r="K76" s="4"/>
      <c r="L76" s="4"/>
      <c r="M76" s="5"/>
      <c r="N76" s="5"/>
      <c r="O76" s="5"/>
      <c r="P76" s="6"/>
      <c r="Q76" s="6"/>
      <c r="R76" s="6"/>
      <c r="S76" s="6"/>
      <c r="T76" s="5"/>
      <c r="U76" s="5"/>
      <c r="V76" s="5"/>
      <c r="W76" s="5"/>
      <c r="X76" s="5"/>
      <c r="Y76" s="5"/>
      <c r="Z76" s="5"/>
    </row>
    <row r="77" spans="2:26" s="93" customFormat="1" ht="33" customHeight="1" x14ac:dyDescent="0.35">
      <c r="C77" s="244" t="str">
        <f>CONCATENATE("$",D76," x 96.25% (Difference of 100% Material Minus Total % Asphalt + Fuel Allowance) =")</f>
        <v>$2.25 x 96.25% (Difference of 100% Material Minus Total % Asphalt + Fuel Allowance) =</v>
      </c>
      <c r="D77" s="244"/>
      <c r="E77" s="244"/>
      <c r="F77" s="244"/>
      <c r="G77" s="244"/>
      <c r="H77" s="95">
        <f>D76*96.25/100</f>
        <v>2.1659999999999999</v>
      </c>
      <c r="I77" s="122"/>
      <c r="J77" s="4"/>
      <c r="K77" s="4"/>
      <c r="L77" s="4"/>
      <c r="M77" s="5"/>
      <c r="N77" s="5"/>
      <c r="O77" s="5"/>
      <c r="P77" s="6"/>
      <c r="Q77" s="6"/>
      <c r="R77" s="6"/>
      <c r="S77" s="6"/>
      <c r="T77" s="5"/>
      <c r="U77" s="5"/>
      <c r="V77" s="5"/>
      <c r="W77" s="5"/>
      <c r="X77" s="5"/>
      <c r="Y77" s="5"/>
      <c r="Z77" s="5"/>
    </row>
    <row r="78" spans="2:26" s="93" customFormat="1" ht="33" customHeight="1" x14ac:dyDescent="0.35">
      <c r="B78" s="233" t="s">
        <v>106</v>
      </c>
      <c r="C78" s="233"/>
      <c r="D78" s="233"/>
      <c r="E78" s="233"/>
      <c r="F78" s="233"/>
      <c r="G78" s="29"/>
      <c r="H78" s="29"/>
      <c r="I78" s="122"/>
      <c r="J78" s="4"/>
      <c r="K78" s="4"/>
      <c r="L78" s="4"/>
      <c r="M78" s="5"/>
      <c r="N78" s="5"/>
      <c r="O78" s="5"/>
      <c r="P78" s="6"/>
      <c r="Q78" s="6"/>
      <c r="R78" s="6"/>
      <c r="S78" s="6"/>
      <c r="T78" s="5"/>
      <c r="U78" s="5"/>
      <c r="V78" s="5"/>
      <c r="W78" s="5"/>
      <c r="X78" s="5"/>
      <c r="Y78" s="5"/>
      <c r="Z78" s="5"/>
    </row>
    <row r="79" spans="2:26" s="93" customFormat="1" ht="33" customHeight="1" x14ac:dyDescent="0.35">
      <c r="C79" s="225" t="str">
        <f>CONCATENATE("$",D74," + $",H77, "  =")</f>
        <v>$50.813 + $2.166  =</v>
      </c>
      <c r="D79" s="97">
        <f>D74+H77</f>
        <v>52.978999999999999</v>
      </c>
      <c r="E79" s="29"/>
      <c r="F79" s="29"/>
      <c r="G79" s="29"/>
      <c r="H79" s="29"/>
      <c r="I79" s="122"/>
      <c r="J79" s="4"/>
      <c r="K79" s="4"/>
      <c r="L79" s="4"/>
      <c r="M79" s="5"/>
      <c r="N79" s="5"/>
      <c r="O79" s="5"/>
      <c r="P79" s="6"/>
      <c r="Q79" s="6"/>
      <c r="R79" s="6"/>
      <c r="S79" s="6"/>
      <c r="T79" s="5"/>
      <c r="U79" s="5"/>
      <c r="V79" s="5"/>
      <c r="W79" s="5"/>
      <c r="X79" s="5"/>
      <c r="Y79" s="5"/>
      <c r="Z79" s="5"/>
    </row>
    <row r="80" spans="2:26" ht="29.25" customHeight="1" thickBot="1" x14ac:dyDescent="0.3">
      <c r="I80" s="121"/>
    </row>
    <row r="81" spans="2:26" ht="43.5" customHeight="1" thickBot="1" x14ac:dyDescent="0.3">
      <c r="B81" s="245" t="s">
        <v>107</v>
      </c>
      <c r="C81" s="246"/>
      <c r="D81" s="246"/>
      <c r="E81" s="246"/>
      <c r="F81" s="246"/>
      <c r="G81" s="246"/>
      <c r="H81" s="247"/>
      <c r="I81" s="121"/>
    </row>
    <row r="82" spans="2:26" ht="21.75" customHeight="1" x14ac:dyDescent="0.25">
      <c r="B82" s="243"/>
      <c r="C82" s="243"/>
      <c r="D82" s="243"/>
      <c r="E82" s="243"/>
      <c r="F82" s="243"/>
      <c r="G82" s="243"/>
      <c r="H82" s="243"/>
      <c r="I82" s="121"/>
    </row>
    <row r="83" spans="2:26" ht="21.75" customHeight="1" x14ac:dyDescent="0.25">
      <c r="B83" s="248" t="s">
        <v>108</v>
      </c>
      <c r="C83" s="248"/>
      <c r="D83" s="248"/>
      <c r="E83" s="248"/>
      <c r="F83" s="248"/>
      <c r="G83" s="248"/>
      <c r="H83" s="248"/>
      <c r="I83" s="121"/>
    </row>
    <row r="84" spans="2:26" ht="14.25" customHeight="1" thickBot="1" x14ac:dyDescent="0.3">
      <c r="B84" s="243"/>
      <c r="C84" s="243"/>
      <c r="D84" s="243"/>
      <c r="E84" s="243"/>
      <c r="F84" s="243"/>
      <c r="G84" s="243"/>
      <c r="H84" s="243"/>
      <c r="I84" s="121"/>
    </row>
    <row r="85" spans="2:26" ht="46.5" customHeight="1" x14ac:dyDescent="0.25">
      <c r="B85" s="235" t="s">
        <v>97</v>
      </c>
      <c r="C85" s="237" t="s">
        <v>98</v>
      </c>
      <c r="D85" s="239" t="s">
        <v>99</v>
      </c>
      <c r="E85" s="237" t="s">
        <v>100</v>
      </c>
      <c r="F85" s="237"/>
      <c r="G85" s="237" t="s">
        <v>101</v>
      </c>
      <c r="H85" s="241"/>
      <c r="I85" s="121"/>
    </row>
    <row r="86" spans="2:26" ht="46.5" customHeight="1" thickBot="1" x14ac:dyDescent="0.3">
      <c r="B86" s="236"/>
      <c r="C86" s="238"/>
      <c r="D86" s="240"/>
      <c r="E86" s="238"/>
      <c r="F86" s="238"/>
      <c r="G86" s="238"/>
      <c r="H86" s="242"/>
      <c r="I86" s="121"/>
    </row>
    <row r="87" spans="2:26" ht="18.75" customHeight="1" x14ac:dyDescent="0.25">
      <c r="B87" s="243"/>
      <c r="C87" s="243"/>
      <c r="D87" s="243"/>
      <c r="E87" s="243"/>
      <c r="F87" s="243"/>
      <c r="G87" s="243"/>
      <c r="H87" s="243"/>
      <c r="I87" s="121"/>
    </row>
    <row r="88" spans="2:26" ht="33" customHeight="1" x14ac:dyDescent="0.25">
      <c r="B88" s="232" t="s">
        <v>109</v>
      </c>
      <c r="C88" s="232"/>
      <c r="D88" s="232"/>
      <c r="E88" s="232"/>
      <c r="F88" s="232"/>
      <c r="G88" s="232"/>
      <c r="H88" s="232"/>
      <c r="I88" s="121"/>
    </row>
    <row r="89" spans="2:26" s="93" customFormat="1" ht="33" customHeight="1" x14ac:dyDescent="0.35">
      <c r="B89" s="233" t="s">
        <v>104</v>
      </c>
      <c r="C89" s="233"/>
      <c r="E89" s="94"/>
      <c r="F89" s="94"/>
      <c r="G89" s="94"/>
      <c r="H89" s="94"/>
      <c r="I89" s="122"/>
      <c r="J89" s="4"/>
      <c r="K89" s="4"/>
      <c r="L89" s="4"/>
      <c r="M89" s="5"/>
      <c r="N89" s="5"/>
      <c r="O89" s="5"/>
      <c r="P89" s="6"/>
      <c r="Q89" s="6"/>
      <c r="R89" s="6"/>
      <c r="S89" s="6"/>
      <c r="T89" s="5"/>
      <c r="U89" s="5"/>
      <c r="V89" s="5"/>
      <c r="W89" s="5"/>
      <c r="X89" s="5"/>
      <c r="Y89" s="5"/>
      <c r="Z89" s="5"/>
    </row>
    <row r="90" spans="2:26" s="93" customFormat="1" ht="33" customHeight="1" x14ac:dyDescent="0.35">
      <c r="C90" s="100" t="str">
        <f>CONCATENATE(" $45.000"," + ($",G59,") =")</f>
        <v xml:space="preserve"> $45.000 + ($10.85) =</v>
      </c>
      <c r="D90" s="95">
        <f>(45+G59)</f>
        <v>55.85</v>
      </c>
      <c r="E90" s="29"/>
      <c r="F90" s="29"/>
      <c r="G90" s="29"/>
      <c r="H90" s="29"/>
      <c r="I90" s="122"/>
      <c r="J90" s="4"/>
      <c r="K90" s="4"/>
      <c r="L90" s="4"/>
      <c r="M90" s="5"/>
      <c r="N90" s="5"/>
      <c r="O90" s="5"/>
      <c r="P90" s="6"/>
      <c r="Q90" s="6"/>
      <c r="R90" s="6"/>
      <c r="S90" s="6"/>
      <c r="T90" s="5"/>
      <c r="U90" s="5"/>
      <c r="V90" s="5"/>
      <c r="W90" s="5"/>
      <c r="X90" s="5"/>
      <c r="Y90" s="5"/>
      <c r="Z90" s="5"/>
    </row>
    <row r="91" spans="2:26" s="93" customFormat="1" ht="40.5" customHeight="1" x14ac:dyDescent="0.4">
      <c r="B91" s="234" t="s">
        <v>110</v>
      </c>
      <c r="C91" s="234"/>
      <c r="D91" s="98">
        <f>D90</f>
        <v>55.85</v>
      </c>
      <c r="E91" s="29"/>
      <c r="F91" s="29"/>
      <c r="G91" s="29"/>
      <c r="H91" s="29"/>
      <c r="I91" s="122"/>
      <c r="J91" s="4"/>
      <c r="K91" s="4"/>
      <c r="L91" s="4"/>
      <c r="M91" s="5"/>
      <c r="N91" s="5"/>
      <c r="O91" s="5"/>
      <c r="P91" s="6"/>
      <c r="Q91" s="6"/>
      <c r="R91" s="6"/>
      <c r="S91" s="6"/>
      <c r="T91" s="5"/>
      <c r="U91" s="5"/>
      <c r="V91" s="5"/>
      <c r="W91" s="5"/>
      <c r="X91" s="5"/>
      <c r="Y91" s="5"/>
      <c r="Z91" s="5"/>
    </row>
    <row r="92" spans="2:26" s="93" customFormat="1" ht="33" customHeight="1" x14ac:dyDescent="0.35">
      <c r="D92" s="95"/>
      <c r="E92" s="29"/>
      <c r="F92" s="29"/>
      <c r="G92" s="29"/>
      <c r="H92" s="29"/>
      <c r="J92" s="4"/>
      <c r="K92" s="4"/>
      <c r="L92" s="4"/>
      <c r="M92" s="5"/>
      <c r="N92" s="5"/>
      <c r="O92" s="5"/>
      <c r="P92" s="6"/>
      <c r="Q92" s="6"/>
      <c r="R92" s="6"/>
      <c r="S92" s="6"/>
      <c r="T92" s="5"/>
      <c r="U92" s="5"/>
      <c r="V92" s="5"/>
      <c r="W92" s="5"/>
      <c r="X92" s="5"/>
      <c r="Y92" s="5"/>
      <c r="Z92" s="5"/>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6/pFogwd9EJh3rexqbmDXqanrsUrZe0lDUohIUD8rsRXDHCS3vXtj85tO1sCLZbpsSmJUny6YQQ6LyDyZ/DKQA==" saltValue="KZsIB01AQlwXUnLPM7ZnRg==" spinCount="100000" sheet="1" formatColumns="0" formatRows="0"/>
  <mergeCells count="99">
    <mergeCell ref="B88:H88"/>
    <mergeCell ref="B89:C89"/>
    <mergeCell ref="B91:C91"/>
    <mergeCell ref="B85:B86"/>
    <mergeCell ref="C85:C86"/>
    <mergeCell ref="D85:D86"/>
    <mergeCell ref="E85:F86"/>
    <mergeCell ref="G85:H86"/>
    <mergeCell ref="B87:H87"/>
    <mergeCell ref="B84:H84"/>
    <mergeCell ref="B69:H69"/>
    <mergeCell ref="B70:H70"/>
    <mergeCell ref="B71:H71"/>
    <mergeCell ref="B72:H72"/>
    <mergeCell ref="B73:C73"/>
    <mergeCell ref="B75:C75"/>
    <mergeCell ref="C77:G77"/>
    <mergeCell ref="B78:F78"/>
    <mergeCell ref="B81:H81"/>
    <mergeCell ref="B82:H82"/>
    <mergeCell ref="B83:H83"/>
    <mergeCell ref="B65:H65"/>
    <mergeCell ref="B66:H66"/>
    <mergeCell ref="B67:B68"/>
    <mergeCell ref="C67:C68"/>
    <mergeCell ref="D67:D68"/>
    <mergeCell ref="E67:F68"/>
    <mergeCell ref="G67:H68"/>
    <mergeCell ref="B64:H64"/>
    <mergeCell ref="B36:H36"/>
    <mergeCell ref="D37:E37"/>
    <mergeCell ref="B39:D39"/>
    <mergeCell ref="B41:H41"/>
    <mergeCell ref="B56:H56"/>
    <mergeCell ref="B57:H57"/>
    <mergeCell ref="G58:H58"/>
    <mergeCell ref="G59:H59"/>
    <mergeCell ref="G60:H60"/>
    <mergeCell ref="G61:H61"/>
    <mergeCell ref="B63:H63"/>
    <mergeCell ref="B35:H35"/>
    <mergeCell ref="G25:H25"/>
    <mergeCell ref="P25:P27"/>
    <mergeCell ref="Q25:Q27"/>
    <mergeCell ref="G26:H26"/>
    <mergeCell ref="G27:H27"/>
    <mergeCell ref="G28:H28"/>
    <mergeCell ref="P28:P30"/>
    <mergeCell ref="Q28:Q30"/>
    <mergeCell ref="G29:H29"/>
    <mergeCell ref="G30:H30"/>
    <mergeCell ref="P31:P33"/>
    <mergeCell ref="Q31:Q33"/>
    <mergeCell ref="B32:H32"/>
    <mergeCell ref="B33:H33"/>
    <mergeCell ref="B34:H34"/>
    <mergeCell ref="Q22:Q24"/>
    <mergeCell ref="G23:H23"/>
    <mergeCell ref="G24:H24"/>
    <mergeCell ref="G19:H19"/>
    <mergeCell ref="P19:P21"/>
    <mergeCell ref="Q19:Q21"/>
    <mergeCell ref="G20:H20"/>
    <mergeCell ref="G21:H21"/>
    <mergeCell ref="B17:H17"/>
    <mergeCell ref="J17:K17"/>
    <mergeCell ref="B18:H18"/>
    <mergeCell ref="G22:H22"/>
    <mergeCell ref="P22:P24"/>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M6:N8"/>
    <mergeCell ref="P6:S7"/>
    <mergeCell ref="B7:E7"/>
    <mergeCell ref="B8:H8"/>
    <mergeCell ref="P8:S8"/>
    <mergeCell ref="B9:H9"/>
    <mergeCell ref="J9:K9"/>
    <mergeCell ref="B1:D1"/>
    <mergeCell ref="C3:E3"/>
    <mergeCell ref="G3:H3"/>
    <mergeCell ref="C4:E4"/>
    <mergeCell ref="G4:H4"/>
    <mergeCell ref="B6:E6"/>
    <mergeCell ref="F6:G6"/>
  </mergeCells>
  <dataValidations count="8">
    <dataValidation type="list" allowBlank="1" showInputMessage="1" showErrorMessage="1" sqref="K10" xr:uid="{0CFF51C2-ADDF-44EA-89AF-ADCA3DB09FBC}">
      <formula1>"2019, 2020, 2021, 2022, 2023"</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2A9B579C-7A6F-4D17-9C3D-AF8F82829A0D}">
      <formula1>$M$11:$M$22</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E4D02F7A-B9D7-4705-B71D-C05F5E1D9372}">
      <formula1>$N$11:$N$22</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53FB9FA4-BA4D-4A17-84B5-D4F76CFEF576}">
      <formula1>$N$9:$N$9</formula1>
    </dataValidation>
    <dataValidation type="list" allowBlank="1" showInputMessage="1" showErrorMessage="1" sqref="K15" xr:uid="{D22AACF1-A5C7-4E05-A501-E3767130D846}">
      <formula1>$N$9:$N$43</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9260C477-E08F-4579-84DF-13C538BCF44E}">
      <formula1>$Q$10:$Q$34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30BA3251-46DE-462B-8DEF-AF863C4BBE67}">
      <formula1>$P$10:$P$34</formula1>
    </dataValidation>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7F66BAC2-B51C-4A3A-8F05-4D6DFA88721A}">
      <formula1>$R$10:$R$34</formula1>
    </dataValidation>
  </dataValidations>
  <hyperlinks>
    <hyperlink ref="P8:S8" r:id="rId1" display="Posted Price" xr:uid="{50AF0A20-5962-4733-BCCE-7E78B168C7C6}"/>
  </hyperlinks>
  <printOptions horizontalCentered="1"/>
  <pageMargins left="0.25" right="0.25" top="0.75" bottom="0.75" header="0.3" footer="0.3"/>
  <pageSetup scale="54" orientation="landscape" horizontalDpi="4294967295" r:id="rId2"/>
  <rowBreaks count="4" manualBreakCount="4">
    <brk id="30" min="1" max="7" man="1"/>
    <brk id="55" min="1" max="7" man="1"/>
    <brk id="79" min="1" max="7" man="1"/>
    <brk id="91"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0FBA4-5677-4829-8654-4A3AEEB9864E}">
  <dimension ref="B1:Z118"/>
  <sheetViews>
    <sheetView showGridLines="0" showRowColHeaders="0" zoomScale="80" zoomScaleNormal="80" workbookViewId="0">
      <selection activeCell="W4" sqref="W4"/>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2" ht="42.75" customHeight="1" thickBot="1" x14ac:dyDescent="0.3">
      <c r="B1" s="314" t="s">
        <v>0</v>
      </c>
      <c r="C1" s="315"/>
      <c r="D1" s="315"/>
      <c r="E1" s="1" t="s">
        <v>1</v>
      </c>
      <c r="F1" s="2" t="str">
        <f>K11</f>
        <v>December</v>
      </c>
      <c r="G1" s="2">
        <f>K10</f>
        <v>2022</v>
      </c>
      <c r="H1" s="3"/>
      <c r="I1" s="107"/>
      <c r="J1" s="101" t="s">
        <v>117</v>
      </c>
      <c r="K1" s="101"/>
      <c r="L1" s="101"/>
      <c r="M1" s="102"/>
      <c r="N1" s="102"/>
      <c r="O1" s="102"/>
      <c r="P1" s="103"/>
      <c r="Q1" s="103"/>
      <c r="R1" s="103"/>
      <c r="S1" s="103"/>
      <c r="T1" s="102"/>
      <c r="U1" s="102"/>
    </row>
    <row r="2" spans="2:22" ht="8.25" customHeight="1" thickBot="1" x14ac:dyDescent="0.3">
      <c r="B2" s="7"/>
      <c r="C2" s="8"/>
      <c r="D2" s="8"/>
      <c r="E2" s="8"/>
      <c r="F2" s="8"/>
      <c r="G2" s="8"/>
      <c r="H2" s="8"/>
      <c r="I2" s="108"/>
    </row>
    <row r="3" spans="2:22" ht="20.25" customHeight="1" x14ac:dyDescent="0.25">
      <c r="B3" s="9" t="s">
        <v>2</v>
      </c>
      <c r="C3" s="316" t="s">
        <v>3</v>
      </c>
      <c r="D3" s="316"/>
      <c r="E3" s="316"/>
      <c r="F3" s="10" t="s">
        <v>4</v>
      </c>
      <c r="G3" s="316" t="s">
        <v>5</v>
      </c>
      <c r="H3" s="317"/>
      <c r="I3" s="108"/>
    </row>
    <row r="4" spans="2:22" ht="62.25" customHeight="1" thickBot="1" x14ac:dyDescent="0.3">
      <c r="B4" s="11" t="s">
        <v>7</v>
      </c>
      <c r="C4" s="318" t="s">
        <v>118</v>
      </c>
      <c r="D4" s="319"/>
      <c r="E4" s="319"/>
      <c r="F4" s="222" t="s">
        <v>119</v>
      </c>
      <c r="G4" s="319" t="s">
        <v>120</v>
      </c>
      <c r="H4" s="320"/>
      <c r="I4" s="109"/>
    </row>
    <row r="5" spans="2:22" ht="20.25" customHeight="1" thickBot="1" x14ac:dyDescent="0.3">
      <c r="B5" s="8"/>
      <c r="C5" s="8"/>
      <c r="D5" s="8"/>
      <c r="E5" s="8"/>
      <c r="F5" s="8"/>
      <c r="G5" s="8"/>
      <c r="H5" s="8"/>
      <c r="I5" s="108"/>
    </row>
    <row r="6" spans="2:22" ht="24" customHeight="1" x14ac:dyDescent="0.35">
      <c r="B6" s="321" t="s">
        <v>22</v>
      </c>
      <c r="C6" s="321"/>
      <c r="D6" s="321"/>
      <c r="E6" s="321"/>
      <c r="F6" s="322" t="str">
        <f>CONCATENATE(F1," 1, ",G1)</f>
        <v>December 1, 2022</v>
      </c>
      <c r="G6" s="322" t="e">
        <f>CONCATENATE(#REF!," 1, ",#REF!)</f>
        <v>#REF!</v>
      </c>
      <c r="H6" s="23"/>
      <c r="I6" s="108"/>
      <c r="M6" s="297" t="s">
        <v>116</v>
      </c>
      <c r="N6" s="241"/>
      <c r="P6" s="302" t="s">
        <v>6</v>
      </c>
      <c r="Q6" s="303"/>
      <c r="R6" s="303"/>
      <c r="S6" s="304"/>
      <c r="V6" s="93"/>
    </row>
    <row r="7" spans="2:22" ht="24" customHeight="1" thickBot="1" x14ac:dyDescent="0.3">
      <c r="B7" s="308" t="s">
        <v>121</v>
      </c>
      <c r="C7" s="308"/>
      <c r="D7" s="308"/>
      <c r="E7" s="308"/>
      <c r="F7" s="28">
        <f>K14</f>
        <v>471</v>
      </c>
      <c r="G7" s="29" t="s">
        <v>25</v>
      </c>
      <c r="H7" s="29"/>
      <c r="I7" s="110"/>
      <c r="M7" s="298"/>
      <c r="N7" s="299"/>
      <c r="P7" s="305"/>
      <c r="Q7" s="306"/>
      <c r="R7" s="306"/>
      <c r="S7" s="307"/>
    </row>
    <row r="8" spans="2:22" ht="24" customHeight="1" thickBot="1" x14ac:dyDescent="0.3">
      <c r="B8" s="257" t="s">
        <v>122</v>
      </c>
      <c r="C8" s="257"/>
      <c r="D8" s="257"/>
      <c r="E8" s="257"/>
      <c r="F8" s="257"/>
      <c r="G8" s="257"/>
      <c r="H8" s="257"/>
      <c r="I8" s="111"/>
      <c r="M8" s="300"/>
      <c r="N8" s="301"/>
      <c r="P8" s="309" t="s">
        <v>9</v>
      </c>
      <c r="Q8" s="310"/>
      <c r="R8" s="310"/>
      <c r="S8" s="311"/>
      <c r="U8" s="12" t="s">
        <v>10</v>
      </c>
    </row>
    <row r="9" spans="2:22" ht="24" customHeight="1" thickBot="1" x14ac:dyDescent="0.3">
      <c r="B9" s="257" t="s">
        <v>31</v>
      </c>
      <c r="C9" s="257"/>
      <c r="D9" s="257"/>
      <c r="E9" s="257"/>
      <c r="F9" s="257"/>
      <c r="G9" s="257"/>
      <c r="H9" s="257"/>
      <c r="I9" s="111"/>
      <c r="J9" s="312" t="s">
        <v>8</v>
      </c>
      <c r="K9" s="313"/>
      <c r="L9" s="15"/>
      <c r="M9" s="16" t="s">
        <v>9</v>
      </c>
      <c r="N9" s="17">
        <v>2021</v>
      </c>
      <c r="P9" s="18" t="s">
        <v>12</v>
      </c>
      <c r="Q9" s="19" t="s">
        <v>13</v>
      </c>
      <c r="R9" s="19" t="s">
        <v>14</v>
      </c>
      <c r="S9" s="19" t="s">
        <v>15</v>
      </c>
      <c r="U9" s="20" t="s">
        <v>16</v>
      </c>
    </row>
    <row r="10" spans="2:22" ht="24" customHeight="1" thickBot="1" x14ac:dyDescent="0.3">
      <c r="B10" s="275" t="s">
        <v>34</v>
      </c>
      <c r="C10" s="275"/>
      <c r="D10" s="292" t="str">
        <f>CONCATENATE("The ",F1," ",G1," Average is")</f>
        <v>The December 2022 Average is</v>
      </c>
      <c r="E10" s="292"/>
      <c r="F10" s="292"/>
      <c r="G10" s="34">
        <f>K15</f>
        <v>640</v>
      </c>
      <c r="H10" s="35" t="s">
        <v>35</v>
      </c>
      <c r="I10" s="112"/>
      <c r="J10" s="13" t="s">
        <v>11</v>
      </c>
      <c r="K10" s="14">
        <v>2022</v>
      </c>
      <c r="M10" s="21" t="s">
        <v>19</v>
      </c>
      <c r="N10" s="17" t="s">
        <v>20</v>
      </c>
      <c r="P10" s="269">
        <v>44317</v>
      </c>
      <c r="Q10" s="272">
        <v>338.9</v>
      </c>
      <c r="R10" s="99">
        <v>44378</v>
      </c>
      <c r="S10" s="293">
        <v>44075</v>
      </c>
      <c r="U10" s="22" t="s">
        <v>21</v>
      </c>
    </row>
    <row r="11" spans="2:22" ht="24" customHeight="1" thickBot="1" x14ac:dyDescent="0.3">
      <c r="B11" s="296" t="s">
        <v>37</v>
      </c>
      <c r="C11" s="296"/>
      <c r="D11" s="296"/>
      <c r="E11" s="296"/>
      <c r="F11" s="296"/>
      <c r="G11" s="296"/>
      <c r="H11" s="296"/>
      <c r="I11" s="113"/>
      <c r="J11" s="13" t="s">
        <v>17</v>
      </c>
      <c r="K11" s="14" t="s">
        <v>54</v>
      </c>
      <c r="M11" s="21" t="s">
        <v>23</v>
      </c>
      <c r="N11" s="26" t="s">
        <v>99</v>
      </c>
      <c r="P11" s="270"/>
      <c r="Q11" s="273"/>
      <c r="R11" s="27">
        <v>44409</v>
      </c>
      <c r="S11" s="294"/>
      <c r="U11" s="22" t="s">
        <v>24</v>
      </c>
    </row>
    <row r="12" spans="2:22" ht="24" customHeight="1" thickBot="1" x14ac:dyDescent="0.3">
      <c r="B12" s="257" t="s">
        <v>124</v>
      </c>
      <c r="C12" s="257"/>
      <c r="D12" s="257"/>
      <c r="E12" s="257"/>
      <c r="F12" s="28">
        <f>K14</f>
        <v>471</v>
      </c>
      <c r="G12" s="29" t="s">
        <v>25</v>
      </c>
      <c r="I12" s="110"/>
      <c r="J12" s="24"/>
      <c r="K12" s="25"/>
      <c r="M12" s="21" t="s">
        <v>26</v>
      </c>
      <c r="N12" s="26" t="s">
        <v>99</v>
      </c>
      <c r="P12" s="271"/>
      <c r="Q12" s="274"/>
      <c r="R12" s="27">
        <v>44440</v>
      </c>
      <c r="S12" s="294"/>
      <c r="U12" s="22" t="s">
        <v>27</v>
      </c>
    </row>
    <row r="13" spans="2:22" ht="24" customHeight="1" thickBot="1" x14ac:dyDescent="0.3">
      <c r="B13" s="257" t="s">
        <v>42</v>
      </c>
      <c r="C13" s="257"/>
      <c r="D13" s="257"/>
      <c r="E13" s="257"/>
      <c r="F13" s="257"/>
      <c r="G13" s="257"/>
      <c r="H13" s="257"/>
      <c r="I13" s="111"/>
      <c r="J13" s="290" t="s">
        <v>0</v>
      </c>
      <c r="K13" s="291"/>
      <c r="M13" s="21" t="s">
        <v>29</v>
      </c>
      <c r="N13" s="26" t="s">
        <v>99</v>
      </c>
      <c r="P13" s="269">
        <v>44409</v>
      </c>
      <c r="Q13" s="272">
        <v>340.3</v>
      </c>
      <c r="R13" s="99">
        <v>44470</v>
      </c>
      <c r="S13" s="294"/>
      <c r="U13" s="31" t="s">
        <v>30</v>
      </c>
    </row>
    <row r="14" spans="2:22" ht="24" customHeight="1" thickBot="1" x14ac:dyDescent="0.3">
      <c r="B14" s="257" t="s">
        <v>45</v>
      </c>
      <c r="C14" s="257"/>
      <c r="D14" s="257"/>
      <c r="E14" s="257"/>
      <c r="F14" s="257"/>
      <c r="G14" s="257"/>
      <c r="H14" s="257"/>
      <c r="I14" s="111"/>
      <c r="J14" s="13" t="s">
        <v>28</v>
      </c>
      <c r="K14" s="30">
        <v>471</v>
      </c>
      <c r="M14" s="21" t="s">
        <v>33</v>
      </c>
      <c r="N14" s="26">
        <v>518</v>
      </c>
      <c r="P14" s="270"/>
      <c r="Q14" s="273"/>
      <c r="R14" s="27">
        <v>44501</v>
      </c>
      <c r="S14" s="294"/>
    </row>
    <row r="15" spans="2:22" ht="24" customHeight="1" thickBot="1" x14ac:dyDescent="0.3">
      <c r="B15" s="284" t="s">
        <v>48</v>
      </c>
      <c r="C15" s="285"/>
      <c r="D15" s="285"/>
      <c r="E15" s="285"/>
      <c r="F15" s="285"/>
      <c r="G15" s="285"/>
      <c r="H15" s="285"/>
      <c r="I15" s="114"/>
      <c r="J15" s="32" t="s">
        <v>32</v>
      </c>
      <c r="K15" s="33">
        <v>640</v>
      </c>
      <c r="M15" s="21" t="s">
        <v>36</v>
      </c>
      <c r="N15" s="26">
        <v>546</v>
      </c>
      <c r="P15" s="271"/>
      <c r="Q15" s="274"/>
      <c r="R15" s="27">
        <v>44531</v>
      </c>
      <c r="S15" s="294"/>
    </row>
    <row r="16" spans="2:22" ht="24" customHeight="1" thickBot="1" x14ac:dyDescent="0.3">
      <c r="B16" s="286" t="s">
        <v>51</v>
      </c>
      <c r="C16" s="285"/>
      <c r="D16" s="285"/>
      <c r="E16" s="285"/>
      <c r="F16" s="285"/>
      <c r="G16" s="285"/>
      <c r="H16" s="285"/>
      <c r="I16" s="115"/>
      <c r="J16" s="24"/>
      <c r="K16" s="25"/>
      <c r="M16" s="21" t="s">
        <v>18</v>
      </c>
      <c r="N16" s="26">
        <v>552</v>
      </c>
      <c r="P16" s="269">
        <v>44501</v>
      </c>
      <c r="Q16" s="272">
        <v>341.02199999999999</v>
      </c>
      <c r="R16" s="99">
        <v>44562</v>
      </c>
      <c r="S16" s="294"/>
      <c r="U16" s="36"/>
    </row>
    <row r="17" spans="2:21" ht="43.5" customHeight="1" thickBot="1" x14ac:dyDescent="0.3">
      <c r="B17" s="287" t="s">
        <v>131</v>
      </c>
      <c r="C17" s="288"/>
      <c r="D17" s="288"/>
      <c r="E17" s="288"/>
      <c r="F17" s="288"/>
      <c r="G17" s="288"/>
      <c r="H17" s="289"/>
      <c r="I17" s="116"/>
      <c r="J17" s="290" t="s">
        <v>38</v>
      </c>
      <c r="K17" s="291"/>
      <c r="M17" s="21" t="s">
        <v>41</v>
      </c>
      <c r="N17" s="26">
        <v>568</v>
      </c>
      <c r="P17" s="270"/>
      <c r="Q17" s="273"/>
      <c r="R17" s="27">
        <v>44593</v>
      </c>
      <c r="S17" s="294"/>
      <c r="U17" s="36"/>
    </row>
    <row r="18" spans="2:21" ht="40.5" customHeight="1" thickBot="1" x14ac:dyDescent="0.3">
      <c r="B18" s="266" t="s">
        <v>133</v>
      </c>
      <c r="C18" s="267"/>
      <c r="D18" s="267"/>
      <c r="E18" s="267"/>
      <c r="F18" s="267"/>
      <c r="G18" s="267"/>
      <c r="H18" s="268"/>
      <c r="I18" s="108"/>
      <c r="J18" s="37" t="s">
        <v>39</v>
      </c>
      <c r="K18" s="123">
        <v>44774</v>
      </c>
      <c r="M18" s="21" t="s">
        <v>44</v>
      </c>
      <c r="N18" s="26">
        <v>573</v>
      </c>
      <c r="P18" s="271"/>
      <c r="Q18" s="274"/>
      <c r="R18" s="27">
        <v>44621</v>
      </c>
      <c r="S18" s="294"/>
      <c r="U18" s="36"/>
    </row>
    <row r="19" spans="2:21" ht="56.25" customHeight="1" thickBot="1" x14ac:dyDescent="0.3">
      <c r="B19" s="46" t="s">
        <v>55</v>
      </c>
      <c r="C19" s="47" t="s">
        <v>56</v>
      </c>
      <c r="D19" s="48" t="s">
        <v>57</v>
      </c>
      <c r="E19" s="48" t="s">
        <v>58</v>
      </c>
      <c r="F19" s="48" t="s">
        <v>59</v>
      </c>
      <c r="G19" s="280" t="s">
        <v>60</v>
      </c>
      <c r="H19" s="281"/>
      <c r="I19" s="117"/>
      <c r="J19" s="38" t="s">
        <v>43</v>
      </c>
      <c r="K19" s="39">
        <v>387.63799999999998</v>
      </c>
      <c r="M19" s="21" t="s">
        <v>47</v>
      </c>
      <c r="N19" s="26">
        <v>575</v>
      </c>
      <c r="P19" s="269">
        <v>44593</v>
      </c>
      <c r="Q19" s="272">
        <v>366.12799999999999</v>
      </c>
      <c r="R19" s="99">
        <v>44652</v>
      </c>
      <c r="S19" s="294"/>
      <c r="U19" s="36"/>
    </row>
    <row r="20" spans="2:21" ht="21.75" customHeight="1" thickBot="1" x14ac:dyDescent="0.35">
      <c r="B20" s="49">
        <v>302.01</v>
      </c>
      <c r="C20" s="50" t="s">
        <v>61</v>
      </c>
      <c r="D20" s="51">
        <v>3.75</v>
      </c>
      <c r="E20" s="52">
        <v>0</v>
      </c>
      <c r="F20" s="53">
        <f t="shared" ref="F20:F30" si="0">D20+E20</f>
        <v>3.75</v>
      </c>
      <c r="G20" s="282">
        <f t="shared" ref="G20:G30" si="1">IF((ABS(($K$15-$K$14)*F20/100))&gt;0.1, ($K$15-$K$14)*F20/100, 0)</f>
        <v>6.3380000000000001</v>
      </c>
      <c r="H20" s="283" t="e">
        <f>IF((ABS((J15-J14)*E20/100))&gt;0.1, (J15-J14)*E20/100, 0)</f>
        <v>#VALUE!</v>
      </c>
      <c r="I20" s="118"/>
      <c r="J20" s="40" t="s">
        <v>46</v>
      </c>
      <c r="K20" s="41" t="s">
        <v>123</v>
      </c>
      <c r="M20" s="21" t="s">
        <v>50</v>
      </c>
      <c r="N20" s="26">
        <v>572</v>
      </c>
      <c r="P20" s="270"/>
      <c r="Q20" s="273"/>
      <c r="R20" s="27">
        <v>44682</v>
      </c>
      <c r="S20" s="294"/>
      <c r="U20" s="36"/>
    </row>
    <row r="21" spans="2:21" ht="21.75" customHeight="1" thickBot="1" x14ac:dyDescent="0.35">
      <c r="B21" s="54" t="s">
        <v>62</v>
      </c>
      <c r="C21" s="55" t="s">
        <v>111</v>
      </c>
      <c r="D21" s="56">
        <v>6.85</v>
      </c>
      <c r="E21" s="56">
        <v>1</v>
      </c>
      <c r="F21" s="57">
        <f t="shared" si="0"/>
        <v>7.85</v>
      </c>
      <c r="G21" s="276">
        <f t="shared" si="1"/>
        <v>13.266999999999999</v>
      </c>
      <c r="H21" s="277" t="e">
        <f>IF((ABS((#REF!-J15)*E21/100))&gt;0.1, (#REF!-J15)*E21/100, 0)</f>
        <v>#REF!</v>
      </c>
      <c r="I21" s="118"/>
      <c r="J21" s="40" t="s">
        <v>49</v>
      </c>
      <c r="K21" s="42">
        <v>326.3</v>
      </c>
      <c r="M21" s="21" t="s">
        <v>53</v>
      </c>
      <c r="N21" s="26">
        <v>570</v>
      </c>
      <c r="P21" s="271"/>
      <c r="Q21" s="274"/>
      <c r="R21" s="27">
        <v>44713</v>
      </c>
      <c r="S21" s="294"/>
      <c r="U21" s="36"/>
    </row>
    <row r="22" spans="2:21" ht="21.75" customHeight="1" thickBot="1" x14ac:dyDescent="0.35">
      <c r="B22" s="54" t="s">
        <v>64</v>
      </c>
      <c r="C22" s="55" t="s">
        <v>112</v>
      </c>
      <c r="D22" s="56">
        <v>6.85</v>
      </c>
      <c r="E22" s="56">
        <v>1</v>
      </c>
      <c r="F22" s="57">
        <f t="shared" si="0"/>
        <v>7.85</v>
      </c>
      <c r="G22" s="276">
        <f t="shared" si="1"/>
        <v>13.266999999999999</v>
      </c>
      <c r="H22" s="277" t="e">
        <f>IF((ABS((#REF!-#REF!)*E22/100))&gt;0.1, (#REF!-#REF!)*E22/100, 0)</f>
        <v>#REF!</v>
      </c>
      <c r="I22" s="118"/>
      <c r="J22" s="43" t="s">
        <v>52</v>
      </c>
      <c r="K22" s="44">
        <v>44470</v>
      </c>
      <c r="L22" s="5"/>
      <c r="M22" s="45" t="s">
        <v>54</v>
      </c>
      <c r="N22" s="126">
        <v>574</v>
      </c>
      <c r="P22" s="269">
        <v>44682</v>
      </c>
      <c r="Q22" s="272">
        <v>370.11200000000002</v>
      </c>
      <c r="R22" s="99">
        <v>44743</v>
      </c>
      <c r="S22" s="294"/>
      <c r="U22" s="36"/>
    </row>
    <row r="23" spans="2:21" ht="21.75" customHeight="1" thickBot="1" x14ac:dyDescent="0.35">
      <c r="B23" s="54" t="s">
        <v>66</v>
      </c>
      <c r="C23" s="55" t="s">
        <v>113</v>
      </c>
      <c r="D23" s="56">
        <v>6.85</v>
      </c>
      <c r="E23" s="56">
        <v>1</v>
      </c>
      <c r="F23" s="57">
        <f t="shared" si="0"/>
        <v>7.85</v>
      </c>
      <c r="G23" s="276">
        <f t="shared" si="1"/>
        <v>13.266999999999999</v>
      </c>
      <c r="H23" s="277" t="e">
        <f>IF((ABS((#REF!-#REF!)*E23/100))&gt;0.1, (#REF!-#REF!)*E23/100, 0)</f>
        <v>#REF!</v>
      </c>
      <c r="I23" s="118"/>
      <c r="K23" s="5"/>
      <c r="L23" s="5"/>
      <c r="M23" s="16"/>
      <c r="N23" s="125">
        <v>2022</v>
      </c>
      <c r="P23" s="270"/>
      <c r="Q23" s="273"/>
      <c r="R23" s="27">
        <v>44774</v>
      </c>
      <c r="S23" s="294"/>
      <c r="U23" s="36"/>
    </row>
    <row r="24" spans="2:21" ht="21.75" customHeight="1" thickBot="1" x14ac:dyDescent="0.35">
      <c r="B24" s="54" t="s">
        <v>68</v>
      </c>
      <c r="C24" s="55" t="s">
        <v>114</v>
      </c>
      <c r="D24" s="56">
        <v>6.85</v>
      </c>
      <c r="E24" s="56">
        <v>1</v>
      </c>
      <c r="F24" s="57">
        <f t="shared" si="0"/>
        <v>7.85</v>
      </c>
      <c r="G24" s="276">
        <f t="shared" si="1"/>
        <v>13.266999999999999</v>
      </c>
      <c r="H24" s="277" t="e">
        <f>IF((ABS((#REF!-#REF!)*E24/100))&gt;0.1, (#REF!-#REF!)*E24/100, 0)</f>
        <v>#REF!</v>
      </c>
      <c r="I24" s="118"/>
      <c r="J24" s="5"/>
      <c r="K24" s="5"/>
      <c r="L24" s="5"/>
      <c r="M24" s="21" t="s">
        <v>19</v>
      </c>
      <c r="N24" s="17" t="s">
        <v>20</v>
      </c>
      <c r="P24" s="271"/>
      <c r="Q24" s="274"/>
      <c r="R24" s="27">
        <v>44805</v>
      </c>
      <c r="S24" s="294"/>
      <c r="U24" s="36"/>
    </row>
    <row r="25" spans="2:21" ht="21.75" customHeight="1" thickBot="1" x14ac:dyDescent="0.35">
      <c r="B25" s="54" t="s">
        <v>125</v>
      </c>
      <c r="C25" s="55" t="s">
        <v>115</v>
      </c>
      <c r="D25" s="56">
        <v>8.25</v>
      </c>
      <c r="E25" s="56">
        <v>1</v>
      </c>
      <c r="F25" s="58">
        <f t="shared" si="0"/>
        <v>9.25</v>
      </c>
      <c r="G25" s="276">
        <f t="shared" si="1"/>
        <v>15.632999999999999</v>
      </c>
      <c r="H25" s="277" t="e">
        <f>IF((ABS((#REF!-#REF!)*E25/100))&gt;0.1, (#REF!-#REF!)*E25/100, 0)</f>
        <v>#REF!</v>
      </c>
      <c r="I25" s="118"/>
      <c r="J25" s="5"/>
      <c r="K25" s="5"/>
      <c r="L25" s="5"/>
      <c r="M25" s="21" t="s">
        <v>23</v>
      </c>
      <c r="N25" s="26">
        <v>580</v>
      </c>
      <c r="P25" s="269">
        <v>44774</v>
      </c>
      <c r="Q25" s="272">
        <v>387.63799999999998</v>
      </c>
      <c r="R25" s="99">
        <v>44835</v>
      </c>
      <c r="S25" s="294"/>
      <c r="U25" s="36"/>
    </row>
    <row r="26" spans="2:21" ht="21.75" customHeight="1" thickBot="1" x14ac:dyDescent="0.35">
      <c r="B26" s="54" t="s">
        <v>126</v>
      </c>
      <c r="C26" s="55" t="s">
        <v>71</v>
      </c>
      <c r="D26" s="56">
        <v>6.2</v>
      </c>
      <c r="E26" s="56">
        <v>1</v>
      </c>
      <c r="F26" s="58">
        <f t="shared" si="0"/>
        <v>7.2</v>
      </c>
      <c r="G26" s="276">
        <f t="shared" si="1"/>
        <v>12.167999999999999</v>
      </c>
      <c r="H26" s="277" t="e">
        <f>IF((ABS((#REF!-#REF!)*E26/100))&gt;0.1, (#REF!-#REF!)*E26/100, 0)</f>
        <v>#REF!</v>
      </c>
      <c r="I26" s="118"/>
      <c r="J26" s="5"/>
      <c r="K26" s="5"/>
      <c r="L26" s="5"/>
      <c r="M26" s="21" t="s">
        <v>26</v>
      </c>
      <c r="N26" s="26">
        <v>605</v>
      </c>
      <c r="P26" s="270"/>
      <c r="Q26" s="273"/>
      <c r="R26" s="27">
        <v>44866</v>
      </c>
      <c r="S26" s="294"/>
    </row>
    <row r="27" spans="2:21" ht="21.75" customHeight="1" thickBot="1" x14ac:dyDescent="0.35">
      <c r="B27" s="54" t="s">
        <v>127</v>
      </c>
      <c r="C27" s="55" t="s">
        <v>72</v>
      </c>
      <c r="D27" s="56">
        <v>5.5</v>
      </c>
      <c r="E27" s="56">
        <v>1</v>
      </c>
      <c r="F27" s="57">
        <f t="shared" si="0"/>
        <v>6.5</v>
      </c>
      <c r="G27" s="276">
        <f t="shared" si="1"/>
        <v>10.984999999999999</v>
      </c>
      <c r="H27" s="277" t="e">
        <f>IF((ABS((#REF!-#REF!)*E27/100))&gt;0.1, (#REF!-#REF!)*E27/100, 0)</f>
        <v>#REF!</v>
      </c>
      <c r="I27" s="118"/>
      <c r="J27" s="5"/>
      <c r="K27" s="5"/>
      <c r="L27" s="5"/>
      <c r="M27" s="21" t="s">
        <v>29</v>
      </c>
      <c r="N27" s="26">
        <v>624</v>
      </c>
      <c r="P27" s="271"/>
      <c r="Q27" s="274"/>
      <c r="R27" s="27">
        <v>44896</v>
      </c>
      <c r="S27" s="294"/>
    </row>
    <row r="28" spans="2:21" ht="21.75" customHeight="1" thickBot="1" x14ac:dyDescent="0.35">
      <c r="B28" s="54" t="s">
        <v>128</v>
      </c>
      <c r="C28" s="55" t="s">
        <v>73</v>
      </c>
      <c r="D28" s="56">
        <v>4.9000000000000004</v>
      </c>
      <c r="E28" s="56">
        <v>1</v>
      </c>
      <c r="F28" s="57">
        <f t="shared" si="0"/>
        <v>5.9</v>
      </c>
      <c r="G28" s="276">
        <f t="shared" si="1"/>
        <v>9.9710000000000001</v>
      </c>
      <c r="H28" s="277" t="e">
        <f>IF((ABS((#REF!-#REF!)*E28/100))&gt;0.1, (#REF!-#REF!)*E28/100, 0)</f>
        <v>#REF!</v>
      </c>
      <c r="I28" s="118"/>
      <c r="J28" s="5"/>
      <c r="K28" s="5"/>
      <c r="L28" s="5"/>
      <c r="M28" s="21" t="s">
        <v>33</v>
      </c>
      <c r="N28" s="26">
        <v>655</v>
      </c>
      <c r="P28" s="269">
        <v>44866</v>
      </c>
      <c r="Q28" s="272" t="s">
        <v>88</v>
      </c>
      <c r="R28" s="99">
        <v>44927</v>
      </c>
      <c r="S28" s="294"/>
    </row>
    <row r="29" spans="2:21" ht="21.75" customHeight="1" thickBot="1" x14ac:dyDescent="0.35">
      <c r="B29" s="54" t="s">
        <v>129</v>
      </c>
      <c r="C29" s="55" t="s">
        <v>74</v>
      </c>
      <c r="D29" s="56">
        <v>4.5</v>
      </c>
      <c r="E29" s="60">
        <v>1</v>
      </c>
      <c r="F29" s="57">
        <f t="shared" si="0"/>
        <v>5.5</v>
      </c>
      <c r="G29" s="276">
        <f t="shared" si="1"/>
        <v>9.2949999999999999</v>
      </c>
      <c r="H29" s="277" t="e">
        <f>IF((ABS((#REF!-#REF!)*E29/100))&gt;0.1, (#REF!-#REF!)*E29/100, 0)</f>
        <v>#REF!</v>
      </c>
      <c r="I29" s="118"/>
      <c r="J29" s="5"/>
      <c r="K29" s="5"/>
      <c r="L29" s="5"/>
      <c r="M29" s="21" t="s">
        <v>36</v>
      </c>
      <c r="N29" s="26">
        <v>719</v>
      </c>
      <c r="P29" s="270"/>
      <c r="Q29" s="273"/>
      <c r="R29" s="27">
        <v>44958</v>
      </c>
      <c r="S29" s="294"/>
    </row>
    <row r="30" spans="2:21" ht="21.75" customHeight="1" thickBot="1" x14ac:dyDescent="0.35">
      <c r="B30" s="61" t="s">
        <v>130</v>
      </c>
      <c r="C30" s="62" t="s">
        <v>75</v>
      </c>
      <c r="D30" s="63">
        <v>6.7</v>
      </c>
      <c r="E30" s="64">
        <v>1</v>
      </c>
      <c r="F30" s="65">
        <f t="shared" si="0"/>
        <v>7.7</v>
      </c>
      <c r="G30" s="278">
        <f t="shared" si="1"/>
        <v>13.013</v>
      </c>
      <c r="H30" s="279" t="e">
        <f>IF((ABS((#REF!-#REF!)*E30/100))&gt;0.1, (#REF!-#REF!)*E30/100, 0)</f>
        <v>#REF!</v>
      </c>
      <c r="I30" s="118"/>
      <c r="J30" s="5"/>
      <c r="K30" s="5"/>
      <c r="L30" s="5"/>
      <c r="M30" s="21" t="s">
        <v>18</v>
      </c>
      <c r="N30" s="26">
        <v>779</v>
      </c>
      <c r="P30" s="271"/>
      <c r="Q30" s="274"/>
      <c r="R30" s="27">
        <v>44986</v>
      </c>
      <c r="S30" s="295"/>
    </row>
    <row r="31" spans="2:21" ht="21.75" customHeight="1" thickBot="1" x14ac:dyDescent="0.35">
      <c r="B31" s="66"/>
      <c r="C31" s="67"/>
      <c r="D31" s="68"/>
      <c r="E31" s="69"/>
      <c r="F31" s="70"/>
      <c r="G31" s="132"/>
      <c r="H31" s="132"/>
      <c r="I31" s="118"/>
      <c r="J31" s="5"/>
      <c r="K31" s="5"/>
      <c r="L31" s="5"/>
      <c r="M31" s="21" t="s">
        <v>41</v>
      </c>
      <c r="N31" s="26">
        <v>824</v>
      </c>
      <c r="P31" s="269">
        <v>44978</v>
      </c>
      <c r="Q31" s="272" t="s">
        <v>88</v>
      </c>
      <c r="R31" s="99">
        <v>45017</v>
      </c>
      <c r="S31" s="5"/>
    </row>
    <row r="32" spans="2:21" ht="21.75" customHeight="1" thickBot="1" x14ac:dyDescent="0.35">
      <c r="B32" s="275" t="s">
        <v>140</v>
      </c>
      <c r="C32" s="275"/>
      <c r="D32" s="275"/>
      <c r="E32" s="275"/>
      <c r="F32" s="275"/>
      <c r="G32" s="275"/>
      <c r="H32" s="275"/>
      <c r="I32" s="118"/>
      <c r="J32" s="5"/>
      <c r="K32" s="5"/>
      <c r="M32" s="21" t="s">
        <v>44</v>
      </c>
      <c r="N32" s="26">
        <v>829</v>
      </c>
      <c r="P32" s="270"/>
      <c r="Q32" s="273"/>
      <c r="R32" s="27">
        <v>45047</v>
      </c>
    </row>
    <row r="33" spans="2:18" ht="21.75" customHeight="1" thickBot="1" x14ac:dyDescent="0.35">
      <c r="B33" s="257" t="s">
        <v>77</v>
      </c>
      <c r="C33" s="257"/>
      <c r="D33" s="257"/>
      <c r="E33" s="257"/>
      <c r="F33" s="257"/>
      <c r="G33" s="257"/>
      <c r="H33" s="257"/>
      <c r="I33" s="118"/>
      <c r="M33" s="21" t="s">
        <v>47</v>
      </c>
      <c r="N33" s="26">
        <v>806</v>
      </c>
      <c r="P33" s="271"/>
      <c r="Q33" s="274"/>
      <c r="R33" s="27">
        <v>45078</v>
      </c>
    </row>
    <row r="34" spans="2:18" ht="21.75" customHeight="1" x14ac:dyDescent="0.3">
      <c r="B34" s="257" t="s">
        <v>78</v>
      </c>
      <c r="C34" s="257"/>
      <c r="D34" s="257"/>
      <c r="E34" s="257"/>
      <c r="F34" s="257"/>
      <c r="G34" s="257"/>
      <c r="H34" s="257"/>
      <c r="I34" s="118"/>
      <c r="M34" s="21" t="s">
        <v>50</v>
      </c>
      <c r="N34" s="26">
        <v>764</v>
      </c>
      <c r="P34" s="5" t="s">
        <v>40</v>
      </c>
      <c r="Q34" s="59">
        <v>326.3</v>
      </c>
      <c r="R34" s="5" t="s">
        <v>40</v>
      </c>
    </row>
    <row r="35" spans="2:18" ht="21.75" customHeight="1" x14ac:dyDescent="0.3">
      <c r="B35" s="257" t="s">
        <v>79</v>
      </c>
      <c r="C35" s="257"/>
      <c r="D35" s="257"/>
      <c r="E35" s="257"/>
      <c r="F35" s="257"/>
      <c r="G35" s="257"/>
      <c r="H35" s="257"/>
      <c r="I35" s="118"/>
      <c r="M35" s="21" t="s">
        <v>53</v>
      </c>
      <c r="N35" s="26">
        <v>690</v>
      </c>
    </row>
    <row r="36" spans="2:18" ht="21.75" customHeight="1" thickBot="1" x14ac:dyDescent="0.35">
      <c r="B36" s="257" t="s">
        <v>80</v>
      </c>
      <c r="C36" s="257"/>
      <c r="D36" s="257"/>
      <c r="E36" s="257"/>
      <c r="F36" s="257"/>
      <c r="G36" s="257"/>
      <c r="H36" s="257"/>
      <c r="I36" s="118"/>
      <c r="M36" s="45" t="s">
        <v>54</v>
      </c>
      <c r="N36" s="126">
        <v>640</v>
      </c>
    </row>
    <row r="37" spans="2:18" ht="21.75" customHeight="1" x14ac:dyDescent="0.3">
      <c r="B37" s="71" t="s">
        <v>81</v>
      </c>
      <c r="C37" s="72" t="str">
        <f>K20</f>
        <v>September 2020</v>
      </c>
      <c r="D37" s="258" t="s">
        <v>82</v>
      </c>
      <c r="E37" s="258"/>
      <c r="F37" s="73">
        <f>K21</f>
        <v>326.3</v>
      </c>
      <c r="G37" s="71"/>
      <c r="H37" s="71"/>
      <c r="I37" s="118"/>
      <c r="M37" s="16"/>
      <c r="N37" s="125">
        <v>2023</v>
      </c>
    </row>
    <row r="38" spans="2:18" ht="21.75" customHeight="1" x14ac:dyDescent="0.3">
      <c r="B38" s="71"/>
      <c r="C38" s="72"/>
      <c r="D38" s="221"/>
      <c r="E38" s="221"/>
      <c r="F38" s="73"/>
      <c r="G38" s="71"/>
      <c r="H38" s="71"/>
      <c r="I38" s="118"/>
      <c r="M38" s="21" t="s">
        <v>19</v>
      </c>
      <c r="N38" s="17" t="s">
        <v>20</v>
      </c>
    </row>
    <row r="39" spans="2:18" ht="21.75" customHeight="1" x14ac:dyDescent="0.3">
      <c r="B39" s="259" t="s">
        <v>83</v>
      </c>
      <c r="C39" s="259"/>
      <c r="D39" s="259"/>
      <c r="E39" s="124">
        <f>K18</f>
        <v>44774</v>
      </c>
      <c r="F39" s="74" t="s">
        <v>84</v>
      </c>
      <c r="G39" s="104">
        <f>K19</f>
        <v>387.63799999999998</v>
      </c>
      <c r="H39" s="71"/>
      <c r="I39" s="118"/>
      <c r="M39" s="21" t="s">
        <v>23</v>
      </c>
      <c r="N39" s="26"/>
    </row>
    <row r="40" spans="2:18" ht="21.75" customHeight="1" thickBot="1" x14ac:dyDescent="0.35">
      <c r="B40" s="71"/>
      <c r="C40" s="71"/>
      <c r="D40" s="71"/>
      <c r="E40" s="71"/>
      <c r="F40" s="71"/>
      <c r="G40" s="71"/>
      <c r="H40" s="71"/>
      <c r="I40" s="118"/>
      <c r="M40" s="21" t="s">
        <v>26</v>
      </c>
      <c r="N40" s="26"/>
    </row>
    <row r="41" spans="2:18" ht="40.5" customHeight="1" thickBot="1" x14ac:dyDescent="0.3">
      <c r="B41" s="260" t="s">
        <v>139</v>
      </c>
      <c r="C41" s="261"/>
      <c r="D41" s="261"/>
      <c r="E41" s="261"/>
      <c r="F41" s="261"/>
      <c r="G41" s="261"/>
      <c r="H41" s="262"/>
      <c r="I41" s="108"/>
      <c r="M41" s="21" t="s">
        <v>29</v>
      </c>
      <c r="N41" s="26"/>
    </row>
    <row r="42" spans="2:18" ht="62.5" thickBot="1" x14ac:dyDescent="0.3">
      <c r="B42" s="156" t="s">
        <v>55</v>
      </c>
      <c r="C42" s="157" t="s">
        <v>56</v>
      </c>
      <c r="D42" s="158" t="s">
        <v>57</v>
      </c>
      <c r="E42" s="158" t="s">
        <v>85</v>
      </c>
      <c r="F42" s="158" t="s">
        <v>59</v>
      </c>
      <c r="G42" s="159" t="s">
        <v>86</v>
      </c>
      <c r="H42" s="155" t="s">
        <v>87</v>
      </c>
      <c r="I42" s="117"/>
      <c r="M42" s="21" t="s">
        <v>33</v>
      </c>
      <c r="N42" s="26"/>
    </row>
    <row r="43" spans="2:18" ht="21.75" customHeight="1" thickBot="1" x14ac:dyDescent="0.35">
      <c r="B43" s="160">
        <v>302.01</v>
      </c>
      <c r="C43" s="161" t="s">
        <v>61</v>
      </c>
      <c r="D43" s="162">
        <v>3.75</v>
      </c>
      <c r="E43" s="163">
        <v>0</v>
      </c>
      <c r="F43" s="164">
        <f>D43+E43</f>
        <v>3.75</v>
      </c>
      <c r="G43" s="196">
        <v>0.96250000000000002</v>
      </c>
      <c r="H43" s="197" t="str">
        <f t="shared" ref="H43:H53" si="2">(IF((($K$19-$K$21)/$K$21)&gt;0.05, "5.00%",($K$19-$K$21)/$K$21))</f>
        <v>5.00%</v>
      </c>
      <c r="I43" s="119"/>
      <c r="M43" s="45" t="s">
        <v>36</v>
      </c>
      <c r="N43" s="126"/>
    </row>
    <row r="44" spans="2:18" ht="21.75" customHeight="1" x14ac:dyDescent="0.3">
      <c r="B44" s="54" t="s">
        <v>62</v>
      </c>
      <c r="C44" s="79" t="s">
        <v>63</v>
      </c>
      <c r="D44" s="56">
        <v>6.85</v>
      </c>
      <c r="E44" s="56">
        <v>1</v>
      </c>
      <c r="F44" s="57">
        <f t="shared" ref="F44:F53" si="3">D44+E44</f>
        <v>7.85</v>
      </c>
      <c r="G44" s="198">
        <v>0.92149999999999999</v>
      </c>
      <c r="H44" s="199" t="str">
        <f t="shared" si="2"/>
        <v>5.00%</v>
      </c>
      <c r="I44" s="119"/>
    </row>
    <row r="45" spans="2:18" ht="21.75" customHeight="1" x14ac:dyDescent="0.3">
      <c r="B45" s="54" t="s">
        <v>64</v>
      </c>
      <c r="C45" s="79" t="s">
        <v>65</v>
      </c>
      <c r="D45" s="56">
        <v>6.85</v>
      </c>
      <c r="E45" s="56">
        <v>1</v>
      </c>
      <c r="F45" s="57">
        <f t="shared" si="3"/>
        <v>7.85</v>
      </c>
      <c r="G45" s="198">
        <v>0.92149999999999999</v>
      </c>
      <c r="H45" s="199" t="str">
        <f t="shared" si="2"/>
        <v>5.00%</v>
      </c>
      <c r="I45" s="119"/>
    </row>
    <row r="46" spans="2:18" ht="21.75" customHeight="1" x14ac:dyDescent="0.3">
      <c r="B46" s="54" t="s">
        <v>66</v>
      </c>
      <c r="C46" s="79" t="s">
        <v>67</v>
      </c>
      <c r="D46" s="56">
        <v>6.85</v>
      </c>
      <c r="E46" s="56">
        <v>1</v>
      </c>
      <c r="F46" s="57">
        <f t="shared" si="3"/>
        <v>7.85</v>
      </c>
      <c r="G46" s="198">
        <v>0.92149999999999999</v>
      </c>
      <c r="H46" s="199" t="str">
        <f t="shared" si="2"/>
        <v>5.00%</v>
      </c>
      <c r="I46" s="119"/>
    </row>
    <row r="47" spans="2:18" ht="21.75" customHeight="1" x14ac:dyDescent="0.3">
      <c r="B47" s="54" t="s">
        <v>68</v>
      </c>
      <c r="C47" s="79" t="s">
        <v>69</v>
      </c>
      <c r="D47" s="56">
        <v>6.85</v>
      </c>
      <c r="E47" s="56">
        <v>1</v>
      </c>
      <c r="F47" s="57">
        <f t="shared" si="3"/>
        <v>7.85</v>
      </c>
      <c r="G47" s="198">
        <v>0.92149999999999999</v>
      </c>
      <c r="H47" s="199" t="str">
        <f t="shared" si="2"/>
        <v>5.00%</v>
      </c>
      <c r="I47" s="119"/>
    </row>
    <row r="48" spans="2:18" ht="21.75" customHeight="1" x14ac:dyDescent="0.3">
      <c r="B48" s="54" t="s">
        <v>125</v>
      </c>
      <c r="C48" s="79" t="s">
        <v>70</v>
      </c>
      <c r="D48" s="56">
        <v>8.25</v>
      </c>
      <c r="E48" s="56">
        <v>1</v>
      </c>
      <c r="F48" s="58">
        <f t="shared" si="3"/>
        <v>9.25</v>
      </c>
      <c r="G48" s="198">
        <v>0.90749999999999997</v>
      </c>
      <c r="H48" s="199" t="str">
        <f t="shared" si="2"/>
        <v>5.00%</v>
      </c>
      <c r="I48" s="119"/>
    </row>
    <row r="49" spans="2:26" ht="21.75" customHeight="1" x14ac:dyDescent="0.3">
      <c r="B49" s="54" t="s">
        <v>126</v>
      </c>
      <c r="C49" s="79" t="s">
        <v>71</v>
      </c>
      <c r="D49" s="56">
        <v>6.2</v>
      </c>
      <c r="E49" s="56">
        <v>1</v>
      </c>
      <c r="F49" s="58">
        <f t="shared" si="3"/>
        <v>7.2</v>
      </c>
      <c r="G49" s="198">
        <v>0.92800000000000005</v>
      </c>
      <c r="H49" s="199" t="str">
        <f t="shared" si="2"/>
        <v>5.00%</v>
      </c>
      <c r="I49" s="119"/>
    </row>
    <row r="50" spans="2:26" ht="21.75" customHeight="1" x14ac:dyDescent="0.3">
      <c r="B50" s="54" t="s">
        <v>127</v>
      </c>
      <c r="C50" s="79" t="s">
        <v>72</v>
      </c>
      <c r="D50" s="56">
        <v>5.5</v>
      </c>
      <c r="E50" s="56">
        <v>1</v>
      </c>
      <c r="F50" s="57">
        <f t="shared" si="3"/>
        <v>6.5</v>
      </c>
      <c r="G50" s="198">
        <v>0.93500000000000005</v>
      </c>
      <c r="H50" s="199" t="str">
        <f t="shared" si="2"/>
        <v>5.00%</v>
      </c>
      <c r="I50" s="119"/>
    </row>
    <row r="51" spans="2:26" ht="21.75" customHeight="1" x14ac:dyDescent="0.3">
      <c r="B51" s="54" t="s">
        <v>128</v>
      </c>
      <c r="C51" s="79" t="s">
        <v>73</v>
      </c>
      <c r="D51" s="56">
        <v>4.9000000000000004</v>
      </c>
      <c r="E51" s="56">
        <v>1</v>
      </c>
      <c r="F51" s="57">
        <f t="shared" si="3"/>
        <v>5.9</v>
      </c>
      <c r="G51" s="198">
        <v>0.94099999999999995</v>
      </c>
      <c r="H51" s="199" t="str">
        <f t="shared" si="2"/>
        <v>5.00%</v>
      </c>
      <c r="I51" s="119"/>
    </row>
    <row r="52" spans="2:26" ht="21.75" customHeight="1" x14ac:dyDescent="0.3">
      <c r="B52" s="54" t="s">
        <v>129</v>
      </c>
      <c r="C52" s="79" t="s">
        <v>74</v>
      </c>
      <c r="D52" s="56">
        <v>4.5</v>
      </c>
      <c r="E52" s="60">
        <v>1</v>
      </c>
      <c r="F52" s="57">
        <f t="shared" si="3"/>
        <v>5.5</v>
      </c>
      <c r="G52" s="198">
        <v>0.94499999999999995</v>
      </c>
      <c r="H52" s="199" t="str">
        <f t="shared" si="2"/>
        <v>5.00%</v>
      </c>
      <c r="I52" s="119"/>
    </row>
    <row r="53" spans="2:26" ht="21.75" customHeight="1" thickBot="1" x14ac:dyDescent="0.35">
      <c r="B53" s="61" t="s">
        <v>130</v>
      </c>
      <c r="C53" s="82" t="s">
        <v>75</v>
      </c>
      <c r="D53" s="63">
        <v>6.7</v>
      </c>
      <c r="E53" s="64">
        <v>1</v>
      </c>
      <c r="F53" s="65">
        <f t="shared" si="3"/>
        <v>7.7</v>
      </c>
      <c r="G53" s="200">
        <v>0.92300000000000004</v>
      </c>
      <c r="H53" s="201" t="str">
        <f t="shared" si="2"/>
        <v>5.00%</v>
      </c>
      <c r="I53" s="119"/>
    </row>
    <row r="54" spans="2:26" x14ac:dyDescent="0.25">
      <c r="B54" s="87"/>
      <c r="C54" s="86"/>
      <c r="D54" s="86"/>
      <c r="E54" s="86"/>
      <c r="F54" s="86"/>
      <c r="G54" s="86"/>
      <c r="H54" s="86"/>
      <c r="I54" s="120"/>
    </row>
    <row r="55" spans="2:26" ht="21" customHeight="1" thickBot="1" x14ac:dyDescent="0.3">
      <c r="B55" s="87"/>
      <c r="C55" s="86"/>
      <c r="D55" s="86"/>
      <c r="E55" s="86"/>
      <c r="F55" s="86"/>
      <c r="G55" s="86"/>
      <c r="H55" s="86"/>
      <c r="I55" s="120"/>
    </row>
    <row r="56" spans="2:26" ht="41.25" customHeight="1" thickBot="1" x14ac:dyDescent="0.3">
      <c r="B56" s="263" t="s">
        <v>131</v>
      </c>
      <c r="C56" s="264"/>
      <c r="D56" s="264"/>
      <c r="E56" s="264"/>
      <c r="F56" s="264"/>
      <c r="G56" s="264"/>
      <c r="H56" s="265"/>
      <c r="I56" s="121"/>
    </row>
    <row r="57" spans="2:26" ht="40.5" customHeight="1" thickBot="1" x14ac:dyDescent="0.3">
      <c r="B57" s="266" t="s">
        <v>134</v>
      </c>
      <c r="C57" s="267"/>
      <c r="D57" s="267"/>
      <c r="E57" s="267"/>
      <c r="F57" s="267"/>
      <c r="G57" s="267"/>
      <c r="H57" s="268"/>
      <c r="I57" s="108"/>
    </row>
    <row r="58" spans="2:26" ht="47" thickBot="1" x14ac:dyDescent="0.3">
      <c r="B58" s="46" t="s">
        <v>55</v>
      </c>
      <c r="C58" s="47" t="s">
        <v>56</v>
      </c>
      <c r="D58" s="48" t="s">
        <v>57</v>
      </c>
      <c r="E58" s="48" t="s">
        <v>85</v>
      </c>
      <c r="F58" s="48" t="s">
        <v>59</v>
      </c>
      <c r="G58" s="249" t="s">
        <v>60</v>
      </c>
      <c r="H58" s="250"/>
      <c r="I58" s="117"/>
    </row>
    <row r="59" spans="2:26" ht="21.75" customHeight="1" x14ac:dyDescent="0.3">
      <c r="B59" s="49" t="s">
        <v>89</v>
      </c>
      <c r="C59" s="89" t="s">
        <v>90</v>
      </c>
      <c r="D59" s="51">
        <v>6</v>
      </c>
      <c r="E59" s="51">
        <v>1</v>
      </c>
      <c r="F59" s="51">
        <f>D59+E59</f>
        <v>7</v>
      </c>
      <c r="G59" s="251">
        <f>IF((ABS(($K$15-$K$14)*F59/100))&gt;0.1, ($K$15-$K$14)*F59/100, 0)</f>
        <v>11.83</v>
      </c>
      <c r="H59" s="252" t="e">
        <f>IF((ABS((#REF!-#REF!)*E59/100))&gt;0.1, (#REF!-#REF!)*E59/100, 0)</f>
        <v>#REF!</v>
      </c>
      <c r="I59" s="118"/>
    </row>
    <row r="60" spans="2:26" ht="21.75" customHeight="1" x14ac:dyDescent="0.3">
      <c r="B60" s="54" t="s">
        <v>91</v>
      </c>
      <c r="C60" s="90" t="s">
        <v>92</v>
      </c>
      <c r="D60" s="56">
        <v>6</v>
      </c>
      <c r="E60" s="56">
        <v>1</v>
      </c>
      <c r="F60" s="56">
        <f>D60+E60</f>
        <v>7</v>
      </c>
      <c r="G60" s="253">
        <f>IF((ABS(($K$15-$K$14)*F60/100))&gt;0.1, ($K$15-$K$14)*F60/100, 0)</f>
        <v>11.83</v>
      </c>
      <c r="H60" s="254" t="e">
        <f>IF((ABS((#REF!-#REF!)*E60/100))&gt;0.1, (#REF!-#REF!)*E60/100, 0)</f>
        <v>#REF!</v>
      </c>
      <c r="I60" s="118"/>
    </row>
    <row r="61" spans="2:26" ht="21" customHeight="1" thickBot="1" x14ac:dyDescent="0.35">
      <c r="B61" s="61" t="s">
        <v>93</v>
      </c>
      <c r="C61" s="91" t="s">
        <v>94</v>
      </c>
      <c r="D61" s="63">
        <v>6</v>
      </c>
      <c r="E61" s="63">
        <v>1</v>
      </c>
      <c r="F61" s="63">
        <f>D61+E61</f>
        <v>7</v>
      </c>
      <c r="G61" s="255">
        <f>IF((ABS(($K$15-$K$14)*F61/100))&gt;0.1, ($K$15-$K$14)*F61/100, 0)</f>
        <v>11.83</v>
      </c>
      <c r="H61" s="256" t="e">
        <f>IF((ABS((#REF!-#REF!)*E61/100))&gt;0.1, (#REF!-#REF!)*E61/100, 0)</f>
        <v>#REF!</v>
      </c>
      <c r="I61" s="118"/>
    </row>
    <row r="62" spans="2:26" ht="61.5" customHeight="1" thickBot="1" x14ac:dyDescent="0.3">
      <c r="I62" s="121"/>
    </row>
    <row r="63" spans="2:26" ht="43.5" customHeight="1" thickBot="1" x14ac:dyDescent="0.3">
      <c r="B63" s="245" t="s">
        <v>95</v>
      </c>
      <c r="C63" s="246"/>
      <c r="D63" s="246"/>
      <c r="E63" s="246"/>
      <c r="F63" s="246"/>
      <c r="G63" s="246"/>
      <c r="H63" s="247"/>
      <c r="I63" s="121"/>
    </row>
    <row r="64" spans="2:26" s="4" customFormat="1" ht="15" customHeight="1" x14ac:dyDescent="0.25">
      <c r="B64" s="243"/>
      <c r="C64" s="243"/>
      <c r="D64" s="243"/>
      <c r="E64" s="243"/>
      <c r="F64" s="243"/>
      <c r="G64" s="243"/>
      <c r="H64" s="243"/>
      <c r="I64" s="121"/>
      <c r="M64" s="5"/>
      <c r="N64" s="5"/>
      <c r="O64" s="5"/>
      <c r="P64" s="6"/>
      <c r="Q64" s="6"/>
      <c r="R64" s="6"/>
      <c r="S64" s="6"/>
      <c r="T64" s="5"/>
      <c r="U64" s="5"/>
      <c r="V64" s="5"/>
      <c r="W64" s="5"/>
      <c r="X64" s="5"/>
      <c r="Y64" s="5"/>
      <c r="Z64" s="5"/>
    </row>
    <row r="65" spans="2:26" s="4" customFormat="1" ht="21.75" customHeight="1" x14ac:dyDescent="0.25">
      <c r="B65" s="248" t="s">
        <v>96</v>
      </c>
      <c r="C65" s="248"/>
      <c r="D65" s="248"/>
      <c r="E65" s="248"/>
      <c r="F65" s="248"/>
      <c r="G65" s="248"/>
      <c r="H65" s="248"/>
      <c r="I65" s="121"/>
      <c r="M65" s="5"/>
      <c r="N65" s="5"/>
      <c r="O65" s="5"/>
      <c r="P65" s="6"/>
      <c r="Q65" s="6"/>
      <c r="R65" s="6"/>
      <c r="S65" s="6"/>
      <c r="T65" s="5"/>
      <c r="U65" s="5"/>
      <c r="V65" s="5"/>
      <c r="W65" s="5"/>
      <c r="X65" s="5"/>
      <c r="Y65" s="5"/>
      <c r="Z65" s="5"/>
    </row>
    <row r="66" spans="2:26" s="4" customFormat="1" ht="14.25" customHeight="1" thickBot="1" x14ac:dyDescent="0.3">
      <c r="B66" s="243"/>
      <c r="C66" s="243"/>
      <c r="D66" s="243"/>
      <c r="E66" s="243"/>
      <c r="F66" s="243"/>
      <c r="G66" s="243"/>
      <c r="H66" s="243"/>
      <c r="I66" s="121"/>
      <c r="M66" s="5"/>
      <c r="N66" s="5"/>
      <c r="O66" s="5"/>
      <c r="P66" s="6"/>
      <c r="Q66" s="6"/>
      <c r="R66" s="6"/>
      <c r="S66" s="6"/>
      <c r="T66" s="5"/>
      <c r="U66" s="5"/>
      <c r="V66" s="5"/>
      <c r="W66" s="5"/>
      <c r="X66" s="5"/>
      <c r="Y66" s="5"/>
      <c r="Z66" s="5"/>
    </row>
    <row r="67" spans="2:26"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c r="X67" s="5"/>
      <c r="Y67" s="5"/>
      <c r="Z67" s="5"/>
    </row>
    <row r="68" spans="2:26" s="4" customFormat="1" ht="46.5" customHeight="1" thickBot="1" x14ac:dyDescent="0.3">
      <c r="B68" s="236"/>
      <c r="C68" s="238"/>
      <c r="D68" s="240"/>
      <c r="E68" s="238"/>
      <c r="F68" s="238"/>
      <c r="G68" s="238"/>
      <c r="H68" s="242"/>
      <c r="I68" s="121"/>
      <c r="M68" s="5"/>
      <c r="N68" s="5"/>
      <c r="O68" s="5"/>
      <c r="P68" s="6"/>
      <c r="Q68" s="6"/>
      <c r="R68" s="6"/>
      <c r="S68" s="6"/>
      <c r="T68" s="5"/>
      <c r="U68" s="5"/>
      <c r="V68" s="5"/>
      <c r="W68" s="5"/>
      <c r="X68" s="5"/>
      <c r="Y68" s="5"/>
      <c r="Z68" s="5"/>
    </row>
    <row r="69" spans="2:26" s="4" customFormat="1" ht="18.75" customHeight="1" x14ac:dyDescent="0.25">
      <c r="B69" s="243"/>
      <c r="C69" s="243"/>
      <c r="D69" s="243"/>
      <c r="E69" s="243"/>
      <c r="F69" s="243"/>
      <c r="G69" s="243"/>
      <c r="H69" s="243"/>
      <c r="I69" s="121"/>
      <c r="M69" s="5"/>
      <c r="N69" s="5"/>
      <c r="O69" s="5"/>
      <c r="P69" s="6"/>
      <c r="Q69" s="6"/>
      <c r="R69" s="6"/>
      <c r="S69" s="6"/>
      <c r="T69" s="5"/>
      <c r="U69" s="5"/>
      <c r="V69" s="5"/>
      <c r="W69" s="5"/>
      <c r="X69" s="5"/>
      <c r="Y69" s="5"/>
      <c r="Z69" s="5"/>
    </row>
    <row r="70" spans="2:26" s="4" customFormat="1" ht="21.75" customHeight="1" x14ac:dyDescent="0.25">
      <c r="B70" s="248" t="s">
        <v>102</v>
      </c>
      <c r="C70" s="248"/>
      <c r="D70" s="248"/>
      <c r="E70" s="248"/>
      <c r="F70" s="248"/>
      <c r="G70" s="248"/>
      <c r="H70" s="248"/>
      <c r="I70" s="121"/>
      <c r="M70" s="5"/>
      <c r="N70" s="5"/>
      <c r="O70" s="5"/>
      <c r="P70" s="6"/>
      <c r="Q70" s="6"/>
      <c r="R70" s="6"/>
      <c r="S70" s="6"/>
      <c r="T70" s="5"/>
      <c r="U70" s="5"/>
      <c r="V70" s="5"/>
      <c r="W70" s="5"/>
      <c r="X70" s="5"/>
      <c r="Y70" s="5"/>
      <c r="Z70" s="5"/>
    </row>
    <row r="71" spans="2:26" s="4" customFormat="1" ht="15.75" customHeight="1" x14ac:dyDescent="0.25">
      <c r="B71" s="243"/>
      <c r="C71" s="243"/>
      <c r="D71" s="243"/>
      <c r="E71" s="243"/>
      <c r="F71" s="243"/>
      <c r="G71" s="243"/>
      <c r="H71" s="243"/>
      <c r="I71" s="121"/>
      <c r="M71" s="5"/>
      <c r="N71" s="5"/>
      <c r="O71" s="5"/>
      <c r="P71" s="6"/>
      <c r="Q71" s="6"/>
      <c r="R71" s="6"/>
      <c r="S71" s="6"/>
      <c r="T71" s="5"/>
      <c r="U71" s="5"/>
      <c r="V71" s="5"/>
      <c r="W71" s="5"/>
      <c r="X71" s="5"/>
      <c r="Y71" s="5"/>
      <c r="Z71" s="5"/>
    </row>
    <row r="72" spans="2:26" s="4" customFormat="1" ht="33" customHeight="1" x14ac:dyDescent="0.25">
      <c r="B72" s="232" t="s">
        <v>103</v>
      </c>
      <c r="C72" s="232"/>
      <c r="D72" s="232"/>
      <c r="E72" s="232"/>
      <c r="F72" s="232"/>
      <c r="G72" s="232"/>
      <c r="H72" s="232"/>
      <c r="I72" s="121"/>
      <c r="M72" s="5"/>
      <c r="N72" s="5"/>
      <c r="O72" s="5"/>
      <c r="P72" s="6"/>
      <c r="Q72" s="6"/>
      <c r="R72" s="6"/>
      <c r="S72" s="6"/>
      <c r="T72" s="5"/>
      <c r="U72" s="5"/>
      <c r="V72" s="5"/>
      <c r="W72" s="5"/>
      <c r="X72" s="5"/>
      <c r="Y72" s="5"/>
      <c r="Z72" s="5"/>
    </row>
    <row r="73" spans="2:26" s="93" customFormat="1" ht="33" customHeight="1" x14ac:dyDescent="0.35">
      <c r="B73" s="233" t="s">
        <v>104</v>
      </c>
      <c r="C73" s="233"/>
      <c r="E73" s="94"/>
      <c r="F73" s="94"/>
      <c r="G73" s="94"/>
      <c r="H73" s="94"/>
      <c r="I73" s="122"/>
      <c r="J73" s="4"/>
      <c r="K73" s="4"/>
      <c r="L73" s="4"/>
      <c r="M73" s="5"/>
      <c r="N73" s="5"/>
      <c r="O73" s="5"/>
      <c r="P73" s="6"/>
      <c r="Q73" s="6"/>
      <c r="R73" s="6"/>
      <c r="S73" s="6"/>
      <c r="T73" s="5"/>
      <c r="U73" s="5"/>
      <c r="V73" s="5"/>
      <c r="W73" s="5"/>
      <c r="X73" s="5"/>
      <c r="Y73" s="5"/>
      <c r="Z73" s="5"/>
    </row>
    <row r="74" spans="2:26" s="93" customFormat="1" ht="33" customHeight="1" x14ac:dyDescent="0.35">
      <c r="C74" s="100" t="str">
        <f>CONCATENATE(" $45.000"," + ($",G20,") =")</f>
        <v xml:space="preserve"> $45.000 + ($6.338) =</v>
      </c>
      <c r="D74" s="95">
        <f>(45+G20)</f>
        <v>51.338000000000001</v>
      </c>
      <c r="E74" s="29"/>
      <c r="F74" s="29"/>
      <c r="G74" s="29"/>
      <c r="H74" s="29"/>
      <c r="I74" s="122"/>
      <c r="J74" s="4"/>
      <c r="K74" s="4"/>
      <c r="L74" s="4"/>
      <c r="M74" s="5"/>
      <c r="N74" s="5"/>
      <c r="O74" s="5"/>
      <c r="P74" s="6"/>
      <c r="Q74" s="6"/>
      <c r="R74" s="6"/>
      <c r="S74" s="6"/>
      <c r="T74" s="5"/>
      <c r="U74" s="5"/>
      <c r="V74" s="5"/>
      <c r="W74" s="5"/>
      <c r="X74" s="5"/>
      <c r="Y74" s="5"/>
      <c r="Z74" s="5"/>
    </row>
    <row r="75" spans="2:26" s="93" customFormat="1" ht="33" customHeight="1" x14ac:dyDescent="0.35">
      <c r="B75" s="233" t="s">
        <v>105</v>
      </c>
      <c r="C75" s="233"/>
      <c r="D75" s="96"/>
      <c r="E75" s="29"/>
      <c r="F75" s="29"/>
      <c r="G75" s="29"/>
      <c r="H75" s="29"/>
      <c r="I75" s="122"/>
      <c r="J75" s="4"/>
      <c r="K75" s="4"/>
      <c r="L75" s="4"/>
      <c r="M75" s="5"/>
      <c r="N75" s="5"/>
      <c r="O75" s="5"/>
      <c r="P75" s="6"/>
      <c r="Q75" s="6"/>
      <c r="R75" s="6"/>
      <c r="S75" s="6"/>
      <c r="T75" s="5"/>
      <c r="U75" s="5"/>
      <c r="V75" s="5"/>
      <c r="W75" s="5"/>
      <c r="X75" s="5"/>
      <c r="Y75" s="5"/>
      <c r="Z75" s="5"/>
    </row>
    <row r="76" spans="2:26" s="93" customFormat="1" ht="33" customHeight="1" x14ac:dyDescent="0.35">
      <c r="C76" s="105" t="str">
        <f>CONCATENATE(" $45.000"," x ",H43, " =")</f>
        <v xml:space="preserve"> $45.000 x 5.00% =</v>
      </c>
      <c r="D76" s="106">
        <f>(45*H43)</f>
        <v>2.25</v>
      </c>
      <c r="E76" s="29"/>
      <c r="F76" s="29"/>
      <c r="G76" s="29"/>
      <c r="H76" s="29"/>
      <c r="I76" s="122"/>
      <c r="J76" s="4"/>
      <c r="K76" s="4"/>
      <c r="L76" s="4"/>
      <c r="M76" s="5"/>
      <c r="N76" s="5"/>
      <c r="O76" s="5"/>
      <c r="P76" s="6"/>
      <c r="Q76" s="6"/>
      <c r="R76" s="6"/>
      <c r="S76" s="6"/>
      <c r="T76" s="5"/>
      <c r="U76" s="5"/>
      <c r="V76" s="5"/>
      <c r="W76" s="5"/>
      <c r="X76" s="5"/>
      <c r="Y76" s="5"/>
      <c r="Z76" s="5"/>
    </row>
    <row r="77" spans="2:26" s="93" customFormat="1" ht="33" customHeight="1" x14ac:dyDescent="0.35">
      <c r="C77" s="244" t="str">
        <f>CONCATENATE("$",D76," x 96.25% (Difference of 100% Material Minus Total % Asphalt + Fuel Allowance) =")</f>
        <v>$2.25 x 96.25% (Difference of 100% Material Minus Total % Asphalt + Fuel Allowance) =</v>
      </c>
      <c r="D77" s="244"/>
      <c r="E77" s="244"/>
      <c r="F77" s="244"/>
      <c r="G77" s="244"/>
      <c r="H77" s="95">
        <f>D76*96.25/100</f>
        <v>2.1659999999999999</v>
      </c>
      <c r="I77" s="122"/>
      <c r="J77" s="4"/>
      <c r="K77" s="4"/>
      <c r="L77" s="4"/>
      <c r="M77" s="5"/>
      <c r="N77" s="5"/>
      <c r="O77" s="5"/>
      <c r="P77" s="6"/>
      <c r="Q77" s="6"/>
      <c r="R77" s="6"/>
      <c r="S77" s="6"/>
      <c r="T77" s="5"/>
      <c r="U77" s="5"/>
      <c r="V77" s="5"/>
      <c r="W77" s="5"/>
      <c r="X77" s="5"/>
      <c r="Y77" s="5"/>
      <c r="Z77" s="5"/>
    </row>
    <row r="78" spans="2:26" s="93" customFormat="1" ht="33" customHeight="1" x14ac:dyDescent="0.35">
      <c r="B78" s="233" t="s">
        <v>106</v>
      </c>
      <c r="C78" s="233"/>
      <c r="D78" s="233"/>
      <c r="E78" s="233"/>
      <c r="F78" s="233"/>
      <c r="G78" s="29"/>
      <c r="H78" s="29"/>
      <c r="I78" s="122"/>
      <c r="J78" s="4"/>
      <c r="K78" s="4"/>
      <c r="L78" s="4"/>
      <c r="M78" s="5"/>
      <c r="N78" s="5"/>
      <c r="O78" s="5"/>
      <c r="P78" s="6"/>
      <c r="Q78" s="6"/>
      <c r="R78" s="6"/>
      <c r="S78" s="6"/>
      <c r="T78" s="5"/>
      <c r="U78" s="5"/>
      <c r="V78" s="5"/>
      <c r="W78" s="5"/>
      <c r="X78" s="5"/>
      <c r="Y78" s="5"/>
      <c r="Z78" s="5"/>
    </row>
    <row r="79" spans="2:26" s="93" customFormat="1" ht="33" customHeight="1" x14ac:dyDescent="0.35">
      <c r="C79" s="220" t="str">
        <f>CONCATENATE("$",D74," + $",H77, "  =")</f>
        <v>$51.338 + $2.166  =</v>
      </c>
      <c r="D79" s="97">
        <f>D74+H77</f>
        <v>53.503999999999998</v>
      </c>
      <c r="E79" s="29"/>
      <c r="F79" s="29"/>
      <c r="G79" s="29"/>
      <c r="H79" s="29"/>
      <c r="I79" s="122"/>
      <c r="J79" s="4"/>
      <c r="K79" s="4"/>
      <c r="L79" s="4"/>
      <c r="M79" s="5"/>
      <c r="N79" s="5"/>
      <c r="O79" s="5"/>
      <c r="P79" s="6"/>
      <c r="Q79" s="6"/>
      <c r="R79" s="6"/>
      <c r="S79" s="6"/>
      <c r="T79" s="5"/>
      <c r="U79" s="5"/>
      <c r="V79" s="5"/>
      <c r="W79" s="5"/>
      <c r="X79" s="5"/>
      <c r="Y79" s="5"/>
      <c r="Z79" s="5"/>
    </row>
    <row r="80" spans="2:26" ht="29.25" customHeight="1" thickBot="1" x14ac:dyDescent="0.3">
      <c r="I80" s="121"/>
    </row>
    <row r="81" spans="2:26" ht="43.5" customHeight="1" thickBot="1" x14ac:dyDescent="0.3">
      <c r="B81" s="245" t="s">
        <v>107</v>
      </c>
      <c r="C81" s="246"/>
      <c r="D81" s="246"/>
      <c r="E81" s="246"/>
      <c r="F81" s="246"/>
      <c r="G81" s="246"/>
      <c r="H81" s="247"/>
      <c r="I81" s="121"/>
    </row>
    <row r="82" spans="2:26" ht="21.75" customHeight="1" x14ac:dyDescent="0.25">
      <c r="B82" s="243"/>
      <c r="C82" s="243"/>
      <c r="D82" s="243"/>
      <c r="E82" s="243"/>
      <c r="F82" s="243"/>
      <c r="G82" s="243"/>
      <c r="H82" s="243"/>
      <c r="I82" s="121"/>
    </row>
    <row r="83" spans="2:26" ht="21.75" customHeight="1" x14ac:dyDescent="0.25">
      <c r="B83" s="248" t="s">
        <v>108</v>
      </c>
      <c r="C83" s="248"/>
      <c r="D83" s="248"/>
      <c r="E83" s="248"/>
      <c r="F83" s="248"/>
      <c r="G83" s="248"/>
      <c r="H83" s="248"/>
      <c r="I83" s="121"/>
    </row>
    <row r="84" spans="2:26" ht="14.25" customHeight="1" thickBot="1" x14ac:dyDescent="0.3">
      <c r="B84" s="243"/>
      <c r="C84" s="243"/>
      <c r="D84" s="243"/>
      <c r="E84" s="243"/>
      <c r="F84" s="243"/>
      <c r="G84" s="243"/>
      <c r="H84" s="243"/>
      <c r="I84" s="121"/>
    </row>
    <row r="85" spans="2:26" ht="46.5" customHeight="1" x14ac:dyDescent="0.25">
      <c r="B85" s="235" t="s">
        <v>97</v>
      </c>
      <c r="C85" s="237" t="s">
        <v>98</v>
      </c>
      <c r="D85" s="239" t="s">
        <v>99</v>
      </c>
      <c r="E85" s="237" t="s">
        <v>100</v>
      </c>
      <c r="F85" s="237"/>
      <c r="G85" s="237" t="s">
        <v>101</v>
      </c>
      <c r="H85" s="241"/>
      <c r="I85" s="121"/>
    </row>
    <row r="86" spans="2:26" ht="46.5" customHeight="1" thickBot="1" x14ac:dyDescent="0.3">
      <c r="B86" s="236"/>
      <c r="C86" s="238"/>
      <c r="D86" s="240"/>
      <c r="E86" s="238"/>
      <c r="F86" s="238"/>
      <c r="G86" s="238"/>
      <c r="H86" s="242"/>
      <c r="I86" s="121"/>
    </row>
    <row r="87" spans="2:26" ht="18.75" customHeight="1" x14ac:dyDescent="0.25">
      <c r="B87" s="243"/>
      <c r="C87" s="243"/>
      <c r="D87" s="243"/>
      <c r="E87" s="243"/>
      <c r="F87" s="243"/>
      <c r="G87" s="243"/>
      <c r="H87" s="243"/>
      <c r="I87" s="121"/>
    </row>
    <row r="88" spans="2:26" ht="33" customHeight="1" x14ac:dyDescent="0.25">
      <c r="B88" s="232" t="s">
        <v>109</v>
      </c>
      <c r="C88" s="232"/>
      <c r="D88" s="232"/>
      <c r="E88" s="232"/>
      <c r="F88" s="232"/>
      <c r="G88" s="232"/>
      <c r="H88" s="232"/>
      <c r="I88" s="121"/>
    </row>
    <row r="89" spans="2:26" s="93" customFormat="1" ht="33" customHeight="1" x14ac:dyDescent="0.35">
      <c r="B89" s="233" t="s">
        <v>104</v>
      </c>
      <c r="C89" s="233"/>
      <c r="E89" s="94"/>
      <c r="F89" s="94"/>
      <c r="G89" s="94"/>
      <c r="H89" s="94"/>
      <c r="I89" s="122"/>
      <c r="J89" s="4"/>
      <c r="K89" s="4"/>
      <c r="L89" s="4"/>
      <c r="M89" s="5"/>
      <c r="N89" s="5"/>
      <c r="O89" s="5"/>
      <c r="P89" s="6"/>
      <c r="Q89" s="6"/>
      <c r="R89" s="6"/>
      <c r="S89" s="6"/>
      <c r="T89" s="5"/>
      <c r="U89" s="5"/>
      <c r="V89" s="5"/>
      <c r="W89" s="5"/>
      <c r="X89" s="5"/>
      <c r="Y89" s="5"/>
      <c r="Z89" s="5"/>
    </row>
    <row r="90" spans="2:26" s="93" customFormat="1" ht="33" customHeight="1" x14ac:dyDescent="0.35">
      <c r="C90" s="100" t="str">
        <f>CONCATENATE(" $45.000"," + ($",G59,") =")</f>
        <v xml:space="preserve"> $45.000 + ($11.83) =</v>
      </c>
      <c r="D90" s="95">
        <f>(45+G59)</f>
        <v>56.83</v>
      </c>
      <c r="E90" s="29"/>
      <c r="F90" s="29"/>
      <c r="G90" s="29"/>
      <c r="H90" s="29"/>
      <c r="I90" s="122"/>
      <c r="J90" s="4"/>
      <c r="K90" s="4"/>
      <c r="L90" s="4"/>
      <c r="M90" s="5"/>
      <c r="N90" s="5"/>
      <c r="O90" s="5"/>
      <c r="P90" s="6"/>
      <c r="Q90" s="6"/>
      <c r="R90" s="6"/>
      <c r="S90" s="6"/>
      <c r="T90" s="5"/>
      <c r="U90" s="5"/>
      <c r="V90" s="5"/>
      <c r="W90" s="5"/>
      <c r="X90" s="5"/>
      <c r="Y90" s="5"/>
      <c r="Z90" s="5"/>
    </row>
    <row r="91" spans="2:26" s="93" customFormat="1" ht="40.5" customHeight="1" x14ac:dyDescent="0.4">
      <c r="B91" s="234" t="s">
        <v>110</v>
      </c>
      <c r="C91" s="234"/>
      <c r="D91" s="98">
        <f>D90</f>
        <v>56.83</v>
      </c>
      <c r="E91" s="29"/>
      <c r="F91" s="29"/>
      <c r="G91" s="29"/>
      <c r="H91" s="29"/>
      <c r="I91" s="122"/>
      <c r="J91" s="4"/>
      <c r="K91" s="4"/>
      <c r="L91" s="4"/>
      <c r="M91" s="5"/>
      <c r="N91" s="5"/>
      <c r="O91" s="5"/>
      <c r="P91" s="6"/>
      <c r="Q91" s="6"/>
      <c r="R91" s="6"/>
      <c r="S91" s="6"/>
      <c r="T91" s="5"/>
      <c r="U91" s="5"/>
      <c r="V91" s="5"/>
      <c r="W91" s="5"/>
      <c r="X91" s="5"/>
      <c r="Y91" s="5"/>
      <c r="Z91" s="5"/>
    </row>
    <row r="92" spans="2:26" s="93" customFormat="1" ht="33" customHeight="1" x14ac:dyDescent="0.35">
      <c r="D92" s="95"/>
      <c r="E92" s="29"/>
      <c r="F92" s="29"/>
      <c r="G92" s="29"/>
      <c r="H92" s="29"/>
      <c r="J92" s="4"/>
      <c r="K92" s="4"/>
      <c r="L92" s="4"/>
      <c r="M92" s="5"/>
      <c r="N92" s="5"/>
      <c r="O92" s="5"/>
      <c r="P92" s="6"/>
      <c r="Q92" s="6"/>
      <c r="R92" s="6"/>
      <c r="S92" s="6"/>
      <c r="T92" s="5"/>
      <c r="U92" s="5"/>
      <c r="V92" s="5"/>
      <c r="W92" s="5"/>
      <c r="X92" s="5"/>
      <c r="Y92" s="5"/>
      <c r="Z92" s="5"/>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P/ECRkkLpFSwuBVrqLW+3hTe0Cd0IYIeLmnks9oO4mILPrGNm9OESKyCBgAs1MOuK+4MCghoV2pV3PHkcH7WeQ==" saltValue="atc/I4d2QcSlZQoiNouGrg==" spinCount="100000" sheet="1" formatColumns="0" formatRows="0"/>
  <mergeCells count="99">
    <mergeCell ref="B9:H9"/>
    <mergeCell ref="J9:K9"/>
    <mergeCell ref="B1:D1"/>
    <mergeCell ref="C3:E3"/>
    <mergeCell ref="G3:H3"/>
    <mergeCell ref="C4:E4"/>
    <mergeCell ref="G4:H4"/>
    <mergeCell ref="B6:E6"/>
    <mergeCell ref="F6:G6"/>
    <mergeCell ref="M6:N8"/>
    <mergeCell ref="P6:S7"/>
    <mergeCell ref="B7:E7"/>
    <mergeCell ref="B8:H8"/>
    <mergeCell ref="P8:S8"/>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22:H22"/>
    <mergeCell ref="P22:P24"/>
    <mergeCell ref="Q22:Q24"/>
    <mergeCell ref="G23:H23"/>
    <mergeCell ref="G24:H24"/>
    <mergeCell ref="G19:H19"/>
    <mergeCell ref="P19:P21"/>
    <mergeCell ref="Q19:Q21"/>
    <mergeCell ref="G20:H20"/>
    <mergeCell ref="G21:H21"/>
    <mergeCell ref="B35:H35"/>
    <mergeCell ref="G25:H25"/>
    <mergeCell ref="P25:P27"/>
    <mergeCell ref="Q25:Q27"/>
    <mergeCell ref="G26:H26"/>
    <mergeCell ref="G27:H27"/>
    <mergeCell ref="G28:H28"/>
    <mergeCell ref="P28:P30"/>
    <mergeCell ref="Q28:Q30"/>
    <mergeCell ref="G29:H29"/>
    <mergeCell ref="G30:H30"/>
    <mergeCell ref="P31:P33"/>
    <mergeCell ref="Q31:Q33"/>
    <mergeCell ref="B32:H32"/>
    <mergeCell ref="B33:H33"/>
    <mergeCell ref="B34:H34"/>
    <mergeCell ref="B64:H64"/>
    <mergeCell ref="B36:H36"/>
    <mergeCell ref="D37:E37"/>
    <mergeCell ref="B39:D39"/>
    <mergeCell ref="B41:H41"/>
    <mergeCell ref="B56:H56"/>
    <mergeCell ref="B57:H57"/>
    <mergeCell ref="G58:H58"/>
    <mergeCell ref="G59:H59"/>
    <mergeCell ref="G60:H60"/>
    <mergeCell ref="G61:H61"/>
    <mergeCell ref="B63:H63"/>
    <mergeCell ref="B65:H65"/>
    <mergeCell ref="B66:H66"/>
    <mergeCell ref="B67:B68"/>
    <mergeCell ref="C67:C68"/>
    <mergeCell ref="D67:D68"/>
    <mergeCell ref="E67:F68"/>
    <mergeCell ref="G67:H68"/>
    <mergeCell ref="B84:H84"/>
    <mergeCell ref="B69:H69"/>
    <mergeCell ref="B70:H70"/>
    <mergeCell ref="B71:H71"/>
    <mergeCell ref="B72:H72"/>
    <mergeCell ref="B73:C73"/>
    <mergeCell ref="B75:C75"/>
    <mergeCell ref="C77:G77"/>
    <mergeCell ref="B78:F78"/>
    <mergeCell ref="B81:H81"/>
    <mergeCell ref="B82:H82"/>
    <mergeCell ref="B83:H83"/>
    <mergeCell ref="B88:H88"/>
    <mergeCell ref="B89:C89"/>
    <mergeCell ref="B91:C91"/>
    <mergeCell ref="B85:B86"/>
    <mergeCell ref="C85:C86"/>
    <mergeCell ref="D85:D86"/>
    <mergeCell ref="E85:F86"/>
    <mergeCell ref="G85:H86"/>
    <mergeCell ref="B87:H87"/>
  </mergeCells>
  <dataValidations count="8">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60D7771A-E5D6-4716-9503-C425999709EE}">
      <formula1>$R$10:$R$34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B3CE3A89-5E60-4D27-A1A1-DF47EB5760E7}">
      <formula1>$P$10:$P$34</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1019F077-4B92-4F90-9E9B-3542F64108B7}">
      <formula1>$Q$10:$Q$34</formula1>
    </dataValidation>
    <dataValidation type="list" allowBlank="1" showInputMessage="1" showErrorMessage="1" sqref="K15" xr:uid="{FE0BE9BD-6266-4134-86C6-8A8CF36C9235}">
      <formula1>$N$9:$N$43</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CBB7C526-9049-498B-91E0-16D5A54963F4}">
      <formula1>$N$9:$N$9</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B53B62B2-572C-4DF4-BD22-9FA52CD06C59}">
      <formula1>$N$11:$N$22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C8D81A99-8309-42F8-8BAB-A434C4C654CF}">
      <formula1>$M$11:$M$22</formula1>
    </dataValidation>
    <dataValidation type="list" allowBlank="1" showInputMessage="1" showErrorMessage="1" sqref="K10" xr:uid="{797F9F4A-A18C-47A0-9421-53A9D0C123B8}">
      <formula1>"2019, 2020, 2021, 2022"</formula1>
    </dataValidation>
  </dataValidations>
  <printOptions horizontalCentered="1"/>
  <pageMargins left="0.25" right="0.25" top="0.75" bottom="0.75" header="0.3" footer="0.3"/>
  <pageSetup scale="54" orientation="landscape" horizontalDpi="4294967295" r:id="rId1"/>
  <rowBreaks count="4" manualBreakCount="4">
    <brk id="30" min="1" max="7" man="1"/>
    <brk id="55" min="1" max="7" man="1"/>
    <brk id="79" min="1" max="7" man="1"/>
    <brk id="91"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3DDD9-9470-49E5-BB0C-731040E3DA67}">
  <dimension ref="B1:Z118"/>
  <sheetViews>
    <sheetView showGridLines="0" showRowColHeaders="0" zoomScale="80" zoomScaleNormal="80" workbookViewId="0">
      <selection activeCell="C4" sqref="C4:E4"/>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2" ht="42.75" customHeight="1" thickBot="1" x14ac:dyDescent="0.3">
      <c r="B1" s="314" t="s">
        <v>0</v>
      </c>
      <c r="C1" s="315"/>
      <c r="D1" s="315"/>
      <c r="E1" s="1" t="s">
        <v>1</v>
      </c>
      <c r="F1" s="2" t="str">
        <f>K11</f>
        <v>November</v>
      </c>
      <c r="G1" s="2">
        <f>K10</f>
        <v>2022</v>
      </c>
      <c r="H1" s="3"/>
      <c r="I1" s="107"/>
      <c r="J1" s="101" t="s">
        <v>117</v>
      </c>
      <c r="K1" s="101"/>
      <c r="L1" s="101"/>
      <c r="M1" s="102"/>
      <c r="N1" s="102"/>
      <c r="O1" s="102"/>
      <c r="P1" s="103"/>
      <c r="Q1" s="103"/>
      <c r="R1" s="103"/>
      <c r="S1" s="103"/>
      <c r="T1" s="102"/>
      <c r="U1" s="102"/>
    </row>
    <row r="2" spans="2:22" ht="8.25" customHeight="1" thickBot="1" x14ac:dyDescent="0.3">
      <c r="B2" s="7"/>
      <c r="C2" s="8"/>
      <c r="D2" s="8"/>
      <c r="E2" s="8"/>
      <c r="F2" s="8"/>
      <c r="G2" s="8"/>
      <c r="H2" s="8"/>
      <c r="I2" s="108"/>
    </row>
    <row r="3" spans="2:22" ht="20.25" customHeight="1" x14ac:dyDescent="0.25">
      <c r="B3" s="9" t="s">
        <v>2</v>
      </c>
      <c r="C3" s="316" t="s">
        <v>3</v>
      </c>
      <c r="D3" s="316"/>
      <c r="E3" s="316"/>
      <c r="F3" s="10" t="s">
        <v>4</v>
      </c>
      <c r="G3" s="316" t="s">
        <v>5</v>
      </c>
      <c r="H3" s="317"/>
      <c r="I3" s="108"/>
    </row>
    <row r="4" spans="2:22" ht="62.25" customHeight="1" thickBot="1" x14ac:dyDescent="0.3">
      <c r="B4" s="11" t="s">
        <v>7</v>
      </c>
      <c r="C4" s="318" t="s">
        <v>118</v>
      </c>
      <c r="D4" s="319"/>
      <c r="E4" s="319"/>
      <c r="F4" s="219" t="s">
        <v>119</v>
      </c>
      <c r="G4" s="319" t="s">
        <v>120</v>
      </c>
      <c r="H4" s="320"/>
      <c r="I4" s="109"/>
    </row>
    <row r="5" spans="2:22" ht="20.25" customHeight="1" thickBot="1" x14ac:dyDescent="0.3">
      <c r="B5" s="8"/>
      <c r="C5" s="8"/>
      <c r="D5" s="8"/>
      <c r="E5" s="8"/>
      <c r="F5" s="8"/>
      <c r="G5" s="8"/>
      <c r="H5" s="8"/>
      <c r="I5" s="108"/>
    </row>
    <row r="6" spans="2:22" ht="24" customHeight="1" x14ac:dyDescent="0.35">
      <c r="B6" s="321" t="s">
        <v>22</v>
      </c>
      <c r="C6" s="321"/>
      <c r="D6" s="321"/>
      <c r="E6" s="321"/>
      <c r="F6" s="322" t="str">
        <f>CONCATENATE(F1," 1, ",G1)</f>
        <v>November 1, 2022</v>
      </c>
      <c r="G6" s="322" t="e">
        <f>CONCATENATE(#REF!," 1, ",#REF!)</f>
        <v>#REF!</v>
      </c>
      <c r="H6" s="23"/>
      <c r="I6" s="108"/>
      <c r="M6" s="297" t="s">
        <v>116</v>
      </c>
      <c r="N6" s="241"/>
      <c r="P6" s="302" t="s">
        <v>6</v>
      </c>
      <c r="Q6" s="303"/>
      <c r="R6" s="303"/>
      <c r="S6" s="304"/>
      <c r="V6" s="93"/>
    </row>
    <row r="7" spans="2:22" ht="24" customHeight="1" thickBot="1" x14ac:dyDescent="0.3">
      <c r="B7" s="308" t="s">
        <v>121</v>
      </c>
      <c r="C7" s="308"/>
      <c r="D7" s="308"/>
      <c r="E7" s="308"/>
      <c r="F7" s="28">
        <f>K14</f>
        <v>471</v>
      </c>
      <c r="G7" s="29" t="s">
        <v>25</v>
      </c>
      <c r="H7" s="29"/>
      <c r="I7" s="110"/>
      <c r="M7" s="298"/>
      <c r="N7" s="299"/>
      <c r="P7" s="305"/>
      <c r="Q7" s="306"/>
      <c r="R7" s="306"/>
      <c r="S7" s="307"/>
    </row>
    <row r="8" spans="2:22" ht="24" customHeight="1" thickBot="1" x14ac:dyDescent="0.3">
      <c r="B8" s="257" t="s">
        <v>122</v>
      </c>
      <c r="C8" s="257"/>
      <c r="D8" s="257"/>
      <c r="E8" s="257"/>
      <c r="F8" s="257"/>
      <c r="G8" s="257"/>
      <c r="H8" s="257"/>
      <c r="I8" s="111"/>
      <c r="M8" s="300"/>
      <c r="N8" s="301"/>
      <c r="P8" s="309" t="s">
        <v>9</v>
      </c>
      <c r="Q8" s="310"/>
      <c r="R8" s="310"/>
      <c r="S8" s="311"/>
      <c r="U8" s="12" t="s">
        <v>10</v>
      </c>
    </row>
    <row r="9" spans="2:22" ht="24" customHeight="1" thickBot="1" x14ac:dyDescent="0.3">
      <c r="B9" s="257" t="s">
        <v>31</v>
      </c>
      <c r="C9" s="257"/>
      <c r="D9" s="257"/>
      <c r="E9" s="257"/>
      <c r="F9" s="257"/>
      <c r="G9" s="257"/>
      <c r="H9" s="257"/>
      <c r="I9" s="111"/>
      <c r="J9" s="312" t="s">
        <v>8</v>
      </c>
      <c r="K9" s="313"/>
      <c r="L9" s="15"/>
      <c r="M9" s="16" t="s">
        <v>9</v>
      </c>
      <c r="N9" s="17">
        <v>2021</v>
      </c>
      <c r="P9" s="18" t="s">
        <v>12</v>
      </c>
      <c r="Q9" s="19" t="s">
        <v>13</v>
      </c>
      <c r="R9" s="19" t="s">
        <v>14</v>
      </c>
      <c r="S9" s="19" t="s">
        <v>15</v>
      </c>
      <c r="U9" s="20" t="s">
        <v>16</v>
      </c>
    </row>
    <row r="10" spans="2:22" ht="24" customHeight="1" thickBot="1" x14ac:dyDescent="0.3">
      <c r="B10" s="275" t="s">
        <v>34</v>
      </c>
      <c r="C10" s="275"/>
      <c r="D10" s="292" t="str">
        <f>CONCATENATE("The ",F1," ",G1," Average is")</f>
        <v>The November 2022 Average is</v>
      </c>
      <c r="E10" s="292"/>
      <c r="F10" s="292"/>
      <c r="G10" s="34">
        <f>K15</f>
        <v>690</v>
      </c>
      <c r="H10" s="35" t="s">
        <v>35</v>
      </c>
      <c r="I10" s="112"/>
      <c r="J10" s="13" t="s">
        <v>11</v>
      </c>
      <c r="K10" s="14">
        <v>2022</v>
      </c>
      <c r="M10" s="21" t="s">
        <v>19</v>
      </c>
      <c r="N10" s="17" t="s">
        <v>20</v>
      </c>
      <c r="P10" s="269">
        <v>44317</v>
      </c>
      <c r="Q10" s="272">
        <v>338.9</v>
      </c>
      <c r="R10" s="99">
        <v>44378</v>
      </c>
      <c r="S10" s="293">
        <v>44075</v>
      </c>
      <c r="U10" s="22" t="s">
        <v>21</v>
      </c>
    </row>
    <row r="11" spans="2:22" ht="24" customHeight="1" thickBot="1" x14ac:dyDescent="0.3">
      <c r="B11" s="296" t="s">
        <v>37</v>
      </c>
      <c r="C11" s="296"/>
      <c r="D11" s="296"/>
      <c r="E11" s="296"/>
      <c r="F11" s="296"/>
      <c r="G11" s="296"/>
      <c r="H11" s="296"/>
      <c r="I11" s="113"/>
      <c r="J11" s="13" t="s">
        <v>17</v>
      </c>
      <c r="K11" s="14" t="s">
        <v>53</v>
      </c>
      <c r="M11" s="21" t="s">
        <v>23</v>
      </c>
      <c r="N11" s="26" t="s">
        <v>99</v>
      </c>
      <c r="P11" s="270"/>
      <c r="Q11" s="273"/>
      <c r="R11" s="27">
        <v>44409</v>
      </c>
      <c r="S11" s="294"/>
      <c r="U11" s="22" t="s">
        <v>24</v>
      </c>
    </row>
    <row r="12" spans="2:22" ht="24" customHeight="1" thickBot="1" x14ac:dyDescent="0.3">
      <c r="B12" s="257" t="s">
        <v>124</v>
      </c>
      <c r="C12" s="257"/>
      <c r="D12" s="257"/>
      <c r="E12" s="257"/>
      <c r="F12" s="28">
        <f>K14</f>
        <v>471</v>
      </c>
      <c r="G12" s="29" t="s">
        <v>25</v>
      </c>
      <c r="I12" s="110"/>
      <c r="J12" s="24"/>
      <c r="K12" s="25"/>
      <c r="M12" s="21" t="s">
        <v>26</v>
      </c>
      <c r="N12" s="26" t="s">
        <v>99</v>
      </c>
      <c r="P12" s="271"/>
      <c r="Q12" s="274"/>
      <c r="R12" s="27">
        <v>44440</v>
      </c>
      <c r="S12" s="294"/>
      <c r="U12" s="22" t="s">
        <v>27</v>
      </c>
    </row>
    <row r="13" spans="2:22" ht="24" customHeight="1" thickBot="1" x14ac:dyDescent="0.3">
      <c r="B13" s="257" t="s">
        <v>42</v>
      </c>
      <c r="C13" s="257"/>
      <c r="D13" s="257"/>
      <c r="E13" s="257"/>
      <c r="F13" s="257"/>
      <c r="G13" s="257"/>
      <c r="H13" s="257"/>
      <c r="I13" s="111"/>
      <c r="J13" s="290" t="s">
        <v>0</v>
      </c>
      <c r="K13" s="291"/>
      <c r="M13" s="21" t="s">
        <v>29</v>
      </c>
      <c r="N13" s="26" t="s">
        <v>99</v>
      </c>
      <c r="P13" s="269">
        <v>44409</v>
      </c>
      <c r="Q13" s="272">
        <v>340.3</v>
      </c>
      <c r="R13" s="99">
        <v>44470</v>
      </c>
      <c r="S13" s="294"/>
      <c r="U13" s="31" t="s">
        <v>30</v>
      </c>
    </row>
    <row r="14" spans="2:22" ht="24" customHeight="1" thickBot="1" x14ac:dyDescent="0.3">
      <c r="B14" s="257" t="s">
        <v>45</v>
      </c>
      <c r="C14" s="257"/>
      <c r="D14" s="257"/>
      <c r="E14" s="257"/>
      <c r="F14" s="257"/>
      <c r="G14" s="257"/>
      <c r="H14" s="257"/>
      <c r="I14" s="111"/>
      <c r="J14" s="13" t="s">
        <v>28</v>
      </c>
      <c r="K14" s="30">
        <v>471</v>
      </c>
      <c r="M14" s="21" t="s">
        <v>33</v>
      </c>
      <c r="N14" s="26">
        <v>518</v>
      </c>
      <c r="P14" s="270"/>
      <c r="Q14" s="273"/>
      <c r="R14" s="27">
        <v>44501</v>
      </c>
      <c r="S14" s="294"/>
    </row>
    <row r="15" spans="2:22" ht="24" customHeight="1" thickBot="1" x14ac:dyDescent="0.3">
      <c r="B15" s="284" t="s">
        <v>48</v>
      </c>
      <c r="C15" s="285"/>
      <c r="D15" s="285"/>
      <c r="E15" s="285"/>
      <c r="F15" s="285"/>
      <c r="G15" s="285"/>
      <c r="H15" s="285"/>
      <c r="I15" s="114"/>
      <c r="J15" s="32" t="s">
        <v>32</v>
      </c>
      <c r="K15" s="33">
        <v>690</v>
      </c>
      <c r="M15" s="21" t="s">
        <v>36</v>
      </c>
      <c r="N15" s="26">
        <v>546</v>
      </c>
      <c r="P15" s="271"/>
      <c r="Q15" s="274"/>
      <c r="R15" s="27">
        <v>44531</v>
      </c>
      <c r="S15" s="294"/>
    </row>
    <row r="16" spans="2:22" ht="24" customHeight="1" thickBot="1" x14ac:dyDescent="0.3">
      <c r="B16" s="286" t="s">
        <v>51</v>
      </c>
      <c r="C16" s="285"/>
      <c r="D16" s="285"/>
      <c r="E16" s="285"/>
      <c r="F16" s="285"/>
      <c r="G16" s="285"/>
      <c r="H16" s="285"/>
      <c r="I16" s="115"/>
      <c r="J16" s="24"/>
      <c r="K16" s="25"/>
      <c r="M16" s="21" t="s">
        <v>18</v>
      </c>
      <c r="N16" s="26">
        <v>552</v>
      </c>
      <c r="P16" s="269">
        <v>44501</v>
      </c>
      <c r="Q16" s="272">
        <v>341.02199999999999</v>
      </c>
      <c r="R16" s="99">
        <v>44562</v>
      </c>
      <c r="S16" s="294"/>
      <c r="U16" s="36"/>
    </row>
    <row r="17" spans="2:21" ht="43.5" customHeight="1" thickBot="1" x14ac:dyDescent="0.3">
      <c r="B17" s="287" t="s">
        <v>131</v>
      </c>
      <c r="C17" s="288"/>
      <c r="D17" s="288"/>
      <c r="E17" s="288"/>
      <c r="F17" s="288"/>
      <c r="G17" s="288"/>
      <c r="H17" s="289"/>
      <c r="I17" s="116"/>
      <c r="J17" s="290" t="s">
        <v>38</v>
      </c>
      <c r="K17" s="291"/>
      <c r="M17" s="21" t="s">
        <v>41</v>
      </c>
      <c r="N17" s="26">
        <v>568</v>
      </c>
      <c r="P17" s="270"/>
      <c r="Q17" s="273"/>
      <c r="R17" s="27">
        <v>44593</v>
      </c>
      <c r="S17" s="294"/>
      <c r="U17" s="36"/>
    </row>
    <row r="18" spans="2:21" ht="40.5" customHeight="1" thickBot="1" x14ac:dyDescent="0.3">
      <c r="B18" s="266" t="s">
        <v>133</v>
      </c>
      <c r="C18" s="267"/>
      <c r="D18" s="267"/>
      <c r="E18" s="267"/>
      <c r="F18" s="267"/>
      <c r="G18" s="267"/>
      <c r="H18" s="268"/>
      <c r="I18" s="108"/>
      <c r="J18" s="37" t="s">
        <v>39</v>
      </c>
      <c r="K18" s="123">
        <v>44774</v>
      </c>
      <c r="M18" s="21" t="s">
        <v>44</v>
      </c>
      <c r="N18" s="26">
        <v>573</v>
      </c>
      <c r="P18" s="271"/>
      <c r="Q18" s="274"/>
      <c r="R18" s="27">
        <v>44621</v>
      </c>
      <c r="S18" s="294"/>
      <c r="U18" s="36"/>
    </row>
    <row r="19" spans="2:21" ht="56.25" customHeight="1" thickBot="1" x14ac:dyDescent="0.3">
      <c r="B19" s="46" t="s">
        <v>55</v>
      </c>
      <c r="C19" s="47" t="s">
        <v>56</v>
      </c>
      <c r="D19" s="48" t="s">
        <v>57</v>
      </c>
      <c r="E19" s="48" t="s">
        <v>58</v>
      </c>
      <c r="F19" s="48" t="s">
        <v>59</v>
      </c>
      <c r="G19" s="280" t="s">
        <v>60</v>
      </c>
      <c r="H19" s="281"/>
      <c r="I19" s="117"/>
      <c r="J19" s="38" t="s">
        <v>43</v>
      </c>
      <c r="K19" s="39">
        <v>387.63799999999998</v>
      </c>
      <c r="M19" s="21" t="s">
        <v>47</v>
      </c>
      <c r="N19" s="26">
        <v>575</v>
      </c>
      <c r="P19" s="269">
        <v>44593</v>
      </c>
      <c r="Q19" s="272">
        <v>366.12799999999999</v>
      </c>
      <c r="R19" s="99">
        <v>44652</v>
      </c>
      <c r="S19" s="294"/>
      <c r="U19" s="36"/>
    </row>
    <row r="20" spans="2:21" ht="21.75" customHeight="1" thickBot="1" x14ac:dyDescent="0.35">
      <c r="B20" s="49">
        <v>302.01</v>
      </c>
      <c r="C20" s="50" t="s">
        <v>61</v>
      </c>
      <c r="D20" s="51">
        <v>3.75</v>
      </c>
      <c r="E20" s="52">
        <v>0</v>
      </c>
      <c r="F20" s="53">
        <f t="shared" ref="F20:F30" si="0">D20+E20</f>
        <v>3.75</v>
      </c>
      <c r="G20" s="282">
        <f t="shared" ref="G20:G30" si="1">IF((ABS(($K$15-$K$14)*F20/100))&gt;0.1, ($K$15-$K$14)*F20/100, 0)</f>
        <v>8.2129999999999992</v>
      </c>
      <c r="H20" s="283" t="e">
        <f>IF((ABS((J15-J14)*E20/100))&gt;0.1, (J15-J14)*E20/100, 0)</f>
        <v>#VALUE!</v>
      </c>
      <c r="I20" s="118"/>
      <c r="J20" s="40" t="s">
        <v>46</v>
      </c>
      <c r="K20" s="41" t="s">
        <v>123</v>
      </c>
      <c r="M20" s="21" t="s">
        <v>50</v>
      </c>
      <c r="N20" s="26">
        <v>572</v>
      </c>
      <c r="P20" s="270"/>
      <c r="Q20" s="273"/>
      <c r="R20" s="27">
        <v>44682</v>
      </c>
      <c r="S20" s="294"/>
      <c r="U20" s="36"/>
    </row>
    <row r="21" spans="2:21" ht="21.75" customHeight="1" thickBot="1" x14ac:dyDescent="0.35">
      <c r="B21" s="54" t="s">
        <v>62</v>
      </c>
      <c r="C21" s="55" t="s">
        <v>111</v>
      </c>
      <c r="D21" s="56">
        <v>6.85</v>
      </c>
      <c r="E21" s="56">
        <v>1</v>
      </c>
      <c r="F21" s="57">
        <f t="shared" si="0"/>
        <v>7.85</v>
      </c>
      <c r="G21" s="276">
        <f t="shared" si="1"/>
        <v>17.192</v>
      </c>
      <c r="H21" s="277" t="e">
        <f>IF((ABS((#REF!-J15)*E21/100))&gt;0.1, (#REF!-J15)*E21/100, 0)</f>
        <v>#REF!</v>
      </c>
      <c r="I21" s="118"/>
      <c r="J21" s="40" t="s">
        <v>49</v>
      </c>
      <c r="K21" s="42">
        <v>326.3</v>
      </c>
      <c r="M21" s="21" t="s">
        <v>53</v>
      </c>
      <c r="N21" s="26">
        <v>570</v>
      </c>
      <c r="P21" s="271"/>
      <c r="Q21" s="274"/>
      <c r="R21" s="27">
        <v>44713</v>
      </c>
      <c r="S21" s="294"/>
      <c r="U21" s="36"/>
    </row>
    <row r="22" spans="2:21" ht="21.75" customHeight="1" thickBot="1" x14ac:dyDescent="0.35">
      <c r="B22" s="54" t="s">
        <v>64</v>
      </c>
      <c r="C22" s="55" t="s">
        <v>112</v>
      </c>
      <c r="D22" s="56">
        <v>6.85</v>
      </c>
      <c r="E22" s="56">
        <v>1</v>
      </c>
      <c r="F22" s="57">
        <f t="shared" si="0"/>
        <v>7.85</v>
      </c>
      <c r="G22" s="276">
        <f t="shared" si="1"/>
        <v>17.192</v>
      </c>
      <c r="H22" s="277" t="e">
        <f>IF((ABS((#REF!-#REF!)*E22/100))&gt;0.1, (#REF!-#REF!)*E22/100, 0)</f>
        <v>#REF!</v>
      </c>
      <c r="I22" s="118"/>
      <c r="J22" s="43" t="s">
        <v>52</v>
      </c>
      <c r="K22" s="44">
        <v>44470</v>
      </c>
      <c r="L22" s="5"/>
      <c r="M22" s="45" t="s">
        <v>54</v>
      </c>
      <c r="N22" s="126">
        <v>574</v>
      </c>
      <c r="P22" s="269">
        <v>44682</v>
      </c>
      <c r="Q22" s="272">
        <v>370.11200000000002</v>
      </c>
      <c r="R22" s="99">
        <v>44743</v>
      </c>
      <c r="S22" s="294"/>
      <c r="U22" s="36"/>
    </row>
    <row r="23" spans="2:21" ht="21.75" customHeight="1" thickBot="1" x14ac:dyDescent="0.35">
      <c r="B23" s="54" t="s">
        <v>66</v>
      </c>
      <c r="C23" s="55" t="s">
        <v>113</v>
      </c>
      <c r="D23" s="56">
        <v>6.85</v>
      </c>
      <c r="E23" s="56">
        <v>1</v>
      </c>
      <c r="F23" s="57">
        <f t="shared" si="0"/>
        <v>7.85</v>
      </c>
      <c r="G23" s="276">
        <f t="shared" si="1"/>
        <v>17.192</v>
      </c>
      <c r="H23" s="277" t="e">
        <f>IF((ABS((#REF!-#REF!)*E23/100))&gt;0.1, (#REF!-#REF!)*E23/100, 0)</f>
        <v>#REF!</v>
      </c>
      <c r="I23" s="118"/>
      <c r="K23" s="5"/>
      <c r="L23" s="5"/>
      <c r="M23" s="16"/>
      <c r="N23" s="125">
        <v>2022</v>
      </c>
      <c r="P23" s="270"/>
      <c r="Q23" s="273"/>
      <c r="R23" s="27">
        <v>44774</v>
      </c>
      <c r="S23" s="294"/>
      <c r="U23" s="36"/>
    </row>
    <row r="24" spans="2:21" ht="21.75" customHeight="1" thickBot="1" x14ac:dyDescent="0.35">
      <c r="B24" s="54" t="s">
        <v>68</v>
      </c>
      <c r="C24" s="55" t="s">
        <v>114</v>
      </c>
      <c r="D24" s="56">
        <v>6.85</v>
      </c>
      <c r="E24" s="56">
        <v>1</v>
      </c>
      <c r="F24" s="57">
        <f t="shared" si="0"/>
        <v>7.85</v>
      </c>
      <c r="G24" s="276">
        <f t="shared" si="1"/>
        <v>17.192</v>
      </c>
      <c r="H24" s="277" t="e">
        <f>IF((ABS((#REF!-#REF!)*E24/100))&gt;0.1, (#REF!-#REF!)*E24/100, 0)</f>
        <v>#REF!</v>
      </c>
      <c r="I24" s="118"/>
      <c r="J24" s="5"/>
      <c r="K24" s="5"/>
      <c r="L24" s="5"/>
      <c r="M24" s="21" t="s">
        <v>19</v>
      </c>
      <c r="N24" s="17" t="s">
        <v>20</v>
      </c>
      <c r="P24" s="271"/>
      <c r="Q24" s="274"/>
      <c r="R24" s="27">
        <v>44805</v>
      </c>
      <c r="S24" s="294"/>
      <c r="U24" s="36"/>
    </row>
    <row r="25" spans="2:21" ht="21.75" customHeight="1" thickBot="1" x14ac:dyDescent="0.35">
      <c r="B25" s="54" t="s">
        <v>125</v>
      </c>
      <c r="C25" s="55" t="s">
        <v>115</v>
      </c>
      <c r="D25" s="56">
        <v>8.25</v>
      </c>
      <c r="E25" s="56">
        <v>1</v>
      </c>
      <c r="F25" s="58">
        <f t="shared" si="0"/>
        <v>9.25</v>
      </c>
      <c r="G25" s="276">
        <f t="shared" si="1"/>
        <v>20.257999999999999</v>
      </c>
      <c r="H25" s="277" t="e">
        <f>IF((ABS((#REF!-#REF!)*E25/100))&gt;0.1, (#REF!-#REF!)*E25/100, 0)</f>
        <v>#REF!</v>
      </c>
      <c r="I25" s="118"/>
      <c r="J25" s="5"/>
      <c r="K25" s="5"/>
      <c r="L25" s="5"/>
      <c r="M25" s="21" t="s">
        <v>23</v>
      </c>
      <c r="N25" s="26">
        <v>580</v>
      </c>
      <c r="P25" s="269">
        <v>44774</v>
      </c>
      <c r="Q25" s="272">
        <v>387.63799999999998</v>
      </c>
      <c r="R25" s="99">
        <v>44835</v>
      </c>
      <c r="S25" s="294"/>
      <c r="U25" s="36"/>
    </row>
    <row r="26" spans="2:21" ht="21.75" customHeight="1" thickBot="1" x14ac:dyDescent="0.35">
      <c r="B26" s="54" t="s">
        <v>126</v>
      </c>
      <c r="C26" s="55" t="s">
        <v>71</v>
      </c>
      <c r="D26" s="56">
        <v>6.2</v>
      </c>
      <c r="E26" s="56">
        <v>1</v>
      </c>
      <c r="F26" s="58">
        <f t="shared" si="0"/>
        <v>7.2</v>
      </c>
      <c r="G26" s="276">
        <f t="shared" si="1"/>
        <v>15.768000000000001</v>
      </c>
      <c r="H26" s="277" t="e">
        <f>IF((ABS((#REF!-#REF!)*E26/100))&gt;0.1, (#REF!-#REF!)*E26/100, 0)</f>
        <v>#REF!</v>
      </c>
      <c r="I26" s="118"/>
      <c r="J26" s="5"/>
      <c r="K26" s="5"/>
      <c r="L26" s="5"/>
      <c r="M26" s="21" t="s">
        <v>26</v>
      </c>
      <c r="N26" s="26">
        <v>605</v>
      </c>
      <c r="P26" s="270"/>
      <c r="Q26" s="273"/>
      <c r="R26" s="27">
        <v>44866</v>
      </c>
      <c r="S26" s="294"/>
    </row>
    <row r="27" spans="2:21" ht="21.75" customHeight="1" thickBot="1" x14ac:dyDescent="0.35">
      <c r="B27" s="54" t="s">
        <v>127</v>
      </c>
      <c r="C27" s="55" t="s">
        <v>72</v>
      </c>
      <c r="D27" s="56">
        <v>5.5</v>
      </c>
      <c r="E27" s="56">
        <v>1</v>
      </c>
      <c r="F27" s="57">
        <f t="shared" si="0"/>
        <v>6.5</v>
      </c>
      <c r="G27" s="276">
        <f t="shared" si="1"/>
        <v>14.234999999999999</v>
      </c>
      <c r="H27" s="277" t="e">
        <f>IF((ABS((#REF!-#REF!)*E27/100))&gt;0.1, (#REF!-#REF!)*E27/100, 0)</f>
        <v>#REF!</v>
      </c>
      <c r="I27" s="118"/>
      <c r="J27" s="5"/>
      <c r="K27" s="5"/>
      <c r="L27" s="5"/>
      <c r="M27" s="21" t="s">
        <v>29</v>
      </c>
      <c r="N27" s="26">
        <v>624</v>
      </c>
      <c r="P27" s="271"/>
      <c r="Q27" s="274"/>
      <c r="R27" s="27">
        <v>44896</v>
      </c>
      <c r="S27" s="294"/>
    </row>
    <row r="28" spans="2:21" ht="21.75" customHeight="1" thickBot="1" x14ac:dyDescent="0.35">
      <c r="B28" s="54" t="s">
        <v>128</v>
      </c>
      <c r="C28" s="55" t="s">
        <v>73</v>
      </c>
      <c r="D28" s="56">
        <v>4.9000000000000004</v>
      </c>
      <c r="E28" s="56">
        <v>1</v>
      </c>
      <c r="F28" s="57">
        <f t="shared" si="0"/>
        <v>5.9</v>
      </c>
      <c r="G28" s="276">
        <f t="shared" si="1"/>
        <v>12.920999999999999</v>
      </c>
      <c r="H28" s="277" t="e">
        <f>IF((ABS((#REF!-#REF!)*E28/100))&gt;0.1, (#REF!-#REF!)*E28/100, 0)</f>
        <v>#REF!</v>
      </c>
      <c r="I28" s="118"/>
      <c r="J28" s="5"/>
      <c r="K28" s="5"/>
      <c r="L28" s="5"/>
      <c r="M28" s="21" t="s">
        <v>33</v>
      </c>
      <c r="N28" s="26">
        <v>655</v>
      </c>
      <c r="P28" s="269">
        <v>44866</v>
      </c>
      <c r="Q28" s="272" t="s">
        <v>88</v>
      </c>
      <c r="R28" s="99">
        <v>44927</v>
      </c>
      <c r="S28" s="294"/>
    </row>
    <row r="29" spans="2:21" ht="21.75" customHeight="1" thickBot="1" x14ac:dyDescent="0.35">
      <c r="B29" s="54" t="s">
        <v>129</v>
      </c>
      <c r="C29" s="55" t="s">
        <v>74</v>
      </c>
      <c r="D29" s="56">
        <v>4.5</v>
      </c>
      <c r="E29" s="60">
        <v>1</v>
      </c>
      <c r="F29" s="57">
        <f t="shared" si="0"/>
        <v>5.5</v>
      </c>
      <c r="G29" s="276">
        <f t="shared" si="1"/>
        <v>12.045</v>
      </c>
      <c r="H29" s="277" t="e">
        <f>IF((ABS((#REF!-#REF!)*E29/100))&gt;0.1, (#REF!-#REF!)*E29/100, 0)</f>
        <v>#REF!</v>
      </c>
      <c r="I29" s="118"/>
      <c r="J29" s="5"/>
      <c r="K29" s="5"/>
      <c r="L29" s="5"/>
      <c r="M29" s="21" t="s">
        <v>36</v>
      </c>
      <c r="N29" s="26">
        <v>719</v>
      </c>
      <c r="P29" s="270"/>
      <c r="Q29" s="273"/>
      <c r="R29" s="27">
        <v>44958</v>
      </c>
      <c r="S29" s="294"/>
    </row>
    <row r="30" spans="2:21" ht="21.75" customHeight="1" thickBot="1" x14ac:dyDescent="0.35">
      <c r="B30" s="61" t="s">
        <v>130</v>
      </c>
      <c r="C30" s="62" t="s">
        <v>75</v>
      </c>
      <c r="D30" s="63">
        <v>6.7</v>
      </c>
      <c r="E30" s="64">
        <v>1</v>
      </c>
      <c r="F30" s="65">
        <f t="shared" si="0"/>
        <v>7.7</v>
      </c>
      <c r="G30" s="278">
        <f t="shared" si="1"/>
        <v>16.863</v>
      </c>
      <c r="H30" s="279" t="e">
        <f>IF((ABS((#REF!-#REF!)*E30/100))&gt;0.1, (#REF!-#REF!)*E30/100, 0)</f>
        <v>#REF!</v>
      </c>
      <c r="I30" s="118"/>
      <c r="J30" s="5"/>
      <c r="K30" s="5"/>
      <c r="L30" s="5"/>
      <c r="M30" s="21" t="s">
        <v>18</v>
      </c>
      <c r="N30" s="26">
        <v>779</v>
      </c>
      <c r="P30" s="271"/>
      <c r="Q30" s="274"/>
      <c r="R30" s="27">
        <v>44986</v>
      </c>
      <c r="S30" s="295"/>
    </row>
    <row r="31" spans="2:21" ht="21.75" customHeight="1" thickBot="1" x14ac:dyDescent="0.35">
      <c r="B31" s="66"/>
      <c r="C31" s="67"/>
      <c r="D31" s="68"/>
      <c r="E31" s="69"/>
      <c r="F31" s="70"/>
      <c r="G31" s="132"/>
      <c r="H31" s="132"/>
      <c r="I31" s="118"/>
      <c r="J31" s="5"/>
      <c r="K31" s="5"/>
      <c r="L31" s="5"/>
      <c r="M31" s="21" t="s">
        <v>41</v>
      </c>
      <c r="N31" s="26">
        <v>824</v>
      </c>
      <c r="P31" s="269">
        <v>44978</v>
      </c>
      <c r="Q31" s="272" t="s">
        <v>88</v>
      </c>
      <c r="R31" s="99">
        <v>45017</v>
      </c>
      <c r="S31" s="5"/>
    </row>
    <row r="32" spans="2:21" ht="21.75" customHeight="1" thickBot="1" x14ac:dyDescent="0.35">
      <c r="B32" s="275" t="s">
        <v>140</v>
      </c>
      <c r="C32" s="275"/>
      <c r="D32" s="275"/>
      <c r="E32" s="275"/>
      <c r="F32" s="275"/>
      <c r="G32" s="275"/>
      <c r="H32" s="275"/>
      <c r="I32" s="118"/>
      <c r="J32" s="5"/>
      <c r="K32" s="5"/>
      <c r="M32" s="21" t="s">
        <v>44</v>
      </c>
      <c r="N32" s="26">
        <v>829</v>
      </c>
      <c r="P32" s="270"/>
      <c r="Q32" s="273"/>
      <c r="R32" s="27">
        <v>45047</v>
      </c>
    </row>
    <row r="33" spans="2:18" ht="21.75" customHeight="1" thickBot="1" x14ac:dyDescent="0.35">
      <c r="B33" s="257" t="s">
        <v>77</v>
      </c>
      <c r="C33" s="257"/>
      <c r="D33" s="257"/>
      <c r="E33" s="257"/>
      <c r="F33" s="257"/>
      <c r="G33" s="257"/>
      <c r="H33" s="257"/>
      <c r="I33" s="118"/>
      <c r="M33" s="21" t="s">
        <v>47</v>
      </c>
      <c r="N33" s="26">
        <v>806</v>
      </c>
      <c r="P33" s="271"/>
      <c r="Q33" s="274"/>
      <c r="R33" s="27">
        <v>45078</v>
      </c>
    </row>
    <row r="34" spans="2:18" ht="21.75" customHeight="1" x14ac:dyDescent="0.3">
      <c r="B34" s="257" t="s">
        <v>78</v>
      </c>
      <c r="C34" s="257"/>
      <c r="D34" s="257"/>
      <c r="E34" s="257"/>
      <c r="F34" s="257"/>
      <c r="G34" s="257"/>
      <c r="H34" s="257"/>
      <c r="I34" s="118"/>
      <c r="M34" s="21" t="s">
        <v>50</v>
      </c>
      <c r="N34" s="26">
        <v>764</v>
      </c>
      <c r="P34" s="5" t="s">
        <v>40</v>
      </c>
      <c r="Q34" s="59">
        <v>326.3</v>
      </c>
      <c r="R34" s="5" t="s">
        <v>40</v>
      </c>
    </row>
    <row r="35" spans="2:18" ht="21.75" customHeight="1" x14ac:dyDescent="0.3">
      <c r="B35" s="257" t="s">
        <v>79</v>
      </c>
      <c r="C35" s="257"/>
      <c r="D35" s="257"/>
      <c r="E35" s="257"/>
      <c r="F35" s="257"/>
      <c r="G35" s="257"/>
      <c r="H35" s="257"/>
      <c r="I35" s="118"/>
      <c r="M35" s="21" t="s">
        <v>53</v>
      </c>
      <c r="N35" s="26">
        <v>690</v>
      </c>
    </row>
    <row r="36" spans="2:18" ht="21.75" customHeight="1" thickBot="1" x14ac:dyDescent="0.35">
      <c r="B36" s="257" t="s">
        <v>80</v>
      </c>
      <c r="C36" s="257"/>
      <c r="D36" s="257"/>
      <c r="E36" s="257"/>
      <c r="F36" s="257"/>
      <c r="G36" s="257"/>
      <c r="H36" s="257"/>
      <c r="I36" s="118"/>
      <c r="M36" s="45" t="s">
        <v>54</v>
      </c>
      <c r="N36" s="126"/>
    </row>
    <row r="37" spans="2:18" ht="21.75" customHeight="1" x14ac:dyDescent="0.3">
      <c r="B37" s="71" t="s">
        <v>81</v>
      </c>
      <c r="C37" s="72" t="str">
        <f>K20</f>
        <v>September 2020</v>
      </c>
      <c r="D37" s="258" t="s">
        <v>82</v>
      </c>
      <c r="E37" s="258"/>
      <c r="F37" s="73">
        <f>K21</f>
        <v>326.3</v>
      </c>
      <c r="G37" s="71"/>
      <c r="H37" s="71"/>
      <c r="I37" s="118"/>
      <c r="M37" s="16"/>
      <c r="N37" s="125">
        <v>2023</v>
      </c>
    </row>
    <row r="38" spans="2:18" ht="21.75" customHeight="1" x14ac:dyDescent="0.3">
      <c r="B38" s="71"/>
      <c r="C38" s="72"/>
      <c r="D38" s="218"/>
      <c r="E38" s="218"/>
      <c r="F38" s="73"/>
      <c r="G38" s="71"/>
      <c r="H38" s="71"/>
      <c r="I38" s="118"/>
      <c r="M38" s="21" t="s">
        <v>19</v>
      </c>
      <c r="N38" s="17" t="s">
        <v>20</v>
      </c>
    </row>
    <row r="39" spans="2:18" ht="21.75" customHeight="1" x14ac:dyDescent="0.3">
      <c r="B39" s="259" t="s">
        <v>83</v>
      </c>
      <c r="C39" s="259"/>
      <c r="D39" s="259"/>
      <c r="E39" s="124">
        <f>K18</f>
        <v>44774</v>
      </c>
      <c r="F39" s="74" t="s">
        <v>84</v>
      </c>
      <c r="G39" s="104">
        <f>K19</f>
        <v>387.63799999999998</v>
      </c>
      <c r="H39" s="71"/>
      <c r="I39" s="118"/>
      <c r="M39" s="21" t="s">
        <v>23</v>
      </c>
      <c r="N39" s="26"/>
    </row>
    <row r="40" spans="2:18" ht="21.75" customHeight="1" thickBot="1" x14ac:dyDescent="0.35">
      <c r="B40" s="71"/>
      <c r="C40" s="71"/>
      <c r="D40" s="71"/>
      <c r="E40" s="71"/>
      <c r="F40" s="71"/>
      <c r="G40" s="71"/>
      <c r="H40" s="71"/>
      <c r="I40" s="118"/>
      <c r="M40" s="21" t="s">
        <v>26</v>
      </c>
      <c r="N40" s="26"/>
    </row>
    <row r="41" spans="2:18" ht="40.5" customHeight="1" thickBot="1" x14ac:dyDescent="0.3">
      <c r="B41" s="260" t="s">
        <v>139</v>
      </c>
      <c r="C41" s="261"/>
      <c r="D41" s="261"/>
      <c r="E41" s="261"/>
      <c r="F41" s="261"/>
      <c r="G41" s="261"/>
      <c r="H41" s="262"/>
      <c r="I41" s="108"/>
      <c r="M41" s="21" t="s">
        <v>29</v>
      </c>
      <c r="N41" s="26"/>
    </row>
    <row r="42" spans="2:18" ht="62.5" thickBot="1" x14ac:dyDescent="0.3">
      <c r="B42" s="156" t="s">
        <v>55</v>
      </c>
      <c r="C42" s="157" t="s">
        <v>56</v>
      </c>
      <c r="D42" s="158" t="s">
        <v>57</v>
      </c>
      <c r="E42" s="158" t="s">
        <v>85</v>
      </c>
      <c r="F42" s="158" t="s">
        <v>59</v>
      </c>
      <c r="G42" s="159" t="s">
        <v>86</v>
      </c>
      <c r="H42" s="155" t="s">
        <v>87</v>
      </c>
      <c r="I42" s="117"/>
      <c r="M42" s="21" t="s">
        <v>33</v>
      </c>
      <c r="N42" s="26"/>
    </row>
    <row r="43" spans="2:18" ht="21.75" customHeight="1" thickBot="1" x14ac:dyDescent="0.35">
      <c r="B43" s="160">
        <v>302.01</v>
      </c>
      <c r="C43" s="161" t="s">
        <v>61</v>
      </c>
      <c r="D43" s="162">
        <v>3.75</v>
      </c>
      <c r="E43" s="163">
        <v>0</v>
      </c>
      <c r="F43" s="164">
        <f>D43+E43</f>
        <v>3.75</v>
      </c>
      <c r="G43" s="196">
        <v>0.96250000000000002</v>
      </c>
      <c r="H43" s="197" t="str">
        <f t="shared" ref="H43:H53" si="2">(IF((($K$19-$K$21)/$K$21)&gt;0.05, "5.00%",($K$19-$K$21)/$K$21))</f>
        <v>5.00%</v>
      </c>
      <c r="I43" s="119"/>
      <c r="M43" s="45" t="s">
        <v>36</v>
      </c>
      <c r="N43" s="126"/>
    </row>
    <row r="44" spans="2:18" ht="21.75" customHeight="1" x14ac:dyDescent="0.3">
      <c r="B44" s="54" t="s">
        <v>62</v>
      </c>
      <c r="C44" s="79" t="s">
        <v>63</v>
      </c>
      <c r="D44" s="56">
        <v>6.85</v>
      </c>
      <c r="E44" s="56">
        <v>1</v>
      </c>
      <c r="F44" s="57">
        <f t="shared" ref="F44:F53" si="3">D44+E44</f>
        <v>7.85</v>
      </c>
      <c r="G44" s="198">
        <v>0.92149999999999999</v>
      </c>
      <c r="H44" s="199" t="str">
        <f t="shared" si="2"/>
        <v>5.00%</v>
      </c>
      <c r="I44" s="119"/>
    </row>
    <row r="45" spans="2:18" ht="21.75" customHeight="1" x14ac:dyDescent="0.3">
      <c r="B45" s="54" t="s">
        <v>64</v>
      </c>
      <c r="C45" s="79" t="s">
        <v>65</v>
      </c>
      <c r="D45" s="56">
        <v>6.85</v>
      </c>
      <c r="E45" s="56">
        <v>1</v>
      </c>
      <c r="F45" s="57">
        <f t="shared" si="3"/>
        <v>7.85</v>
      </c>
      <c r="G45" s="198">
        <v>0.92149999999999999</v>
      </c>
      <c r="H45" s="199" t="str">
        <f t="shared" si="2"/>
        <v>5.00%</v>
      </c>
      <c r="I45" s="119"/>
    </row>
    <row r="46" spans="2:18" ht="21.75" customHeight="1" x14ac:dyDescent="0.3">
      <c r="B46" s="54" t="s">
        <v>66</v>
      </c>
      <c r="C46" s="79" t="s">
        <v>67</v>
      </c>
      <c r="D46" s="56">
        <v>6.85</v>
      </c>
      <c r="E46" s="56">
        <v>1</v>
      </c>
      <c r="F46" s="57">
        <f t="shared" si="3"/>
        <v>7.85</v>
      </c>
      <c r="G46" s="198">
        <v>0.92149999999999999</v>
      </c>
      <c r="H46" s="199" t="str">
        <f t="shared" si="2"/>
        <v>5.00%</v>
      </c>
      <c r="I46" s="119"/>
    </row>
    <row r="47" spans="2:18" ht="21.75" customHeight="1" x14ac:dyDescent="0.3">
      <c r="B47" s="54" t="s">
        <v>68</v>
      </c>
      <c r="C47" s="79" t="s">
        <v>69</v>
      </c>
      <c r="D47" s="56">
        <v>6.85</v>
      </c>
      <c r="E47" s="56">
        <v>1</v>
      </c>
      <c r="F47" s="57">
        <f t="shared" si="3"/>
        <v>7.85</v>
      </c>
      <c r="G47" s="198">
        <v>0.92149999999999999</v>
      </c>
      <c r="H47" s="199" t="str">
        <f t="shared" si="2"/>
        <v>5.00%</v>
      </c>
      <c r="I47" s="119"/>
    </row>
    <row r="48" spans="2:18" ht="21.75" customHeight="1" x14ac:dyDescent="0.3">
      <c r="B48" s="54" t="s">
        <v>125</v>
      </c>
      <c r="C48" s="79" t="s">
        <v>70</v>
      </c>
      <c r="D48" s="56">
        <v>8.25</v>
      </c>
      <c r="E48" s="56">
        <v>1</v>
      </c>
      <c r="F48" s="58">
        <f t="shared" si="3"/>
        <v>9.25</v>
      </c>
      <c r="G48" s="198">
        <v>0.90749999999999997</v>
      </c>
      <c r="H48" s="199" t="str">
        <f t="shared" si="2"/>
        <v>5.00%</v>
      </c>
      <c r="I48" s="119"/>
    </row>
    <row r="49" spans="2:26" ht="21.75" customHeight="1" x14ac:dyDescent="0.3">
      <c r="B49" s="54" t="s">
        <v>126</v>
      </c>
      <c r="C49" s="79" t="s">
        <v>71</v>
      </c>
      <c r="D49" s="56">
        <v>6.2</v>
      </c>
      <c r="E49" s="56">
        <v>1</v>
      </c>
      <c r="F49" s="58">
        <f t="shared" si="3"/>
        <v>7.2</v>
      </c>
      <c r="G49" s="198">
        <v>0.92800000000000005</v>
      </c>
      <c r="H49" s="199" t="str">
        <f t="shared" si="2"/>
        <v>5.00%</v>
      </c>
      <c r="I49" s="119"/>
    </row>
    <row r="50" spans="2:26" ht="21.75" customHeight="1" x14ac:dyDescent="0.3">
      <c r="B50" s="54" t="s">
        <v>127</v>
      </c>
      <c r="C50" s="79" t="s">
        <v>72</v>
      </c>
      <c r="D50" s="56">
        <v>5.5</v>
      </c>
      <c r="E50" s="56">
        <v>1</v>
      </c>
      <c r="F50" s="57">
        <f t="shared" si="3"/>
        <v>6.5</v>
      </c>
      <c r="G50" s="198">
        <v>0.93500000000000005</v>
      </c>
      <c r="H50" s="199" t="str">
        <f t="shared" si="2"/>
        <v>5.00%</v>
      </c>
      <c r="I50" s="119"/>
    </row>
    <row r="51" spans="2:26" ht="21.75" customHeight="1" x14ac:dyDescent="0.3">
      <c r="B51" s="54" t="s">
        <v>128</v>
      </c>
      <c r="C51" s="79" t="s">
        <v>73</v>
      </c>
      <c r="D51" s="56">
        <v>4.9000000000000004</v>
      </c>
      <c r="E51" s="56">
        <v>1</v>
      </c>
      <c r="F51" s="57">
        <f t="shared" si="3"/>
        <v>5.9</v>
      </c>
      <c r="G51" s="198">
        <v>0.94099999999999995</v>
      </c>
      <c r="H51" s="199" t="str">
        <f t="shared" si="2"/>
        <v>5.00%</v>
      </c>
      <c r="I51" s="119"/>
    </row>
    <row r="52" spans="2:26" ht="21.75" customHeight="1" x14ac:dyDescent="0.3">
      <c r="B52" s="54" t="s">
        <v>129</v>
      </c>
      <c r="C52" s="79" t="s">
        <v>74</v>
      </c>
      <c r="D52" s="56">
        <v>4.5</v>
      </c>
      <c r="E52" s="60">
        <v>1</v>
      </c>
      <c r="F52" s="57">
        <f t="shared" si="3"/>
        <v>5.5</v>
      </c>
      <c r="G52" s="198">
        <v>0.94499999999999995</v>
      </c>
      <c r="H52" s="199" t="str">
        <f t="shared" si="2"/>
        <v>5.00%</v>
      </c>
      <c r="I52" s="119"/>
    </row>
    <row r="53" spans="2:26" ht="21.75" customHeight="1" thickBot="1" x14ac:dyDescent="0.35">
      <c r="B53" s="61" t="s">
        <v>130</v>
      </c>
      <c r="C53" s="82" t="s">
        <v>75</v>
      </c>
      <c r="D53" s="63">
        <v>6.7</v>
      </c>
      <c r="E53" s="64">
        <v>1</v>
      </c>
      <c r="F53" s="65">
        <f t="shared" si="3"/>
        <v>7.7</v>
      </c>
      <c r="G53" s="200">
        <v>0.92300000000000004</v>
      </c>
      <c r="H53" s="201" t="str">
        <f t="shared" si="2"/>
        <v>5.00%</v>
      </c>
      <c r="I53" s="119"/>
    </row>
    <row r="54" spans="2:26" x14ac:dyDescent="0.25">
      <c r="B54" s="87"/>
      <c r="C54" s="86"/>
      <c r="D54" s="86"/>
      <c r="E54" s="86"/>
      <c r="F54" s="86"/>
      <c r="G54" s="86"/>
      <c r="H54" s="86"/>
      <c r="I54" s="120"/>
    </row>
    <row r="55" spans="2:26" ht="21" customHeight="1" thickBot="1" x14ac:dyDescent="0.3">
      <c r="B55" s="87"/>
      <c r="C55" s="86"/>
      <c r="D55" s="86"/>
      <c r="E55" s="86"/>
      <c r="F55" s="86"/>
      <c r="G55" s="86"/>
      <c r="H55" s="86"/>
      <c r="I55" s="120"/>
    </row>
    <row r="56" spans="2:26" ht="41.25" customHeight="1" thickBot="1" x14ac:dyDescent="0.3">
      <c r="B56" s="263" t="s">
        <v>131</v>
      </c>
      <c r="C56" s="264"/>
      <c r="D56" s="264"/>
      <c r="E56" s="264"/>
      <c r="F56" s="264"/>
      <c r="G56" s="264"/>
      <c r="H56" s="265"/>
      <c r="I56" s="121"/>
    </row>
    <row r="57" spans="2:26" ht="40.5" customHeight="1" thickBot="1" x14ac:dyDescent="0.3">
      <c r="B57" s="266" t="s">
        <v>134</v>
      </c>
      <c r="C57" s="267"/>
      <c r="D57" s="267"/>
      <c r="E57" s="267"/>
      <c r="F57" s="267"/>
      <c r="G57" s="267"/>
      <c r="H57" s="268"/>
      <c r="I57" s="108"/>
    </row>
    <row r="58" spans="2:26" ht="47" thickBot="1" x14ac:dyDescent="0.3">
      <c r="B58" s="46" t="s">
        <v>55</v>
      </c>
      <c r="C58" s="47" t="s">
        <v>56</v>
      </c>
      <c r="D58" s="48" t="s">
        <v>57</v>
      </c>
      <c r="E58" s="48" t="s">
        <v>85</v>
      </c>
      <c r="F58" s="48" t="s">
        <v>59</v>
      </c>
      <c r="G58" s="249" t="s">
        <v>60</v>
      </c>
      <c r="H58" s="250"/>
      <c r="I58" s="117"/>
    </row>
    <row r="59" spans="2:26" ht="21.75" customHeight="1" x14ac:dyDescent="0.3">
      <c r="B59" s="49" t="s">
        <v>89</v>
      </c>
      <c r="C59" s="89" t="s">
        <v>90</v>
      </c>
      <c r="D59" s="51">
        <v>6</v>
      </c>
      <c r="E59" s="51">
        <v>1</v>
      </c>
      <c r="F59" s="51">
        <f>D59+E59</f>
        <v>7</v>
      </c>
      <c r="G59" s="251">
        <f>IF((ABS(($K$15-$K$14)*F59/100))&gt;0.1, ($K$15-$K$14)*F59/100, 0)</f>
        <v>15.33</v>
      </c>
      <c r="H59" s="252" t="e">
        <f>IF((ABS((#REF!-#REF!)*E59/100))&gt;0.1, (#REF!-#REF!)*E59/100, 0)</f>
        <v>#REF!</v>
      </c>
      <c r="I59" s="118"/>
    </row>
    <row r="60" spans="2:26" ht="21.75" customHeight="1" x14ac:dyDescent="0.3">
      <c r="B60" s="54" t="s">
        <v>91</v>
      </c>
      <c r="C60" s="90" t="s">
        <v>92</v>
      </c>
      <c r="D60" s="56">
        <v>6</v>
      </c>
      <c r="E60" s="56">
        <v>1</v>
      </c>
      <c r="F60" s="56">
        <f>D60+E60</f>
        <v>7</v>
      </c>
      <c r="G60" s="253">
        <f>IF((ABS(($K$15-$K$14)*F60/100))&gt;0.1, ($K$15-$K$14)*F60/100, 0)</f>
        <v>15.33</v>
      </c>
      <c r="H60" s="254" t="e">
        <f>IF((ABS((#REF!-#REF!)*E60/100))&gt;0.1, (#REF!-#REF!)*E60/100, 0)</f>
        <v>#REF!</v>
      </c>
      <c r="I60" s="118"/>
    </row>
    <row r="61" spans="2:26" ht="21" customHeight="1" thickBot="1" x14ac:dyDescent="0.35">
      <c r="B61" s="61" t="s">
        <v>93</v>
      </c>
      <c r="C61" s="91" t="s">
        <v>94</v>
      </c>
      <c r="D61" s="63">
        <v>6</v>
      </c>
      <c r="E61" s="63">
        <v>1</v>
      </c>
      <c r="F61" s="63">
        <f>D61+E61</f>
        <v>7</v>
      </c>
      <c r="G61" s="255">
        <f>IF((ABS(($K$15-$K$14)*F61/100))&gt;0.1, ($K$15-$K$14)*F61/100, 0)</f>
        <v>15.33</v>
      </c>
      <c r="H61" s="256" t="e">
        <f>IF((ABS((#REF!-#REF!)*E61/100))&gt;0.1, (#REF!-#REF!)*E61/100, 0)</f>
        <v>#REF!</v>
      </c>
      <c r="I61" s="118"/>
    </row>
    <row r="62" spans="2:26" ht="61.5" customHeight="1" thickBot="1" x14ac:dyDescent="0.3">
      <c r="I62" s="121"/>
    </row>
    <row r="63" spans="2:26" ht="43.5" customHeight="1" thickBot="1" x14ac:dyDescent="0.3">
      <c r="B63" s="245" t="s">
        <v>95</v>
      </c>
      <c r="C63" s="246"/>
      <c r="D63" s="246"/>
      <c r="E63" s="246"/>
      <c r="F63" s="246"/>
      <c r="G63" s="246"/>
      <c r="H63" s="247"/>
      <c r="I63" s="121"/>
    </row>
    <row r="64" spans="2:26" s="4" customFormat="1" ht="15" customHeight="1" x14ac:dyDescent="0.25">
      <c r="B64" s="243"/>
      <c r="C64" s="243"/>
      <c r="D64" s="243"/>
      <c r="E64" s="243"/>
      <c r="F64" s="243"/>
      <c r="G64" s="243"/>
      <c r="H64" s="243"/>
      <c r="I64" s="121"/>
      <c r="M64" s="5"/>
      <c r="N64" s="5"/>
      <c r="O64" s="5"/>
      <c r="P64" s="6"/>
      <c r="Q64" s="6"/>
      <c r="R64" s="6"/>
      <c r="S64" s="6"/>
      <c r="T64" s="5"/>
      <c r="U64" s="5"/>
      <c r="V64" s="5"/>
      <c r="W64" s="5"/>
      <c r="X64" s="5"/>
      <c r="Y64" s="5"/>
      <c r="Z64" s="5"/>
    </row>
    <row r="65" spans="2:26" s="4" customFormat="1" ht="21.75" customHeight="1" x14ac:dyDescent="0.25">
      <c r="B65" s="248" t="s">
        <v>96</v>
      </c>
      <c r="C65" s="248"/>
      <c r="D65" s="248"/>
      <c r="E65" s="248"/>
      <c r="F65" s="248"/>
      <c r="G65" s="248"/>
      <c r="H65" s="248"/>
      <c r="I65" s="121"/>
      <c r="M65" s="5"/>
      <c r="N65" s="5"/>
      <c r="O65" s="5"/>
      <c r="P65" s="6"/>
      <c r="Q65" s="6"/>
      <c r="R65" s="6"/>
      <c r="S65" s="6"/>
      <c r="T65" s="5"/>
      <c r="U65" s="5"/>
      <c r="V65" s="5"/>
      <c r="W65" s="5"/>
      <c r="X65" s="5"/>
      <c r="Y65" s="5"/>
      <c r="Z65" s="5"/>
    </row>
    <row r="66" spans="2:26" s="4" customFormat="1" ht="14.25" customHeight="1" thickBot="1" x14ac:dyDescent="0.3">
      <c r="B66" s="243"/>
      <c r="C66" s="243"/>
      <c r="D66" s="243"/>
      <c r="E66" s="243"/>
      <c r="F66" s="243"/>
      <c r="G66" s="243"/>
      <c r="H66" s="243"/>
      <c r="I66" s="121"/>
      <c r="M66" s="5"/>
      <c r="N66" s="5"/>
      <c r="O66" s="5"/>
      <c r="P66" s="6"/>
      <c r="Q66" s="6"/>
      <c r="R66" s="6"/>
      <c r="S66" s="6"/>
      <c r="T66" s="5"/>
      <c r="U66" s="5"/>
      <c r="V66" s="5"/>
      <c r="W66" s="5"/>
      <c r="X66" s="5"/>
      <c r="Y66" s="5"/>
      <c r="Z66" s="5"/>
    </row>
    <row r="67" spans="2:26"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c r="X67" s="5"/>
      <c r="Y67" s="5"/>
      <c r="Z67" s="5"/>
    </row>
    <row r="68" spans="2:26" s="4" customFormat="1" ht="46.5" customHeight="1" thickBot="1" x14ac:dyDescent="0.3">
      <c r="B68" s="236"/>
      <c r="C68" s="238"/>
      <c r="D68" s="240"/>
      <c r="E68" s="238"/>
      <c r="F68" s="238"/>
      <c r="G68" s="238"/>
      <c r="H68" s="242"/>
      <c r="I68" s="121"/>
      <c r="M68" s="5"/>
      <c r="N68" s="5"/>
      <c r="O68" s="5"/>
      <c r="P68" s="6"/>
      <c r="Q68" s="6"/>
      <c r="R68" s="6"/>
      <c r="S68" s="6"/>
      <c r="T68" s="5"/>
      <c r="U68" s="5"/>
      <c r="V68" s="5"/>
      <c r="W68" s="5"/>
      <c r="X68" s="5"/>
      <c r="Y68" s="5"/>
      <c r="Z68" s="5"/>
    </row>
    <row r="69" spans="2:26" s="4" customFormat="1" ht="18.75" customHeight="1" x14ac:dyDescent="0.25">
      <c r="B69" s="243"/>
      <c r="C69" s="243"/>
      <c r="D69" s="243"/>
      <c r="E69" s="243"/>
      <c r="F69" s="243"/>
      <c r="G69" s="243"/>
      <c r="H69" s="243"/>
      <c r="I69" s="121"/>
      <c r="M69" s="5"/>
      <c r="N69" s="5"/>
      <c r="O69" s="5"/>
      <c r="P69" s="6"/>
      <c r="Q69" s="6"/>
      <c r="R69" s="6"/>
      <c r="S69" s="6"/>
      <c r="T69" s="5"/>
      <c r="U69" s="5"/>
      <c r="V69" s="5"/>
      <c r="W69" s="5"/>
      <c r="X69" s="5"/>
      <c r="Y69" s="5"/>
      <c r="Z69" s="5"/>
    </row>
    <row r="70" spans="2:26" s="4" customFormat="1" ht="21.75" customHeight="1" x14ac:dyDescent="0.25">
      <c r="B70" s="248" t="s">
        <v>102</v>
      </c>
      <c r="C70" s="248"/>
      <c r="D70" s="248"/>
      <c r="E70" s="248"/>
      <c r="F70" s="248"/>
      <c r="G70" s="248"/>
      <c r="H70" s="248"/>
      <c r="I70" s="121"/>
      <c r="M70" s="5"/>
      <c r="N70" s="5"/>
      <c r="O70" s="5"/>
      <c r="P70" s="6"/>
      <c r="Q70" s="6"/>
      <c r="R70" s="6"/>
      <c r="S70" s="6"/>
      <c r="T70" s="5"/>
      <c r="U70" s="5"/>
      <c r="V70" s="5"/>
      <c r="W70" s="5"/>
      <c r="X70" s="5"/>
      <c r="Y70" s="5"/>
      <c r="Z70" s="5"/>
    </row>
    <row r="71" spans="2:26" s="4" customFormat="1" ht="15.75" customHeight="1" x14ac:dyDescent="0.25">
      <c r="B71" s="243"/>
      <c r="C71" s="243"/>
      <c r="D71" s="243"/>
      <c r="E71" s="243"/>
      <c r="F71" s="243"/>
      <c r="G71" s="243"/>
      <c r="H71" s="243"/>
      <c r="I71" s="121"/>
      <c r="M71" s="5"/>
      <c r="N71" s="5"/>
      <c r="O71" s="5"/>
      <c r="P71" s="6"/>
      <c r="Q71" s="6"/>
      <c r="R71" s="6"/>
      <c r="S71" s="6"/>
      <c r="T71" s="5"/>
      <c r="U71" s="5"/>
      <c r="V71" s="5"/>
      <c r="W71" s="5"/>
      <c r="X71" s="5"/>
      <c r="Y71" s="5"/>
      <c r="Z71" s="5"/>
    </row>
    <row r="72" spans="2:26" s="4" customFormat="1" ht="33" customHeight="1" x14ac:dyDescent="0.25">
      <c r="B72" s="232" t="s">
        <v>103</v>
      </c>
      <c r="C72" s="232"/>
      <c r="D72" s="232"/>
      <c r="E72" s="232"/>
      <c r="F72" s="232"/>
      <c r="G72" s="232"/>
      <c r="H72" s="232"/>
      <c r="I72" s="121"/>
      <c r="M72" s="5"/>
      <c r="N72" s="5"/>
      <c r="O72" s="5"/>
      <c r="P72" s="6"/>
      <c r="Q72" s="6"/>
      <c r="R72" s="6"/>
      <c r="S72" s="6"/>
      <c r="T72" s="5"/>
      <c r="U72" s="5"/>
      <c r="V72" s="5"/>
      <c r="W72" s="5"/>
      <c r="X72" s="5"/>
      <c r="Y72" s="5"/>
      <c r="Z72" s="5"/>
    </row>
    <row r="73" spans="2:26" s="93" customFormat="1" ht="33" customHeight="1" x14ac:dyDescent="0.35">
      <c r="B73" s="233" t="s">
        <v>104</v>
      </c>
      <c r="C73" s="233"/>
      <c r="E73" s="94"/>
      <c r="F73" s="94"/>
      <c r="G73" s="94"/>
      <c r="H73" s="94"/>
      <c r="I73" s="122"/>
      <c r="J73" s="4"/>
      <c r="K73" s="4"/>
      <c r="L73" s="4"/>
      <c r="M73" s="5"/>
      <c r="N73" s="5"/>
      <c r="O73" s="5"/>
      <c r="P73" s="6"/>
      <c r="Q73" s="6"/>
      <c r="R73" s="6"/>
      <c r="S73" s="6"/>
      <c r="T73" s="5"/>
      <c r="U73" s="5"/>
      <c r="V73" s="5"/>
      <c r="W73" s="5"/>
      <c r="X73" s="5"/>
      <c r="Y73" s="5"/>
      <c r="Z73" s="5"/>
    </row>
    <row r="74" spans="2:26" s="93" customFormat="1" ht="33" customHeight="1" x14ac:dyDescent="0.35">
      <c r="C74" s="100" t="str">
        <f>CONCATENATE(" $45.000"," + ($",G20,") =")</f>
        <v xml:space="preserve"> $45.000 + ($8.213) =</v>
      </c>
      <c r="D74" s="95">
        <f>(45+G20)</f>
        <v>53.213000000000001</v>
      </c>
      <c r="E74" s="29"/>
      <c r="F74" s="29"/>
      <c r="G74" s="29"/>
      <c r="H74" s="29"/>
      <c r="I74" s="122"/>
      <c r="J74" s="4"/>
      <c r="K74" s="4"/>
      <c r="L74" s="4"/>
      <c r="M74" s="5"/>
      <c r="N74" s="5"/>
      <c r="O74" s="5"/>
      <c r="P74" s="6"/>
      <c r="Q74" s="6"/>
      <c r="R74" s="6"/>
      <c r="S74" s="6"/>
      <c r="T74" s="5"/>
      <c r="U74" s="5"/>
      <c r="V74" s="5"/>
      <c r="W74" s="5"/>
      <c r="X74" s="5"/>
      <c r="Y74" s="5"/>
      <c r="Z74" s="5"/>
    </row>
    <row r="75" spans="2:26" s="93" customFormat="1" ht="33" customHeight="1" x14ac:dyDescent="0.35">
      <c r="B75" s="233" t="s">
        <v>105</v>
      </c>
      <c r="C75" s="233"/>
      <c r="D75" s="96"/>
      <c r="E75" s="29"/>
      <c r="F75" s="29"/>
      <c r="G75" s="29"/>
      <c r="H75" s="29"/>
      <c r="I75" s="122"/>
      <c r="J75" s="4"/>
      <c r="K75" s="4"/>
      <c r="L75" s="4"/>
      <c r="M75" s="5"/>
      <c r="N75" s="5"/>
      <c r="O75" s="5"/>
      <c r="P75" s="6"/>
      <c r="Q75" s="6"/>
      <c r="R75" s="6"/>
      <c r="S75" s="6"/>
      <c r="T75" s="5"/>
      <c r="U75" s="5"/>
      <c r="V75" s="5"/>
      <c r="W75" s="5"/>
      <c r="X75" s="5"/>
      <c r="Y75" s="5"/>
      <c r="Z75" s="5"/>
    </row>
    <row r="76" spans="2:26" s="93" customFormat="1" ht="33" customHeight="1" x14ac:dyDescent="0.35">
      <c r="C76" s="105" t="str">
        <f>CONCATENATE(" $45.000"," x ",H43, " =")</f>
        <v xml:space="preserve"> $45.000 x 5.00% =</v>
      </c>
      <c r="D76" s="106">
        <f>(45*H43)</f>
        <v>2.25</v>
      </c>
      <c r="E76" s="29"/>
      <c r="F76" s="29"/>
      <c r="G76" s="29"/>
      <c r="H76" s="29"/>
      <c r="I76" s="122"/>
      <c r="J76" s="4"/>
      <c r="K76" s="4"/>
      <c r="L76" s="4"/>
      <c r="M76" s="5"/>
      <c r="N76" s="5"/>
      <c r="O76" s="5"/>
      <c r="P76" s="6"/>
      <c r="Q76" s="6"/>
      <c r="R76" s="6"/>
      <c r="S76" s="6"/>
      <c r="T76" s="5"/>
      <c r="U76" s="5"/>
      <c r="V76" s="5"/>
      <c r="W76" s="5"/>
      <c r="X76" s="5"/>
      <c r="Y76" s="5"/>
      <c r="Z76" s="5"/>
    </row>
    <row r="77" spans="2:26" s="93" customFormat="1" ht="33" customHeight="1" x14ac:dyDescent="0.35">
      <c r="C77" s="244" t="str">
        <f>CONCATENATE("$",D76," x 96.25% (Difference of 100% Material Minus Total % Asphalt + Fuel Allowance) =")</f>
        <v>$2.25 x 96.25% (Difference of 100% Material Minus Total % Asphalt + Fuel Allowance) =</v>
      </c>
      <c r="D77" s="244"/>
      <c r="E77" s="244"/>
      <c r="F77" s="244"/>
      <c r="G77" s="244"/>
      <c r="H77" s="95">
        <f>D76*96.25/100</f>
        <v>2.1659999999999999</v>
      </c>
      <c r="I77" s="122"/>
      <c r="J77" s="4"/>
      <c r="K77" s="4"/>
      <c r="L77" s="4"/>
      <c r="M77" s="5"/>
      <c r="N77" s="5"/>
      <c r="O77" s="5"/>
      <c r="P77" s="6"/>
      <c r="Q77" s="6"/>
      <c r="R77" s="6"/>
      <c r="S77" s="6"/>
      <c r="T77" s="5"/>
      <c r="U77" s="5"/>
      <c r="V77" s="5"/>
      <c r="W77" s="5"/>
      <c r="X77" s="5"/>
      <c r="Y77" s="5"/>
      <c r="Z77" s="5"/>
    </row>
    <row r="78" spans="2:26" s="93" customFormat="1" ht="33" customHeight="1" x14ac:dyDescent="0.35">
      <c r="B78" s="233" t="s">
        <v>106</v>
      </c>
      <c r="C78" s="233"/>
      <c r="D78" s="233"/>
      <c r="E78" s="233"/>
      <c r="F78" s="233"/>
      <c r="G78" s="29"/>
      <c r="H78" s="29"/>
      <c r="I78" s="122"/>
      <c r="J78" s="4"/>
      <c r="K78" s="4"/>
      <c r="L78" s="4"/>
      <c r="M78" s="5"/>
      <c r="N78" s="5"/>
      <c r="O78" s="5"/>
      <c r="P78" s="6"/>
      <c r="Q78" s="6"/>
      <c r="R78" s="6"/>
      <c r="S78" s="6"/>
      <c r="T78" s="5"/>
      <c r="U78" s="5"/>
      <c r="V78" s="5"/>
      <c r="W78" s="5"/>
      <c r="X78" s="5"/>
      <c r="Y78" s="5"/>
      <c r="Z78" s="5"/>
    </row>
    <row r="79" spans="2:26" s="93" customFormat="1" ht="33" customHeight="1" x14ac:dyDescent="0.35">
      <c r="C79" s="217" t="str">
        <f>CONCATENATE("$",D74," + $",H77, "  =")</f>
        <v>$53.213 + $2.166  =</v>
      </c>
      <c r="D79" s="97">
        <f>D74+H77</f>
        <v>55.378999999999998</v>
      </c>
      <c r="E79" s="29"/>
      <c r="F79" s="29"/>
      <c r="G79" s="29"/>
      <c r="H79" s="29"/>
      <c r="I79" s="122"/>
      <c r="J79" s="4"/>
      <c r="K79" s="4"/>
      <c r="L79" s="4"/>
      <c r="M79" s="5"/>
      <c r="N79" s="5"/>
      <c r="O79" s="5"/>
      <c r="P79" s="6"/>
      <c r="Q79" s="6"/>
      <c r="R79" s="6"/>
      <c r="S79" s="6"/>
      <c r="T79" s="5"/>
      <c r="U79" s="5"/>
      <c r="V79" s="5"/>
      <c r="W79" s="5"/>
      <c r="X79" s="5"/>
      <c r="Y79" s="5"/>
      <c r="Z79" s="5"/>
    </row>
    <row r="80" spans="2:26" ht="29.25" customHeight="1" thickBot="1" x14ac:dyDescent="0.3">
      <c r="I80" s="121"/>
    </row>
    <row r="81" spans="2:26" ht="43.5" customHeight="1" thickBot="1" x14ac:dyDescent="0.3">
      <c r="B81" s="245" t="s">
        <v>107</v>
      </c>
      <c r="C81" s="246"/>
      <c r="D81" s="246"/>
      <c r="E81" s="246"/>
      <c r="F81" s="246"/>
      <c r="G81" s="246"/>
      <c r="H81" s="247"/>
      <c r="I81" s="121"/>
    </row>
    <row r="82" spans="2:26" ht="21.75" customHeight="1" x14ac:dyDescent="0.25">
      <c r="B82" s="243"/>
      <c r="C82" s="243"/>
      <c r="D82" s="243"/>
      <c r="E82" s="243"/>
      <c r="F82" s="243"/>
      <c r="G82" s="243"/>
      <c r="H82" s="243"/>
      <c r="I82" s="121"/>
    </row>
    <row r="83" spans="2:26" ht="21.75" customHeight="1" x14ac:dyDescent="0.25">
      <c r="B83" s="248" t="s">
        <v>108</v>
      </c>
      <c r="C83" s="248"/>
      <c r="D83" s="248"/>
      <c r="E83" s="248"/>
      <c r="F83" s="248"/>
      <c r="G83" s="248"/>
      <c r="H83" s="248"/>
      <c r="I83" s="121"/>
    </row>
    <row r="84" spans="2:26" ht="14.25" customHeight="1" thickBot="1" x14ac:dyDescent="0.3">
      <c r="B84" s="243"/>
      <c r="C84" s="243"/>
      <c r="D84" s="243"/>
      <c r="E84" s="243"/>
      <c r="F84" s="243"/>
      <c r="G84" s="243"/>
      <c r="H84" s="243"/>
      <c r="I84" s="121"/>
    </row>
    <row r="85" spans="2:26" ht="46.5" customHeight="1" x14ac:dyDescent="0.25">
      <c r="B85" s="235" t="s">
        <v>97</v>
      </c>
      <c r="C85" s="237" t="s">
        <v>98</v>
      </c>
      <c r="D85" s="239" t="s">
        <v>99</v>
      </c>
      <c r="E85" s="237" t="s">
        <v>100</v>
      </c>
      <c r="F85" s="237"/>
      <c r="G85" s="237" t="s">
        <v>101</v>
      </c>
      <c r="H85" s="241"/>
      <c r="I85" s="121"/>
    </row>
    <row r="86" spans="2:26" ht="46.5" customHeight="1" thickBot="1" x14ac:dyDescent="0.3">
      <c r="B86" s="236"/>
      <c r="C86" s="238"/>
      <c r="D86" s="240"/>
      <c r="E86" s="238"/>
      <c r="F86" s="238"/>
      <c r="G86" s="238"/>
      <c r="H86" s="242"/>
      <c r="I86" s="121"/>
    </row>
    <row r="87" spans="2:26" ht="18.75" customHeight="1" x14ac:dyDescent="0.25">
      <c r="B87" s="243"/>
      <c r="C87" s="243"/>
      <c r="D87" s="243"/>
      <c r="E87" s="243"/>
      <c r="F87" s="243"/>
      <c r="G87" s="243"/>
      <c r="H87" s="243"/>
      <c r="I87" s="121"/>
    </row>
    <row r="88" spans="2:26" ht="33" customHeight="1" x14ac:dyDescent="0.25">
      <c r="B88" s="232" t="s">
        <v>109</v>
      </c>
      <c r="C88" s="232"/>
      <c r="D88" s="232"/>
      <c r="E88" s="232"/>
      <c r="F88" s="232"/>
      <c r="G88" s="232"/>
      <c r="H88" s="232"/>
      <c r="I88" s="121"/>
    </row>
    <row r="89" spans="2:26" s="93" customFormat="1" ht="33" customHeight="1" x14ac:dyDescent="0.35">
      <c r="B89" s="233" t="s">
        <v>104</v>
      </c>
      <c r="C89" s="233"/>
      <c r="E89" s="94"/>
      <c r="F89" s="94"/>
      <c r="G89" s="94"/>
      <c r="H89" s="94"/>
      <c r="I89" s="122"/>
      <c r="J89" s="4"/>
      <c r="K89" s="4"/>
      <c r="L89" s="4"/>
      <c r="M89" s="5"/>
      <c r="N89" s="5"/>
      <c r="O89" s="5"/>
      <c r="P89" s="6"/>
      <c r="Q89" s="6"/>
      <c r="R89" s="6"/>
      <c r="S89" s="6"/>
      <c r="T89" s="5"/>
      <c r="U89" s="5"/>
      <c r="V89" s="5"/>
      <c r="W89" s="5"/>
      <c r="X89" s="5"/>
      <c r="Y89" s="5"/>
      <c r="Z89" s="5"/>
    </row>
    <row r="90" spans="2:26" s="93" customFormat="1" ht="33" customHeight="1" x14ac:dyDescent="0.35">
      <c r="C90" s="100" t="str">
        <f>CONCATENATE(" $45.000"," + ($",G59,") =")</f>
        <v xml:space="preserve"> $45.000 + ($15.33) =</v>
      </c>
      <c r="D90" s="95">
        <f>(45+G59)</f>
        <v>60.33</v>
      </c>
      <c r="E90" s="29"/>
      <c r="F90" s="29"/>
      <c r="G90" s="29"/>
      <c r="H90" s="29"/>
      <c r="I90" s="122"/>
      <c r="J90" s="4"/>
      <c r="K90" s="4"/>
      <c r="L90" s="4"/>
      <c r="M90" s="5"/>
      <c r="N90" s="5"/>
      <c r="O90" s="5"/>
      <c r="P90" s="6"/>
      <c r="Q90" s="6"/>
      <c r="R90" s="6"/>
      <c r="S90" s="6"/>
      <c r="T90" s="5"/>
      <c r="U90" s="5"/>
      <c r="V90" s="5"/>
      <c r="W90" s="5"/>
      <c r="X90" s="5"/>
      <c r="Y90" s="5"/>
      <c r="Z90" s="5"/>
    </row>
    <row r="91" spans="2:26" s="93" customFormat="1" ht="40.5" customHeight="1" x14ac:dyDescent="0.4">
      <c r="B91" s="234" t="s">
        <v>110</v>
      </c>
      <c r="C91" s="234"/>
      <c r="D91" s="98">
        <f>D90</f>
        <v>60.33</v>
      </c>
      <c r="E91" s="29"/>
      <c r="F91" s="29"/>
      <c r="G91" s="29"/>
      <c r="H91" s="29"/>
      <c r="I91" s="122"/>
      <c r="J91" s="4"/>
      <c r="K91" s="4"/>
      <c r="L91" s="4"/>
      <c r="M91" s="5"/>
      <c r="N91" s="5"/>
      <c r="O91" s="5"/>
      <c r="P91" s="6"/>
      <c r="Q91" s="6"/>
      <c r="R91" s="6"/>
      <c r="S91" s="6"/>
      <c r="T91" s="5"/>
      <c r="U91" s="5"/>
      <c r="V91" s="5"/>
      <c r="W91" s="5"/>
      <c r="X91" s="5"/>
      <c r="Y91" s="5"/>
      <c r="Z91" s="5"/>
    </row>
    <row r="92" spans="2:26" s="93" customFormat="1" ht="33" customHeight="1" x14ac:dyDescent="0.35">
      <c r="D92" s="95"/>
      <c r="E92" s="29"/>
      <c r="F92" s="29"/>
      <c r="G92" s="29"/>
      <c r="H92" s="29"/>
      <c r="J92" s="4"/>
      <c r="K92" s="4"/>
      <c r="L92" s="4"/>
      <c r="M92" s="5"/>
      <c r="N92" s="5"/>
      <c r="O92" s="5"/>
      <c r="P92" s="6"/>
      <c r="Q92" s="6"/>
      <c r="R92" s="6"/>
      <c r="S92" s="6"/>
      <c r="T92" s="5"/>
      <c r="U92" s="5"/>
      <c r="V92" s="5"/>
      <c r="W92" s="5"/>
      <c r="X92" s="5"/>
      <c r="Y92" s="5"/>
      <c r="Z92" s="5"/>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IxQs0yGXgDPSGNxFYp8Q1AHH6NqXkCnDGTYlo/Y2BQ5NTt7P4eqa7yx/MRdB7z9Xi1UbdAxFtvovrfQrqqICZA==" saltValue="/GQ4s2fcyNI6j2rlRVRdqw==" spinCount="100000" sheet="1" formatColumns="0" formatRows="0"/>
  <mergeCells count="99">
    <mergeCell ref="B88:H88"/>
    <mergeCell ref="B89:C89"/>
    <mergeCell ref="B91:C91"/>
    <mergeCell ref="B85:B86"/>
    <mergeCell ref="C85:C86"/>
    <mergeCell ref="D85:D86"/>
    <mergeCell ref="E85:F86"/>
    <mergeCell ref="G85:H86"/>
    <mergeCell ref="B87:H87"/>
    <mergeCell ref="B84:H84"/>
    <mergeCell ref="B69:H69"/>
    <mergeCell ref="B70:H70"/>
    <mergeCell ref="B71:H71"/>
    <mergeCell ref="B72:H72"/>
    <mergeCell ref="B73:C73"/>
    <mergeCell ref="B75:C75"/>
    <mergeCell ref="C77:G77"/>
    <mergeCell ref="B78:F78"/>
    <mergeCell ref="B81:H81"/>
    <mergeCell ref="B82:H82"/>
    <mergeCell ref="B83:H83"/>
    <mergeCell ref="B65:H65"/>
    <mergeCell ref="B66:H66"/>
    <mergeCell ref="B67:B68"/>
    <mergeCell ref="C67:C68"/>
    <mergeCell ref="D67:D68"/>
    <mergeCell ref="E67:F68"/>
    <mergeCell ref="G67:H68"/>
    <mergeCell ref="B64:H64"/>
    <mergeCell ref="B36:H36"/>
    <mergeCell ref="D37:E37"/>
    <mergeCell ref="B39:D39"/>
    <mergeCell ref="B41:H41"/>
    <mergeCell ref="B56:H56"/>
    <mergeCell ref="B57:H57"/>
    <mergeCell ref="G58:H58"/>
    <mergeCell ref="G59:H59"/>
    <mergeCell ref="G60:H60"/>
    <mergeCell ref="G61:H61"/>
    <mergeCell ref="B63:H63"/>
    <mergeCell ref="B35:H35"/>
    <mergeCell ref="G25:H25"/>
    <mergeCell ref="P25:P27"/>
    <mergeCell ref="Q25:Q27"/>
    <mergeCell ref="G26:H26"/>
    <mergeCell ref="G27:H27"/>
    <mergeCell ref="G28:H28"/>
    <mergeCell ref="P28:P30"/>
    <mergeCell ref="Q28:Q30"/>
    <mergeCell ref="G29:H29"/>
    <mergeCell ref="G30:H30"/>
    <mergeCell ref="P31:P33"/>
    <mergeCell ref="Q31:Q33"/>
    <mergeCell ref="B32:H32"/>
    <mergeCell ref="B33:H33"/>
    <mergeCell ref="B34:H34"/>
    <mergeCell ref="Q22:Q24"/>
    <mergeCell ref="G23:H23"/>
    <mergeCell ref="G24:H24"/>
    <mergeCell ref="G19:H19"/>
    <mergeCell ref="P19:P21"/>
    <mergeCell ref="Q19:Q21"/>
    <mergeCell ref="G20:H20"/>
    <mergeCell ref="G21:H21"/>
    <mergeCell ref="B17:H17"/>
    <mergeCell ref="J17:K17"/>
    <mergeCell ref="B18:H18"/>
    <mergeCell ref="G22:H22"/>
    <mergeCell ref="P22:P24"/>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M6:N8"/>
    <mergeCell ref="P6:S7"/>
    <mergeCell ref="B7:E7"/>
    <mergeCell ref="B8:H8"/>
    <mergeCell ref="P8:S8"/>
    <mergeCell ref="B9:H9"/>
    <mergeCell ref="J9:K9"/>
    <mergeCell ref="B1:D1"/>
    <mergeCell ref="C3:E3"/>
    <mergeCell ref="G3:H3"/>
    <mergeCell ref="C4:E4"/>
    <mergeCell ref="G4:H4"/>
    <mergeCell ref="B6:E6"/>
    <mergeCell ref="F6:G6"/>
  </mergeCells>
  <dataValidations count="8">
    <dataValidation type="list" allowBlank="1" showInputMessage="1" showErrorMessage="1" sqref="K10" xr:uid="{1631E144-532E-41C7-9B47-E5CAC8DF4755}">
      <formula1>"2019, 2020, 2021, 2022"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66A89CD3-FDDC-4637-B960-283B60A4702E}">
      <formula1>$M$11:$M$22</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13EA26A0-95C2-4C24-AF60-7DCF4360536E}">
      <formula1>$N$11:$N$22</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BE0036C9-2BB6-42D4-9881-F7D6F3ED29DC}">
      <formula1>$N$9:$N$9</formula1>
    </dataValidation>
    <dataValidation type="list" allowBlank="1" showInputMessage="1" showErrorMessage="1" sqref="K15" xr:uid="{39211DE0-991E-4BFA-9428-8FDAD05368FB}">
      <formula1>$N$9:$N$43</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45DA8F0A-5AD6-4613-9170-585C37FFC645}">
      <formula1>$Q$10:$Q$34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D756A033-AB8D-4953-ADCA-AE6AE2F5E976}">
      <formula1>$P$10:$P$34</formula1>
    </dataValidation>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6053E615-E1B6-48A2-9582-E6B42D9355C4}">
      <formula1>$R$10:$R$34</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C5902-61D7-4FFB-BF4A-B2344B233EED}">
  <dimension ref="B1:Z118"/>
  <sheetViews>
    <sheetView showGridLines="0" showRowColHeaders="0" zoomScale="80" zoomScaleNormal="80" workbookViewId="0">
      <selection activeCell="C4" sqref="C4:E4"/>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2" ht="42.75" customHeight="1" thickBot="1" x14ac:dyDescent="0.3">
      <c r="B1" s="314" t="s">
        <v>0</v>
      </c>
      <c r="C1" s="315"/>
      <c r="D1" s="315"/>
      <c r="E1" s="1" t="s">
        <v>1</v>
      </c>
      <c r="F1" s="2" t="str">
        <f>K11</f>
        <v>October</v>
      </c>
      <c r="G1" s="2">
        <f>K10</f>
        <v>2022</v>
      </c>
      <c r="H1" s="3"/>
      <c r="I1" s="107"/>
      <c r="J1" s="101" t="s">
        <v>117</v>
      </c>
      <c r="K1" s="101"/>
      <c r="L1" s="101"/>
      <c r="M1" s="102"/>
      <c r="N1" s="102"/>
      <c r="O1" s="102"/>
      <c r="P1" s="103"/>
      <c r="Q1" s="103"/>
      <c r="R1" s="103"/>
      <c r="S1" s="103"/>
      <c r="T1" s="102"/>
      <c r="U1" s="102"/>
    </row>
    <row r="2" spans="2:22" ht="8.25" customHeight="1" thickBot="1" x14ac:dyDescent="0.3">
      <c r="B2" s="7"/>
      <c r="C2" s="8"/>
      <c r="D2" s="8"/>
      <c r="E2" s="8"/>
      <c r="F2" s="8"/>
      <c r="G2" s="8"/>
      <c r="H2" s="8"/>
      <c r="I2" s="108"/>
    </row>
    <row r="3" spans="2:22" ht="20.25" customHeight="1" x14ac:dyDescent="0.25">
      <c r="B3" s="9" t="s">
        <v>2</v>
      </c>
      <c r="C3" s="316" t="s">
        <v>3</v>
      </c>
      <c r="D3" s="316"/>
      <c r="E3" s="316"/>
      <c r="F3" s="10" t="s">
        <v>4</v>
      </c>
      <c r="G3" s="316" t="s">
        <v>5</v>
      </c>
      <c r="H3" s="317"/>
      <c r="I3" s="108"/>
    </row>
    <row r="4" spans="2:22" ht="62.25" customHeight="1" thickBot="1" x14ac:dyDescent="0.3">
      <c r="B4" s="11" t="s">
        <v>7</v>
      </c>
      <c r="C4" s="318" t="s">
        <v>118</v>
      </c>
      <c r="D4" s="319"/>
      <c r="E4" s="319"/>
      <c r="F4" s="216" t="s">
        <v>119</v>
      </c>
      <c r="G4" s="319" t="s">
        <v>120</v>
      </c>
      <c r="H4" s="320"/>
      <c r="I4" s="109"/>
    </row>
    <row r="5" spans="2:22" ht="20.25" customHeight="1" thickBot="1" x14ac:dyDescent="0.3">
      <c r="B5" s="8"/>
      <c r="C5" s="8"/>
      <c r="D5" s="8"/>
      <c r="E5" s="8"/>
      <c r="F5" s="8"/>
      <c r="G5" s="8"/>
      <c r="H5" s="8"/>
      <c r="I5" s="108"/>
    </row>
    <row r="6" spans="2:22" ht="24" customHeight="1" x14ac:dyDescent="0.35">
      <c r="B6" s="321" t="s">
        <v>22</v>
      </c>
      <c r="C6" s="321"/>
      <c r="D6" s="321"/>
      <c r="E6" s="321"/>
      <c r="F6" s="322" t="str">
        <f>CONCATENATE(F1," 1, ",G1)</f>
        <v>October 1, 2022</v>
      </c>
      <c r="G6" s="322" t="e">
        <f>CONCATENATE(#REF!," 1, ",#REF!)</f>
        <v>#REF!</v>
      </c>
      <c r="H6" s="23"/>
      <c r="I6" s="108"/>
      <c r="M6" s="297" t="s">
        <v>116</v>
      </c>
      <c r="N6" s="241"/>
      <c r="P6" s="302" t="s">
        <v>6</v>
      </c>
      <c r="Q6" s="303"/>
      <c r="R6" s="303"/>
      <c r="S6" s="304"/>
      <c r="V6" s="93"/>
    </row>
    <row r="7" spans="2:22" ht="24" customHeight="1" thickBot="1" x14ac:dyDescent="0.3">
      <c r="B7" s="308" t="s">
        <v>121</v>
      </c>
      <c r="C7" s="308"/>
      <c r="D7" s="308"/>
      <c r="E7" s="308"/>
      <c r="F7" s="28">
        <f>K14</f>
        <v>471</v>
      </c>
      <c r="G7" s="29" t="s">
        <v>25</v>
      </c>
      <c r="H7" s="29"/>
      <c r="I7" s="110"/>
      <c r="M7" s="298"/>
      <c r="N7" s="299"/>
      <c r="P7" s="305"/>
      <c r="Q7" s="306"/>
      <c r="R7" s="306"/>
      <c r="S7" s="307"/>
    </row>
    <row r="8" spans="2:22" ht="24" customHeight="1" thickBot="1" x14ac:dyDescent="0.3">
      <c r="B8" s="257" t="s">
        <v>122</v>
      </c>
      <c r="C8" s="257"/>
      <c r="D8" s="257"/>
      <c r="E8" s="257"/>
      <c r="F8" s="257"/>
      <c r="G8" s="257"/>
      <c r="H8" s="257"/>
      <c r="I8" s="111"/>
      <c r="M8" s="300"/>
      <c r="N8" s="301"/>
      <c r="P8" s="309" t="s">
        <v>9</v>
      </c>
      <c r="Q8" s="310"/>
      <c r="R8" s="310"/>
      <c r="S8" s="311"/>
      <c r="U8" s="12" t="s">
        <v>10</v>
      </c>
    </row>
    <row r="9" spans="2:22" ht="24" customHeight="1" thickBot="1" x14ac:dyDescent="0.3">
      <c r="B9" s="257" t="s">
        <v>31</v>
      </c>
      <c r="C9" s="257"/>
      <c r="D9" s="257"/>
      <c r="E9" s="257"/>
      <c r="F9" s="257"/>
      <c r="G9" s="257"/>
      <c r="H9" s="257"/>
      <c r="I9" s="111"/>
      <c r="J9" s="312" t="s">
        <v>8</v>
      </c>
      <c r="K9" s="313"/>
      <c r="L9" s="15"/>
      <c r="M9" s="16" t="s">
        <v>9</v>
      </c>
      <c r="N9" s="17">
        <v>2021</v>
      </c>
      <c r="P9" s="18" t="s">
        <v>12</v>
      </c>
      <c r="Q9" s="19" t="s">
        <v>13</v>
      </c>
      <c r="R9" s="19" t="s">
        <v>14</v>
      </c>
      <c r="S9" s="19" t="s">
        <v>15</v>
      </c>
      <c r="U9" s="20" t="s">
        <v>16</v>
      </c>
    </row>
    <row r="10" spans="2:22" ht="24" customHeight="1" thickBot="1" x14ac:dyDescent="0.3">
      <c r="B10" s="275" t="s">
        <v>34</v>
      </c>
      <c r="C10" s="275"/>
      <c r="D10" s="292" t="str">
        <f>CONCATENATE("The ",F1," ",G1," Average is")</f>
        <v>The October 2022 Average is</v>
      </c>
      <c r="E10" s="292"/>
      <c r="F10" s="292"/>
      <c r="G10" s="34">
        <f>K15</f>
        <v>764</v>
      </c>
      <c r="H10" s="35" t="s">
        <v>35</v>
      </c>
      <c r="I10" s="112"/>
      <c r="J10" s="13" t="s">
        <v>11</v>
      </c>
      <c r="K10" s="14">
        <v>2022</v>
      </c>
      <c r="M10" s="21" t="s">
        <v>19</v>
      </c>
      <c r="N10" s="17" t="s">
        <v>20</v>
      </c>
      <c r="P10" s="269">
        <v>44317</v>
      </c>
      <c r="Q10" s="272">
        <v>338.9</v>
      </c>
      <c r="R10" s="99">
        <v>44378</v>
      </c>
      <c r="S10" s="293">
        <v>44075</v>
      </c>
      <c r="U10" s="22" t="s">
        <v>21</v>
      </c>
    </row>
    <row r="11" spans="2:22" ht="24" customHeight="1" thickBot="1" x14ac:dyDescent="0.3">
      <c r="B11" s="296" t="s">
        <v>37</v>
      </c>
      <c r="C11" s="296"/>
      <c r="D11" s="296"/>
      <c r="E11" s="296"/>
      <c r="F11" s="296"/>
      <c r="G11" s="296"/>
      <c r="H11" s="296"/>
      <c r="I11" s="113"/>
      <c r="J11" s="13" t="s">
        <v>17</v>
      </c>
      <c r="K11" s="14" t="s">
        <v>50</v>
      </c>
      <c r="M11" s="21" t="s">
        <v>23</v>
      </c>
      <c r="N11" s="26" t="s">
        <v>99</v>
      </c>
      <c r="P11" s="270"/>
      <c r="Q11" s="273"/>
      <c r="R11" s="27">
        <v>44409</v>
      </c>
      <c r="S11" s="294"/>
      <c r="U11" s="22" t="s">
        <v>24</v>
      </c>
    </row>
    <row r="12" spans="2:22" ht="24" customHeight="1" thickBot="1" x14ac:dyDescent="0.3">
      <c r="B12" s="257" t="s">
        <v>124</v>
      </c>
      <c r="C12" s="257"/>
      <c r="D12" s="257"/>
      <c r="E12" s="257"/>
      <c r="F12" s="28">
        <f>K14</f>
        <v>471</v>
      </c>
      <c r="G12" s="29" t="s">
        <v>25</v>
      </c>
      <c r="I12" s="110"/>
      <c r="J12" s="24"/>
      <c r="K12" s="25"/>
      <c r="M12" s="21" t="s">
        <v>26</v>
      </c>
      <c r="N12" s="26" t="s">
        <v>99</v>
      </c>
      <c r="P12" s="271"/>
      <c r="Q12" s="274"/>
      <c r="R12" s="27">
        <v>44440</v>
      </c>
      <c r="S12" s="294"/>
      <c r="U12" s="22" t="s">
        <v>27</v>
      </c>
    </row>
    <row r="13" spans="2:22" ht="24" customHeight="1" thickBot="1" x14ac:dyDescent="0.3">
      <c r="B13" s="257" t="s">
        <v>42</v>
      </c>
      <c r="C13" s="257"/>
      <c r="D13" s="257"/>
      <c r="E13" s="257"/>
      <c r="F13" s="257"/>
      <c r="G13" s="257"/>
      <c r="H13" s="257"/>
      <c r="I13" s="111"/>
      <c r="J13" s="290" t="s">
        <v>0</v>
      </c>
      <c r="K13" s="291"/>
      <c r="M13" s="21" t="s">
        <v>29</v>
      </c>
      <c r="N13" s="26" t="s">
        <v>99</v>
      </c>
      <c r="P13" s="269">
        <v>44409</v>
      </c>
      <c r="Q13" s="272">
        <v>340.3</v>
      </c>
      <c r="R13" s="99">
        <v>44470</v>
      </c>
      <c r="S13" s="294"/>
      <c r="U13" s="31" t="s">
        <v>30</v>
      </c>
    </row>
    <row r="14" spans="2:22" ht="24" customHeight="1" thickBot="1" x14ac:dyDescent="0.3">
      <c r="B14" s="257" t="s">
        <v>45</v>
      </c>
      <c r="C14" s="257"/>
      <c r="D14" s="257"/>
      <c r="E14" s="257"/>
      <c r="F14" s="257"/>
      <c r="G14" s="257"/>
      <c r="H14" s="257"/>
      <c r="I14" s="111"/>
      <c r="J14" s="13" t="s">
        <v>28</v>
      </c>
      <c r="K14" s="30">
        <v>471</v>
      </c>
      <c r="M14" s="21" t="s">
        <v>33</v>
      </c>
      <c r="N14" s="26">
        <v>518</v>
      </c>
      <c r="P14" s="270"/>
      <c r="Q14" s="273"/>
      <c r="R14" s="27">
        <v>44501</v>
      </c>
      <c r="S14" s="294"/>
    </row>
    <row r="15" spans="2:22" ht="24" customHeight="1" thickBot="1" x14ac:dyDescent="0.3">
      <c r="B15" s="284" t="s">
        <v>48</v>
      </c>
      <c r="C15" s="285"/>
      <c r="D15" s="285"/>
      <c r="E15" s="285"/>
      <c r="F15" s="285"/>
      <c r="G15" s="285"/>
      <c r="H15" s="285"/>
      <c r="I15" s="114"/>
      <c r="J15" s="32" t="s">
        <v>32</v>
      </c>
      <c r="K15" s="33">
        <v>764</v>
      </c>
      <c r="M15" s="21" t="s">
        <v>36</v>
      </c>
      <c r="N15" s="26">
        <v>546</v>
      </c>
      <c r="P15" s="271"/>
      <c r="Q15" s="274"/>
      <c r="R15" s="27">
        <v>44531</v>
      </c>
      <c r="S15" s="294"/>
    </row>
    <row r="16" spans="2:22" ht="24" customHeight="1" thickBot="1" x14ac:dyDescent="0.3">
      <c r="B16" s="286" t="s">
        <v>51</v>
      </c>
      <c r="C16" s="285"/>
      <c r="D16" s="285"/>
      <c r="E16" s="285"/>
      <c r="F16" s="285"/>
      <c r="G16" s="285"/>
      <c r="H16" s="285"/>
      <c r="I16" s="115"/>
      <c r="J16" s="24"/>
      <c r="K16" s="25"/>
      <c r="M16" s="21" t="s">
        <v>18</v>
      </c>
      <c r="N16" s="26">
        <v>552</v>
      </c>
      <c r="P16" s="269">
        <v>44501</v>
      </c>
      <c r="Q16" s="272">
        <v>341.02199999999999</v>
      </c>
      <c r="R16" s="99">
        <v>44562</v>
      </c>
      <c r="S16" s="294"/>
      <c r="U16" s="36"/>
    </row>
    <row r="17" spans="2:21" ht="43.5" customHeight="1" thickBot="1" x14ac:dyDescent="0.3">
      <c r="B17" s="287" t="s">
        <v>131</v>
      </c>
      <c r="C17" s="288"/>
      <c r="D17" s="288"/>
      <c r="E17" s="288"/>
      <c r="F17" s="288"/>
      <c r="G17" s="288"/>
      <c r="H17" s="289"/>
      <c r="I17" s="116"/>
      <c r="J17" s="290" t="s">
        <v>38</v>
      </c>
      <c r="K17" s="291"/>
      <c r="M17" s="21" t="s">
        <v>41</v>
      </c>
      <c r="N17" s="26">
        <v>568</v>
      </c>
      <c r="P17" s="270"/>
      <c r="Q17" s="273"/>
      <c r="R17" s="27">
        <v>44593</v>
      </c>
      <c r="S17" s="294"/>
      <c r="U17" s="36"/>
    </row>
    <row r="18" spans="2:21" ht="40.5" customHeight="1" thickBot="1" x14ac:dyDescent="0.3">
      <c r="B18" s="266" t="s">
        <v>133</v>
      </c>
      <c r="C18" s="267"/>
      <c r="D18" s="267"/>
      <c r="E18" s="267"/>
      <c r="F18" s="267"/>
      <c r="G18" s="267"/>
      <c r="H18" s="268"/>
      <c r="I18" s="108"/>
      <c r="J18" s="37" t="s">
        <v>39</v>
      </c>
      <c r="K18" s="123">
        <v>44774</v>
      </c>
      <c r="M18" s="21" t="s">
        <v>44</v>
      </c>
      <c r="N18" s="26">
        <v>573</v>
      </c>
      <c r="P18" s="271"/>
      <c r="Q18" s="274"/>
      <c r="R18" s="27">
        <v>44621</v>
      </c>
      <c r="S18" s="294"/>
      <c r="U18" s="36"/>
    </row>
    <row r="19" spans="2:21" ht="56.25" customHeight="1" thickBot="1" x14ac:dyDescent="0.3">
      <c r="B19" s="46" t="s">
        <v>55</v>
      </c>
      <c r="C19" s="47" t="s">
        <v>56</v>
      </c>
      <c r="D19" s="48" t="s">
        <v>57</v>
      </c>
      <c r="E19" s="48" t="s">
        <v>58</v>
      </c>
      <c r="F19" s="48" t="s">
        <v>59</v>
      </c>
      <c r="G19" s="280" t="s">
        <v>60</v>
      </c>
      <c r="H19" s="281"/>
      <c r="I19" s="117"/>
      <c r="J19" s="38" t="s">
        <v>43</v>
      </c>
      <c r="K19" s="39">
        <v>387.63799999999998</v>
      </c>
      <c r="M19" s="21" t="s">
        <v>47</v>
      </c>
      <c r="N19" s="26">
        <v>575</v>
      </c>
      <c r="P19" s="269">
        <v>44593</v>
      </c>
      <c r="Q19" s="272">
        <v>366.12799999999999</v>
      </c>
      <c r="R19" s="99">
        <v>44652</v>
      </c>
      <c r="S19" s="294"/>
      <c r="U19" s="36"/>
    </row>
    <row r="20" spans="2:21" ht="21.75" customHeight="1" thickBot="1" x14ac:dyDescent="0.35">
      <c r="B20" s="49">
        <v>302.01</v>
      </c>
      <c r="C20" s="50" t="s">
        <v>61</v>
      </c>
      <c r="D20" s="51">
        <v>3.75</v>
      </c>
      <c r="E20" s="52">
        <v>0</v>
      </c>
      <c r="F20" s="53">
        <f t="shared" ref="F20:F30" si="0">D20+E20</f>
        <v>3.75</v>
      </c>
      <c r="G20" s="282">
        <f t="shared" ref="G20:G30" si="1">IF((ABS(($K$15-$K$14)*F20/100))&gt;0.1, ($K$15-$K$14)*F20/100, 0)</f>
        <v>10.988</v>
      </c>
      <c r="H20" s="283" t="e">
        <f>IF((ABS((J15-J14)*E20/100))&gt;0.1, (J15-J14)*E20/100, 0)</f>
        <v>#VALUE!</v>
      </c>
      <c r="I20" s="118"/>
      <c r="J20" s="40" t="s">
        <v>46</v>
      </c>
      <c r="K20" s="41" t="s">
        <v>123</v>
      </c>
      <c r="M20" s="21" t="s">
        <v>50</v>
      </c>
      <c r="N20" s="26">
        <v>572</v>
      </c>
      <c r="P20" s="270"/>
      <c r="Q20" s="273"/>
      <c r="R20" s="27">
        <v>44682</v>
      </c>
      <c r="S20" s="294"/>
      <c r="U20" s="36"/>
    </row>
    <row r="21" spans="2:21" ht="21.75" customHeight="1" thickBot="1" x14ac:dyDescent="0.35">
      <c r="B21" s="54" t="s">
        <v>62</v>
      </c>
      <c r="C21" s="55" t="s">
        <v>111</v>
      </c>
      <c r="D21" s="56">
        <v>6.85</v>
      </c>
      <c r="E21" s="56">
        <v>1</v>
      </c>
      <c r="F21" s="57">
        <f t="shared" si="0"/>
        <v>7.85</v>
      </c>
      <c r="G21" s="276">
        <f t="shared" si="1"/>
        <v>23.001000000000001</v>
      </c>
      <c r="H21" s="277" t="e">
        <f>IF((ABS((#REF!-J15)*E21/100))&gt;0.1, (#REF!-J15)*E21/100, 0)</f>
        <v>#REF!</v>
      </c>
      <c r="I21" s="118"/>
      <c r="J21" s="40" t="s">
        <v>49</v>
      </c>
      <c r="K21" s="42">
        <v>326.3</v>
      </c>
      <c r="M21" s="21" t="s">
        <v>53</v>
      </c>
      <c r="N21" s="26">
        <v>570</v>
      </c>
      <c r="P21" s="271"/>
      <c r="Q21" s="274"/>
      <c r="R21" s="27">
        <v>44713</v>
      </c>
      <c r="S21" s="294"/>
      <c r="U21" s="36"/>
    </row>
    <row r="22" spans="2:21" ht="21.75" customHeight="1" thickBot="1" x14ac:dyDescent="0.35">
      <c r="B22" s="54" t="s">
        <v>64</v>
      </c>
      <c r="C22" s="55" t="s">
        <v>112</v>
      </c>
      <c r="D22" s="56">
        <v>6.85</v>
      </c>
      <c r="E22" s="56">
        <v>1</v>
      </c>
      <c r="F22" s="57">
        <f t="shared" si="0"/>
        <v>7.85</v>
      </c>
      <c r="G22" s="276">
        <f t="shared" si="1"/>
        <v>23.001000000000001</v>
      </c>
      <c r="H22" s="277" t="e">
        <f>IF((ABS((#REF!-#REF!)*E22/100))&gt;0.1, (#REF!-#REF!)*E22/100, 0)</f>
        <v>#REF!</v>
      </c>
      <c r="I22" s="118"/>
      <c r="J22" s="43" t="s">
        <v>52</v>
      </c>
      <c r="K22" s="44">
        <v>44470</v>
      </c>
      <c r="L22" s="5"/>
      <c r="M22" s="45" t="s">
        <v>54</v>
      </c>
      <c r="N22" s="126">
        <v>574</v>
      </c>
      <c r="P22" s="269">
        <v>44682</v>
      </c>
      <c r="Q22" s="272">
        <v>370.11200000000002</v>
      </c>
      <c r="R22" s="99">
        <v>44743</v>
      </c>
      <c r="S22" s="294"/>
      <c r="U22" s="36"/>
    </row>
    <row r="23" spans="2:21" ht="21.75" customHeight="1" thickBot="1" x14ac:dyDescent="0.35">
      <c r="B23" s="54" t="s">
        <v>66</v>
      </c>
      <c r="C23" s="55" t="s">
        <v>113</v>
      </c>
      <c r="D23" s="56">
        <v>6.85</v>
      </c>
      <c r="E23" s="56">
        <v>1</v>
      </c>
      <c r="F23" s="57">
        <f t="shared" si="0"/>
        <v>7.85</v>
      </c>
      <c r="G23" s="276">
        <f t="shared" si="1"/>
        <v>23.001000000000001</v>
      </c>
      <c r="H23" s="277" t="e">
        <f>IF((ABS((#REF!-#REF!)*E23/100))&gt;0.1, (#REF!-#REF!)*E23/100, 0)</f>
        <v>#REF!</v>
      </c>
      <c r="I23" s="118"/>
      <c r="K23" s="5"/>
      <c r="L23" s="5"/>
      <c r="M23" s="16"/>
      <c r="N23" s="125">
        <v>2022</v>
      </c>
      <c r="P23" s="270"/>
      <c r="Q23" s="273"/>
      <c r="R23" s="27">
        <v>44774</v>
      </c>
      <c r="S23" s="294"/>
      <c r="U23" s="36"/>
    </row>
    <row r="24" spans="2:21" ht="21.75" customHeight="1" thickBot="1" x14ac:dyDescent="0.35">
      <c r="B24" s="54" t="s">
        <v>68</v>
      </c>
      <c r="C24" s="55" t="s">
        <v>114</v>
      </c>
      <c r="D24" s="56">
        <v>6.85</v>
      </c>
      <c r="E24" s="56">
        <v>1</v>
      </c>
      <c r="F24" s="57">
        <f t="shared" si="0"/>
        <v>7.85</v>
      </c>
      <c r="G24" s="276">
        <f t="shared" si="1"/>
        <v>23.001000000000001</v>
      </c>
      <c r="H24" s="277" t="e">
        <f>IF((ABS((#REF!-#REF!)*E24/100))&gt;0.1, (#REF!-#REF!)*E24/100, 0)</f>
        <v>#REF!</v>
      </c>
      <c r="I24" s="118"/>
      <c r="J24" s="5"/>
      <c r="K24" s="5"/>
      <c r="L24" s="5"/>
      <c r="M24" s="21" t="s">
        <v>19</v>
      </c>
      <c r="N24" s="17" t="s">
        <v>20</v>
      </c>
      <c r="P24" s="271"/>
      <c r="Q24" s="274"/>
      <c r="R24" s="27">
        <v>44805</v>
      </c>
      <c r="S24" s="294"/>
      <c r="U24" s="36"/>
    </row>
    <row r="25" spans="2:21" ht="21.75" customHeight="1" thickBot="1" x14ac:dyDescent="0.35">
      <c r="B25" s="54" t="s">
        <v>125</v>
      </c>
      <c r="C25" s="55" t="s">
        <v>115</v>
      </c>
      <c r="D25" s="56">
        <v>8.25</v>
      </c>
      <c r="E25" s="56">
        <v>1</v>
      </c>
      <c r="F25" s="58">
        <f t="shared" si="0"/>
        <v>9.25</v>
      </c>
      <c r="G25" s="276">
        <f t="shared" si="1"/>
        <v>27.103000000000002</v>
      </c>
      <c r="H25" s="277" t="e">
        <f>IF((ABS((#REF!-#REF!)*E25/100))&gt;0.1, (#REF!-#REF!)*E25/100, 0)</f>
        <v>#REF!</v>
      </c>
      <c r="I25" s="118"/>
      <c r="J25" s="5"/>
      <c r="K25" s="5"/>
      <c r="L25" s="5"/>
      <c r="M25" s="21" t="s">
        <v>23</v>
      </c>
      <c r="N25" s="26">
        <v>580</v>
      </c>
      <c r="P25" s="269">
        <v>44774</v>
      </c>
      <c r="Q25" s="272">
        <v>387.63799999999998</v>
      </c>
      <c r="R25" s="99">
        <v>44835</v>
      </c>
      <c r="S25" s="294"/>
      <c r="U25" s="36"/>
    </row>
    <row r="26" spans="2:21" ht="21.75" customHeight="1" thickBot="1" x14ac:dyDescent="0.35">
      <c r="B26" s="54" t="s">
        <v>126</v>
      </c>
      <c r="C26" s="55" t="s">
        <v>71</v>
      </c>
      <c r="D26" s="56">
        <v>6.2</v>
      </c>
      <c r="E26" s="56">
        <v>1</v>
      </c>
      <c r="F26" s="58">
        <f t="shared" si="0"/>
        <v>7.2</v>
      </c>
      <c r="G26" s="276">
        <f t="shared" si="1"/>
        <v>21.096</v>
      </c>
      <c r="H26" s="277" t="e">
        <f>IF((ABS((#REF!-#REF!)*E26/100))&gt;0.1, (#REF!-#REF!)*E26/100, 0)</f>
        <v>#REF!</v>
      </c>
      <c r="I26" s="118"/>
      <c r="J26" s="5"/>
      <c r="K26" s="5"/>
      <c r="L26" s="5"/>
      <c r="M26" s="21" t="s">
        <v>26</v>
      </c>
      <c r="N26" s="26">
        <v>605</v>
      </c>
      <c r="P26" s="270"/>
      <c r="Q26" s="273"/>
      <c r="R26" s="27">
        <v>44866</v>
      </c>
      <c r="S26" s="294"/>
    </row>
    <row r="27" spans="2:21" ht="21.75" customHeight="1" thickBot="1" x14ac:dyDescent="0.35">
      <c r="B27" s="54" t="s">
        <v>127</v>
      </c>
      <c r="C27" s="55" t="s">
        <v>72</v>
      </c>
      <c r="D27" s="56">
        <v>5.5</v>
      </c>
      <c r="E27" s="56">
        <v>1</v>
      </c>
      <c r="F27" s="57">
        <f t="shared" si="0"/>
        <v>6.5</v>
      </c>
      <c r="G27" s="276">
        <f t="shared" si="1"/>
        <v>19.045000000000002</v>
      </c>
      <c r="H27" s="277" t="e">
        <f>IF((ABS((#REF!-#REF!)*E27/100))&gt;0.1, (#REF!-#REF!)*E27/100, 0)</f>
        <v>#REF!</v>
      </c>
      <c r="I27" s="118"/>
      <c r="J27" s="5"/>
      <c r="K27" s="5"/>
      <c r="L27" s="5"/>
      <c r="M27" s="21" t="s">
        <v>29</v>
      </c>
      <c r="N27" s="26">
        <v>624</v>
      </c>
      <c r="P27" s="271"/>
      <c r="Q27" s="274"/>
      <c r="R27" s="27">
        <v>44896</v>
      </c>
      <c r="S27" s="294"/>
    </row>
    <row r="28" spans="2:21" ht="21.75" customHeight="1" thickBot="1" x14ac:dyDescent="0.35">
      <c r="B28" s="54" t="s">
        <v>128</v>
      </c>
      <c r="C28" s="55" t="s">
        <v>73</v>
      </c>
      <c r="D28" s="56">
        <v>4.9000000000000004</v>
      </c>
      <c r="E28" s="56">
        <v>1</v>
      </c>
      <c r="F28" s="57">
        <f t="shared" si="0"/>
        <v>5.9</v>
      </c>
      <c r="G28" s="276">
        <f t="shared" si="1"/>
        <v>17.286999999999999</v>
      </c>
      <c r="H28" s="277" t="e">
        <f>IF((ABS((#REF!-#REF!)*E28/100))&gt;0.1, (#REF!-#REF!)*E28/100, 0)</f>
        <v>#REF!</v>
      </c>
      <c r="I28" s="118"/>
      <c r="J28" s="5"/>
      <c r="K28" s="5"/>
      <c r="L28" s="5"/>
      <c r="M28" s="21" t="s">
        <v>33</v>
      </c>
      <c r="N28" s="26">
        <v>655</v>
      </c>
      <c r="P28" s="269">
        <v>44866</v>
      </c>
      <c r="Q28" s="272" t="s">
        <v>88</v>
      </c>
      <c r="R28" s="99">
        <v>44927</v>
      </c>
      <c r="S28" s="294"/>
    </row>
    <row r="29" spans="2:21" ht="21.75" customHeight="1" thickBot="1" x14ac:dyDescent="0.35">
      <c r="B29" s="54" t="s">
        <v>129</v>
      </c>
      <c r="C29" s="55" t="s">
        <v>74</v>
      </c>
      <c r="D29" s="56">
        <v>4.5</v>
      </c>
      <c r="E29" s="60">
        <v>1</v>
      </c>
      <c r="F29" s="57">
        <f t="shared" si="0"/>
        <v>5.5</v>
      </c>
      <c r="G29" s="276">
        <f t="shared" si="1"/>
        <v>16.114999999999998</v>
      </c>
      <c r="H29" s="277" t="e">
        <f>IF((ABS((#REF!-#REF!)*E29/100))&gt;0.1, (#REF!-#REF!)*E29/100, 0)</f>
        <v>#REF!</v>
      </c>
      <c r="I29" s="118"/>
      <c r="J29" s="5"/>
      <c r="K29" s="5"/>
      <c r="L29" s="5"/>
      <c r="M29" s="21" t="s">
        <v>36</v>
      </c>
      <c r="N29" s="26">
        <v>719</v>
      </c>
      <c r="P29" s="270"/>
      <c r="Q29" s="273"/>
      <c r="R29" s="27">
        <v>44958</v>
      </c>
      <c r="S29" s="294"/>
    </row>
    <row r="30" spans="2:21" ht="21.75" customHeight="1" thickBot="1" x14ac:dyDescent="0.35">
      <c r="B30" s="61" t="s">
        <v>130</v>
      </c>
      <c r="C30" s="62" t="s">
        <v>75</v>
      </c>
      <c r="D30" s="63">
        <v>6.7</v>
      </c>
      <c r="E30" s="64">
        <v>1</v>
      </c>
      <c r="F30" s="65">
        <f t="shared" si="0"/>
        <v>7.7</v>
      </c>
      <c r="G30" s="278">
        <f t="shared" si="1"/>
        <v>22.561</v>
      </c>
      <c r="H30" s="279" t="e">
        <f>IF((ABS((#REF!-#REF!)*E30/100))&gt;0.1, (#REF!-#REF!)*E30/100, 0)</f>
        <v>#REF!</v>
      </c>
      <c r="I30" s="118"/>
      <c r="J30" s="5"/>
      <c r="K30" s="5"/>
      <c r="L30" s="5"/>
      <c r="M30" s="21" t="s">
        <v>18</v>
      </c>
      <c r="N30" s="26">
        <v>779</v>
      </c>
      <c r="P30" s="271"/>
      <c r="Q30" s="274"/>
      <c r="R30" s="27">
        <v>44986</v>
      </c>
      <c r="S30" s="295"/>
    </row>
    <row r="31" spans="2:21" ht="21.75" customHeight="1" thickBot="1" x14ac:dyDescent="0.35">
      <c r="B31" s="66"/>
      <c r="C31" s="67"/>
      <c r="D31" s="68"/>
      <c r="E31" s="69"/>
      <c r="F31" s="70"/>
      <c r="G31" s="132"/>
      <c r="H31" s="132"/>
      <c r="I31" s="118"/>
      <c r="J31" s="5"/>
      <c r="K31" s="5"/>
      <c r="L31" s="5"/>
      <c r="M31" s="21" t="s">
        <v>41</v>
      </c>
      <c r="N31" s="26">
        <v>824</v>
      </c>
      <c r="P31" s="269">
        <v>44978</v>
      </c>
      <c r="Q31" s="272" t="s">
        <v>88</v>
      </c>
      <c r="R31" s="99">
        <v>45017</v>
      </c>
      <c r="S31" s="5"/>
    </row>
    <row r="32" spans="2:21" ht="21.75" customHeight="1" thickBot="1" x14ac:dyDescent="0.35">
      <c r="B32" s="275" t="s">
        <v>140</v>
      </c>
      <c r="C32" s="275"/>
      <c r="D32" s="275"/>
      <c r="E32" s="275"/>
      <c r="F32" s="275"/>
      <c r="G32" s="275"/>
      <c r="H32" s="275"/>
      <c r="I32" s="118"/>
      <c r="J32" s="5"/>
      <c r="K32" s="5"/>
      <c r="M32" s="21" t="s">
        <v>44</v>
      </c>
      <c r="N32" s="26">
        <v>829</v>
      </c>
      <c r="P32" s="270"/>
      <c r="Q32" s="273"/>
      <c r="R32" s="27">
        <v>45047</v>
      </c>
    </row>
    <row r="33" spans="2:18" ht="21.75" customHeight="1" thickBot="1" x14ac:dyDescent="0.35">
      <c r="B33" s="257" t="s">
        <v>77</v>
      </c>
      <c r="C33" s="257"/>
      <c r="D33" s="257"/>
      <c r="E33" s="257"/>
      <c r="F33" s="257"/>
      <c r="G33" s="257"/>
      <c r="H33" s="257"/>
      <c r="I33" s="118"/>
      <c r="M33" s="21" t="s">
        <v>47</v>
      </c>
      <c r="N33" s="26">
        <v>806</v>
      </c>
      <c r="P33" s="271"/>
      <c r="Q33" s="274"/>
      <c r="R33" s="27">
        <v>45078</v>
      </c>
    </row>
    <row r="34" spans="2:18" ht="21.75" customHeight="1" x14ac:dyDescent="0.3">
      <c r="B34" s="257" t="s">
        <v>78</v>
      </c>
      <c r="C34" s="257"/>
      <c r="D34" s="257"/>
      <c r="E34" s="257"/>
      <c r="F34" s="257"/>
      <c r="G34" s="257"/>
      <c r="H34" s="257"/>
      <c r="I34" s="118"/>
      <c r="M34" s="21" t="s">
        <v>50</v>
      </c>
      <c r="N34" s="26">
        <v>764</v>
      </c>
      <c r="P34" s="5" t="s">
        <v>40</v>
      </c>
      <c r="Q34" s="59">
        <v>326.3</v>
      </c>
      <c r="R34" s="5" t="s">
        <v>40</v>
      </c>
    </row>
    <row r="35" spans="2:18" ht="21.75" customHeight="1" x14ac:dyDescent="0.3">
      <c r="B35" s="257" t="s">
        <v>79</v>
      </c>
      <c r="C35" s="257"/>
      <c r="D35" s="257"/>
      <c r="E35" s="257"/>
      <c r="F35" s="257"/>
      <c r="G35" s="257"/>
      <c r="H35" s="257"/>
      <c r="I35" s="118"/>
      <c r="M35" s="21" t="s">
        <v>53</v>
      </c>
      <c r="N35" s="26"/>
    </row>
    <row r="36" spans="2:18" ht="21.75" customHeight="1" thickBot="1" x14ac:dyDescent="0.35">
      <c r="B36" s="257" t="s">
        <v>80</v>
      </c>
      <c r="C36" s="257"/>
      <c r="D36" s="257"/>
      <c r="E36" s="257"/>
      <c r="F36" s="257"/>
      <c r="G36" s="257"/>
      <c r="H36" s="257"/>
      <c r="I36" s="118"/>
      <c r="M36" s="45" t="s">
        <v>54</v>
      </c>
      <c r="N36" s="126"/>
    </row>
    <row r="37" spans="2:18" ht="21.75" customHeight="1" x14ac:dyDescent="0.3">
      <c r="B37" s="71" t="s">
        <v>81</v>
      </c>
      <c r="C37" s="72" t="str">
        <f>K20</f>
        <v>September 2020</v>
      </c>
      <c r="D37" s="258" t="s">
        <v>82</v>
      </c>
      <c r="E37" s="258"/>
      <c r="F37" s="73">
        <f>K21</f>
        <v>326.3</v>
      </c>
      <c r="G37" s="71"/>
      <c r="H37" s="71"/>
      <c r="I37" s="118"/>
      <c r="M37" s="16"/>
      <c r="N37" s="125">
        <v>2023</v>
      </c>
    </row>
    <row r="38" spans="2:18" ht="21.75" customHeight="1" x14ac:dyDescent="0.3">
      <c r="B38" s="71"/>
      <c r="C38" s="72"/>
      <c r="D38" s="215"/>
      <c r="E38" s="215"/>
      <c r="F38" s="73"/>
      <c r="G38" s="71"/>
      <c r="H38" s="71"/>
      <c r="I38" s="118"/>
      <c r="M38" s="21" t="s">
        <v>19</v>
      </c>
      <c r="N38" s="17" t="s">
        <v>20</v>
      </c>
    </row>
    <row r="39" spans="2:18" ht="21.75" customHeight="1" x14ac:dyDescent="0.3">
      <c r="B39" s="259" t="s">
        <v>83</v>
      </c>
      <c r="C39" s="259"/>
      <c r="D39" s="259"/>
      <c r="E39" s="124">
        <f>K18</f>
        <v>44774</v>
      </c>
      <c r="F39" s="74" t="s">
        <v>84</v>
      </c>
      <c r="G39" s="104">
        <f>K19</f>
        <v>387.63799999999998</v>
      </c>
      <c r="H39" s="71"/>
      <c r="I39" s="118"/>
      <c r="M39" s="21" t="s">
        <v>23</v>
      </c>
      <c r="N39" s="26"/>
    </row>
    <row r="40" spans="2:18" ht="21.75" customHeight="1" thickBot="1" x14ac:dyDescent="0.35">
      <c r="B40" s="71"/>
      <c r="C40" s="71"/>
      <c r="D40" s="71"/>
      <c r="E40" s="71"/>
      <c r="F40" s="71"/>
      <c r="G40" s="71"/>
      <c r="H40" s="71"/>
      <c r="I40" s="118"/>
      <c r="M40" s="21" t="s">
        <v>26</v>
      </c>
      <c r="N40" s="26"/>
    </row>
    <row r="41" spans="2:18" ht="40.5" customHeight="1" thickBot="1" x14ac:dyDescent="0.3">
      <c r="B41" s="260" t="s">
        <v>139</v>
      </c>
      <c r="C41" s="261"/>
      <c r="D41" s="261"/>
      <c r="E41" s="261"/>
      <c r="F41" s="261"/>
      <c r="G41" s="261"/>
      <c r="H41" s="262"/>
      <c r="I41" s="108"/>
      <c r="M41" s="21" t="s">
        <v>29</v>
      </c>
      <c r="N41" s="26"/>
    </row>
    <row r="42" spans="2:18" ht="62.5" thickBot="1" x14ac:dyDescent="0.3">
      <c r="B42" s="156" t="s">
        <v>55</v>
      </c>
      <c r="C42" s="157" t="s">
        <v>56</v>
      </c>
      <c r="D42" s="158" t="s">
        <v>57</v>
      </c>
      <c r="E42" s="158" t="s">
        <v>85</v>
      </c>
      <c r="F42" s="158" t="s">
        <v>59</v>
      </c>
      <c r="G42" s="159" t="s">
        <v>86</v>
      </c>
      <c r="H42" s="155" t="s">
        <v>87</v>
      </c>
      <c r="I42" s="117"/>
      <c r="M42" s="21" t="s">
        <v>33</v>
      </c>
      <c r="N42" s="26"/>
    </row>
    <row r="43" spans="2:18" ht="21.75" customHeight="1" thickBot="1" x14ac:dyDescent="0.35">
      <c r="B43" s="160">
        <v>302.01</v>
      </c>
      <c r="C43" s="161" t="s">
        <v>61</v>
      </c>
      <c r="D43" s="162">
        <v>3.75</v>
      </c>
      <c r="E43" s="163">
        <v>0</v>
      </c>
      <c r="F43" s="164">
        <f>D43+E43</f>
        <v>3.75</v>
      </c>
      <c r="G43" s="196">
        <v>0.96250000000000002</v>
      </c>
      <c r="H43" s="197" t="str">
        <f t="shared" ref="H43:H53" si="2">(IF((($K$19-$K$21)/$K$21)&gt;0.05, "5.00%",($K$19-$K$21)/$K$21))</f>
        <v>5.00%</v>
      </c>
      <c r="I43" s="119"/>
      <c r="M43" s="45" t="s">
        <v>36</v>
      </c>
      <c r="N43" s="126"/>
    </row>
    <row r="44" spans="2:18" ht="21.75" customHeight="1" x14ac:dyDescent="0.3">
      <c r="B44" s="54" t="s">
        <v>62</v>
      </c>
      <c r="C44" s="79" t="s">
        <v>63</v>
      </c>
      <c r="D44" s="56">
        <v>6.85</v>
      </c>
      <c r="E44" s="56">
        <v>1</v>
      </c>
      <c r="F44" s="57">
        <f t="shared" ref="F44:F53" si="3">D44+E44</f>
        <v>7.85</v>
      </c>
      <c r="G44" s="198">
        <v>0.92149999999999999</v>
      </c>
      <c r="H44" s="199" t="str">
        <f t="shared" si="2"/>
        <v>5.00%</v>
      </c>
      <c r="I44" s="119"/>
    </row>
    <row r="45" spans="2:18" ht="21.75" customHeight="1" x14ac:dyDescent="0.3">
      <c r="B45" s="54" t="s">
        <v>64</v>
      </c>
      <c r="C45" s="79" t="s">
        <v>65</v>
      </c>
      <c r="D45" s="56">
        <v>6.85</v>
      </c>
      <c r="E45" s="56">
        <v>1</v>
      </c>
      <c r="F45" s="57">
        <f t="shared" si="3"/>
        <v>7.85</v>
      </c>
      <c r="G45" s="198">
        <v>0.92149999999999999</v>
      </c>
      <c r="H45" s="199" t="str">
        <f t="shared" si="2"/>
        <v>5.00%</v>
      </c>
      <c r="I45" s="119"/>
    </row>
    <row r="46" spans="2:18" ht="21.75" customHeight="1" x14ac:dyDescent="0.3">
      <c r="B46" s="54" t="s">
        <v>66</v>
      </c>
      <c r="C46" s="79" t="s">
        <v>67</v>
      </c>
      <c r="D46" s="56">
        <v>6.85</v>
      </c>
      <c r="E46" s="56">
        <v>1</v>
      </c>
      <c r="F46" s="57">
        <f t="shared" si="3"/>
        <v>7.85</v>
      </c>
      <c r="G46" s="198">
        <v>0.92149999999999999</v>
      </c>
      <c r="H46" s="199" t="str">
        <f t="shared" si="2"/>
        <v>5.00%</v>
      </c>
      <c r="I46" s="119"/>
    </row>
    <row r="47" spans="2:18" ht="21.75" customHeight="1" x14ac:dyDescent="0.3">
      <c r="B47" s="54" t="s">
        <v>68</v>
      </c>
      <c r="C47" s="79" t="s">
        <v>69</v>
      </c>
      <c r="D47" s="56">
        <v>6.85</v>
      </c>
      <c r="E47" s="56">
        <v>1</v>
      </c>
      <c r="F47" s="57">
        <f t="shared" si="3"/>
        <v>7.85</v>
      </c>
      <c r="G47" s="198">
        <v>0.92149999999999999</v>
      </c>
      <c r="H47" s="199" t="str">
        <f t="shared" si="2"/>
        <v>5.00%</v>
      </c>
      <c r="I47" s="119"/>
    </row>
    <row r="48" spans="2:18" ht="21.75" customHeight="1" x14ac:dyDescent="0.3">
      <c r="B48" s="54" t="s">
        <v>125</v>
      </c>
      <c r="C48" s="79" t="s">
        <v>70</v>
      </c>
      <c r="D48" s="56">
        <v>8.25</v>
      </c>
      <c r="E48" s="56">
        <v>1</v>
      </c>
      <c r="F48" s="58">
        <f t="shared" si="3"/>
        <v>9.25</v>
      </c>
      <c r="G48" s="198">
        <v>0.90749999999999997</v>
      </c>
      <c r="H48" s="199" t="str">
        <f t="shared" si="2"/>
        <v>5.00%</v>
      </c>
      <c r="I48" s="119"/>
    </row>
    <row r="49" spans="2:26" ht="21.75" customHeight="1" x14ac:dyDescent="0.3">
      <c r="B49" s="54" t="s">
        <v>126</v>
      </c>
      <c r="C49" s="79" t="s">
        <v>71</v>
      </c>
      <c r="D49" s="56">
        <v>6.2</v>
      </c>
      <c r="E49" s="56">
        <v>1</v>
      </c>
      <c r="F49" s="58">
        <f t="shared" si="3"/>
        <v>7.2</v>
      </c>
      <c r="G49" s="198">
        <v>0.92800000000000005</v>
      </c>
      <c r="H49" s="199" t="str">
        <f t="shared" si="2"/>
        <v>5.00%</v>
      </c>
      <c r="I49" s="119"/>
    </row>
    <row r="50" spans="2:26" ht="21.75" customHeight="1" x14ac:dyDescent="0.3">
      <c r="B50" s="54" t="s">
        <v>127</v>
      </c>
      <c r="C50" s="79" t="s">
        <v>72</v>
      </c>
      <c r="D50" s="56">
        <v>5.5</v>
      </c>
      <c r="E50" s="56">
        <v>1</v>
      </c>
      <c r="F50" s="57">
        <f t="shared" si="3"/>
        <v>6.5</v>
      </c>
      <c r="G50" s="198">
        <v>0.93500000000000005</v>
      </c>
      <c r="H50" s="199" t="str">
        <f t="shared" si="2"/>
        <v>5.00%</v>
      </c>
      <c r="I50" s="119"/>
    </row>
    <row r="51" spans="2:26" ht="21.75" customHeight="1" x14ac:dyDescent="0.3">
      <c r="B51" s="54" t="s">
        <v>128</v>
      </c>
      <c r="C51" s="79" t="s">
        <v>73</v>
      </c>
      <c r="D51" s="56">
        <v>4.9000000000000004</v>
      </c>
      <c r="E51" s="56">
        <v>1</v>
      </c>
      <c r="F51" s="57">
        <f t="shared" si="3"/>
        <v>5.9</v>
      </c>
      <c r="G51" s="198">
        <v>0.94099999999999995</v>
      </c>
      <c r="H51" s="199" t="str">
        <f t="shared" si="2"/>
        <v>5.00%</v>
      </c>
      <c r="I51" s="119"/>
    </row>
    <row r="52" spans="2:26" ht="21.75" customHeight="1" x14ac:dyDescent="0.3">
      <c r="B52" s="54" t="s">
        <v>129</v>
      </c>
      <c r="C52" s="79" t="s">
        <v>74</v>
      </c>
      <c r="D52" s="56">
        <v>4.5</v>
      </c>
      <c r="E52" s="60">
        <v>1</v>
      </c>
      <c r="F52" s="57">
        <f t="shared" si="3"/>
        <v>5.5</v>
      </c>
      <c r="G52" s="198">
        <v>0.94499999999999995</v>
      </c>
      <c r="H52" s="199" t="str">
        <f t="shared" si="2"/>
        <v>5.00%</v>
      </c>
      <c r="I52" s="119"/>
    </row>
    <row r="53" spans="2:26" ht="21.75" customHeight="1" thickBot="1" x14ac:dyDescent="0.35">
      <c r="B53" s="61" t="s">
        <v>130</v>
      </c>
      <c r="C53" s="82" t="s">
        <v>75</v>
      </c>
      <c r="D53" s="63">
        <v>6.7</v>
      </c>
      <c r="E53" s="64">
        <v>1</v>
      </c>
      <c r="F53" s="65">
        <f t="shared" si="3"/>
        <v>7.7</v>
      </c>
      <c r="G53" s="200">
        <v>0.92300000000000004</v>
      </c>
      <c r="H53" s="201" t="str">
        <f t="shared" si="2"/>
        <v>5.00%</v>
      </c>
      <c r="I53" s="119"/>
    </row>
    <row r="54" spans="2:26" x14ac:dyDescent="0.25">
      <c r="B54" s="87"/>
      <c r="C54" s="86"/>
      <c r="D54" s="86"/>
      <c r="E54" s="86"/>
      <c r="F54" s="86"/>
      <c r="G54" s="86"/>
      <c r="H54" s="86"/>
      <c r="I54" s="120"/>
    </row>
    <row r="55" spans="2:26" ht="21" customHeight="1" thickBot="1" x14ac:dyDescent="0.3">
      <c r="B55" s="87"/>
      <c r="C55" s="86"/>
      <c r="D55" s="86"/>
      <c r="E55" s="86"/>
      <c r="F55" s="86"/>
      <c r="G55" s="86"/>
      <c r="H55" s="86"/>
      <c r="I55" s="120"/>
    </row>
    <row r="56" spans="2:26" ht="41.25" customHeight="1" thickBot="1" x14ac:dyDescent="0.3">
      <c r="B56" s="263" t="s">
        <v>131</v>
      </c>
      <c r="C56" s="264"/>
      <c r="D56" s="264"/>
      <c r="E56" s="264"/>
      <c r="F56" s="264"/>
      <c r="G56" s="264"/>
      <c r="H56" s="265"/>
      <c r="I56" s="121"/>
    </row>
    <row r="57" spans="2:26" ht="40.5" customHeight="1" thickBot="1" x14ac:dyDescent="0.3">
      <c r="B57" s="266" t="s">
        <v>134</v>
      </c>
      <c r="C57" s="267"/>
      <c r="D57" s="267"/>
      <c r="E57" s="267"/>
      <c r="F57" s="267"/>
      <c r="G57" s="267"/>
      <c r="H57" s="268"/>
      <c r="I57" s="108"/>
    </row>
    <row r="58" spans="2:26" ht="47" thickBot="1" x14ac:dyDescent="0.3">
      <c r="B58" s="46" t="s">
        <v>55</v>
      </c>
      <c r="C58" s="47" t="s">
        <v>56</v>
      </c>
      <c r="D58" s="48" t="s">
        <v>57</v>
      </c>
      <c r="E58" s="48" t="s">
        <v>85</v>
      </c>
      <c r="F58" s="48" t="s">
        <v>59</v>
      </c>
      <c r="G58" s="249" t="s">
        <v>60</v>
      </c>
      <c r="H58" s="250"/>
      <c r="I58" s="117"/>
    </row>
    <row r="59" spans="2:26" ht="21.75" customHeight="1" x14ac:dyDescent="0.3">
      <c r="B59" s="49" t="s">
        <v>89</v>
      </c>
      <c r="C59" s="89" t="s">
        <v>90</v>
      </c>
      <c r="D59" s="51">
        <v>6</v>
      </c>
      <c r="E59" s="51">
        <v>1</v>
      </c>
      <c r="F59" s="51">
        <f>D59+E59</f>
        <v>7</v>
      </c>
      <c r="G59" s="251">
        <f>IF((ABS(($K$15-$K$14)*F59/100))&gt;0.1, ($K$15-$K$14)*F59/100, 0)</f>
        <v>20.51</v>
      </c>
      <c r="H59" s="252" t="e">
        <f>IF((ABS((#REF!-#REF!)*E59/100))&gt;0.1, (#REF!-#REF!)*E59/100, 0)</f>
        <v>#REF!</v>
      </c>
      <c r="I59" s="118"/>
    </row>
    <row r="60" spans="2:26" ht="21.75" customHeight="1" x14ac:dyDescent="0.3">
      <c r="B60" s="54" t="s">
        <v>91</v>
      </c>
      <c r="C60" s="90" t="s">
        <v>92</v>
      </c>
      <c r="D60" s="56">
        <v>6</v>
      </c>
      <c r="E60" s="56">
        <v>1</v>
      </c>
      <c r="F60" s="56">
        <f>D60+E60</f>
        <v>7</v>
      </c>
      <c r="G60" s="253">
        <f>IF((ABS(($K$15-$K$14)*F60/100))&gt;0.1, ($K$15-$K$14)*F60/100, 0)</f>
        <v>20.51</v>
      </c>
      <c r="H60" s="254" t="e">
        <f>IF((ABS((#REF!-#REF!)*E60/100))&gt;0.1, (#REF!-#REF!)*E60/100, 0)</f>
        <v>#REF!</v>
      </c>
      <c r="I60" s="118"/>
    </row>
    <row r="61" spans="2:26" ht="21" customHeight="1" thickBot="1" x14ac:dyDescent="0.35">
      <c r="B61" s="61" t="s">
        <v>93</v>
      </c>
      <c r="C61" s="91" t="s">
        <v>94</v>
      </c>
      <c r="D61" s="63">
        <v>6</v>
      </c>
      <c r="E61" s="63">
        <v>1</v>
      </c>
      <c r="F61" s="63">
        <f>D61+E61</f>
        <v>7</v>
      </c>
      <c r="G61" s="255">
        <f>IF((ABS(($K$15-$K$14)*F61/100))&gt;0.1, ($K$15-$K$14)*F61/100, 0)</f>
        <v>20.51</v>
      </c>
      <c r="H61" s="256" t="e">
        <f>IF((ABS((#REF!-#REF!)*E61/100))&gt;0.1, (#REF!-#REF!)*E61/100, 0)</f>
        <v>#REF!</v>
      </c>
      <c r="I61" s="118"/>
    </row>
    <row r="62" spans="2:26" ht="61.5" customHeight="1" thickBot="1" x14ac:dyDescent="0.3">
      <c r="I62" s="121"/>
    </row>
    <row r="63" spans="2:26" ht="43.5" customHeight="1" thickBot="1" x14ac:dyDescent="0.3">
      <c r="B63" s="245" t="s">
        <v>95</v>
      </c>
      <c r="C63" s="246"/>
      <c r="D63" s="246"/>
      <c r="E63" s="246"/>
      <c r="F63" s="246"/>
      <c r="G63" s="246"/>
      <c r="H63" s="247"/>
      <c r="I63" s="121"/>
    </row>
    <row r="64" spans="2:26" s="4" customFormat="1" ht="15" customHeight="1" x14ac:dyDescent="0.25">
      <c r="B64" s="243"/>
      <c r="C64" s="243"/>
      <c r="D64" s="243"/>
      <c r="E64" s="243"/>
      <c r="F64" s="243"/>
      <c r="G64" s="243"/>
      <c r="H64" s="243"/>
      <c r="I64" s="121"/>
      <c r="M64" s="5"/>
      <c r="N64" s="5"/>
      <c r="O64" s="5"/>
      <c r="P64" s="6"/>
      <c r="Q64" s="6"/>
      <c r="R64" s="6"/>
      <c r="S64" s="6"/>
      <c r="T64" s="5"/>
      <c r="U64" s="5"/>
      <c r="V64" s="5"/>
      <c r="W64" s="5"/>
      <c r="X64" s="5"/>
      <c r="Y64" s="5"/>
      <c r="Z64" s="5"/>
    </row>
    <row r="65" spans="2:26" s="4" customFormat="1" ht="21.75" customHeight="1" x14ac:dyDescent="0.25">
      <c r="B65" s="248" t="s">
        <v>96</v>
      </c>
      <c r="C65" s="248"/>
      <c r="D65" s="248"/>
      <c r="E65" s="248"/>
      <c r="F65" s="248"/>
      <c r="G65" s="248"/>
      <c r="H65" s="248"/>
      <c r="I65" s="121"/>
      <c r="M65" s="5"/>
      <c r="N65" s="5"/>
      <c r="O65" s="5"/>
      <c r="P65" s="6"/>
      <c r="Q65" s="6"/>
      <c r="R65" s="6"/>
      <c r="S65" s="6"/>
      <c r="T65" s="5"/>
      <c r="U65" s="5"/>
      <c r="V65" s="5"/>
      <c r="W65" s="5"/>
      <c r="X65" s="5"/>
      <c r="Y65" s="5"/>
      <c r="Z65" s="5"/>
    </row>
    <row r="66" spans="2:26" s="4" customFormat="1" ht="14.25" customHeight="1" thickBot="1" x14ac:dyDescent="0.3">
      <c r="B66" s="243"/>
      <c r="C66" s="243"/>
      <c r="D66" s="243"/>
      <c r="E66" s="243"/>
      <c r="F66" s="243"/>
      <c r="G66" s="243"/>
      <c r="H66" s="243"/>
      <c r="I66" s="121"/>
      <c r="M66" s="5"/>
      <c r="N66" s="5"/>
      <c r="O66" s="5"/>
      <c r="P66" s="6"/>
      <c r="Q66" s="6"/>
      <c r="R66" s="6"/>
      <c r="S66" s="6"/>
      <c r="T66" s="5"/>
      <c r="U66" s="5"/>
      <c r="V66" s="5"/>
      <c r="W66" s="5"/>
      <c r="X66" s="5"/>
      <c r="Y66" s="5"/>
      <c r="Z66" s="5"/>
    </row>
    <row r="67" spans="2:26"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c r="X67" s="5"/>
      <c r="Y67" s="5"/>
      <c r="Z67" s="5"/>
    </row>
    <row r="68" spans="2:26" s="4" customFormat="1" ht="46.5" customHeight="1" thickBot="1" x14ac:dyDescent="0.3">
      <c r="B68" s="236"/>
      <c r="C68" s="238"/>
      <c r="D68" s="240"/>
      <c r="E68" s="238"/>
      <c r="F68" s="238"/>
      <c r="G68" s="238"/>
      <c r="H68" s="242"/>
      <c r="I68" s="121"/>
      <c r="M68" s="5"/>
      <c r="N68" s="5"/>
      <c r="O68" s="5"/>
      <c r="P68" s="6"/>
      <c r="Q68" s="6"/>
      <c r="R68" s="6"/>
      <c r="S68" s="6"/>
      <c r="T68" s="5"/>
      <c r="U68" s="5"/>
      <c r="V68" s="5"/>
      <c r="W68" s="5"/>
      <c r="X68" s="5"/>
      <c r="Y68" s="5"/>
      <c r="Z68" s="5"/>
    </row>
    <row r="69" spans="2:26" s="4" customFormat="1" ht="18.75" customHeight="1" x14ac:dyDescent="0.25">
      <c r="B69" s="243"/>
      <c r="C69" s="243"/>
      <c r="D69" s="243"/>
      <c r="E69" s="243"/>
      <c r="F69" s="243"/>
      <c r="G69" s="243"/>
      <c r="H69" s="243"/>
      <c r="I69" s="121"/>
      <c r="M69" s="5"/>
      <c r="N69" s="5"/>
      <c r="O69" s="5"/>
      <c r="P69" s="6"/>
      <c r="Q69" s="6"/>
      <c r="R69" s="6"/>
      <c r="S69" s="6"/>
      <c r="T69" s="5"/>
      <c r="U69" s="5"/>
      <c r="V69" s="5"/>
      <c r="W69" s="5"/>
      <c r="X69" s="5"/>
      <c r="Y69" s="5"/>
      <c r="Z69" s="5"/>
    </row>
    <row r="70" spans="2:26" s="4" customFormat="1" ht="21.75" customHeight="1" x14ac:dyDescent="0.25">
      <c r="B70" s="248" t="s">
        <v>102</v>
      </c>
      <c r="C70" s="248"/>
      <c r="D70" s="248"/>
      <c r="E70" s="248"/>
      <c r="F70" s="248"/>
      <c r="G70" s="248"/>
      <c r="H70" s="248"/>
      <c r="I70" s="121"/>
      <c r="M70" s="5"/>
      <c r="N70" s="5"/>
      <c r="O70" s="5"/>
      <c r="P70" s="6"/>
      <c r="Q70" s="6"/>
      <c r="R70" s="6"/>
      <c r="S70" s="6"/>
      <c r="T70" s="5"/>
      <c r="U70" s="5"/>
      <c r="V70" s="5"/>
      <c r="W70" s="5"/>
      <c r="X70" s="5"/>
      <c r="Y70" s="5"/>
      <c r="Z70" s="5"/>
    </row>
    <row r="71" spans="2:26" s="4" customFormat="1" ht="15.75" customHeight="1" x14ac:dyDescent="0.25">
      <c r="B71" s="243"/>
      <c r="C71" s="243"/>
      <c r="D71" s="243"/>
      <c r="E71" s="243"/>
      <c r="F71" s="243"/>
      <c r="G71" s="243"/>
      <c r="H71" s="243"/>
      <c r="I71" s="121"/>
      <c r="M71" s="5"/>
      <c r="N71" s="5"/>
      <c r="O71" s="5"/>
      <c r="P71" s="6"/>
      <c r="Q71" s="6"/>
      <c r="R71" s="6"/>
      <c r="S71" s="6"/>
      <c r="T71" s="5"/>
      <c r="U71" s="5"/>
      <c r="V71" s="5"/>
      <c r="W71" s="5"/>
      <c r="X71" s="5"/>
      <c r="Y71" s="5"/>
      <c r="Z71" s="5"/>
    </row>
    <row r="72" spans="2:26" s="4" customFormat="1" ht="33" customHeight="1" x14ac:dyDescent="0.25">
      <c r="B72" s="232" t="s">
        <v>103</v>
      </c>
      <c r="C72" s="232"/>
      <c r="D72" s="232"/>
      <c r="E72" s="232"/>
      <c r="F72" s="232"/>
      <c r="G72" s="232"/>
      <c r="H72" s="232"/>
      <c r="I72" s="121"/>
      <c r="M72" s="5"/>
      <c r="N72" s="5"/>
      <c r="O72" s="5"/>
      <c r="P72" s="6"/>
      <c r="Q72" s="6"/>
      <c r="R72" s="6"/>
      <c r="S72" s="6"/>
      <c r="T72" s="5"/>
      <c r="U72" s="5"/>
      <c r="V72" s="5"/>
      <c r="W72" s="5"/>
      <c r="X72" s="5"/>
      <c r="Y72" s="5"/>
      <c r="Z72" s="5"/>
    </row>
    <row r="73" spans="2:26" s="93" customFormat="1" ht="33" customHeight="1" x14ac:dyDescent="0.35">
      <c r="B73" s="233" t="s">
        <v>104</v>
      </c>
      <c r="C73" s="233"/>
      <c r="E73" s="94"/>
      <c r="F73" s="94"/>
      <c r="G73" s="94"/>
      <c r="H73" s="94"/>
      <c r="I73" s="122"/>
      <c r="J73" s="4"/>
      <c r="K73" s="4"/>
      <c r="L73" s="4"/>
      <c r="M73" s="5"/>
      <c r="N73" s="5"/>
      <c r="O73" s="5"/>
      <c r="P73" s="6"/>
      <c r="Q73" s="6"/>
      <c r="R73" s="6"/>
      <c r="S73" s="6"/>
      <c r="T73" s="5"/>
      <c r="U73" s="5"/>
      <c r="V73" s="5"/>
      <c r="W73" s="5"/>
      <c r="X73" s="5"/>
      <c r="Y73" s="5"/>
      <c r="Z73" s="5"/>
    </row>
    <row r="74" spans="2:26" s="93" customFormat="1" ht="33" customHeight="1" x14ac:dyDescent="0.35">
      <c r="C74" s="100" t="str">
        <f>CONCATENATE(" $45.000"," + ($",G20,") =")</f>
        <v xml:space="preserve"> $45.000 + ($10.988) =</v>
      </c>
      <c r="D74" s="95">
        <f>(45+G20)</f>
        <v>55.988</v>
      </c>
      <c r="E74" s="29"/>
      <c r="F74" s="29"/>
      <c r="G74" s="29"/>
      <c r="H74" s="29"/>
      <c r="I74" s="122"/>
      <c r="J74" s="4"/>
      <c r="K74" s="4"/>
      <c r="L74" s="4"/>
      <c r="M74" s="5"/>
      <c r="N74" s="5"/>
      <c r="O74" s="5"/>
      <c r="P74" s="6"/>
      <c r="Q74" s="6"/>
      <c r="R74" s="6"/>
      <c r="S74" s="6"/>
      <c r="T74" s="5"/>
      <c r="U74" s="5"/>
      <c r="V74" s="5"/>
      <c r="W74" s="5"/>
      <c r="X74" s="5"/>
      <c r="Y74" s="5"/>
      <c r="Z74" s="5"/>
    </row>
    <row r="75" spans="2:26" s="93" customFormat="1" ht="33" customHeight="1" x14ac:dyDescent="0.35">
      <c r="B75" s="233" t="s">
        <v>105</v>
      </c>
      <c r="C75" s="233"/>
      <c r="D75" s="96"/>
      <c r="E75" s="29"/>
      <c r="F75" s="29"/>
      <c r="G75" s="29"/>
      <c r="H75" s="29"/>
      <c r="I75" s="122"/>
      <c r="J75" s="4"/>
      <c r="K75" s="4"/>
      <c r="L75" s="4"/>
      <c r="M75" s="5"/>
      <c r="N75" s="5"/>
      <c r="O75" s="5"/>
      <c r="P75" s="6"/>
      <c r="Q75" s="6"/>
      <c r="R75" s="6"/>
      <c r="S75" s="6"/>
      <c r="T75" s="5"/>
      <c r="U75" s="5"/>
      <c r="V75" s="5"/>
      <c r="W75" s="5"/>
      <c r="X75" s="5"/>
      <c r="Y75" s="5"/>
      <c r="Z75" s="5"/>
    </row>
    <row r="76" spans="2:26" s="93" customFormat="1" ht="33" customHeight="1" x14ac:dyDescent="0.35">
      <c r="C76" s="105" t="str">
        <f>CONCATENATE(" $45.000"," x ",H43, " =")</f>
        <v xml:space="preserve"> $45.000 x 5.00% =</v>
      </c>
      <c r="D76" s="106">
        <f>(45*H43)</f>
        <v>2.25</v>
      </c>
      <c r="E76" s="29"/>
      <c r="F76" s="29"/>
      <c r="G76" s="29"/>
      <c r="H76" s="29"/>
      <c r="I76" s="122"/>
      <c r="J76" s="4"/>
      <c r="K76" s="4"/>
      <c r="L76" s="4"/>
      <c r="M76" s="5"/>
      <c r="N76" s="5"/>
      <c r="O76" s="5"/>
      <c r="P76" s="6"/>
      <c r="Q76" s="6"/>
      <c r="R76" s="6"/>
      <c r="S76" s="6"/>
      <c r="T76" s="5"/>
      <c r="U76" s="5"/>
      <c r="V76" s="5"/>
      <c r="W76" s="5"/>
      <c r="X76" s="5"/>
      <c r="Y76" s="5"/>
      <c r="Z76" s="5"/>
    </row>
    <row r="77" spans="2:26" s="93" customFormat="1" ht="33" customHeight="1" x14ac:dyDescent="0.35">
      <c r="C77" s="244" t="str">
        <f>CONCATENATE("$",D76," x 96.25% (Difference of 100% Material Minus Total % Asphalt + Fuel Allowance) =")</f>
        <v>$2.25 x 96.25% (Difference of 100% Material Minus Total % Asphalt + Fuel Allowance) =</v>
      </c>
      <c r="D77" s="244"/>
      <c r="E77" s="244"/>
      <c r="F77" s="244"/>
      <c r="G77" s="244"/>
      <c r="H77" s="95">
        <f>D76*96.25/100</f>
        <v>2.1659999999999999</v>
      </c>
      <c r="I77" s="122"/>
      <c r="J77" s="4"/>
      <c r="K77" s="4"/>
      <c r="L77" s="4"/>
      <c r="M77" s="5"/>
      <c r="N77" s="5"/>
      <c r="O77" s="5"/>
      <c r="P77" s="6"/>
      <c r="Q77" s="6"/>
      <c r="R77" s="6"/>
      <c r="S77" s="6"/>
      <c r="T77" s="5"/>
      <c r="U77" s="5"/>
      <c r="V77" s="5"/>
      <c r="W77" s="5"/>
      <c r="X77" s="5"/>
      <c r="Y77" s="5"/>
      <c r="Z77" s="5"/>
    </row>
    <row r="78" spans="2:26" s="93" customFormat="1" ht="33" customHeight="1" x14ac:dyDescent="0.35">
      <c r="B78" s="233" t="s">
        <v>106</v>
      </c>
      <c r="C78" s="233"/>
      <c r="D78" s="233"/>
      <c r="E78" s="233"/>
      <c r="F78" s="233"/>
      <c r="G78" s="29"/>
      <c r="H78" s="29"/>
      <c r="I78" s="122"/>
      <c r="J78" s="4"/>
      <c r="K78" s="4"/>
      <c r="L78" s="4"/>
      <c r="M78" s="5"/>
      <c r="N78" s="5"/>
      <c r="O78" s="5"/>
      <c r="P78" s="6"/>
      <c r="Q78" s="6"/>
      <c r="R78" s="6"/>
      <c r="S78" s="6"/>
      <c r="T78" s="5"/>
      <c r="U78" s="5"/>
      <c r="V78" s="5"/>
      <c r="W78" s="5"/>
      <c r="X78" s="5"/>
      <c r="Y78" s="5"/>
      <c r="Z78" s="5"/>
    </row>
    <row r="79" spans="2:26" s="93" customFormat="1" ht="33" customHeight="1" x14ac:dyDescent="0.35">
      <c r="C79" s="214" t="str">
        <f>CONCATENATE("$",D74," + $",H77, "  =")</f>
        <v>$55.988 + $2.166  =</v>
      </c>
      <c r="D79" s="97">
        <f>D74+H77</f>
        <v>58.154000000000003</v>
      </c>
      <c r="E79" s="29"/>
      <c r="F79" s="29"/>
      <c r="G79" s="29"/>
      <c r="H79" s="29"/>
      <c r="I79" s="122"/>
      <c r="J79" s="4"/>
      <c r="K79" s="4"/>
      <c r="L79" s="4"/>
      <c r="M79" s="5"/>
      <c r="N79" s="5"/>
      <c r="O79" s="5"/>
      <c r="P79" s="6"/>
      <c r="Q79" s="6"/>
      <c r="R79" s="6"/>
      <c r="S79" s="6"/>
      <c r="T79" s="5"/>
      <c r="U79" s="5"/>
      <c r="V79" s="5"/>
      <c r="W79" s="5"/>
      <c r="X79" s="5"/>
      <c r="Y79" s="5"/>
      <c r="Z79" s="5"/>
    </row>
    <row r="80" spans="2:26" ht="29.25" customHeight="1" thickBot="1" x14ac:dyDescent="0.3">
      <c r="I80" s="121"/>
    </row>
    <row r="81" spans="2:26" ht="43.5" customHeight="1" thickBot="1" x14ac:dyDescent="0.3">
      <c r="B81" s="245" t="s">
        <v>107</v>
      </c>
      <c r="C81" s="246"/>
      <c r="D81" s="246"/>
      <c r="E81" s="246"/>
      <c r="F81" s="246"/>
      <c r="G81" s="246"/>
      <c r="H81" s="247"/>
      <c r="I81" s="121"/>
    </row>
    <row r="82" spans="2:26" ht="21.75" customHeight="1" x14ac:dyDescent="0.25">
      <c r="B82" s="243"/>
      <c r="C82" s="243"/>
      <c r="D82" s="243"/>
      <c r="E82" s="243"/>
      <c r="F82" s="243"/>
      <c r="G82" s="243"/>
      <c r="H82" s="243"/>
      <c r="I82" s="121"/>
    </row>
    <row r="83" spans="2:26" ht="21.75" customHeight="1" x14ac:dyDescent="0.25">
      <c r="B83" s="248" t="s">
        <v>108</v>
      </c>
      <c r="C83" s="248"/>
      <c r="D83" s="248"/>
      <c r="E83" s="248"/>
      <c r="F83" s="248"/>
      <c r="G83" s="248"/>
      <c r="H83" s="248"/>
      <c r="I83" s="121"/>
    </row>
    <row r="84" spans="2:26" ht="14.25" customHeight="1" thickBot="1" x14ac:dyDescent="0.3">
      <c r="B84" s="243"/>
      <c r="C84" s="243"/>
      <c r="D84" s="243"/>
      <c r="E84" s="243"/>
      <c r="F84" s="243"/>
      <c r="G84" s="243"/>
      <c r="H84" s="243"/>
      <c r="I84" s="121"/>
    </row>
    <row r="85" spans="2:26" ht="46.5" customHeight="1" x14ac:dyDescent="0.25">
      <c r="B85" s="235" t="s">
        <v>97</v>
      </c>
      <c r="C85" s="237" t="s">
        <v>98</v>
      </c>
      <c r="D85" s="239" t="s">
        <v>99</v>
      </c>
      <c r="E85" s="237" t="s">
        <v>100</v>
      </c>
      <c r="F85" s="237"/>
      <c r="G85" s="237" t="s">
        <v>101</v>
      </c>
      <c r="H85" s="241"/>
      <c r="I85" s="121"/>
    </row>
    <row r="86" spans="2:26" ht="46.5" customHeight="1" thickBot="1" x14ac:dyDescent="0.3">
      <c r="B86" s="236"/>
      <c r="C86" s="238"/>
      <c r="D86" s="240"/>
      <c r="E86" s="238"/>
      <c r="F86" s="238"/>
      <c r="G86" s="238"/>
      <c r="H86" s="242"/>
      <c r="I86" s="121"/>
    </row>
    <row r="87" spans="2:26" ht="18.75" customHeight="1" x14ac:dyDescent="0.25">
      <c r="B87" s="243"/>
      <c r="C87" s="243"/>
      <c r="D87" s="243"/>
      <c r="E87" s="243"/>
      <c r="F87" s="243"/>
      <c r="G87" s="243"/>
      <c r="H87" s="243"/>
      <c r="I87" s="121"/>
    </row>
    <row r="88" spans="2:26" ht="33" customHeight="1" x14ac:dyDescent="0.25">
      <c r="B88" s="232" t="s">
        <v>109</v>
      </c>
      <c r="C88" s="232"/>
      <c r="D88" s="232"/>
      <c r="E88" s="232"/>
      <c r="F88" s="232"/>
      <c r="G88" s="232"/>
      <c r="H88" s="232"/>
      <c r="I88" s="121"/>
    </row>
    <row r="89" spans="2:26" s="93" customFormat="1" ht="33" customHeight="1" x14ac:dyDescent="0.35">
      <c r="B89" s="233" t="s">
        <v>104</v>
      </c>
      <c r="C89" s="233"/>
      <c r="E89" s="94"/>
      <c r="F89" s="94"/>
      <c r="G89" s="94"/>
      <c r="H89" s="94"/>
      <c r="I89" s="122"/>
      <c r="J89" s="4"/>
      <c r="K89" s="4"/>
      <c r="L89" s="4"/>
      <c r="M89" s="5"/>
      <c r="N89" s="5"/>
      <c r="O89" s="5"/>
      <c r="P89" s="6"/>
      <c r="Q89" s="6"/>
      <c r="R89" s="6"/>
      <c r="S89" s="6"/>
      <c r="T89" s="5"/>
      <c r="U89" s="5"/>
      <c r="V89" s="5"/>
      <c r="W89" s="5"/>
      <c r="X89" s="5"/>
      <c r="Y89" s="5"/>
      <c r="Z89" s="5"/>
    </row>
    <row r="90" spans="2:26" s="93" customFormat="1" ht="33" customHeight="1" x14ac:dyDescent="0.35">
      <c r="C90" s="100" t="str">
        <f>CONCATENATE(" $45.000"," + ($",G59,") =")</f>
        <v xml:space="preserve"> $45.000 + ($20.51) =</v>
      </c>
      <c r="D90" s="95">
        <f>(45+G59)</f>
        <v>65.510000000000005</v>
      </c>
      <c r="E90" s="29"/>
      <c r="F90" s="29"/>
      <c r="G90" s="29"/>
      <c r="H90" s="29"/>
      <c r="I90" s="122"/>
      <c r="J90" s="4"/>
      <c r="K90" s="4"/>
      <c r="L90" s="4"/>
      <c r="M90" s="5"/>
      <c r="N90" s="5"/>
      <c r="O90" s="5"/>
      <c r="P90" s="6"/>
      <c r="Q90" s="6"/>
      <c r="R90" s="6"/>
      <c r="S90" s="6"/>
      <c r="T90" s="5"/>
      <c r="U90" s="5"/>
      <c r="V90" s="5"/>
      <c r="W90" s="5"/>
      <c r="X90" s="5"/>
      <c r="Y90" s="5"/>
      <c r="Z90" s="5"/>
    </row>
    <row r="91" spans="2:26" s="93" customFormat="1" ht="40.5" customHeight="1" x14ac:dyDescent="0.4">
      <c r="B91" s="234" t="s">
        <v>110</v>
      </c>
      <c r="C91" s="234"/>
      <c r="D91" s="98">
        <f>D90</f>
        <v>65.510000000000005</v>
      </c>
      <c r="E91" s="29"/>
      <c r="F91" s="29"/>
      <c r="G91" s="29"/>
      <c r="H91" s="29"/>
      <c r="I91" s="122"/>
      <c r="J91" s="4"/>
      <c r="K91" s="4"/>
      <c r="L91" s="4"/>
      <c r="M91" s="5"/>
      <c r="N91" s="5"/>
      <c r="O91" s="5"/>
      <c r="P91" s="6"/>
      <c r="Q91" s="6"/>
      <c r="R91" s="6"/>
      <c r="S91" s="6"/>
      <c r="T91" s="5"/>
      <c r="U91" s="5"/>
      <c r="V91" s="5"/>
      <c r="W91" s="5"/>
      <c r="X91" s="5"/>
      <c r="Y91" s="5"/>
      <c r="Z91" s="5"/>
    </row>
    <row r="92" spans="2:26" s="93" customFormat="1" ht="33" customHeight="1" x14ac:dyDescent="0.35">
      <c r="D92" s="95"/>
      <c r="E92" s="29"/>
      <c r="F92" s="29"/>
      <c r="G92" s="29"/>
      <c r="H92" s="29"/>
      <c r="J92" s="4"/>
      <c r="K92" s="4"/>
      <c r="L92" s="4"/>
      <c r="M92" s="5"/>
      <c r="N92" s="5"/>
      <c r="O92" s="5"/>
      <c r="P92" s="6"/>
      <c r="Q92" s="6"/>
      <c r="R92" s="6"/>
      <c r="S92" s="6"/>
      <c r="T92" s="5"/>
      <c r="U92" s="5"/>
      <c r="V92" s="5"/>
      <c r="W92" s="5"/>
      <c r="X92" s="5"/>
      <c r="Y92" s="5"/>
      <c r="Z92" s="5"/>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CZrTQ1Rf9W1cdnrVmmIvFgssLxsw+3fONDfZMvTzCVMoBu0W6qXgjieBHXZis+XahrW44RqM3YPUq1ZnnYLv4A==" saltValue="dNvwwc36lDJhO1rj3kGjkQ==" spinCount="100000" sheet="1" formatColumns="0" formatRows="0"/>
  <mergeCells count="99">
    <mergeCell ref="B9:H9"/>
    <mergeCell ref="J9:K9"/>
    <mergeCell ref="B1:D1"/>
    <mergeCell ref="C3:E3"/>
    <mergeCell ref="G3:H3"/>
    <mergeCell ref="C4:E4"/>
    <mergeCell ref="G4:H4"/>
    <mergeCell ref="B6:E6"/>
    <mergeCell ref="F6:G6"/>
    <mergeCell ref="M6:N8"/>
    <mergeCell ref="P6:S7"/>
    <mergeCell ref="B7:E7"/>
    <mergeCell ref="B8:H8"/>
    <mergeCell ref="P8:S8"/>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22:H22"/>
    <mergeCell ref="P22:P24"/>
    <mergeCell ref="Q22:Q24"/>
    <mergeCell ref="G23:H23"/>
    <mergeCell ref="G24:H24"/>
    <mergeCell ref="G19:H19"/>
    <mergeCell ref="P19:P21"/>
    <mergeCell ref="Q19:Q21"/>
    <mergeCell ref="G20:H20"/>
    <mergeCell ref="G21:H21"/>
    <mergeCell ref="B35:H35"/>
    <mergeCell ref="G25:H25"/>
    <mergeCell ref="P25:P27"/>
    <mergeCell ref="Q25:Q27"/>
    <mergeCell ref="G26:H26"/>
    <mergeCell ref="G27:H27"/>
    <mergeCell ref="G28:H28"/>
    <mergeCell ref="P28:P30"/>
    <mergeCell ref="Q28:Q30"/>
    <mergeCell ref="G29:H29"/>
    <mergeCell ref="G30:H30"/>
    <mergeCell ref="P31:P33"/>
    <mergeCell ref="Q31:Q33"/>
    <mergeCell ref="B32:H32"/>
    <mergeCell ref="B33:H33"/>
    <mergeCell ref="B34:H34"/>
    <mergeCell ref="B64:H64"/>
    <mergeCell ref="B36:H36"/>
    <mergeCell ref="D37:E37"/>
    <mergeCell ref="B39:D39"/>
    <mergeCell ref="B41:H41"/>
    <mergeCell ref="B56:H56"/>
    <mergeCell ref="B57:H57"/>
    <mergeCell ref="G58:H58"/>
    <mergeCell ref="G59:H59"/>
    <mergeCell ref="G60:H60"/>
    <mergeCell ref="G61:H61"/>
    <mergeCell ref="B63:H63"/>
    <mergeCell ref="B65:H65"/>
    <mergeCell ref="B66:H66"/>
    <mergeCell ref="B67:B68"/>
    <mergeCell ref="C67:C68"/>
    <mergeCell ref="D67:D68"/>
    <mergeCell ref="E67:F68"/>
    <mergeCell ref="G67:H68"/>
    <mergeCell ref="B84:H84"/>
    <mergeCell ref="B69:H69"/>
    <mergeCell ref="B70:H70"/>
    <mergeCell ref="B71:H71"/>
    <mergeCell ref="B72:H72"/>
    <mergeCell ref="B73:C73"/>
    <mergeCell ref="B75:C75"/>
    <mergeCell ref="C77:G77"/>
    <mergeCell ref="B78:F78"/>
    <mergeCell ref="B81:H81"/>
    <mergeCell ref="B82:H82"/>
    <mergeCell ref="B83:H83"/>
    <mergeCell ref="B88:H88"/>
    <mergeCell ref="B89:C89"/>
    <mergeCell ref="B91:C91"/>
    <mergeCell ref="B85:B86"/>
    <mergeCell ref="C85:C86"/>
    <mergeCell ref="D85:D86"/>
    <mergeCell ref="E85:F86"/>
    <mergeCell ref="G85:H86"/>
    <mergeCell ref="B87:H87"/>
  </mergeCells>
  <dataValidations count="8">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5B43D6CC-ED18-4C07-8BAC-9890A5891038}">
      <formula1>$R$10:$R$34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26BF99C3-D922-4F77-99B4-67B8493CB521}">
      <formula1>$P$10:$P$34</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DB8BF87F-44AA-416B-9CD4-344359CFD0D0}">
      <formula1>$Q$10:$Q$34</formula1>
    </dataValidation>
    <dataValidation type="list" allowBlank="1" showInputMessage="1" showErrorMessage="1" sqref="K15" xr:uid="{E5C252D2-E92D-4727-97AA-5425891728F9}">
      <formula1>$N$9:$N$43</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657479FA-D173-4057-A26D-68DDFBE3AAE9}">
      <formula1>$N$9:$N$9</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26501828-9985-495C-9E43-57561B6DF181}">
      <formula1>$N$11:$N$22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D550617F-03EE-4B03-90F2-B95EE5B0820C}">
      <formula1>$M$11:$M$22</formula1>
    </dataValidation>
    <dataValidation type="list" allowBlank="1" showInputMessage="1" showErrorMessage="1" sqref="K10" xr:uid="{3F412087-8BEA-4358-BE87-1A3C58AB1B5F}">
      <formula1>"2019, 2020, 2021, 2022"</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ignoredErrors>
    <ignoredError sqref="B59:B61 B44:B48 B21:B25 B4 F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6EA06-FFBE-49D8-A6FC-21DC9C08D84D}">
  <dimension ref="B1:Z118"/>
  <sheetViews>
    <sheetView showGridLines="0" showRowColHeaders="0" zoomScale="80" zoomScaleNormal="80" workbookViewId="0">
      <selection activeCell="C4" sqref="C4:E4"/>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2" ht="42.75" customHeight="1" thickBot="1" x14ac:dyDescent="0.3">
      <c r="B1" s="314" t="s">
        <v>0</v>
      </c>
      <c r="C1" s="315"/>
      <c r="D1" s="315"/>
      <c r="E1" s="1" t="s">
        <v>1</v>
      </c>
      <c r="F1" s="2" t="str">
        <f>K11</f>
        <v>September</v>
      </c>
      <c r="G1" s="2">
        <f>K10</f>
        <v>2022</v>
      </c>
      <c r="H1" s="3"/>
      <c r="I1" s="107"/>
      <c r="J1" s="101" t="s">
        <v>117</v>
      </c>
      <c r="K1" s="101"/>
      <c r="L1" s="101"/>
      <c r="M1" s="102"/>
      <c r="N1" s="102"/>
      <c r="O1" s="102"/>
      <c r="P1" s="103"/>
      <c r="Q1" s="103"/>
      <c r="R1" s="103"/>
      <c r="S1" s="103"/>
      <c r="T1" s="102"/>
      <c r="U1" s="102"/>
    </row>
    <row r="2" spans="2:22" ht="8.25" customHeight="1" thickBot="1" x14ac:dyDescent="0.3">
      <c r="B2" s="7"/>
      <c r="C2" s="8"/>
      <c r="D2" s="8"/>
      <c r="E2" s="8"/>
      <c r="F2" s="8"/>
      <c r="G2" s="8"/>
      <c r="H2" s="8"/>
      <c r="I2" s="108"/>
    </row>
    <row r="3" spans="2:22" ht="20.25" customHeight="1" x14ac:dyDescent="0.25">
      <c r="B3" s="9" t="s">
        <v>2</v>
      </c>
      <c r="C3" s="316" t="s">
        <v>3</v>
      </c>
      <c r="D3" s="316"/>
      <c r="E3" s="316"/>
      <c r="F3" s="10" t="s">
        <v>4</v>
      </c>
      <c r="G3" s="316" t="s">
        <v>5</v>
      </c>
      <c r="H3" s="317"/>
      <c r="I3" s="108"/>
    </row>
    <row r="4" spans="2:22" ht="62.25" customHeight="1" thickBot="1" x14ac:dyDescent="0.3">
      <c r="B4" s="11" t="s">
        <v>7</v>
      </c>
      <c r="C4" s="318" t="s">
        <v>118</v>
      </c>
      <c r="D4" s="319"/>
      <c r="E4" s="319"/>
      <c r="F4" s="211" t="s">
        <v>119</v>
      </c>
      <c r="G4" s="319" t="s">
        <v>120</v>
      </c>
      <c r="H4" s="320"/>
      <c r="I4" s="109"/>
    </row>
    <row r="5" spans="2:22" ht="20.25" customHeight="1" thickBot="1" x14ac:dyDescent="0.3">
      <c r="B5" s="8"/>
      <c r="C5" s="8"/>
      <c r="D5" s="8"/>
      <c r="E5" s="8"/>
      <c r="F5" s="8"/>
      <c r="G5" s="8"/>
      <c r="H5" s="8"/>
      <c r="I5" s="108"/>
    </row>
    <row r="6" spans="2:22" ht="24" customHeight="1" x14ac:dyDescent="0.35">
      <c r="B6" s="321" t="s">
        <v>22</v>
      </c>
      <c r="C6" s="321"/>
      <c r="D6" s="321"/>
      <c r="E6" s="321"/>
      <c r="F6" s="322" t="str">
        <f>CONCATENATE(F1," 1, ",G1)</f>
        <v>September 1, 2022</v>
      </c>
      <c r="G6" s="322" t="e">
        <f>CONCATENATE(#REF!," 1, ",#REF!)</f>
        <v>#REF!</v>
      </c>
      <c r="H6" s="23"/>
      <c r="I6" s="108"/>
      <c r="M6" s="297" t="s">
        <v>116</v>
      </c>
      <c r="N6" s="241"/>
      <c r="P6" s="302" t="s">
        <v>6</v>
      </c>
      <c r="Q6" s="303"/>
      <c r="R6" s="303"/>
      <c r="S6" s="304"/>
      <c r="V6" s="93"/>
    </row>
    <row r="7" spans="2:22" ht="24" customHeight="1" thickBot="1" x14ac:dyDescent="0.3">
      <c r="B7" s="308" t="s">
        <v>121</v>
      </c>
      <c r="C7" s="308"/>
      <c r="D7" s="308"/>
      <c r="E7" s="308"/>
      <c r="F7" s="28">
        <f>K14</f>
        <v>471</v>
      </c>
      <c r="G7" s="29" t="s">
        <v>25</v>
      </c>
      <c r="H7" s="29"/>
      <c r="I7" s="110"/>
      <c r="M7" s="298"/>
      <c r="N7" s="299"/>
      <c r="P7" s="305"/>
      <c r="Q7" s="306"/>
      <c r="R7" s="306"/>
      <c r="S7" s="307"/>
    </row>
    <row r="8" spans="2:22" ht="24" customHeight="1" thickBot="1" x14ac:dyDescent="0.3">
      <c r="B8" s="257" t="s">
        <v>122</v>
      </c>
      <c r="C8" s="257"/>
      <c r="D8" s="257"/>
      <c r="E8" s="257"/>
      <c r="F8" s="257"/>
      <c r="G8" s="257"/>
      <c r="H8" s="257"/>
      <c r="I8" s="111"/>
      <c r="M8" s="300"/>
      <c r="N8" s="301"/>
      <c r="P8" s="309" t="s">
        <v>9</v>
      </c>
      <c r="Q8" s="310"/>
      <c r="R8" s="310"/>
      <c r="S8" s="311"/>
      <c r="U8" s="12" t="s">
        <v>10</v>
      </c>
    </row>
    <row r="9" spans="2:22" ht="24" customHeight="1" thickBot="1" x14ac:dyDescent="0.3">
      <c r="B9" s="257" t="s">
        <v>31</v>
      </c>
      <c r="C9" s="257"/>
      <c r="D9" s="257"/>
      <c r="E9" s="257"/>
      <c r="F9" s="257"/>
      <c r="G9" s="257"/>
      <c r="H9" s="257"/>
      <c r="I9" s="111"/>
      <c r="J9" s="312" t="s">
        <v>8</v>
      </c>
      <c r="K9" s="313"/>
      <c r="L9" s="15"/>
      <c r="M9" s="16" t="s">
        <v>9</v>
      </c>
      <c r="N9" s="17">
        <v>2021</v>
      </c>
      <c r="P9" s="18" t="s">
        <v>12</v>
      </c>
      <c r="Q9" s="19" t="s">
        <v>13</v>
      </c>
      <c r="R9" s="19" t="s">
        <v>14</v>
      </c>
      <c r="S9" s="19" t="s">
        <v>15</v>
      </c>
      <c r="U9" s="20" t="s">
        <v>16</v>
      </c>
    </row>
    <row r="10" spans="2:22" ht="24" customHeight="1" thickBot="1" x14ac:dyDescent="0.3">
      <c r="B10" s="275" t="s">
        <v>34</v>
      </c>
      <c r="C10" s="275"/>
      <c r="D10" s="292" t="str">
        <f>CONCATENATE("The ",F1," ",G1," Average is")</f>
        <v>The September 2022 Average is</v>
      </c>
      <c r="E10" s="292"/>
      <c r="F10" s="292"/>
      <c r="G10" s="34">
        <f>K15</f>
        <v>806</v>
      </c>
      <c r="H10" s="35" t="s">
        <v>35</v>
      </c>
      <c r="I10" s="112"/>
      <c r="J10" s="13" t="s">
        <v>11</v>
      </c>
      <c r="K10" s="14">
        <v>2022</v>
      </c>
      <c r="M10" s="21" t="s">
        <v>19</v>
      </c>
      <c r="N10" s="17" t="s">
        <v>20</v>
      </c>
      <c r="P10" s="269">
        <v>44317</v>
      </c>
      <c r="Q10" s="272">
        <v>338.9</v>
      </c>
      <c r="R10" s="99">
        <v>44378</v>
      </c>
      <c r="S10" s="293">
        <v>44075</v>
      </c>
      <c r="U10" s="22" t="s">
        <v>21</v>
      </c>
    </row>
    <row r="11" spans="2:22" ht="24" customHeight="1" thickBot="1" x14ac:dyDescent="0.3">
      <c r="B11" s="296" t="s">
        <v>37</v>
      </c>
      <c r="C11" s="296"/>
      <c r="D11" s="296"/>
      <c r="E11" s="296"/>
      <c r="F11" s="296"/>
      <c r="G11" s="296"/>
      <c r="H11" s="296"/>
      <c r="I11" s="113"/>
      <c r="J11" s="13" t="s">
        <v>17</v>
      </c>
      <c r="K11" s="14" t="s">
        <v>47</v>
      </c>
      <c r="M11" s="21" t="s">
        <v>23</v>
      </c>
      <c r="N11" s="26" t="s">
        <v>99</v>
      </c>
      <c r="P11" s="270"/>
      <c r="Q11" s="273"/>
      <c r="R11" s="27">
        <v>44409</v>
      </c>
      <c r="S11" s="294"/>
      <c r="U11" s="22" t="s">
        <v>24</v>
      </c>
    </row>
    <row r="12" spans="2:22" ht="24" customHeight="1" thickBot="1" x14ac:dyDescent="0.3">
      <c r="B12" s="257" t="s">
        <v>124</v>
      </c>
      <c r="C12" s="257"/>
      <c r="D12" s="257"/>
      <c r="E12" s="257"/>
      <c r="F12" s="28">
        <f>K14</f>
        <v>471</v>
      </c>
      <c r="G12" s="29" t="s">
        <v>25</v>
      </c>
      <c r="I12" s="110"/>
      <c r="J12" s="24"/>
      <c r="K12" s="25"/>
      <c r="M12" s="21" t="s">
        <v>26</v>
      </c>
      <c r="N12" s="26" t="s">
        <v>99</v>
      </c>
      <c r="P12" s="271"/>
      <c r="Q12" s="274"/>
      <c r="R12" s="27">
        <v>44440</v>
      </c>
      <c r="S12" s="294"/>
      <c r="U12" s="22" t="s">
        <v>27</v>
      </c>
    </row>
    <row r="13" spans="2:22" ht="24" customHeight="1" thickBot="1" x14ac:dyDescent="0.3">
      <c r="B13" s="257" t="s">
        <v>42</v>
      </c>
      <c r="C13" s="257"/>
      <c r="D13" s="257"/>
      <c r="E13" s="257"/>
      <c r="F13" s="257"/>
      <c r="G13" s="257"/>
      <c r="H13" s="257"/>
      <c r="I13" s="111"/>
      <c r="J13" s="290" t="s">
        <v>0</v>
      </c>
      <c r="K13" s="291"/>
      <c r="M13" s="21" t="s">
        <v>29</v>
      </c>
      <c r="N13" s="26" t="s">
        <v>99</v>
      </c>
      <c r="P13" s="269">
        <v>44409</v>
      </c>
      <c r="Q13" s="272">
        <v>340.3</v>
      </c>
      <c r="R13" s="99">
        <v>44470</v>
      </c>
      <c r="S13" s="294"/>
      <c r="U13" s="31" t="s">
        <v>30</v>
      </c>
    </row>
    <row r="14" spans="2:22" ht="24" customHeight="1" thickBot="1" x14ac:dyDescent="0.3">
      <c r="B14" s="257" t="s">
        <v>45</v>
      </c>
      <c r="C14" s="257"/>
      <c r="D14" s="257"/>
      <c r="E14" s="257"/>
      <c r="F14" s="257"/>
      <c r="G14" s="257"/>
      <c r="H14" s="257"/>
      <c r="I14" s="111"/>
      <c r="J14" s="13" t="s">
        <v>28</v>
      </c>
      <c r="K14" s="30">
        <v>471</v>
      </c>
      <c r="M14" s="21" t="s">
        <v>33</v>
      </c>
      <c r="N14" s="26">
        <v>518</v>
      </c>
      <c r="P14" s="270"/>
      <c r="Q14" s="273"/>
      <c r="R14" s="27">
        <v>44501</v>
      </c>
      <c r="S14" s="294"/>
    </row>
    <row r="15" spans="2:22" ht="24" customHeight="1" thickBot="1" x14ac:dyDescent="0.3">
      <c r="B15" s="284" t="s">
        <v>48</v>
      </c>
      <c r="C15" s="285"/>
      <c r="D15" s="285"/>
      <c r="E15" s="285"/>
      <c r="F15" s="285"/>
      <c r="G15" s="285"/>
      <c r="H15" s="285"/>
      <c r="I15" s="114"/>
      <c r="J15" s="32" t="s">
        <v>32</v>
      </c>
      <c r="K15" s="33">
        <v>806</v>
      </c>
      <c r="M15" s="21" t="s">
        <v>36</v>
      </c>
      <c r="N15" s="26">
        <v>546</v>
      </c>
      <c r="P15" s="271"/>
      <c r="Q15" s="274"/>
      <c r="R15" s="27">
        <v>44531</v>
      </c>
      <c r="S15" s="294"/>
    </row>
    <row r="16" spans="2:22" ht="24" customHeight="1" thickBot="1" x14ac:dyDescent="0.3">
      <c r="B16" s="286" t="s">
        <v>51</v>
      </c>
      <c r="C16" s="285"/>
      <c r="D16" s="285"/>
      <c r="E16" s="285"/>
      <c r="F16" s="285"/>
      <c r="G16" s="285"/>
      <c r="H16" s="285"/>
      <c r="I16" s="115"/>
      <c r="J16" s="24"/>
      <c r="K16" s="25"/>
      <c r="M16" s="21" t="s">
        <v>18</v>
      </c>
      <c r="N16" s="26">
        <v>552</v>
      </c>
      <c r="P16" s="269">
        <v>44501</v>
      </c>
      <c r="Q16" s="272">
        <v>341.02199999999999</v>
      </c>
      <c r="R16" s="99">
        <v>44562</v>
      </c>
      <c r="S16" s="294"/>
      <c r="U16" s="36"/>
    </row>
    <row r="17" spans="2:21" ht="43.5" customHeight="1" thickBot="1" x14ac:dyDescent="0.3">
      <c r="B17" s="287" t="s">
        <v>131</v>
      </c>
      <c r="C17" s="288"/>
      <c r="D17" s="288"/>
      <c r="E17" s="288"/>
      <c r="F17" s="288"/>
      <c r="G17" s="288"/>
      <c r="H17" s="289"/>
      <c r="I17" s="116"/>
      <c r="J17" s="290" t="s">
        <v>38</v>
      </c>
      <c r="K17" s="291"/>
      <c r="M17" s="21" t="s">
        <v>41</v>
      </c>
      <c r="N17" s="26">
        <v>568</v>
      </c>
      <c r="P17" s="270"/>
      <c r="Q17" s="273"/>
      <c r="R17" s="27">
        <v>44593</v>
      </c>
      <c r="S17" s="294"/>
      <c r="U17" s="36"/>
    </row>
    <row r="18" spans="2:21" ht="40.5" customHeight="1" thickBot="1" x14ac:dyDescent="0.3">
      <c r="B18" s="266" t="s">
        <v>133</v>
      </c>
      <c r="C18" s="267"/>
      <c r="D18" s="267"/>
      <c r="E18" s="267"/>
      <c r="F18" s="267"/>
      <c r="G18" s="267"/>
      <c r="H18" s="268"/>
      <c r="I18" s="108"/>
      <c r="J18" s="37" t="s">
        <v>39</v>
      </c>
      <c r="K18" s="123">
        <v>44682</v>
      </c>
      <c r="M18" s="21" t="s">
        <v>44</v>
      </c>
      <c r="N18" s="26">
        <v>573</v>
      </c>
      <c r="P18" s="271"/>
      <c r="Q18" s="274"/>
      <c r="R18" s="27">
        <v>44621</v>
      </c>
      <c r="S18" s="294"/>
      <c r="U18" s="36"/>
    </row>
    <row r="19" spans="2:21" ht="56.25" customHeight="1" thickBot="1" x14ac:dyDescent="0.3">
      <c r="B19" s="46" t="s">
        <v>55</v>
      </c>
      <c r="C19" s="47" t="s">
        <v>56</v>
      </c>
      <c r="D19" s="48" t="s">
        <v>57</v>
      </c>
      <c r="E19" s="48" t="s">
        <v>58</v>
      </c>
      <c r="F19" s="48" t="s">
        <v>59</v>
      </c>
      <c r="G19" s="280" t="s">
        <v>60</v>
      </c>
      <c r="H19" s="281"/>
      <c r="I19" s="117"/>
      <c r="J19" s="38" t="s">
        <v>43</v>
      </c>
      <c r="K19" s="39">
        <v>370.11200000000002</v>
      </c>
      <c r="M19" s="21" t="s">
        <v>47</v>
      </c>
      <c r="N19" s="26">
        <v>575</v>
      </c>
      <c r="P19" s="269">
        <v>44593</v>
      </c>
      <c r="Q19" s="272">
        <v>366.12799999999999</v>
      </c>
      <c r="R19" s="99">
        <v>44652</v>
      </c>
      <c r="S19" s="294"/>
      <c r="U19" s="36"/>
    </row>
    <row r="20" spans="2:21" ht="21.75" customHeight="1" thickBot="1" x14ac:dyDescent="0.35">
      <c r="B20" s="49">
        <v>302.01</v>
      </c>
      <c r="C20" s="50" t="s">
        <v>61</v>
      </c>
      <c r="D20" s="51">
        <v>3.75</v>
      </c>
      <c r="E20" s="52">
        <v>0</v>
      </c>
      <c r="F20" s="53">
        <f t="shared" ref="F20:F30" si="0">D20+E20</f>
        <v>3.75</v>
      </c>
      <c r="G20" s="282">
        <f t="shared" ref="G20:G30" si="1">IF((ABS(($K$15-$K$14)*F20/100))&gt;0.1, ($K$15-$K$14)*F20/100, 0)</f>
        <v>12.563000000000001</v>
      </c>
      <c r="H20" s="283" t="e">
        <f>IF((ABS((J15-J14)*E20/100))&gt;0.1, (J15-J14)*E20/100, 0)</f>
        <v>#VALUE!</v>
      </c>
      <c r="I20" s="118"/>
      <c r="J20" s="40" t="s">
        <v>46</v>
      </c>
      <c r="K20" s="41" t="s">
        <v>123</v>
      </c>
      <c r="M20" s="21" t="s">
        <v>50</v>
      </c>
      <c r="N20" s="26">
        <v>572</v>
      </c>
      <c r="P20" s="270"/>
      <c r="Q20" s="273"/>
      <c r="R20" s="27">
        <v>44682</v>
      </c>
      <c r="S20" s="294"/>
      <c r="U20" s="36"/>
    </row>
    <row r="21" spans="2:21" ht="21.75" customHeight="1" thickBot="1" x14ac:dyDescent="0.35">
      <c r="B21" s="54" t="s">
        <v>62</v>
      </c>
      <c r="C21" s="55" t="s">
        <v>111</v>
      </c>
      <c r="D21" s="56">
        <v>6.85</v>
      </c>
      <c r="E21" s="56">
        <v>1</v>
      </c>
      <c r="F21" s="57">
        <f t="shared" si="0"/>
        <v>7.85</v>
      </c>
      <c r="G21" s="276">
        <f t="shared" si="1"/>
        <v>26.297999999999998</v>
      </c>
      <c r="H21" s="277" t="e">
        <f>IF((ABS((#REF!-J15)*E21/100))&gt;0.1, (#REF!-J15)*E21/100, 0)</f>
        <v>#REF!</v>
      </c>
      <c r="I21" s="118"/>
      <c r="J21" s="40" t="s">
        <v>49</v>
      </c>
      <c r="K21" s="42">
        <v>326.3</v>
      </c>
      <c r="M21" s="21" t="s">
        <v>53</v>
      </c>
      <c r="N21" s="26">
        <v>570</v>
      </c>
      <c r="P21" s="271"/>
      <c r="Q21" s="274"/>
      <c r="R21" s="27">
        <v>44713</v>
      </c>
      <c r="S21" s="294"/>
      <c r="U21" s="36"/>
    </row>
    <row r="22" spans="2:21" ht="21.75" customHeight="1" thickBot="1" x14ac:dyDescent="0.35">
      <c r="B22" s="54" t="s">
        <v>64</v>
      </c>
      <c r="C22" s="55" t="s">
        <v>112</v>
      </c>
      <c r="D22" s="56">
        <v>6.85</v>
      </c>
      <c r="E22" s="56">
        <v>1</v>
      </c>
      <c r="F22" s="57">
        <f t="shared" si="0"/>
        <v>7.85</v>
      </c>
      <c r="G22" s="276">
        <f t="shared" si="1"/>
        <v>26.297999999999998</v>
      </c>
      <c r="H22" s="277" t="e">
        <f>IF((ABS((#REF!-#REF!)*E22/100))&gt;0.1, (#REF!-#REF!)*E22/100, 0)</f>
        <v>#REF!</v>
      </c>
      <c r="I22" s="118"/>
      <c r="J22" s="43" t="s">
        <v>52</v>
      </c>
      <c r="K22" s="44">
        <v>44743</v>
      </c>
      <c r="L22" s="5"/>
      <c r="M22" s="45" t="s">
        <v>54</v>
      </c>
      <c r="N22" s="126">
        <v>574</v>
      </c>
      <c r="P22" s="269">
        <v>44682</v>
      </c>
      <c r="Q22" s="272">
        <v>370.11200000000002</v>
      </c>
      <c r="R22" s="99">
        <v>44743</v>
      </c>
      <c r="S22" s="294"/>
      <c r="U22" s="36"/>
    </row>
    <row r="23" spans="2:21" ht="21.75" customHeight="1" thickBot="1" x14ac:dyDescent="0.35">
      <c r="B23" s="54" t="s">
        <v>66</v>
      </c>
      <c r="C23" s="55" t="s">
        <v>113</v>
      </c>
      <c r="D23" s="56">
        <v>6.85</v>
      </c>
      <c r="E23" s="56">
        <v>1</v>
      </c>
      <c r="F23" s="57">
        <f t="shared" si="0"/>
        <v>7.85</v>
      </c>
      <c r="G23" s="276">
        <f t="shared" si="1"/>
        <v>26.297999999999998</v>
      </c>
      <c r="H23" s="277" t="e">
        <f>IF((ABS((#REF!-#REF!)*E23/100))&gt;0.1, (#REF!-#REF!)*E23/100, 0)</f>
        <v>#REF!</v>
      </c>
      <c r="I23" s="118"/>
      <c r="K23" s="5"/>
      <c r="L23" s="5"/>
      <c r="M23" s="16"/>
      <c r="N23" s="125">
        <v>2022</v>
      </c>
      <c r="P23" s="270"/>
      <c r="Q23" s="273"/>
      <c r="R23" s="27">
        <v>44774</v>
      </c>
      <c r="S23" s="294"/>
      <c r="U23" s="36"/>
    </row>
    <row r="24" spans="2:21" ht="21.75" customHeight="1" thickBot="1" x14ac:dyDescent="0.35">
      <c r="B24" s="54" t="s">
        <v>68</v>
      </c>
      <c r="C24" s="55" t="s">
        <v>114</v>
      </c>
      <c r="D24" s="56">
        <v>6.85</v>
      </c>
      <c r="E24" s="56">
        <v>1</v>
      </c>
      <c r="F24" s="57">
        <f t="shared" si="0"/>
        <v>7.85</v>
      </c>
      <c r="G24" s="276">
        <f t="shared" si="1"/>
        <v>26.297999999999998</v>
      </c>
      <c r="H24" s="277" t="e">
        <f>IF((ABS((#REF!-#REF!)*E24/100))&gt;0.1, (#REF!-#REF!)*E24/100, 0)</f>
        <v>#REF!</v>
      </c>
      <c r="I24" s="118"/>
      <c r="J24" s="5"/>
      <c r="K24" s="5"/>
      <c r="L24" s="5"/>
      <c r="M24" s="21" t="s">
        <v>19</v>
      </c>
      <c r="N24" s="17" t="s">
        <v>20</v>
      </c>
      <c r="P24" s="271"/>
      <c r="Q24" s="274"/>
      <c r="R24" s="27">
        <v>44805</v>
      </c>
      <c r="S24" s="294"/>
      <c r="U24" s="36"/>
    </row>
    <row r="25" spans="2:21" ht="21.75" customHeight="1" thickBot="1" x14ac:dyDescent="0.35">
      <c r="B25" s="54" t="s">
        <v>125</v>
      </c>
      <c r="C25" s="55" t="s">
        <v>115</v>
      </c>
      <c r="D25" s="56">
        <v>8.25</v>
      </c>
      <c r="E25" s="56">
        <v>1</v>
      </c>
      <c r="F25" s="58">
        <f t="shared" si="0"/>
        <v>9.25</v>
      </c>
      <c r="G25" s="276">
        <f t="shared" si="1"/>
        <v>30.988</v>
      </c>
      <c r="H25" s="277" t="e">
        <f>IF((ABS((#REF!-#REF!)*E25/100))&gt;0.1, (#REF!-#REF!)*E25/100, 0)</f>
        <v>#REF!</v>
      </c>
      <c r="I25" s="118"/>
      <c r="J25" s="5"/>
      <c r="K25" s="5"/>
      <c r="L25" s="5"/>
      <c r="M25" s="21" t="s">
        <v>23</v>
      </c>
      <c r="N25" s="26">
        <v>580</v>
      </c>
      <c r="P25" s="269">
        <v>44774</v>
      </c>
      <c r="Q25" s="272" t="s">
        <v>88</v>
      </c>
      <c r="R25" s="99">
        <v>44835</v>
      </c>
      <c r="S25" s="294"/>
      <c r="U25" s="36"/>
    </row>
    <row r="26" spans="2:21" ht="21.75" customHeight="1" thickBot="1" x14ac:dyDescent="0.35">
      <c r="B26" s="54" t="s">
        <v>126</v>
      </c>
      <c r="C26" s="55" t="s">
        <v>71</v>
      </c>
      <c r="D26" s="56">
        <v>6.2</v>
      </c>
      <c r="E26" s="56">
        <v>1</v>
      </c>
      <c r="F26" s="58">
        <f t="shared" si="0"/>
        <v>7.2</v>
      </c>
      <c r="G26" s="276">
        <f t="shared" si="1"/>
        <v>24.12</v>
      </c>
      <c r="H26" s="277" t="e">
        <f>IF((ABS((#REF!-#REF!)*E26/100))&gt;0.1, (#REF!-#REF!)*E26/100, 0)</f>
        <v>#REF!</v>
      </c>
      <c r="I26" s="118"/>
      <c r="J26" s="5"/>
      <c r="K26" s="5"/>
      <c r="L26" s="5"/>
      <c r="M26" s="21" t="s">
        <v>26</v>
      </c>
      <c r="N26" s="26">
        <v>605</v>
      </c>
      <c r="P26" s="270"/>
      <c r="Q26" s="273"/>
      <c r="R26" s="27">
        <v>44866</v>
      </c>
      <c r="S26" s="294"/>
    </row>
    <row r="27" spans="2:21" ht="21.75" customHeight="1" thickBot="1" x14ac:dyDescent="0.35">
      <c r="B27" s="54" t="s">
        <v>127</v>
      </c>
      <c r="C27" s="55" t="s">
        <v>72</v>
      </c>
      <c r="D27" s="56">
        <v>5.5</v>
      </c>
      <c r="E27" s="56">
        <v>1</v>
      </c>
      <c r="F27" s="57">
        <f t="shared" si="0"/>
        <v>6.5</v>
      </c>
      <c r="G27" s="276">
        <f t="shared" si="1"/>
        <v>21.774999999999999</v>
      </c>
      <c r="H27" s="277" t="e">
        <f>IF((ABS((#REF!-#REF!)*E27/100))&gt;0.1, (#REF!-#REF!)*E27/100, 0)</f>
        <v>#REF!</v>
      </c>
      <c r="I27" s="118"/>
      <c r="J27" s="5"/>
      <c r="K27" s="5"/>
      <c r="L27" s="5"/>
      <c r="M27" s="21" t="s">
        <v>29</v>
      </c>
      <c r="N27" s="26">
        <v>624</v>
      </c>
      <c r="P27" s="271"/>
      <c r="Q27" s="274"/>
      <c r="R27" s="27">
        <v>44896</v>
      </c>
      <c r="S27" s="294"/>
    </row>
    <row r="28" spans="2:21" ht="21.75" customHeight="1" thickBot="1" x14ac:dyDescent="0.35">
      <c r="B28" s="54" t="s">
        <v>128</v>
      </c>
      <c r="C28" s="55" t="s">
        <v>73</v>
      </c>
      <c r="D28" s="56">
        <v>4.9000000000000004</v>
      </c>
      <c r="E28" s="56">
        <v>1</v>
      </c>
      <c r="F28" s="57">
        <f t="shared" si="0"/>
        <v>5.9</v>
      </c>
      <c r="G28" s="276">
        <f t="shared" si="1"/>
        <v>19.765000000000001</v>
      </c>
      <c r="H28" s="277" t="e">
        <f>IF((ABS((#REF!-#REF!)*E28/100))&gt;0.1, (#REF!-#REF!)*E28/100, 0)</f>
        <v>#REF!</v>
      </c>
      <c r="I28" s="118"/>
      <c r="J28" s="5"/>
      <c r="K28" s="5"/>
      <c r="L28" s="5"/>
      <c r="M28" s="21" t="s">
        <v>33</v>
      </c>
      <c r="N28" s="26">
        <v>655</v>
      </c>
      <c r="P28" s="269">
        <v>44866</v>
      </c>
      <c r="Q28" s="272" t="s">
        <v>88</v>
      </c>
      <c r="R28" s="99">
        <v>44927</v>
      </c>
      <c r="S28" s="294"/>
    </row>
    <row r="29" spans="2:21" ht="21.75" customHeight="1" thickBot="1" x14ac:dyDescent="0.35">
      <c r="B29" s="54" t="s">
        <v>129</v>
      </c>
      <c r="C29" s="55" t="s">
        <v>74</v>
      </c>
      <c r="D29" s="56">
        <v>4.5</v>
      </c>
      <c r="E29" s="60">
        <v>1</v>
      </c>
      <c r="F29" s="57">
        <f t="shared" si="0"/>
        <v>5.5</v>
      </c>
      <c r="G29" s="276">
        <f t="shared" si="1"/>
        <v>18.425000000000001</v>
      </c>
      <c r="H29" s="277" t="e">
        <f>IF((ABS((#REF!-#REF!)*E29/100))&gt;0.1, (#REF!-#REF!)*E29/100, 0)</f>
        <v>#REF!</v>
      </c>
      <c r="I29" s="118"/>
      <c r="J29" s="5"/>
      <c r="K29" s="5"/>
      <c r="L29" s="5"/>
      <c r="M29" s="21" t="s">
        <v>36</v>
      </c>
      <c r="N29" s="26">
        <v>719</v>
      </c>
      <c r="P29" s="270"/>
      <c r="Q29" s="273"/>
      <c r="R29" s="27">
        <v>44958</v>
      </c>
      <c r="S29" s="294"/>
    </row>
    <row r="30" spans="2:21" ht="21.75" customHeight="1" thickBot="1" x14ac:dyDescent="0.35">
      <c r="B30" s="61" t="s">
        <v>130</v>
      </c>
      <c r="C30" s="62" t="s">
        <v>75</v>
      </c>
      <c r="D30" s="63">
        <v>6.7</v>
      </c>
      <c r="E30" s="64">
        <v>1</v>
      </c>
      <c r="F30" s="65">
        <f t="shared" si="0"/>
        <v>7.7</v>
      </c>
      <c r="G30" s="278">
        <f t="shared" si="1"/>
        <v>25.795000000000002</v>
      </c>
      <c r="H30" s="279" t="e">
        <f>IF((ABS((#REF!-#REF!)*E30/100))&gt;0.1, (#REF!-#REF!)*E30/100, 0)</f>
        <v>#REF!</v>
      </c>
      <c r="I30" s="118"/>
      <c r="J30" s="5"/>
      <c r="K30" s="5"/>
      <c r="L30" s="5"/>
      <c r="M30" s="21" t="s">
        <v>18</v>
      </c>
      <c r="N30" s="26">
        <v>779</v>
      </c>
      <c r="P30" s="271"/>
      <c r="Q30" s="274"/>
      <c r="R30" s="27">
        <v>44986</v>
      </c>
      <c r="S30" s="295"/>
    </row>
    <row r="31" spans="2:21" ht="21.75" customHeight="1" thickBot="1" x14ac:dyDescent="0.35">
      <c r="B31" s="66"/>
      <c r="C31" s="67"/>
      <c r="D31" s="68"/>
      <c r="E31" s="69"/>
      <c r="F31" s="70"/>
      <c r="G31" s="132"/>
      <c r="H31" s="132"/>
      <c r="I31" s="118"/>
      <c r="J31" s="5"/>
      <c r="K31" s="5"/>
      <c r="L31" s="5"/>
      <c r="M31" s="21" t="s">
        <v>41</v>
      </c>
      <c r="N31" s="26">
        <v>824</v>
      </c>
      <c r="P31" s="269">
        <v>44978</v>
      </c>
      <c r="Q31" s="272" t="s">
        <v>88</v>
      </c>
      <c r="R31" s="99">
        <v>45017</v>
      </c>
      <c r="S31" s="5"/>
    </row>
    <row r="32" spans="2:21" ht="21.75" customHeight="1" thickBot="1" x14ac:dyDescent="0.35">
      <c r="B32" s="275" t="s">
        <v>140</v>
      </c>
      <c r="C32" s="275"/>
      <c r="D32" s="275"/>
      <c r="E32" s="275"/>
      <c r="F32" s="275"/>
      <c r="G32" s="275"/>
      <c r="H32" s="275"/>
      <c r="I32" s="118"/>
      <c r="J32" s="5"/>
      <c r="K32" s="5"/>
      <c r="M32" s="21" t="s">
        <v>44</v>
      </c>
      <c r="N32" s="26">
        <v>829</v>
      </c>
      <c r="P32" s="270"/>
      <c r="Q32" s="273"/>
      <c r="R32" s="27">
        <v>45047</v>
      </c>
    </row>
    <row r="33" spans="2:18" ht="21.75" customHeight="1" thickBot="1" x14ac:dyDescent="0.35">
      <c r="B33" s="257" t="s">
        <v>77</v>
      </c>
      <c r="C33" s="257"/>
      <c r="D33" s="257"/>
      <c r="E33" s="257"/>
      <c r="F33" s="257"/>
      <c r="G33" s="257"/>
      <c r="H33" s="257"/>
      <c r="I33" s="118"/>
      <c r="M33" s="21" t="s">
        <v>47</v>
      </c>
      <c r="N33" s="26">
        <v>806</v>
      </c>
      <c r="P33" s="271"/>
      <c r="Q33" s="274"/>
      <c r="R33" s="27">
        <v>45078</v>
      </c>
    </row>
    <row r="34" spans="2:18" ht="21.75" customHeight="1" x14ac:dyDescent="0.3">
      <c r="B34" s="257" t="s">
        <v>78</v>
      </c>
      <c r="C34" s="257"/>
      <c r="D34" s="257"/>
      <c r="E34" s="257"/>
      <c r="F34" s="257"/>
      <c r="G34" s="257"/>
      <c r="H34" s="257"/>
      <c r="I34" s="118"/>
      <c r="M34" s="21" t="s">
        <v>50</v>
      </c>
      <c r="N34" s="26"/>
      <c r="P34" s="5" t="s">
        <v>40</v>
      </c>
      <c r="Q34" s="59">
        <v>326.3</v>
      </c>
      <c r="R34" s="5" t="s">
        <v>40</v>
      </c>
    </row>
    <row r="35" spans="2:18" ht="21.75" customHeight="1" x14ac:dyDescent="0.3">
      <c r="B35" s="257" t="s">
        <v>79</v>
      </c>
      <c r="C35" s="257"/>
      <c r="D35" s="257"/>
      <c r="E35" s="257"/>
      <c r="F35" s="257"/>
      <c r="G35" s="257"/>
      <c r="H35" s="257"/>
      <c r="I35" s="118"/>
      <c r="M35" s="21" t="s">
        <v>53</v>
      </c>
      <c r="N35" s="26"/>
    </row>
    <row r="36" spans="2:18" ht="21.75" customHeight="1" thickBot="1" x14ac:dyDescent="0.35">
      <c r="B36" s="257" t="s">
        <v>80</v>
      </c>
      <c r="C36" s="257"/>
      <c r="D36" s="257"/>
      <c r="E36" s="257"/>
      <c r="F36" s="257"/>
      <c r="G36" s="257"/>
      <c r="H36" s="257"/>
      <c r="I36" s="118"/>
      <c r="M36" s="45" t="s">
        <v>54</v>
      </c>
      <c r="N36" s="126"/>
    </row>
    <row r="37" spans="2:18" ht="21.75" customHeight="1" x14ac:dyDescent="0.3">
      <c r="B37" s="71" t="s">
        <v>81</v>
      </c>
      <c r="C37" s="72" t="str">
        <f>K20</f>
        <v>September 2020</v>
      </c>
      <c r="D37" s="258" t="s">
        <v>82</v>
      </c>
      <c r="E37" s="258"/>
      <c r="F37" s="73">
        <f>K21</f>
        <v>326.3</v>
      </c>
      <c r="G37" s="71"/>
      <c r="H37" s="71"/>
      <c r="I37" s="118"/>
      <c r="M37" s="16"/>
      <c r="N37" s="125">
        <v>2023</v>
      </c>
    </row>
    <row r="38" spans="2:18" ht="21.75" customHeight="1" x14ac:dyDescent="0.3">
      <c r="B38" s="71"/>
      <c r="C38" s="72"/>
      <c r="D38" s="212"/>
      <c r="E38" s="212"/>
      <c r="F38" s="73"/>
      <c r="G38" s="71"/>
      <c r="H38" s="71"/>
      <c r="I38" s="118"/>
      <c r="M38" s="21" t="s">
        <v>19</v>
      </c>
      <c r="N38" s="17" t="s">
        <v>20</v>
      </c>
    </row>
    <row r="39" spans="2:18" ht="21.75" customHeight="1" x14ac:dyDescent="0.3">
      <c r="B39" s="259" t="s">
        <v>83</v>
      </c>
      <c r="C39" s="259"/>
      <c r="D39" s="259"/>
      <c r="E39" s="124">
        <f>K18</f>
        <v>44682</v>
      </c>
      <c r="F39" s="74" t="s">
        <v>84</v>
      </c>
      <c r="G39" s="104">
        <f>K19</f>
        <v>370.11200000000002</v>
      </c>
      <c r="H39" s="71"/>
      <c r="I39" s="118"/>
      <c r="M39" s="21" t="s">
        <v>23</v>
      </c>
      <c r="N39" s="26"/>
    </row>
    <row r="40" spans="2:18" ht="21.75" customHeight="1" thickBot="1" x14ac:dyDescent="0.35">
      <c r="B40" s="71"/>
      <c r="C40" s="71"/>
      <c r="D40" s="71"/>
      <c r="E40" s="71"/>
      <c r="F40" s="71"/>
      <c r="G40" s="71"/>
      <c r="H40" s="71"/>
      <c r="I40" s="118"/>
      <c r="M40" s="21" t="s">
        <v>26</v>
      </c>
      <c r="N40" s="26"/>
    </row>
    <row r="41" spans="2:18" ht="40.5" customHeight="1" thickBot="1" x14ac:dyDescent="0.3">
      <c r="B41" s="260" t="s">
        <v>139</v>
      </c>
      <c r="C41" s="261"/>
      <c r="D41" s="261"/>
      <c r="E41" s="261"/>
      <c r="F41" s="261"/>
      <c r="G41" s="261"/>
      <c r="H41" s="262"/>
      <c r="I41" s="108"/>
      <c r="M41" s="21" t="s">
        <v>29</v>
      </c>
      <c r="N41" s="26"/>
    </row>
    <row r="42" spans="2:18" ht="62.5" thickBot="1" x14ac:dyDescent="0.3">
      <c r="B42" s="156" t="s">
        <v>55</v>
      </c>
      <c r="C42" s="157" t="s">
        <v>56</v>
      </c>
      <c r="D42" s="158" t="s">
        <v>57</v>
      </c>
      <c r="E42" s="158" t="s">
        <v>85</v>
      </c>
      <c r="F42" s="158" t="s">
        <v>59</v>
      </c>
      <c r="G42" s="159" t="s">
        <v>86</v>
      </c>
      <c r="H42" s="155" t="s">
        <v>87</v>
      </c>
      <c r="I42" s="117"/>
      <c r="M42" s="21" t="s">
        <v>33</v>
      </c>
      <c r="N42" s="26"/>
    </row>
    <row r="43" spans="2:18" ht="21.75" customHeight="1" thickBot="1" x14ac:dyDescent="0.35">
      <c r="B43" s="160">
        <v>302.01</v>
      </c>
      <c r="C43" s="161" t="s">
        <v>61</v>
      </c>
      <c r="D43" s="162">
        <v>3.75</v>
      </c>
      <c r="E43" s="163">
        <v>0</v>
      </c>
      <c r="F43" s="164">
        <f>D43+E43</f>
        <v>3.75</v>
      </c>
      <c r="G43" s="196">
        <v>0.96250000000000002</v>
      </c>
      <c r="H43" s="197" t="str">
        <f t="shared" ref="H43:H53" si="2">(IF((($K$19-$K$21)/$K$21)&gt;0.05, "5.00%",($K$19-$K$21)/$K$21))</f>
        <v>5.00%</v>
      </c>
      <c r="I43" s="119"/>
      <c r="M43" s="45" t="s">
        <v>36</v>
      </c>
      <c r="N43" s="126"/>
    </row>
    <row r="44" spans="2:18" ht="21.75" customHeight="1" x14ac:dyDescent="0.3">
      <c r="B44" s="54" t="s">
        <v>62</v>
      </c>
      <c r="C44" s="79" t="s">
        <v>63</v>
      </c>
      <c r="D44" s="56">
        <v>6.85</v>
      </c>
      <c r="E44" s="56">
        <v>1</v>
      </c>
      <c r="F44" s="57">
        <f t="shared" ref="F44:F53" si="3">D44+E44</f>
        <v>7.85</v>
      </c>
      <c r="G44" s="198">
        <v>0.92149999999999999</v>
      </c>
      <c r="H44" s="199" t="str">
        <f t="shared" si="2"/>
        <v>5.00%</v>
      </c>
      <c r="I44" s="119"/>
    </row>
    <row r="45" spans="2:18" ht="21.75" customHeight="1" x14ac:dyDescent="0.3">
      <c r="B45" s="54" t="s">
        <v>64</v>
      </c>
      <c r="C45" s="79" t="s">
        <v>65</v>
      </c>
      <c r="D45" s="56">
        <v>6.85</v>
      </c>
      <c r="E45" s="56">
        <v>1</v>
      </c>
      <c r="F45" s="57">
        <f t="shared" si="3"/>
        <v>7.85</v>
      </c>
      <c r="G45" s="198">
        <v>0.92149999999999999</v>
      </c>
      <c r="H45" s="199" t="str">
        <f t="shared" si="2"/>
        <v>5.00%</v>
      </c>
      <c r="I45" s="119"/>
    </row>
    <row r="46" spans="2:18" ht="21.75" customHeight="1" x14ac:dyDescent="0.3">
      <c r="B46" s="54" t="s">
        <v>66</v>
      </c>
      <c r="C46" s="79" t="s">
        <v>67</v>
      </c>
      <c r="D46" s="56">
        <v>6.85</v>
      </c>
      <c r="E46" s="56">
        <v>1</v>
      </c>
      <c r="F46" s="57">
        <f t="shared" si="3"/>
        <v>7.85</v>
      </c>
      <c r="G46" s="198">
        <v>0.92149999999999999</v>
      </c>
      <c r="H46" s="199" t="str">
        <f t="shared" si="2"/>
        <v>5.00%</v>
      </c>
      <c r="I46" s="119"/>
    </row>
    <row r="47" spans="2:18" ht="21.75" customHeight="1" x14ac:dyDescent="0.3">
      <c r="B47" s="54" t="s">
        <v>68</v>
      </c>
      <c r="C47" s="79" t="s">
        <v>69</v>
      </c>
      <c r="D47" s="56">
        <v>6.85</v>
      </c>
      <c r="E47" s="56">
        <v>1</v>
      </c>
      <c r="F47" s="57">
        <f t="shared" si="3"/>
        <v>7.85</v>
      </c>
      <c r="G47" s="198">
        <v>0.92149999999999999</v>
      </c>
      <c r="H47" s="199" t="str">
        <f t="shared" si="2"/>
        <v>5.00%</v>
      </c>
      <c r="I47" s="119"/>
    </row>
    <row r="48" spans="2:18" ht="21.75" customHeight="1" x14ac:dyDescent="0.3">
      <c r="B48" s="54" t="s">
        <v>125</v>
      </c>
      <c r="C48" s="79" t="s">
        <v>70</v>
      </c>
      <c r="D48" s="56">
        <v>8.25</v>
      </c>
      <c r="E48" s="56">
        <v>1</v>
      </c>
      <c r="F48" s="58">
        <f t="shared" si="3"/>
        <v>9.25</v>
      </c>
      <c r="G48" s="198">
        <v>0.90749999999999997</v>
      </c>
      <c r="H48" s="199" t="str">
        <f t="shared" si="2"/>
        <v>5.00%</v>
      </c>
      <c r="I48" s="119"/>
    </row>
    <row r="49" spans="2:26" ht="21.75" customHeight="1" x14ac:dyDescent="0.3">
      <c r="B49" s="54" t="s">
        <v>126</v>
      </c>
      <c r="C49" s="79" t="s">
        <v>71</v>
      </c>
      <c r="D49" s="56">
        <v>6.2</v>
      </c>
      <c r="E49" s="56">
        <v>1</v>
      </c>
      <c r="F49" s="58">
        <f t="shared" si="3"/>
        <v>7.2</v>
      </c>
      <c r="G49" s="198">
        <v>0.92800000000000005</v>
      </c>
      <c r="H49" s="199" t="str">
        <f t="shared" si="2"/>
        <v>5.00%</v>
      </c>
      <c r="I49" s="119"/>
    </row>
    <row r="50" spans="2:26" ht="21.75" customHeight="1" x14ac:dyDescent="0.3">
      <c r="B50" s="54" t="s">
        <v>127</v>
      </c>
      <c r="C50" s="79" t="s">
        <v>72</v>
      </c>
      <c r="D50" s="56">
        <v>5.5</v>
      </c>
      <c r="E50" s="56">
        <v>1</v>
      </c>
      <c r="F50" s="57">
        <f t="shared" si="3"/>
        <v>6.5</v>
      </c>
      <c r="G50" s="198">
        <v>0.93500000000000005</v>
      </c>
      <c r="H50" s="199" t="str">
        <f t="shared" si="2"/>
        <v>5.00%</v>
      </c>
      <c r="I50" s="119"/>
    </row>
    <row r="51" spans="2:26" ht="21.75" customHeight="1" x14ac:dyDescent="0.3">
      <c r="B51" s="54" t="s">
        <v>128</v>
      </c>
      <c r="C51" s="79" t="s">
        <v>73</v>
      </c>
      <c r="D51" s="56">
        <v>4.9000000000000004</v>
      </c>
      <c r="E51" s="56">
        <v>1</v>
      </c>
      <c r="F51" s="57">
        <f t="shared" si="3"/>
        <v>5.9</v>
      </c>
      <c r="G51" s="198">
        <v>0.94099999999999995</v>
      </c>
      <c r="H51" s="199" t="str">
        <f t="shared" si="2"/>
        <v>5.00%</v>
      </c>
      <c r="I51" s="119"/>
    </row>
    <row r="52" spans="2:26" ht="21.75" customHeight="1" x14ac:dyDescent="0.3">
      <c r="B52" s="54" t="s">
        <v>129</v>
      </c>
      <c r="C52" s="79" t="s">
        <v>74</v>
      </c>
      <c r="D52" s="56">
        <v>4.5</v>
      </c>
      <c r="E52" s="60">
        <v>1</v>
      </c>
      <c r="F52" s="57">
        <f t="shared" si="3"/>
        <v>5.5</v>
      </c>
      <c r="G52" s="198">
        <v>0.94499999999999995</v>
      </c>
      <c r="H52" s="199" t="str">
        <f t="shared" si="2"/>
        <v>5.00%</v>
      </c>
      <c r="I52" s="119"/>
    </row>
    <row r="53" spans="2:26" ht="21.75" customHeight="1" thickBot="1" x14ac:dyDescent="0.35">
      <c r="B53" s="61" t="s">
        <v>130</v>
      </c>
      <c r="C53" s="82" t="s">
        <v>75</v>
      </c>
      <c r="D53" s="63">
        <v>6.7</v>
      </c>
      <c r="E53" s="64">
        <v>1</v>
      </c>
      <c r="F53" s="65">
        <f t="shared" si="3"/>
        <v>7.7</v>
      </c>
      <c r="G53" s="200">
        <v>0.92300000000000004</v>
      </c>
      <c r="H53" s="201" t="str">
        <f t="shared" si="2"/>
        <v>5.00%</v>
      </c>
      <c r="I53" s="119"/>
    </row>
    <row r="54" spans="2:26" x14ac:dyDescent="0.25">
      <c r="B54" s="87"/>
      <c r="C54" s="86"/>
      <c r="D54" s="86"/>
      <c r="E54" s="86"/>
      <c r="F54" s="86"/>
      <c r="G54" s="86"/>
      <c r="H54" s="86"/>
      <c r="I54" s="120"/>
    </row>
    <row r="55" spans="2:26" ht="21" customHeight="1" thickBot="1" x14ac:dyDescent="0.3">
      <c r="B55" s="87"/>
      <c r="C55" s="86"/>
      <c r="D55" s="86"/>
      <c r="E55" s="86"/>
      <c r="F55" s="86"/>
      <c r="G55" s="86"/>
      <c r="H55" s="86"/>
      <c r="I55" s="120"/>
    </row>
    <row r="56" spans="2:26" ht="41.25" customHeight="1" thickBot="1" x14ac:dyDescent="0.3">
      <c r="B56" s="263" t="s">
        <v>131</v>
      </c>
      <c r="C56" s="264"/>
      <c r="D56" s="264"/>
      <c r="E56" s="264"/>
      <c r="F56" s="264"/>
      <c r="G56" s="264"/>
      <c r="H56" s="265"/>
      <c r="I56" s="121"/>
    </row>
    <row r="57" spans="2:26" ht="40.5" customHeight="1" thickBot="1" x14ac:dyDescent="0.3">
      <c r="B57" s="266" t="s">
        <v>134</v>
      </c>
      <c r="C57" s="267"/>
      <c r="D57" s="267"/>
      <c r="E57" s="267"/>
      <c r="F57" s="267"/>
      <c r="G57" s="267"/>
      <c r="H57" s="268"/>
      <c r="I57" s="108"/>
    </row>
    <row r="58" spans="2:26" ht="47" thickBot="1" x14ac:dyDescent="0.3">
      <c r="B58" s="46" t="s">
        <v>55</v>
      </c>
      <c r="C58" s="47" t="s">
        <v>56</v>
      </c>
      <c r="D58" s="48" t="s">
        <v>57</v>
      </c>
      <c r="E58" s="48" t="s">
        <v>85</v>
      </c>
      <c r="F58" s="48" t="s">
        <v>59</v>
      </c>
      <c r="G58" s="249" t="s">
        <v>60</v>
      </c>
      <c r="H58" s="250"/>
      <c r="I58" s="117"/>
    </row>
    <row r="59" spans="2:26" ht="21.75" customHeight="1" x14ac:dyDescent="0.3">
      <c r="B59" s="49" t="s">
        <v>89</v>
      </c>
      <c r="C59" s="89" t="s">
        <v>90</v>
      </c>
      <c r="D59" s="51">
        <v>6</v>
      </c>
      <c r="E59" s="51">
        <v>1</v>
      </c>
      <c r="F59" s="51">
        <f>D59+E59</f>
        <v>7</v>
      </c>
      <c r="G59" s="251">
        <f>IF((ABS(($K$15-$K$14)*F59/100))&gt;0.1, ($K$15-$K$14)*F59/100, 0)</f>
        <v>23.45</v>
      </c>
      <c r="H59" s="252" t="e">
        <f>IF((ABS((#REF!-#REF!)*E59/100))&gt;0.1, (#REF!-#REF!)*E59/100, 0)</f>
        <v>#REF!</v>
      </c>
      <c r="I59" s="118"/>
    </row>
    <row r="60" spans="2:26" ht="21.75" customHeight="1" x14ac:dyDescent="0.3">
      <c r="B60" s="54" t="s">
        <v>91</v>
      </c>
      <c r="C60" s="90" t="s">
        <v>92</v>
      </c>
      <c r="D60" s="56">
        <v>6</v>
      </c>
      <c r="E60" s="56">
        <v>1</v>
      </c>
      <c r="F60" s="56">
        <f>D60+E60</f>
        <v>7</v>
      </c>
      <c r="G60" s="253">
        <f>IF((ABS(($K$15-$K$14)*F60/100))&gt;0.1, ($K$15-$K$14)*F60/100, 0)</f>
        <v>23.45</v>
      </c>
      <c r="H60" s="254" t="e">
        <f>IF((ABS((#REF!-#REF!)*E60/100))&gt;0.1, (#REF!-#REF!)*E60/100, 0)</f>
        <v>#REF!</v>
      </c>
      <c r="I60" s="118"/>
    </row>
    <row r="61" spans="2:26" ht="21" customHeight="1" thickBot="1" x14ac:dyDescent="0.35">
      <c r="B61" s="61" t="s">
        <v>93</v>
      </c>
      <c r="C61" s="91" t="s">
        <v>94</v>
      </c>
      <c r="D61" s="63">
        <v>6</v>
      </c>
      <c r="E61" s="63">
        <v>1</v>
      </c>
      <c r="F61" s="63">
        <f>D61+E61</f>
        <v>7</v>
      </c>
      <c r="G61" s="255">
        <f>IF((ABS(($K$15-$K$14)*F61/100))&gt;0.1, ($K$15-$K$14)*F61/100, 0)</f>
        <v>23.45</v>
      </c>
      <c r="H61" s="256" t="e">
        <f>IF((ABS((#REF!-#REF!)*E61/100))&gt;0.1, (#REF!-#REF!)*E61/100, 0)</f>
        <v>#REF!</v>
      </c>
      <c r="I61" s="118"/>
    </row>
    <row r="62" spans="2:26" ht="61.5" customHeight="1" thickBot="1" x14ac:dyDescent="0.3">
      <c r="I62" s="121"/>
    </row>
    <row r="63" spans="2:26" ht="43.5" customHeight="1" thickBot="1" x14ac:dyDescent="0.3">
      <c r="B63" s="245" t="s">
        <v>95</v>
      </c>
      <c r="C63" s="246"/>
      <c r="D63" s="246"/>
      <c r="E63" s="246"/>
      <c r="F63" s="246"/>
      <c r="G63" s="246"/>
      <c r="H63" s="247"/>
      <c r="I63" s="121"/>
    </row>
    <row r="64" spans="2:26" s="4" customFormat="1" ht="15" customHeight="1" x14ac:dyDescent="0.25">
      <c r="B64" s="243"/>
      <c r="C64" s="243"/>
      <c r="D64" s="243"/>
      <c r="E64" s="243"/>
      <c r="F64" s="243"/>
      <c r="G64" s="243"/>
      <c r="H64" s="243"/>
      <c r="I64" s="121"/>
      <c r="M64" s="5"/>
      <c r="N64" s="5"/>
      <c r="O64" s="5"/>
      <c r="P64" s="6"/>
      <c r="Q64" s="6"/>
      <c r="R64" s="6"/>
      <c r="S64" s="6"/>
      <c r="T64" s="5"/>
      <c r="U64" s="5"/>
      <c r="V64" s="5"/>
      <c r="W64" s="5"/>
      <c r="X64" s="5"/>
      <c r="Y64" s="5"/>
      <c r="Z64" s="5"/>
    </row>
    <row r="65" spans="2:26" s="4" customFormat="1" ht="21.75" customHeight="1" x14ac:dyDescent="0.25">
      <c r="B65" s="248" t="s">
        <v>96</v>
      </c>
      <c r="C65" s="248"/>
      <c r="D65" s="248"/>
      <c r="E65" s="248"/>
      <c r="F65" s="248"/>
      <c r="G65" s="248"/>
      <c r="H65" s="248"/>
      <c r="I65" s="121"/>
      <c r="M65" s="5"/>
      <c r="N65" s="5"/>
      <c r="O65" s="5"/>
      <c r="P65" s="6"/>
      <c r="Q65" s="6"/>
      <c r="R65" s="6"/>
      <c r="S65" s="6"/>
      <c r="T65" s="5"/>
      <c r="U65" s="5"/>
      <c r="V65" s="5"/>
      <c r="W65" s="5"/>
      <c r="X65" s="5"/>
      <c r="Y65" s="5"/>
      <c r="Z65" s="5"/>
    </row>
    <row r="66" spans="2:26" s="4" customFormat="1" ht="14.25" customHeight="1" thickBot="1" x14ac:dyDescent="0.3">
      <c r="B66" s="243"/>
      <c r="C66" s="243"/>
      <c r="D66" s="243"/>
      <c r="E66" s="243"/>
      <c r="F66" s="243"/>
      <c r="G66" s="243"/>
      <c r="H66" s="243"/>
      <c r="I66" s="121"/>
      <c r="M66" s="5"/>
      <c r="N66" s="5"/>
      <c r="O66" s="5"/>
      <c r="P66" s="6"/>
      <c r="Q66" s="6"/>
      <c r="R66" s="6"/>
      <c r="S66" s="6"/>
      <c r="T66" s="5"/>
      <c r="U66" s="5"/>
      <c r="V66" s="5"/>
      <c r="W66" s="5"/>
      <c r="X66" s="5"/>
      <c r="Y66" s="5"/>
      <c r="Z66" s="5"/>
    </row>
    <row r="67" spans="2:26"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c r="X67" s="5"/>
      <c r="Y67" s="5"/>
      <c r="Z67" s="5"/>
    </row>
    <row r="68" spans="2:26" s="4" customFormat="1" ht="46.5" customHeight="1" thickBot="1" x14ac:dyDescent="0.3">
      <c r="B68" s="236"/>
      <c r="C68" s="238"/>
      <c r="D68" s="240"/>
      <c r="E68" s="238"/>
      <c r="F68" s="238"/>
      <c r="G68" s="238"/>
      <c r="H68" s="242"/>
      <c r="I68" s="121"/>
      <c r="M68" s="5"/>
      <c r="N68" s="5"/>
      <c r="O68" s="5"/>
      <c r="P68" s="6"/>
      <c r="Q68" s="6"/>
      <c r="R68" s="6"/>
      <c r="S68" s="6"/>
      <c r="T68" s="5"/>
      <c r="U68" s="5"/>
      <c r="V68" s="5"/>
      <c r="W68" s="5"/>
      <c r="X68" s="5"/>
      <c r="Y68" s="5"/>
      <c r="Z68" s="5"/>
    </row>
    <row r="69" spans="2:26" s="4" customFormat="1" ht="18.75" customHeight="1" x14ac:dyDescent="0.25">
      <c r="B69" s="243"/>
      <c r="C69" s="243"/>
      <c r="D69" s="243"/>
      <c r="E69" s="243"/>
      <c r="F69" s="243"/>
      <c r="G69" s="243"/>
      <c r="H69" s="243"/>
      <c r="I69" s="121"/>
      <c r="M69" s="5"/>
      <c r="N69" s="5"/>
      <c r="O69" s="5"/>
      <c r="P69" s="6"/>
      <c r="Q69" s="6"/>
      <c r="R69" s="6"/>
      <c r="S69" s="6"/>
      <c r="T69" s="5"/>
      <c r="U69" s="5"/>
      <c r="V69" s="5"/>
      <c r="W69" s="5"/>
      <c r="X69" s="5"/>
      <c r="Y69" s="5"/>
      <c r="Z69" s="5"/>
    </row>
    <row r="70" spans="2:26" s="4" customFormat="1" ht="21.75" customHeight="1" x14ac:dyDescent="0.25">
      <c r="B70" s="248" t="s">
        <v>102</v>
      </c>
      <c r="C70" s="248"/>
      <c r="D70" s="248"/>
      <c r="E70" s="248"/>
      <c r="F70" s="248"/>
      <c r="G70" s="248"/>
      <c r="H70" s="248"/>
      <c r="I70" s="121"/>
      <c r="M70" s="5"/>
      <c r="N70" s="5"/>
      <c r="O70" s="5"/>
      <c r="P70" s="6"/>
      <c r="Q70" s="6"/>
      <c r="R70" s="6"/>
      <c r="S70" s="6"/>
      <c r="T70" s="5"/>
      <c r="U70" s="5"/>
      <c r="V70" s="5"/>
      <c r="W70" s="5"/>
      <c r="X70" s="5"/>
      <c r="Y70" s="5"/>
      <c r="Z70" s="5"/>
    </row>
    <row r="71" spans="2:26" s="4" customFormat="1" ht="15.75" customHeight="1" x14ac:dyDescent="0.25">
      <c r="B71" s="243"/>
      <c r="C71" s="243"/>
      <c r="D71" s="243"/>
      <c r="E71" s="243"/>
      <c r="F71" s="243"/>
      <c r="G71" s="243"/>
      <c r="H71" s="243"/>
      <c r="I71" s="121"/>
      <c r="M71" s="5"/>
      <c r="N71" s="5"/>
      <c r="O71" s="5"/>
      <c r="P71" s="6"/>
      <c r="Q71" s="6"/>
      <c r="R71" s="6"/>
      <c r="S71" s="6"/>
      <c r="T71" s="5"/>
      <c r="U71" s="5"/>
      <c r="V71" s="5"/>
      <c r="W71" s="5"/>
      <c r="X71" s="5"/>
      <c r="Y71" s="5"/>
      <c r="Z71" s="5"/>
    </row>
    <row r="72" spans="2:26" s="4" customFormat="1" ht="33" customHeight="1" x14ac:dyDescent="0.25">
      <c r="B72" s="232" t="s">
        <v>103</v>
      </c>
      <c r="C72" s="232"/>
      <c r="D72" s="232"/>
      <c r="E72" s="232"/>
      <c r="F72" s="232"/>
      <c r="G72" s="232"/>
      <c r="H72" s="232"/>
      <c r="I72" s="121"/>
      <c r="M72" s="5"/>
      <c r="N72" s="5"/>
      <c r="O72" s="5"/>
      <c r="P72" s="6"/>
      <c r="Q72" s="6"/>
      <c r="R72" s="6"/>
      <c r="S72" s="6"/>
      <c r="T72" s="5"/>
      <c r="U72" s="5"/>
      <c r="V72" s="5"/>
      <c r="W72" s="5"/>
      <c r="X72" s="5"/>
      <c r="Y72" s="5"/>
      <c r="Z72" s="5"/>
    </row>
    <row r="73" spans="2:26" s="93" customFormat="1" ht="33" customHeight="1" x14ac:dyDescent="0.35">
      <c r="B73" s="233" t="s">
        <v>104</v>
      </c>
      <c r="C73" s="233"/>
      <c r="E73" s="94"/>
      <c r="F73" s="94"/>
      <c r="G73" s="94"/>
      <c r="H73" s="94"/>
      <c r="I73" s="122"/>
      <c r="J73" s="4"/>
      <c r="K73" s="4"/>
      <c r="L73" s="4"/>
      <c r="M73" s="5"/>
      <c r="N73" s="5"/>
      <c r="O73" s="5"/>
      <c r="P73" s="6"/>
      <c r="Q73" s="6"/>
      <c r="R73" s="6"/>
      <c r="S73" s="6"/>
      <c r="T73" s="5"/>
      <c r="U73" s="5"/>
      <c r="V73" s="5"/>
      <c r="W73" s="5"/>
      <c r="X73" s="5"/>
      <c r="Y73" s="5"/>
      <c r="Z73" s="5"/>
    </row>
    <row r="74" spans="2:26" s="93" customFormat="1" ht="33" customHeight="1" x14ac:dyDescent="0.35">
      <c r="C74" s="100" t="str">
        <f>CONCATENATE(" $45.000"," + ($",G20,") =")</f>
        <v xml:space="preserve"> $45.000 + ($12.563) =</v>
      </c>
      <c r="D74" s="95">
        <f>(45+G20)</f>
        <v>57.563000000000002</v>
      </c>
      <c r="E74" s="29"/>
      <c r="F74" s="29"/>
      <c r="G74" s="29"/>
      <c r="H74" s="29"/>
      <c r="I74" s="122"/>
      <c r="J74" s="4"/>
      <c r="K74" s="4"/>
      <c r="L74" s="4"/>
      <c r="M74" s="5"/>
      <c r="N74" s="5"/>
      <c r="O74" s="5"/>
      <c r="P74" s="6"/>
      <c r="Q74" s="6"/>
      <c r="R74" s="6"/>
      <c r="S74" s="6"/>
      <c r="T74" s="5"/>
      <c r="U74" s="5"/>
      <c r="V74" s="5"/>
      <c r="W74" s="5"/>
      <c r="X74" s="5"/>
      <c r="Y74" s="5"/>
      <c r="Z74" s="5"/>
    </row>
    <row r="75" spans="2:26" s="93" customFormat="1" ht="33" customHeight="1" x14ac:dyDescent="0.35">
      <c r="B75" s="233" t="s">
        <v>105</v>
      </c>
      <c r="C75" s="233"/>
      <c r="D75" s="96"/>
      <c r="E75" s="29"/>
      <c r="F75" s="29"/>
      <c r="G75" s="29"/>
      <c r="H75" s="29"/>
      <c r="I75" s="122"/>
      <c r="J75" s="4"/>
      <c r="K75" s="4"/>
      <c r="L75" s="4"/>
      <c r="M75" s="5"/>
      <c r="N75" s="5"/>
      <c r="O75" s="5"/>
      <c r="P75" s="6"/>
      <c r="Q75" s="6"/>
      <c r="R75" s="6"/>
      <c r="S75" s="6"/>
      <c r="T75" s="5"/>
      <c r="U75" s="5"/>
      <c r="V75" s="5"/>
      <c r="W75" s="5"/>
      <c r="X75" s="5"/>
      <c r="Y75" s="5"/>
      <c r="Z75" s="5"/>
    </row>
    <row r="76" spans="2:26" s="93" customFormat="1" ht="33" customHeight="1" x14ac:dyDescent="0.35">
      <c r="C76" s="105" t="str">
        <f>CONCATENATE(" $45.000"," x ",H43, " =")</f>
        <v xml:space="preserve"> $45.000 x 5.00% =</v>
      </c>
      <c r="D76" s="106">
        <f>(45*H43)</f>
        <v>2.25</v>
      </c>
      <c r="E76" s="29"/>
      <c r="F76" s="29"/>
      <c r="G76" s="29"/>
      <c r="H76" s="29"/>
      <c r="I76" s="122"/>
      <c r="J76" s="4"/>
      <c r="K76" s="4"/>
      <c r="L76" s="4"/>
      <c r="M76" s="5"/>
      <c r="N76" s="5"/>
      <c r="O76" s="5"/>
      <c r="P76" s="6"/>
      <c r="Q76" s="6"/>
      <c r="R76" s="6"/>
      <c r="S76" s="6"/>
      <c r="T76" s="5"/>
      <c r="U76" s="5"/>
      <c r="V76" s="5"/>
      <c r="W76" s="5"/>
      <c r="X76" s="5"/>
      <c r="Y76" s="5"/>
      <c r="Z76" s="5"/>
    </row>
    <row r="77" spans="2:26" s="93" customFormat="1" ht="33" customHeight="1" x14ac:dyDescent="0.35">
      <c r="C77" s="244" t="str">
        <f>CONCATENATE("$",D76," x 96.25% (Difference of 100% Material Minus Total % Asphalt + Fuel Allowance) =")</f>
        <v>$2.25 x 96.25% (Difference of 100% Material Minus Total % Asphalt + Fuel Allowance) =</v>
      </c>
      <c r="D77" s="244"/>
      <c r="E77" s="244"/>
      <c r="F77" s="244"/>
      <c r="G77" s="244"/>
      <c r="H77" s="95">
        <f>D76*96.25/100</f>
        <v>2.1659999999999999</v>
      </c>
      <c r="I77" s="122"/>
      <c r="J77" s="4"/>
      <c r="K77" s="4"/>
      <c r="L77" s="4"/>
      <c r="M77" s="5"/>
      <c r="N77" s="5"/>
      <c r="O77" s="5"/>
      <c r="P77" s="6"/>
      <c r="Q77" s="6"/>
      <c r="R77" s="6"/>
      <c r="S77" s="6"/>
      <c r="T77" s="5"/>
      <c r="U77" s="5"/>
      <c r="V77" s="5"/>
      <c r="W77" s="5"/>
      <c r="X77" s="5"/>
      <c r="Y77" s="5"/>
      <c r="Z77" s="5"/>
    </row>
    <row r="78" spans="2:26" s="93" customFormat="1" ht="33" customHeight="1" x14ac:dyDescent="0.35">
      <c r="B78" s="233" t="s">
        <v>106</v>
      </c>
      <c r="C78" s="233"/>
      <c r="D78" s="233"/>
      <c r="E78" s="233"/>
      <c r="F78" s="233"/>
      <c r="G78" s="29"/>
      <c r="H78" s="29"/>
      <c r="I78" s="122"/>
      <c r="J78" s="4"/>
      <c r="K78" s="4"/>
      <c r="L78" s="4"/>
      <c r="M78" s="5"/>
      <c r="N78" s="5"/>
      <c r="O78" s="5"/>
      <c r="P78" s="6"/>
      <c r="Q78" s="6"/>
      <c r="R78" s="6"/>
      <c r="S78" s="6"/>
      <c r="T78" s="5"/>
      <c r="U78" s="5"/>
      <c r="V78" s="5"/>
      <c r="W78" s="5"/>
      <c r="X78" s="5"/>
      <c r="Y78" s="5"/>
      <c r="Z78" s="5"/>
    </row>
    <row r="79" spans="2:26" s="93" customFormat="1" ht="33" customHeight="1" x14ac:dyDescent="0.35">
      <c r="C79" s="213" t="str">
        <f>CONCATENATE("$",D74," + $",H77, "  =")</f>
        <v>$57.563 + $2.166  =</v>
      </c>
      <c r="D79" s="97">
        <f>D74+H77</f>
        <v>59.728999999999999</v>
      </c>
      <c r="E79" s="29"/>
      <c r="F79" s="29"/>
      <c r="G79" s="29"/>
      <c r="H79" s="29"/>
      <c r="I79" s="122"/>
      <c r="J79" s="4"/>
      <c r="K79" s="4"/>
      <c r="L79" s="4"/>
      <c r="M79" s="5"/>
      <c r="N79" s="5"/>
      <c r="O79" s="5"/>
      <c r="P79" s="6"/>
      <c r="Q79" s="6"/>
      <c r="R79" s="6"/>
      <c r="S79" s="6"/>
      <c r="T79" s="5"/>
      <c r="U79" s="5"/>
      <c r="V79" s="5"/>
      <c r="W79" s="5"/>
      <c r="X79" s="5"/>
      <c r="Y79" s="5"/>
      <c r="Z79" s="5"/>
    </row>
    <row r="80" spans="2:26" ht="29.25" customHeight="1" thickBot="1" x14ac:dyDescent="0.3">
      <c r="I80" s="121"/>
    </row>
    <row r="81" spans="2:26" ht="43.5" customHeight="1" thickBot="1" x14ac:dyDescent="0.3">
      <c r="B81" s="245" t="s">
        <v>107</v>
      </c>
      <c r="C81" s="246"/>
      <c r="D81" s="246"/>
      <c r="E81" s="246"/>
      <c r="F81" s="246"/>
      <c r="G81" s="246"/>
      <c r="H81" s="247"/>
      <c r="I81" s="121"/>
    </row>
    <row r="82" spans="2:26" ht="21.75" customHeight="1" x14ac:dyDescent="0.25">
      <c r="B82" s="243"/>
      <c r="C82" s="243"/>
      <c r="D82" s="243"/>
      <c r="E82" s="243"/>
      <c r="F82" s="243"/>
      <c r="G82" s="243"/>
      <c r="H82" s="243"/>
      <c r="I82" s="121"/>
    </row>
    <row r="83" spans="2:26" ht="21.75" customHeight="1" x14ac:dyDescent="0.25">
      <c r="B83" s="248" t="s">
        <v>108</v>
      </c>
      <c r="C83" s="248"/>
      <c r="D83" s="248"/>
      <c r="E83" s="248"/>
      <c r="F83" s="248"/>
      <c r="G83" s="248"/>
      <c r="H83" s="248"/>
      <c r="I83" s="121"/>
    </row>
    <row r="84" spans="2:26" ht="14.25" customHeight="1" thickBot="1" x14ac:dyDescent="0.3">
      <c r="B84" s="243"/>
      <c r="C84" s="243"/>
      <c r="D84" s="243"/>
      <c r="E84" s="243"/>
      <c r="F84" s="243"/>
      <c r="G84" s="243"/>
      <c r="H84" s="243"/>
      <c r="I84" s="121"/>
    </row>
    <row r="85" spans="2:26" ht="46.5" customHeight="1" x14ac:dyDescent="0.25">
      <c r="B85" s="235" t="s">
        <v>97</v>
      </c>
      <c r="C85" s="237" t="s">
        <v>98</v>
      </c>
      <c r="D85" s="239" t="s">
        <v>99</v>
      </c>
      <c r="E85" s="237" t="s">
        <v>100</v>
      </c>
      <c r="F85" s="237"/>
      <c r="G85" s="237" t="s">
        <v>101</v>
      </c>
      <c r="H85" s="241"/>
      <c r="I85" s="121"/>
    </row>
    <row r="86" spans="2:26" ht="46.5" customHeight="1" thickBot="1" x14ac:dyDescent="0.3">
      <c r="B86" s="236"/>
      <c r="C86" s="238"/>
      <c r="D86" s="240"/>
      <c r="E86" s="238"/>
      <c r="F86" s="238"/>
      <c r="G86" s="238"/>
      <c r="H86" s="242"/>
      <c r="I86" s="121"/>
    </row>
    <row r="87" spans="2:26" ht="18.75" customHeight="1" x14ac:dyDescent="0.25">
      <c r="B87" s="243"/>
      <c r="C87" s="243"/>
      <c r="D87" s="243"/>
      <c r="E87" s="243"/>
      <c r="F87" s="243"/>
      <c r="G87" s="243"/>
      <c r="H87" s="243"/>
      <c r="I87" s="121"/>
    </row>
    <row r="88" spans="2:26" ht="33" customHeight="1" x14ac:dyDescent="0.25">
      <c r="B88" s="232" t="s">
        <v>109</v>
      </c>
      <c r="C88" s="232"/>
      <c r="D88" s="232"/>
      <c r="E88" s="232"/>
      <c r="F88" s="232"/>
      <c r="G88" s="232"/>
      <c r="H88" s="232"/>
      <c r="I88" s="121"/>
    </row>
    <row r="89" spans="2:26" s="93" customFormat="1" ht="33" customHeight="1" x14ac:dyDescent="0.35">
      <c r="B89" s="233" t="s">
        <v>104</v>
      </c>
      <c r="C89" s="233"/>
      <c r="E89" s="94"/>
      <c r="F89" s="94"/>
      <c r="G89" s="94"/>
      <c r="H89" s="94"/>
      <c r="I89" s="122"/>
      <c r="J89" s="4"/>
      <c r="K89" s="4"/>
      <c r="L89" s="4"/>
      <c r="M89" s="5"/>
      <c r="N89" s="5"/>
      <c r="O89" s="5"/>
      <c r="P89" s="6"/>
      <c r="Q89" s="6"/>
      <c r="R89" s="6"/>
      <c r="S89" s="6"/>
      <c r="T89" s="5"/>
      <c r="U89" s="5"/>
      <c r="V89" s="5"/>
      <c r="W89" s="5"/>
      <c r="X89" s="5"/>
      <c r="Y89" s="5"/>
      <c r="Z89" s="5"/>
    </row>
    <row r="90" spans="2:26" s="93" customFormat="1" ht="33" customHeight="1" x14ac:dyDescent="0.35">
      <c r="C90" s="100" t="str">
        <f>CONCATENATE(" $45.000"," + ($",G59,") =")</f>
        <v xml:space="preserve"> $45.000 + ($23.45) =</v>
      </c>
      <c r="D90" s="95">
        <f>(45+G59)</f>
        <v>68.45</v>
      </c>
      <c r="E90" s="29"/>
      <c r="F90" s="29"/>
      <c r="G90" s="29"/>
      <c r="H90" s="29"/>
      <c r="I90" s="122"/>
      <c r="J90" s="4"/>
      <c r="K90" s="4"/>
      <c r="L90" s="4"/>
      <c r="M90" s="5"/>
      <c r="N90" s="5"/>
      <c r="O90" s="5"/>
      <c r="P90" s="6"/>
      <c r="Q90" s="6"/>
      <c r="R90" s="6"/>
      <c r="S90" s="6"/>
      <c r="T90" s="5"/>
      <c r="U90" s="5"/>
      <c r="V90" s="5"/>
      <c r="W90" s="5"/>
      <c r="X90" s="5"/>
      <c r="Y90" s="5"/>
      <c r="Z90" s="5"/>
    </row>
    <row r="91" spans="2:26" s="93" customFormat="1" ht="40.5" customHeight="1" x14ac:dyDescent="0.4">
      <c r="B91" s="234" t="s">
        <v>110</v>
      </c>
      <c r="C91" s="234"/>
      <c r="D91" s="98">
        <f>D90</f>
        <v>68.45</v>
      </c>
      <c r="E91" s="29"/>
      <c r="F91" s="29"/>
      <c r="G91" s="29"/>
      <c r="H91" s="29"/>
      <c r="I91" s="122"/>
      <c r="J91" s="4"/>
      <c r="K91" s="4"/>
      <c r="L91" s="4"/>
      <c r="M91" s="5"/>
      <c r="N91" s="5"/>
      <c r="O91" s="5"/>
      <c r="P91" s="6"/>
      <c r="Q91" s="6"/>
      <c r="R91" s="6"/>
      <c r="S91" s="6"/>
      <c r="T91" s="5"/>
      <c r="U91" s="5"/>
      <c r="V91" s="5"/>
      <c r="W91" s="5"/>
      <c r="X91" s="5"/>
      <c r="Y91" s="5"/>
      <c r="Z91" s="5"/>
    </row>
    <row r="92" spans="2:26" s="93" customFormat="1" ht="33" customHeight="1" x14ac:dyDescent="0.35">
      <c r="D92" s="95"/>
      <c r="E92" s="29"/>
      <c r="F92" s="29"/>
      <c r="G92" s="29"/>
      <c r="H92" s="29"/>
      <c r="J92" s="4"/>
      <c r="K92" s="4"/>
      <c r="L92" s="4"/>
      <c r="M92" s="5"/>
      <c r="N92" s="5"/>
      <c r="O92" s="5"/>
      <c r="P92" s="6"/>
      <c r="Q92" s="6"/>
      <c r="R92" s="6"/>
      <c r="S92" s="6"/>
      <c r="T92" s="5"/>
      <c r="U92" s="5"/>
      <c r="V92" s="5"/>
      <c r="W92" s="5"/>
      <c r="X92" s="5"/>
      <c r="Y92" s="5"/>
      <c r="Z92" s="5"/>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pc0NP7MULAdDKYIJ7+zLoLaYRfv4AgCh9KAQiehtswEnpWdgomhr4APyHV6+OKB29jXvEg6ObQAMflR3MWZWOw==" saltValue="zbTeffm0uKBMATQXxkvvCA==" spinCount="100000" sheet="1" formatColumns="0" formatRows="0"/>
  <mergeCells count="99">
    <mergeCell ref="B88:H88"/>
    <mergeCell ref="B89:C89"/>
    <mergeCell ref="B91:C91"/>
    <mergeCell ref="B85:B86"/>
    <mergeCell ref="C85:C86"/>
    <mergeCell ref="D85:D86"/>
    <mergeCell ref="E85:F86"/>
    <mergeCell ref="G85:H86"/>
    <mergeCell ref="B87:H87"/>
    <mergeCell ref="B84:H84"/>
    <mergeCell ref="B69:H69"/>
    <mergeCell ref="B70:H70"/>
    <mergeCell ref="B71:H71"/>
    <mergeCell ref="B72:H72"/>
    <mergeCell ref="B73:C73"/>
    <mergeCell ref="B75:C75"/>
    <mergeCell ref="C77:G77"/>
    <mergeCell ref="B78:F78"/>
    <mergeCell ref="B81:H81"/>
    <mergeCell ref="B82:H82"/>
    <mergeCell ref="B83:H83"/>
    <mergeCell ref="B65:H65"/>
    <mergeCell ref="B66:H66"/>
    <mergeCell ref="B67:B68"/>
    <mergeCell ref="C67:C68"/>
    <mergeCell ref="D67:D68"/>
    <mergeCell ref="E67:F68"/>
    <mergeCell ref="G67:H68"/>
    <mergeCell ref="B64:H64"/>
    <mergeCell ref="B36:H36"/>
    <mergeCell ref="D37:E37"/>
    <mergeCell ref="B39:D39"/>
    <mergeCell ref="B41:H41"/>
    <mergeCell ref="B56:H56"/>
    <mergeCell ref="B57:H57"/>
    <mergeCell ref="G58:H58"/>
    <mergeCell ref="G59:H59"/>
    <mergeCell ref="G60:H60"/>
    <mergeCell ref="G61:H61"/>
    <mergeCell ref="B63:H63"/>
    <mergeCell ref="B35:H35"/>
    <mergeCell ref="G25:H25"/>
    <mergeCell ref="P25:P27"/>
    <mergeCell ref="Q25:Q27"/>
    <mergeCell ref="G26:H26"/>
    <mergeCell ref="G27:H27"/>
    <mergeCell ref="G28:H28"/>
    <mergeCell ref="P28:P30"/>
    <mergeCell ref="Q28:Q30"/>
    <mergeCell ref="G29:H29"/>
    <mergeCell ref="G30:H30"/>
    <mergeCell ref="P31:P33"/>
    <mergeCell ref="Q31:Q33"/>
    <mergeCell ref="B32:H32"/>
    <mergeCell ref="B33:H33"/>
    <mergeCell ref="B34:H34"/>
    <mergeCell ref="Q22:Q24"/>
    <mergeCell ref="G23:H23"/>
    <mergeCell ref="G24:H24"/>
    <mergeCell ref="G19:H19"/>
    <mergeCell ref="P19:P21"/>
    <mergeCell ref="Q19:Q21"/>
    <mergeCell ref="G20:H20"/>
    <mergeCell ref="G21:H21"/>
    <mergeCell ref="B17:H17"/>
    <mergeCell ref="J17:K17"/>
    <mergeCell ref="B18:H18"/>
    <mergeCell ref="G22:H22"/>
    <mergeCell ref="P22:P24"/>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M6:N8"/>
    <mergeCell ref="P6:S7"/>
    <mergeCell ref="B7:E7"/>
    <mergeCell ref="B8:H8"/>
    <mergeCell ref="P8:S8"/>
    <mergeCell ref="B9:H9"/>
    <mergeCell ref="J9:K9"/>
    <mergeCell ref="B1:D1"/>
    <mergeCell ref="C3:E3"/>
    <mergeCell ref="G3:H3"/>
    <mergeCell ref="C4:E4"/>
    <mergeCell ref="G4:H4"/>
    <mergeCell ref="B6:E6"/>
    <mergeCell ref="F6:G6"/>
  </mergeCells>
  <dataValidations count="8">
    <dataValidation type="list" allowBlank="1" showInputMessage="1" showErrorMessage="1" sqref="K10" xr:uid="{F4AEC15B-7A4A-41DC-98F3-DC3104DCF158}">
      <formula1>"2019, 2020, 2021, 2022"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1B6DC19C-4EEA-4059-B3A9-1BDD9A8EA7EE}">
      <formula1>$M$11:$M$22</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E379DA30-DBC2-4D57-AB9F-D6D7BCF7D73B}">
      <formula1>$N$11:$N$22</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45DA3F6E-6ACA-4DBB-A830-D9A444C2780F}">
      <formula1>$N$9:$N$9</formula1>
    </dataValidation>
    <dataValidation type="list" allowBlank="1" showInputMessage="1" showErrorMessage="1" sqref="K15" xr:uid="{3497AC83-D1EC-48E1-9B07-0EAC59253EC9}">
      <formula1>$N$9:$N$43</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48703B61-045C-4F17-BE9C-9670BE2C6C33}">
      <formula1>$Q$10:$Q$34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38BD05BC-0677-4452-8A17-3D7EB5AAA80A}">
      <formula1>$P$10:$P$34</formula1>
    </dataValidation>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652301A3-95CD-4AE5-84BE-EFB9DC90C858}">
      <formula1>$R$10:$R$34</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ignoredErrors>
    <ignoredError sqref="B4:F4 B21:B25 B44:B48 B59:B6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18D68-57DB-442C-9C4B-49E289377187}">
  <dimension ref="B1:Z118"/>
  <sheetViews>
    <sheetView showGridLines="0" showRowColHeaders="0" zoomScale="80" zoomScaleNormal="80" workbookViewId="0">
      <selection activeCell="C4" sqref="C4:E4"/>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hidden="1" customWidth="1"/>
    <col min="23" max="25" width="9.08984375" style="5" hidden="1" customWidth="1"/>
    <col min="26"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2" ht="42.75" customHeight="1" thickBot="1" x14ac:dyDescent="0.3">
      <c r="B1" s="314" t="s">
        <v>0</v>
      </c>
      <c r="C1" s="315"/>
      <c r="D1" s="315"/>
      <c r="E1" s="1" t="s">
        <v>1</v>
      </c>
      <c r="F1" s="2" t="str">
        <f>K11</f>
        <v>August</v>
      </c>
      <c r="G1" s="2">
        <f>K10</f>
        <v>2022</v>
      </c>
      <c r="H1" s="3"/>
      <c r="I1" s="107"/>
      <c r="J1" s="101" t="s">
        <v>117</v>
      </c>
      <c r="K1" s="101"/>
      <c r="L1" s="101"/>
      <c r="M1" s="102"/>
      <c r="N1" s="102"/>
      <c r="O1" s="102"/>
      <c r="P1" s="103"/>
      <c r="Q1" s="103"/>
      <c r="R1" s="103"/>
      <c r="S1" s="103"/>
      <c r="T1" s="102"/>
      <c r="U1" s="102"/>
    </row>
    <row r="2" spans="2:22" ht="8.25" customHeight="1" thickBot="1" x14ac:dyDescent="0.3">
      <c r="B2" s="7"/>
      <c r="C2" s="8"/>
      <c r="D2" s="8"/>
      <c r="E2" s="8"/>
      <c r="F2" s="8"/>
      <c r="G2" s="8"/>
      <c r="H2" s="8"/>
      <c r="I2" s="108"/>
    </row>
    <row r="3" spans="2:22" ht="20.25" customHeight="1" x14ac:dyDescent="0.25">
      <c r="B3" s="9" t="s">
        <v>2</v>
      </c>
      <c r="C3" s="316" t="s">
        <v>3</v>
      </c>
      <c r="D3" s="316"/>
      <c r="E3" s="316"/>
      <c r="F3" s="10" t="s">
        <v>4</v>
      </c>
      <c r="G3" s="316" t="s">
        <v>5</v>
      </c>
      <c r="H3" s="317"/>
      <c r="I3" s="108"/>
    </row>
    <row r="4" spans="2:22" ht="62.25" customHeight="1" thickBot="1" x14ac:dyDescent="0.3">
      <c r="B4" s="11" t="s">
        <v>7</v>
      </c>
      <c r="C4" s="318" t="s">
        <v>118</v>
      </c>
      <c r="D4" s="319"/>
      <c r="E4" s="319"/>
      <c r="F4" s="210" t="s">
        <v>119</v>
      </c>
      <c r="G4" s="319" t="s">
        <v>120</v>
      </c>
      <c r="H4" s="320"/>
      <c r="I4" s="109"/>
    </row>
    <row r="5" spans="2:22" ht="20.25" customHeight="1" thickBot="1" x14ac:dyDescent="0.3">
      <c r="B5" s="8"/>
      <c r="C5" s="8"/>
      <c r="D5" s="8"/>
      <c r="E5" s="8"/>
      <c r="F5" s="8"/>
      <c r="G5" s="8"/>
      <c r="H5" s="8"/>
      <c r="I5" s="108"/>
    </row>
    <row r="6" spans="2:22" ht="24" customHeight="1" x14ac:dyDescent="0.35">
      <c r="B6" s="321" t="s">
        <v>22</v>
      </c>
      <c r="C6" s="321"/>
      <c r="D6" s="321"/>
      <c r="E6" s="321"/>
      <c r="F6" s="322" t="str">
        <f>CONCATENATE(F1," 1, ",G1)</f>
        <v>August 1, 2022</v>
      </c>
      <c r="G6" s="322" t="e">
        <f>CONCATENATE(#REF!," 1, ",#REF!)</f>
        <v>#REF!</v>
      </c>
      <c r="H6" s="23"/>
      <c r="I6" s="108"/>
      <c r="M6" s="297" t="s">
        <v>116</v>
      </c>
      <c r="N6" s="241"/>
      <c r="P6" s="302" t="s">
        <v>6</v>
      </c>
      <c r="Q6" s="303"/>
      <c r="R6" s="303"/>
      <c r="S6" s="304"/>
      <c r="V6" s="93"/>
    </row>
    <row r="7" spans="2:22" ht="24" customHeight="1" thickBot="1" x14ac:dyDescent="0.3">
      <c r="B7" s="308" t="s">
        <v>121</v>
      </c>
      <c r="C7" s="308"/>
      <c r="D7" s="308"/>
      <c r="E7" s="308"/>
      <c r="F7" s="28">
        <f>K14</f>
        <v>471</v>
      </c>
      <c r="G7" s="29" t="s">
        <v>25</v>
      </c>
      <c r="H7" s="29"/>
      <c r="I7" s="110"/>
      <c r="M7" s="298"/>
      <c r="N7" s="299"/>
      <c r="P7" s="305"/>
      <c r="Q7" s="306"/>
      <c r="R7" s="306"/>
      <c r="S7" s="307"/>
    </row>
    <row r="8" spans="2:22" ht="24" customHeight="1" thickBot="1" x14ac:dyDescent="0.3">
      <c r="B8" s="257" t="s">
        <v>122</v>
      </c>
      <c r="C8" s="257"/>
      <c r="D8" s="257"/>
      <c r="E8" s="257"/>
      <c r="F8" s="257"/>
      <c r="G8" s="257"/>
      <c r="H8" s="257"/>
      <c r="I8" s="111"/>
      <c r="M8" s="300"/>
      <c r="N8" s="301"/>
      <c r="P8" s="309" t="s">
        <v>9</v>
      </c>
      <c r="Q8" s="310"/>
      <c r="R8" s="310"/>
      <c r="S8" s="311"/>
      <c r="U8" s="12" t="s">
        <v>10</v>
      </c>
    </row>
    <row r="9" spans="2:22" ht="24" customHeight="1" thickBot="1" x14ac:dyDescent="0.3">
      <c r="B9" s="257" t="s">
        <v>31</v>
      </c>
      <c r="C9" s="257"/>
      <c r="D9" s="257"/>
      <c r="E9" s="257"/>
      <c r="F9" s="257"/>
      <c r="G9" s="257"/>
      <c r="H9" s="257"/>
      <c r="I9" s="111"/>
      <c r="J9" s="312" t="s">
        <v>8</v>
      </c>
      <c r="K9" s="313"/>
      <c r="L9" s="15"/>
      <c r="M9" s="16" t="s">
        <v>9</v>
      </c>
      <c r="N9" s="17">
        <v>2021</v>
      </c>
      <c r="P9" s="18" t="s">
        <v>12</v>
      </c>
      <c r="Q9" s="19" t="s">
        <v>13</v>
      </c>
      <c r="R9" s="19" t="s">
        <v>14</v>
      </c>
      <c r="S9" s="19" t="s">
        <v>15</v>
      </c>
      <c r="U9" s="20" t="s">
        <v>16</v>
      </c>
    </row>
    <row r="10" spans="2:22" ht="24" customHeight="1" thickBot="1" x14ac:dyDescent="0.3">
      <c r="B10" s="275" t="s">
        <v>34</v>
      </c>
      <c r="C10" s="275"/>
      <c r="D10" s="292" t="str">
        <f>CONCATENATE("The ",F1," ",G1," Average is")</f>
        <v>The August 2022 Average is</v>
      </c>
      <c r="E10" s="292"/>
      <c r="F10" s="292"/>
      <c r="G10" s="34">
        <f>K15</f>
        <v>829</v>
      </c>
      <c r="H10" s="35" t="s">
        <v>35</v>
      </c>
      <c r="I10" s="112"/>
      <c r="J10" s="13" t="s">
        <v>11</v>
      </c>
      <c r="K10" s="14">
        <v>2022</v>
      </c>
      <c r="M10" s="21" t="s">
        <v>19</v>
      </c>
      <c r="N10" s="17" t="s">
        <v>20</v>
      </c>
      <c r="P10" s="269">
        <v>44317</v>
      </c>
      <c r="Q10" s="272">
        <v>338.9</v>
      </c>
      <c r="R10" s="99">
        <v>44378</v>
      </c>
      <c r="S10" s="293">
        <v>44075</v>
      </c>
      <c r="U10" s="22" t="s">
        <v>21</v>
      </c>
    </row>
    <row r="11" spans="2:22" ht="24" customHeight="1" thickBot="1" x14ac:dyDescent="0.3">
      <c r="B11" s="296" t="s">
        <v>37</v>
      </c>
      <c r="C11" s="296"/>
      <c r="D11" s="296"/>
      <c r="E11" s="296"/>
      <c r="F11" s="296"/>
      <c r="G11" s="296"/>
      <c r="H11" s="296"/>
      <c r="I11" s="113"/>
      <c r="J11" s="13" t="s">
        <v>17</v>
      </c>
      <c r="K11" s="14" t="s">
        <v>44</v>
      </c>
      <c r="M11" s="21" t="s">
        <v>23</v>
      </c>
      <c r="N11" s="26" t="s">
        <v>99</v>
      </c>
      <c r="P11" s="270"/>
      <c r="Q11" s="273"/>
      <c r="R11" s="27">
        <v>44409</v>
      </c>
      <c r="S11" s="294"/>
      <c r="U11" s="22" t="s">
        <v>24</v>
      </c>
    </row>
    <row r="12" spans="2:22" ht="24" customHeight="1" thickBot="1" x14ac:dyDescent="0.3">
      <c r="B12" s="257" t="s">
        <v>124</v>
      </c>
      <c r="C12" s="257"/>
      <c r="D12" s="257"/>
      <c r="E12" s="257"/>
      <c r="F12" s="28">
        <f>K14</f>
        <v>471</v>
      </c>
      <c r="G12" s="29" t="s">
        <v>25</v>
      </c>
      <c r="I12" s="110"/>
      <c r="J12" s="24"/>
      <c r="K12" s="25"/>
      <c r="M12" s="21" t="s">
        <v>26</v>
      </c>
      <c r="N12" s="26" t="s">
        <v>99</v>
      </c>
      <c r="P12" s="271"/>
      <c r="Q12" s="274"/>
      <c r="R12" s="27">
        <v>44440</v>
      </c>
      <c r="S12" s="294"/>
      <c r="U12" s="22" t="s">
        <v>27</v>
      </c>
    </row>
    <row r="13" spans="2:22" ht="24" customHeight="1" thickBot="1" x14ac:dyDescent="0.3">
      <c r="B13" s="257" t="s">
        <v>42</v>
      </c>
      <c r="C13" s="257"/>
      <c r="D13" s="257"/>
      <c r="E13" s="257"/>
      <c r="F13" s="257"/>
      <c r="G13" s="257"/>
      <c r="H13" s="257"/>
      <c r="I13" s="111"/>
      <c r="J13" s="290" t="s">
        <v>0</v>
      </c>
      <c r="K13" s="291"/>
      <c r="M13" s="21" t="s">
        <v>29</v>
      </c>
      <c r="N13" s="26" t="s">
        <v>99</v>
      </c>
      <c r="P13" s="269">
        <v>44409</v>
      </c>
      <c r="Q13" s="272">
        <v>340.3</v>
      </c>
      <c r="R13" s="99">
        <v>44470</v>
      </c>
      <c r="S13" s="294"/>
      <c r="U13" s="31" t="s">
        <v>30</v>
      </c>
    </row>
    <row r="14" spans="2:22" ht="24" customHeight="1" thickBot="1" x14ac:dyDescent="0.3">
      <c r="B14" s="257" t="s">
        <v>45</v>
      </c>
      <c r="C14" s="257"/>
      <c r="D14" s="257"/>
      <c r="E14" s="257"/>
      <c r="F14" s="257"/>
      <c r="G14" s="257"/>
      <c r="H14" s="257"/>
      <c r="I14" s="111"/>
      <c r="J14" s="13" t="s">
        <v>28</v>
      </c>
      <c r="K14" s="30">
        <v>471</v>
      </c>
      <c r="M14" s="21" t="s">
        <v>33</v>
      </c>
      <c r="N14" s="26">
        <v>518</v>
      </c>
      <c r="P14" s="270"/>
      <c r="Q14" s="273"/>
      <c r="R14" s="27">
        <v>44501</v>
      </c>
      <c r="S14" s="294"/>
    </row>
    <row r="15" spans="2:22" ht="24" customHeight="1" thickBot="1" x14ac:dyDescent="0.3">
      <c r="B15" s="284" t="s">
        <v>48</v>
      </c>
      <c r="C15" s="285"/>
      <c r="D15" s="285"/>
      <c r="E15" s="285"/>
      <c r="F15" s="285"/>
      <c r="G15" s="285"/>
      <c r="H15" s="285"/>
      <c r="I15" s="114"/>
      <c r="J15" s="32" t="s">
        <v>32</v>
      </c>
      <c r="K15" s="33">
        <v>829</v>
      </c>
      <c r="M15" s="21" t="s">
        <v>36</v>
      </c>
      <c r="N15" s="26">
        <v>546</v>
      </c>
      <c r="P15" s="271"/>
      <c r="Q15" s="274"/>
      <c r="R15" s="27">
        <v>44531</v>
      </c>
      <c r="S15" s="294"/>
    </row>
    <row r="16" spans="2:22" ht="24" customHeight="1" thickBot="1" x14ac:dyDescent="0.3">
      <c r="B16" s="286" t="s">
        <v>51</v>
      </c>
      <c r="C16" s="285"/>
      <c r="D16" s="285"/>
      <c r="E16" s="285"/>
      <c r="F16" s="285"/>
      <c r="G16" s="285"/>
      <c r="H16" s="285"/>
      <c r="I16" s="115"/>
      <c r="J16" s="24"/>
      <c r="K16" s="25"/>
      <c r="M16" s="21" t="s">
        <v>18</v>
      </c>
      <c r="N16" s="26">
        <v>552</v>
      </c>
      <c r="P16" s="269">
        <v>44501</v>
      </c>
      <c r="Q16" s="272">
        <v>341.02199999999999</v>
      </c>
      <c r="R16" s="99">
        <v>44562</v>
      </c>
      <c r="S16" s="294"/>
      <c r="U16" s="36"/>
    </row>
    <row r="17" spans="2:21" ht="43.5" customHeight="1" thickBot="1" x14ac:dyDescent="0.3">
      <c r="B17" s="287" t="s">
        <v>131</v>
      </c>
      <c r="C17" s="288"/>
      <c r="D17" s="288"/>
      <c r="E17" s="288"/>
      <c r="F17" s="288"/>
      <c r="G17" s="288"/>
      <c r="H17" s="289"/>
      <c r="I17" s="116"/>
      <c r="J17" s="290" t="s">
        <v>38</v>
      </c>
      <c r="K17" s="291"/>
      <c r="M17" s="21" t="s">
        <v>41</v>
      </c>
      <c r="N17" s="26">
        <v>568</v>
      </c>
      <c r="P17" s="270"/>
      <c r="Q17" s="273"/>
      <c r="R17" s="27">
        <v>44593</v>
      </c>
      <c r="S17" s="294"/>
      <c r="U17" s="36"/>
    </row>
    <row r="18" spans="2:21" ht="40.5" customHeight="1" thickBot="1" x14ac:dyDescent="0.3">
      <c r="B18" s="266" t="s">
        <v>133</v>
      </c>
      <c r="C18" s="267"/>
      <c r="D18" s="267"/>
      <c r="E18" s="267"/>
      <c r="F18" s="267"/>
      <c r="G18" s="267"/>
      <c r="H18" s="268"/>
      <c r="I18" s="108"/>
      <c r="J18" s="37" t="s">
        <v>39</v>
      </c>
      <c r="K18" s="123">
        <v>44682</v>
      </c>
      <c r="M18" s="21" t="s">
        <v>44</v>
      </c>
      <c r="N18" s="26">
        <v>573</v>
      </c>
      <c r="P18" s="271"/>
      <c r="Q18" s="274"/>
      <c r="R18" s="27">
        <v>44621</v>
      </c>
      <c r="S18" s="294"/>
      <c r="U18" s="36"/>
    </row>
    <row r="19" spans="2:21" ht="56.25" customHeight="1" thickBot="1" x14ac:dyDescent="0.3">
      <c r="B19" s="46" t="s">
        <v>55</v>
      </c>
      <c r="C19" s="47" t="s">
        <v>56</v>
      </c>
      <c r="D19" s="48" t="s">
        <v>57</v>
      </c>
      <c r="E19" s="48" t="s">
        <v>58</v>
      </c>
      <c r="F19" s="48" t="s">
        <v>59</v>
      </c>
      <c r="G19" s="280" t="s">
        <v>60</v>
      </c>
      <c r="H19" s="281"/>
      <c r="I19" s="117"/>
      <c r="J19" s="38" t="s">
        <v>43</v>
      </c>
      <c r="K19" s="39">
        <v>370.11200000000002</v>
      </c>
      <c r="M19" s="21" t="s">
        <v>47</v>
      </c>
      <c r="N19" s="26">
        <v>575</v>
      </c>
      <c r="P19" s="269">
        <v>44593</v>
      </c>
      <c r="Q19" s="272">
        <v>366.12799999999999</v>
      </c>
      <c r="R19" s="99">
        <v>44652</v>
      </c>
      <c r="S19" s="294"/>
      <c r="U19" s="36"/>
    </row>
    <row r="20" spans="2:21" ht="21.75" customHeight="1" thickBot="1" x14ac:dyDescent="0.35">
      <c r="B20" s="49">
        <v>302.01</v>
      </c>
      <c r="C20" s="50" t="s">
        <v>61</v>
      </c>
      <c r="D20" s="51">
        <v>3.75</v>
      </c>
      <c r="E20" s="52">
        <v>0</v>
      </c>
      <c r="F20" s="53">
        <f t="shared" ref="F20:F30" si="0">D20+E20</f>
        <v>3.75</v>
      </c>
      <c r="G20" s="282">
        <f t="shared" ref="G20:G30" si="1">IF((ABS(($K$15-$K$14)*F20/100))&gt;0.1, ($K$15-$K$14)*F20/100, 0)</f>
        <v>13.425000000000001</v>
      </c>
      <c r="H20" s="283" t="e">
        <f>IF((ABS((J15-J14)*E20/100))&gt;0.1, (J15-J14)*E20/100, 0)</f>
        <v>#VALUE!</v>
      </c>
      <c r="I20" s="118"/>
      <c r="J20" s="40" t="s">
        <v>46</v>
      </c>
      <c r="K20" s="41" t="s">
        <v>123</v>
      </c>
      <c r="M20" s="21" t="s">
        <v>50</v>
      </c>
      <c r="N20" s="26">
        <v>572</v>
      </c>
      <c r="P20" s="270"/>
      <c r="Q20" s="273"/>
      <c r="R20" s="27">
        <v>44682</v>
      </c>
      <c r="S20" s="294"/>
      <c r="U20" s="36"/>
    </row>
    <row r="21" spans="2:21" ht="21.75" customHeight="1" thickBot="1" x14ac:dyDescent="0.35">
      <c r="B21" s="54" t="s">
        <v>62</v>
      </c>
      <c r="C21" s="55" t="s">
        <v>111</v>
      </c>
      <c r="D21" s="56">
        <v>6.85</v>
      </c>
      <c r="E21" s="56">
        <v>1</v>
      </c>
      <c r="F21" s="57">
        <f t="shared" si="0"/>
        <v>7.85</v>
      </c>
      <c r="G21" s="276">
        <f t="shared" si="1"/>
        <v>28.103000000000002</v>
      </c>
      <c r="H21" s="277" t="e">
        <f>IF((ABS((#REF!-J15)*E21/100))&gt;0.1, (#REF!-J15)*E21/100, 0)</f>
        <v>#REF!</v>
      </c>
      <c r="I21" s="118"/>
      <c r="J21" s="40" t="s">
        <v>49</v>
      </c>
      <c r="K21" s="42">
        <v>326.3</v>
      </c>
      <c r="M21" s="21" t="s">
        <v>53</v>
      </c>
      <c r="N21" s="26">
        <v>570</v>
      </c>
      <c r="P21" s="271"/>
      <c r="Q21" s="274"/>
      <c r="R21" s="27">
        <v>44713</v>
      </c>
      <c r="S21" s="294"/>
      <c r="U21" s="36"/>
    </row>
    <row r="22" spans="2:21" ht="21.75" customHeight="1" thickBot="1" x14ac:dyDescent="0.35">
      <c r="B22" s="54" t="s">
        <v>64</v>
      </c>
      <c r="C22" s="55" t="s">
        <v>112</v>
      </c>
      <c r="D22" s="56">
        <v>6.85</v>
      </c>
      <c r="E22" s="56">
        <v>1</v>
      </c>
      <c r="F22" s="57">
        <f t="shared" si="0"/>
        <v>7.85</v>
      </c>
      <c r="G22" s="276">
        <f t="shared" si="1"/>
        <v>28.103000000000002</v>
      </c>
      <c r="H22" s="277" t="e">
        <f>IF((ABS((#REF!-#REF!)*E22/100))&gt;0.1, (#REF!-#REF!)*E22/100, 0)</f>
        <v>#REF!</v>
      </c>
      <c r="I22" s="118"/>
      <c r="J22" s="43" t="s">
        <v>52</v>
      </c>
      <c r="K22" s="44">
        <v>44743</v>
      </c>
      <c r="L22" s="5"/>
      <c r="M22" s="45" t="s">
        <v>54</v>
      </c>
      <c r="N22" s="126">
        <v>574</v>
      </c>
      <c r="P22" s="269">
        <v>44682</v>
      </c>
      <c r="Q22" s="272">
        <v>370.11200000000002</v>
      </c>
      <c r="R22" s="99">
        <v>44743</v>
      </c>
      <c r="S22" s="294"/>
      <c r="U22" s="36"/>
    </row>
    <row r="23" spans="2:21" ht="21.75" customHeight="1" thickBot="1" x14ac:dyDescent="0.35">
      <c r="B23" s="54" t="s">
        <v>66</v>
      </c>
      <c r="C23" s="55" t="s">
        <v>113</v>
      </c>
      <c r="D23" s="56">
        <v>6.85</v>
      </c>
      <c r="E23" s="56">
        <v>1</v>
      </c>
      <c r="F23" s="57">
        <f t="shared" si="0"/>
        <v>7.85</v>
      </c>
      <c r="G23" s="276">
        <f t="shared" si="1"/>
        <v>28.103000000000002</v>
      </c>
      <c r="H23" s="277" t="e">
        <f>IF((ABS((#REF!-#REF!)*E23/100))&gt;0.1, (#REF!-#REF!)*E23/100, 0)</f>
        <v>#REF!</v>
      </c>
      <c r="I23" s="118"/>
      <c r="K23" s="5"/>
      <c r="L23" s="5"/>
      <c r="M23" s="16"/>
      <c r="N23" s="125">
        <v>2022</v>
      </c>
      <c r="P23" s="270"/>
      <c r="Q23" s="273"/>
      <c r="R23" s="27">
        <v>44774</v>
      </c>
      <c r="S23" s="294"/>
      <c r="U23" s="36"/>
    </row>
    <row r="24" spans="2:21" ht="21.75" customHeight="1" thickBot="1" x14ac:dyDescent="0.35">
      <c r="B24" s="54" t="s">
        <v>68</v>
      </c>
      <c r="C24" s="55" t="s">
        <v>114</v>
      </c>
      <c r="D24" s="56">
        <v>6.85</v>
      </c>
      <c r="E24" s="56">
        <v>1</v>
      </c>
      <c r="F24" s="57">
        <f t="shared" si="0"/>
        <v>7.85</v>
      </c>
      <c r="G24" s="276">
        <f t="shared" si="1"/>
        <v>28.103000000000002</v>
      </c>
      <c r="H24" s="277" t="e">
        <f>IF((ABS((#REF!-#REF!)*E24/100))&gt;0.1, (#REF!-#REF!)*E24/100, 0)</f>
        <v>#REF!</v>
      </c>
      <c r="I24" s="118"/>
      <c r="J24" s="5"/>
      <c r="K24" s="5"/>
      <c r="L24" s="5"/>
      <c r="M24" s="21" t="s">
        <v>19</v>
      </c>
      <c r="N24" s="17" t="s">
        <v>20</v>
      </c>
      <c r="P24" s="271"/>
      <c r="Q24" s="274"/>
      <c r="R24" s="27">
        <v>44805</v>
      </c>
      <c r="S24" s="294"/>
      <c r="U24" s="36"/>
    </row>
    <row r="25" spans="2:21" ht="21.75" customHeight="1" thickBot="1" x14ac:dyDescent="0.35">
      <c r="B25" s="54" t="s">
        <v>125</v>
      </c>
      <c r="C25" s="55" t="s">
        <v>115</v>
      </c>
      <c r="D25" s="56">
        <v>8.25</v>
      </c>
      <c r="E25" s="56">
        <v>1</v>
      </c>
      <c r="F25" s="58">
        <f t="shared" si="0"/>
        <v>9.25</v>
      </c>
      <c r="G25" s="276">
        <f t="shared" si="1"/>
        <v>33.115000000000002</v>
      </c>
      <c r="H25" s="277" t="e">
        <f>IF((ABS((#REF!-#REF!)*E25/100))&gt;0.1, (#REF!-#REF!)*E25/100, 0)</f>
        <v>#REF!</v>
      </c>
      <c r="I25" s="118"/>
      <c r="J25" s="5"/>
      <c r="K25" s="5"/>
      <c r="L25" s="5"/>
      <c r="M25" s="21" t="s">
        <v>23</v>
      </c>
      <c r="N25" s="26">
        <v>580</v>
      </c>
      <c r="P25" s="269">
        <v>44774</v>
      </c>
      <c r="Q25" s="272" t="s">
        <v>88</v>
      </c>
      <c r="R25" s="99">
        <v>44835</v>
      </c>
      <c r="S25" s="294"/>
      <c r="U25" s="36"/>
    </row>
    <row r="26" spans="2:21" ht="21.75" customHeight="1" thickBot="1" x14ac:dyDescent="0.35">
      <c r="B26" s="54" t="s">
        <v>126</v>
      </c>
      <c r="C26" s="55" t="s">
        <v>71</v>
      </c>
      <c r="D26" s="56">
        <v>6.2</v>
      </c>
      <c r="E26" s="56">
        <v>1</v>
      </c>
      <c r="F26" s="58">
        <f t="shared" si="0"/>
        <v>7.2</v>
      </c>
      <c r="G26" s="276">
        <f t="shared" si="1"/>
        <v>25.776</v>
      </c>
      <c r="H26" s="277" t="e">
        <f>IF((ABS((#REF!-#REF!)*E26/100))&gt;0.1, (#REF!-#REF!)*E26/100, 0)</f>
        <v>#REF!</v>
      </c>
      <c r="I26" s="118"/>
      <c r="J26" s="5"/>
      <c r="K26" s="5"/>
      <c r="L26" s="5"/>
      <c r="M26" s="21" t="s">
        <v>26</v>
      </c>
      <c r="N26" s="26">
        <v>605</v>
      </c>
      <c r="P26" s="270"/>
      <c r="Q26" s="273"/>
      <c r="R26" s="27">
        <v>44866</v>
      </c>
      <c r="S26" s="294"/>
    </row>
    <row r="27" spans="2:21" ht="21.75" customHeight="1" thickBot="1" x14ac:dyDescent="0.35">
      <c r="B27" s="54" t="s">
        <v>127</v>
      </c>
      <c r="C27" s="55" t="s">
        <v>72</v>
      </c>
      <c r="D27" s="56">
        <v>5.5</v>
      </c>
      <c r="E27" s="56">
        <v>1</v>
      </c>
      <c r="F27" s="57">
        <f t="shared" si="0"/>
        <v>6.5</v>
      </c>
      <c r="G27" s="276">
        <f t="shared" si="1"/>
        <v>23.27</v>
      </c>
      <c r="H27" s="277" t="e">
        <f>IF((ABS((#REF!-#REF!)*E27/100))&gt;0.1, (#REF!-#REF!)*E27/100, 0)</f>
        <v>#REF!</v>
      </c>
      <c r="I27" s="118"/>
      <c r="J27" s="5"/>
      <c r="K27" s="5"/>
      <c r="L27" s="5"/>
      <c r="M27" s="21" t="s">
        <v>29</v>
      </c>
      <c r="N27" s="26">
        <v>624</v>
      </c>
      <c r="P27" s="271"/>
      <c r="Q27" s="274"/>
      <c r="R27" s="27">
        <v>44896</v>
      </c>
      <c r="S27" s="294"/>
    </row>
    <row r="28" spans="2:21" ht="21.75" customHeight="1" thickBot="1" x14ac:dyDescent="0.35">
      <c r="B28" s="54" t="s">
        <v>128</v>
      </c>
      <c r="C28" s="55" t="s">
        <v>73</v>
      </c>
      <c r="D28" s="56">
        <v>4.9000000000000004</v>
      </c>
      <c r="E28" s="56">
        <v>1</v>
      </c>
      <c r="F28" s="57">
        <f t="shared" si="0"/>
        <v>5.9</v>
      </c>
      <c r="G28" s="276">
        <f t="shared" si="1"/>
        <v>21.122</v>
      </c>
      <c r="H28" s="277" t="e">
        <f>IF((ABS((#REF!-#REF!)*E28/100))&gt;0.1, (#REF!-#REF!)*E28/100, 0)</f>
        <v>#REF!</v>
      </c>
      <c r="I28" s="118"/>
      <c r="J28" s="5"/>
      <c r="K28" s="5"/>
      <c r="L28" s="5"/>
      <c r="M28" s="21" t="s">
        <v>33</v>
      </c>
      <c r="N28" s="26">
        <v>655</v>
      </c>
      <c r="P28" s="269">
        <v>44866</v>
      </c>
      <c r="Q28" s="272" t="s">
        <v>88</v>
      </c>
      <c r="R28" s="99">
        <v>44927</v>
      </c>
      <c r="S28" s="294"/>
    </row>
    <row r="29" spans="2:21" ht="21.75" customHeight="1" thickBot="1" x14ac:dyDescent="0.35">
      <c r="B29" s="54" t="s">
        <v>129</v>
      </c>
      <c r="C29" s="55" t="s">
        <v>74</v>
      </c>
      <c r="D29" s="56">
        <v>4.5</v>
      </c>
      <c r="E29" s="60">
        <v>1</v>
      </c>
      <c r="F29" s="57">
        <f t="shared" si="0"/>
        <v>5.5</v>
      </c>
      <c r="G29" s="276">
        <f t="shared" si="1"/>
        <v>19.690000000000001</v>
      </c>
      <c r="H29" s="277" t="e">
        <f>IF((ABS((#REF!-#REF!)*E29/100))&gt;0.1, (#REF!-#REF!)*E29/100, 0)</f>
        <v>#REF!</v>
      </c>
      <c r="I29" s="118"/>
      <c r="J29" s="5"/>
      <c r="K29" s="5"/>
      <c r="L29" s="5"/>
      <c r="M29" s="21" t="s">
        <v>36</v>
      </c>
      <c r="N29" s="26">
        <v>719</v>
      </c>
      <c r="P29" s="270"/>
      <c r="Q29" s="273"/>
      <c r="R29" s="27">
        <v>44958</v>
      </c>
      <c r="S29" s="294"/>
    </row>
    <row r="30" spans="2:21" ht="21.75" customHeight="1" thickBot="1" x14ac:dyDescent="0.35">
      <c r="B30" s="61" t="s">
        <v>130</v>
      </c>
      <c r="C30" s="62" t="s">
        <v>75</v>
      </c>
      <c r="D30" s="63">
        <v>6.7</v>
      </c>
      <c r="E30" s="64">
        <v>1</v>
      </c>
      <c r="F30" s="65">
        <f t="shared" si="0"/>
        <v>7.7</v>
      </c>
      <c r="G30" s="278">
        <f t="shared" si="1"/>
        <v>27.565999999999999</v>
      </c>
      <c r="H30" s="279" t="e">
        <f>IF((ABS((#REF!-#REF!)*E30/100))&gt;0.1, (#REF!-#REF!)*E30/100, 0)</f>
        <v>#REF!</v>
      </c>
      <c r="I30" s="118"/>
      <c r="J30" s="5"/>
      <c r="K30" s="5"/>
      <c r="L30" s="5"/>
      <c r="M30" s="21" t="s">
        <v>18</v>
      </c>
      <c r="N30" s="26">
        <v>779</v>
      </c>
      <c r="P30" s="271"/>
      <c r="Q30" s="274"/>
      <c r="R30" s="27">
        <v>44986</v>
      </c>
      <c r="S30" s="295"/>
    </row>
    <row r="31" spans="2:21" ht="21.75" customHeight="1" thickBot="1" x14ac:dyDescent="0.35">
      <c r="B31" s="66"/>
      <c r="C31" s="67"/>
      <c r="D31" s="68"/>
      <c r="E31" s="69"/>
      <c r="F31" s="70"/>
      <c r="G31" s="132"/>
      <c r="H31" s="132"/>
      <c r="I31" s="118"/>
      <c r="J31" s="5"/>
      <c r="K31" s="5"/>
      <c r="L31" s="5"/>
      <c r="M31" s="21" t="s">
        <v>41</v>
      </c>
      <c r="N31" s="26">
        <v>824</v>
      </c>
      <c r="P31" s="269">
        <v>44978</v>
      </c>
      <c r="Q31" s="272" t="s">
        <v>88</v>
      </c>
      <c r="R31" s="99">
        <v>45017</v>
      </c>
      <c r="S31" s="5"/>
    </row>
    <row r="32" spans="2:21" ht="21.75" customHeight="1" thickBot="1" x14ac:dyDescent="0.35">
      <c r="B32" s="275" t="s">
        <v>140</v>
      </c>
      <c r="C32" s="275"/>
      <c r="D32" s="275"/>
      <c r="E32" s="275"/>
      <c r="F32" s="275"/>
      <c r="G32" s="275"/>
      <c r="H32" s="275"/>
      <c r="I32" s="118"/>
      <c r="J32" s="5"/>
      <c r="K32" s="5"/>
      <c r="M32" s="21" t="s">
        <v>44</v>
      </c>
      <c r="N32" s="26">
        <v>829</v>
      </c>
      <c r="P32" s="270"/>
      <c r="Q32" s="273"/>
      <c r="R32" s="27">
        <v>45047</v>
      </c>
    </row>
    <row r="33" spans="2:18" ht="21.75" customHeight="1" thickBot="1" x14ac:dyDescent="0.35">
      <c r="B33" s="257" t="s">
        <v>77</v>
      </c>
      <c r="C33" s="257"/>
      <c r="D33" s="257"/>
      <c r="E33" s="257"/>
      <c r="F33" s="257"/>
      <c r="G33" s="257"/>
      <c r="H33" s="257"/>
      <c r="I33" s="118"/>
      <c r="M33" s="21" t="s">
        <v>47</v>
      </c>
      <c r="N33" s="26"/>
      <c r="P33" s="271"/>
      <c r="Q33" s="274"/>
      <c r="R33" s="27">
        <v>45078</v>
      </c>
    </row>
    <row r="34" spans="2:18" ht="21.75" customHeight="1" x14ac:dyDescent="0.3">
      <c r="B34" s="257" t="s">
        <v>78</v>
      </c>
      <c r="C34" s="257"/>
      <c r="D34" s="257"/>
      <c r="E34" s="257"/>
      <c r="F34" s="257"/>
      <c r="G34" s="257"/>
      <c r="H34" s="257"/>
      <c r="I34" s="118"/>
      <c r="M34" s="21" t="s">
        <v>50</v>
      </c>
      <c r="N34" s="26"/>
      <c r="P34" s="5" t="s">
        <v>40</v>
      </c>
      <c r="Q34" s="59">
        <v>326.3</v>
      </c>
      <c r="R34" s="5" t="s">
        <v>40</v>
      </c>
    </row>
    <row r="35" spans="2:18" ht="21.75" customHeight="1" x14ac:dyDescent="0.3">
      <c r="B35" s="257" t="s">
        <v>79</v>
      </c>
      <c r="C35" s="257"/>
      <c r="D35" s="257"/>
      <c r="E35" s="257"/>
      <c r="F35" s="257"/>
      <c r="G35" s="257"/>
      <c r="H35" s="257"/>
      <c r="I35" s="118"/>
      <c r="M35" s="21" t="s">
        <v>53</v>
      </c>
      <c r="N35" s="26"/>
    </row>
    <row r="36" spans="2:18" ht="21.75" customHeight="1" thickBot="1" x14ac:dyDescent="0.35">
      <c r="B36" s="257" t="s">
        <v>80</v>
      </c>
      <c r="C36" s="257"/>
      <c r="D36" s="257"/>
      <c r="E36" s="257"/>
      <c r="F36" s="257"/>
      <c r="G36" s="257"/>
      <c r="H36" s="257"/>
      <c r="I36" s="118"/>
      <c r="M36" s="45" t="s">
        <v>54</v>
      </c>
      <c r="N36" s="126"/>
    </row>
    <row r="37" spans="2:18" ht="21.75" customHeight="1" x14ac:dyDescent="0.3">
      <c r="B37" s="71" t="s">
        <v>81</v>
      </c>
      <c r="C37" s="72" t="str">
        <f>K20</f>
        <v>September 2020</v>
      </c>
      <c r="D37" s="258" t="s">
        <v>82</v>
      </c>
      <c r="E37" s="258"/>
      <c r="F37" s="73">
        <f>K21</f>
        <v>326.3</v>
      </c>
      <c r="G37" s="71"/>
      <c r="H37" s="71"/>
      <c r="I37" s="118"/>
      <c r="M37" s="16"/>
      <c r="N37" s="125">
        <v>2023</v>
      </c>
    </row>
    <row r="38" spans="2:18" ht="21.75" customHeight="1" x14ac:dyDescent="0.3">
      <c r="B38" s="71"/>
      <c r="C38" s="72"/>
      <c r="D38" s="209"/>
      <c r="E38" s="209"/>
      <c r="F38" s="73"/>
      <c r="G38" s="71"/>
      <c r="H38" s="71"/>
      <c r="I38" s="118"/>
      <c r="M38" s="21" t="s">
        <v>19</v>
      </c>
      <c r="N38" s="17" t="s">
        <v>20</v>
      </c>
    </row>
    <row r="39" spans="2:18" ht="21.75" customHeight="1" x14ac:dyDescent="0.3">
      <c r="B39" s="259" t="s">
        <v>83</v>
      </c>
      <c r="C39" s="259"/>
      <c r="D39" s="259"/>
      <c r="E39" s="124">
        <f>K18</f>
        <v>44682</v>
      </c>
      <c r="F39" s="74" t="s">
        <v>84</v>
      </c>
      <c r="G39" s="104">
        <f>K19</f>
        <v>370.11200000000002</v>
      </c>
      <c r="H39" s="71"/>
      <c r="I39" s="118"/>
      <c r="M39" s="21" t="s">
        <v>23</v>
      </c>
      <c r="N39" s="26"/>
    </row>
    <row r="40" spans="2:18" ht="21.75" customHeight="1" thickBot="1" x14ac:dyDescent="0.35">
      <c r="B40" s="71"/>
      <c r="C40" s="71"/>
      <c r="D40" s="71"/>
      <c r="E40" s="71"/>
      <c r="F40" s="71"/>
      <c r="G40" s="71"/>
      <c r="H40" s="71"/>
      <c r="I40" s="118"/>
      <c r="M40" s="21" t="s">
        <v>26</v>
      </c>
      <c r="N40" s="26"/>
    </row>
    <row r="41" spans="2:18" ht="40.5" customHeight="1" thickBot="1" x14ac:dyDescent="0.3">
      <c r="B41" s="260" t="s">
        <v>139</v>
      </c>
      <c r="C41" s="261"/>
      <c r="D41" s="261"/>
      <c r="E41" s="261"/>
      <c r="F41" s="261"/>
      <c r="G41" s="261"/>
      <c r="H41" s="262"/>
      <c r="I41" s="108"/>
      <c r="M41" s="21" t="s">
        <v>29</v>
      </c>
      <c r="N41" s="26"/>
    </row>
    <row r="42" spans="2:18" ht="62.5" thickBot="1" x14ac:dyDescent="0.3">
      <c r="B42" s="156" t="s">
        <v>55</v>
      </c>
      <c r="C42" s="157" t="s">
        <v>56</v>
      </c>
      <c r="D42" s="158" t="s">
        <v>57</v>
      </c>
      <c r="E42" s="158" t="s">
        <v>85</v>
      </c>
      <c r="F42" s="158" t="s">
        <v>59</v>
      </c>
      <c r="G42" s="159" t="s">
        <v>86</v>
      </c>
      <c r="H42" s="155" t="s">
        <v>87</v>
      </c>
      <c r="I42" s="117"/>
      <c r="M42" s="21" t="s">
        <v>33</v>
      </c>
      <c r="N42" s="26"/>
    </row>
    <row r="43" spans="2:18" ht="21.75" customHeight="1" thickBot="1" x14ac:dyDescent="0.35">
      <c r="B43" s="160">
        <v>302.01</v>
      </c>
      <c r="C43" s="161" t="s">
        <v>61</v>
      </c>
      <c r="D43" s="162">
        <v>3.75</v>
      </c>
      <c r="E43" s="163">
        <v>0</v>
      </c>
      <c r="F43" s="164">
        <f>D43+E43</f>
        <v>3.75</v>
      </c>
      <c r="G43" s="196">
        <v>0.96250000000000002</v>
      </c>
      <c r="H43" s="197" t="str">
        <f t="shared" ref="H43:H53" si="2">(IF((($K$19-$K$21)/$K$21)&gt;0.05, "5.00%",($K$19-$K$21)/$K$21))</f>
        <v>5.00%</v>
      </c>
      <c r="I43" s="119"/>
      <c r="M43" s="45" t="s">
        <v>36</v>
      </c>
      <c r="N43" s="126"/>
    </row>
    <row r="44" spans="2:18" ht="21.75" customHeight="1" x14ac:dyDescent="0.3">
      <c r="B44" s="54" t="s">
        <v>62</v>
      </c>
      <c r="C44" s="79" t="s">
        <v>63</v>
      </c>
      <c r="D44" s="56">
        <v>6.85</v>
      </c>
      <c r="E44" s="56">
        <v>1</v>
      </c>
      <c r="F44" s="57">
        <f t="shared" ref="F44:F53" si="3">D44+E44</f>
        <v>7.85</v>
      </c>
      <c r="G44" s="198">
        <v>0.92149999999999999</v>
      </c>
      <c r="H44" s="199" t="str">
        <f t="shared" si="2"/>
        <v>5.00%</v>
      </c>
      <c r="I44" s="119"/>
    </row>
    <row r="45" spans="2:18" ht="21.75" customHeight="1" x14ac:dyDescent="0.3">
      <c r="B45" s="54" t="s">
        <v>64</v>
      </c>
      <c r="C45" s="79" t="s">
        <v>65</v>
      </c>
      <c r="D45" s="56">
        <v>6.85</v>
      </c>
      <c r="E45" s="56">
        <v>1</v>
      </c>
      <c r="F45" s="57">
        <f t="shared" si="3"/>
        <v>7.85</v>
      </c>
      <c r="G45" s="198">
        <v>0.92149999999999999</v>
      </c>
      <c r="H45" s="199" t="str">
        <f t="shared" si="2"/>
        <v>5.00%</v>
      </c>
      <c r="I45" s="119"/>
    </row>
    <row r="46" spans="2:18" ht="21.75" customHeight="1" x14ac:dyDescent="0.3">
      <c r="B46" s="54" t="s">
        <v>66</v>
      </c>
      <c r="C46" s="79" t="s">
        <v>67</v>
      </c>
      <c r="D46" s="56">
        <v>6.85</v>
      </c>
      <c r="E46" s="56">
        <v>1</v>
      </c>
      <c r="F46" s="57">
        <f t="shared" si="3"/>
        <v>7.85</v>
      </c>
      <c r="G46" s="198">
        <v>0.92149999999999999</v>
      </c>
      <c r="H46" s="199" t="str">
        <f t="shared" si="2"/>
        <v>5.00%</v>
      </c>
      <c r="I46" s="119"/>
    </row>
    <row r="47" spans="2:18" ht="21.75" customHeight="1" x14ac:dyDescent="0.3">
      <c r="B47" s="54" t="s">
        <v>68</v>
      </c>
      <c r="C47" s="79" t="s">
        <v>69</v>
      </c>
      <c r="D47" s="56">
        <v>6.85</v>
      </c>
      <c r="E47" s="56">
        <v>1</v>
      </c>
      <c r="F47" s="57">
        <f t="shared" si="3"/>
        <v>7.85</v>
      </c>
      <c r="G47" s="198">
        <v>0.92149999999999999</v>
      </c>
      <c r="H47" s="199" t="str">
        <f t="shared" si="2"/>
        <v>5.00%</v>
      </c>
      <c r="I47" s="119"/>
    </row>
    <row r="48" spans="2:18" ht="21.75" customHeight="1" x14ac:dyDescent="0.3">
      <c r="B48" s="54" t="s">
        <v>125</v>
      </c>
      <c r="C48" s="79" t="s">
        <v>70</v>
      </c>
      <c r="D48" s="56">
        <v>8.25</v>
      </c>
      <c r="E48" s="56">
        <v>1</v>
      </c>
      <c r="F48" s="58">
        <f t="shared" si="3"/>
        <v>9.25</v>
      </c>
      <c r="G48" s="198">
        <v>0.90749999999999997</v>
      </c>
      <c r="H48" s="199" t="str">
        <f t="shared" si="2"/>
        <v>5.00%</v>
      </c>
      <c r="I48" s="119"/>
    </row>
    <row r="49" spans="2:26" ht="21.75" customHeight="1" x14ac:dyDescent="0.3">
      <c r="B49" s="54" t="s">
        <v>126</v>
      </c>
      <c r="C49" s="79" t="s">
        <v>71</v>
      </c>
      <c r="D49" s="56">
        <v>6.2</v>
      </c>
      <c r="E49" s="56">
        <v>1</v>
      </c>
      <c r="F49" s="58">
        <f t="shared" si="3"/>
        <v>7.2</v>
      </c>
      <c r="G49" s="198">
        <v>0.92800000000000005</v>
      </c>
      <c r="H49" s="199" t="str">
        <f t="shared" si="2"/>
        <v>5.00%</v>
      </c>
      <c r="I49" s="119"/>
    </row>
    <row r="50" spans="2:26" ht="21.75" customHeight="1" x14ac:dyDescent="0.3">
      <c r="B50" s="54" t="s">
        <v>127</v>
      </c>
      <c r="C50" s="79" t="s">
        <v>72</v>
      </c>
      <c r="D50" s="56">
        <v>5.5</v>
      </c>
      <c r="E50" s="56">
        <v>1</v>
      </c>
      <c r="F50" s="57">
        <f t="shared" si="3"/>
        <v>6.5</v>
      </c>
      <c r="G50" s="198">
        <v>0.93500000000000005</v>
      </c>
      <c r="H50" s="199" t="str">
        <f t="shared" si="2"/>
        <v>5.00%</v>
      </c>
      <c r="I50" s="119"/>
    </row>
    <row r="51" spans="2:26" ht="21.75" customHeight="1" x14ac:dyDescent="0.3">
      <c r="B51" s="54" t="s">
        <v>128</v>
      </c>
      <c r="C51" s="79" t="s">
        <v>73</v>
      </c>
      <c r="D51" s="56">
        <v>4.9000000000000004</v>
      </c>
      <c r="E51" s="56">
        <v>1</v>
      </c>
      <c r="F51" s="57">
        <f t="shared" si="3"/>
        <v>5.9</v>
      </c>
      <c r="G51" s="198">
        <v>0.94099999999999995</v>
      </c>
      <c r="H51" s="199" t="str">
        <f t="shared" si="2"/>
        <v>5.00%</v>
      </c>
      <c r="I51" s="119"/>
    </row>
    <row r="52" spans="2:26" ht="21.75" customHeight="1" x14ac:dyDescent="0.3">
      <c r="B52" s="54" t="s">
        <v>129</v>
      </c>
      <c r="C52" s="79" t="s">
        <v>74</v>
      </c>
      <c r="D52" s="56">
        <v>4.5</v>
      </c>
      <c r="E52" s="60">
        <v>1</v>
      </c>
      <c r="F52" s="57">
        <f t="shared" si="3"/>
        <v>5.5</v>
      </c>
      <c r="G52" s="198">
        <v>0.94499999999999995</v>
      </c>
      <c r="H52" s="199" t="str">
        <f t="shared" si="2"/>
        <v>5.00%</v>
      </c>
      <c r="I52" s="119"/>
    </row>
    <row r="53" spans="2:26" ht="21.75" customHeight="1" thickBot="1" x14ac:dyDescent="0.35">
      <c r="B53" s="61" t="s">
        <v>130</v>
      </c>
      <c r="C53" s="82" t="s">
        <v>75</v>
      </c>
      <c r="D53" s="63">
        <v>6.7</v>
      </c>
      <c r="E53" s="64">
        <v>1</v>
      </c>
      <c r="F53" s="65">
        <f t="shared" si="3"/>
        <v>7.7</v>
      </c>
      <c r="G53" s="200">
        <v>0.92300000000000004</v>
      </c>
      <c r="H53" s="201" t="str">
        <f t="shared" si="2"/>
        <v>5.00%</v>
      </c>
      <c r="I53" s="119"/>
    </row>
    <row r="54" spans="2:26" x14ac:dyDescent="0.25">
      <c r="B54" s="87"/>
      <c r="C54" s="86"/>
      <c r="D54" s="86"/>
      <c r="E54" s="86"/>
      <c r="F54" s="86"/>
      <c r="G54" s="86"/>
      <c r="H54" s="86"/>
      <c r="I54" s="120"/>
    </row>
    <row r="55" spans="2:26" ht="21" customHeight="1" thickBot="1" x14ac:dyDescent="0.3">
      <c r="B55" s="87"/>
      <c r="C55" s="86"/>
      <c r="D55" s="86"/>
      <c r="E55" s="86"/>
      <c r="F55" s="86"/>
      <c r="G55" s="86"/>
      <c r="H55" s="86"/>
      <c r="I55" s="120"/>
    </row>
    <row r="56" spans="2:26" ht="41.25" customHeight="1" thickBot="1" x14ac:dyDescent="0.3">
      <c r="B56" s="263" t="s">
        <v>131</v>
      </c>
      <c r="C56" s="264"/>
      <c r="D56" s="264"/>
      <c r="E56" s="264"/>
      <c r="F56" s="264"/>
      <c r="G56" s="264"/>
      <c r="H56" s="265"/>
      <c r="I56" s="121"/>
    </row>
    <row r="57" spans="2:26" ht="40.5" customHeight="1" thickBot="1" x14ac:dyDescent="0.3">
      <c r="B57" s="266" t="s">
        <v>134</v>
      </c>
      <c r="C57" s="267"/>
      <c r="D57" s="267"/>
      <c r="E57" s="267"/>
      <c r="F57" s="267"/>
      <c r="G57" s="267"/>
      <c r="H57" s="268"/>
      <c r="I57" s="108"/>
    </row>
    <row r="58" spans="2:26" ht="47" thickBot="1" x14ac:dyDescent="0.3">
      <c r="B58" s="46" t="s">
        <v>55</v>
      </c>
      <c r="C58" s="47" t="s">
        <v>56</v>
      </c>
      <c r="D58" s="48" t="s">
        <v>57</v>
      </c>
      <c r="E58" s="48" t="s">
        <v>85</v>
      </c>
      <c r="F58" s="48" t="s">
        <v>59</v>
      </c>
      <c r="G58" s="249" t="s">
        <v>60</v>
      </c>
      <c r="H58" s="250"/>
      <c r="I58" s="117"/>
    </row>
    <row r="59" spans="2:26" ht="21.75" customHeight="1" x14ac:dyDescent="0.3">
      <c r="B59" s="49" t="s">
        <v>89</v>
      </c>
      <c r="C59" s="89" t="s">
        <v>90</v>
      </c>
      <c r="D59" s="51">
        <v>6</v>
      </c>
      <c r="E59" s="51">
        <v>1</v>
      </c>
      <c r="F59" s="51">
        <f>D59+E59</f>
        <v>7</v>
      </c>
      <c r="G59" s="251">
        <f>IF((ABS(($K$15-$K$14)*F59/100))&gt;0.1, ($K$15-$K$14)*F59/100, 0)</f>
        <v>25.06</v>
      </c>
      <c r="H59" s="252" t="e">
        <f>IF((ABS((#REF!-#REF!)*E59/100))&gt;0.1, (#REF!-#REF!)*E59/100, 0)</f>
        <v>#REF!</v>
      </c>
      <c r="I59" s="118"/>
    </row>
    <row r="60" spans="2:26" ht="21.75" customHeight="1" x14ac:dyDescent="0.3">
      <c r="B60" s="54" t="s">
        <v>91</v>
      </c>
      <c r="C60" s="90" t="s">
        <v>92</v>
      </c>
      <c r="D60" s="56">
        <v>6</v>
      </c>
      <c r="E60" s="56">
        <v>1</v>
      </c>
      <c r="F60" s="56">
        <f>D60+E60</f>
        <v>7</v>
      </c>
      <c r="G60" s="253">
        <f>IF((ABS(($K$15-$K$14)*F60/100))&gt;0.1, ($K$15-$K$14)*F60/100, 0)</f>
        <v>25.06</v>
      </c>
      <c r="H60" s="254" t="e">
        <f>IF((ABS((#REF!-#REF!)*E60/100))&gt;0.1, (#REF!-#REF!)*E60/100, 0)</f>
        <v>#REF!</v>
      </c>
      <c r="I60" s="118"/>
    </row>
    <row r="61" spans="2:26" ht="21" customHeight="1" thickBot="1" x14ac:dyDescent="0.35">
      <c r="B61" s="61" t="s">
        <v>93</v>
      </c>
      <c r="C61" s="91" t="s">
        <v>94</v>
      </c>
      <c r="D61" s="63">
        <v>6</v>
      </c>
      <c r="E61" s="63">
        <v>1</v>
      </c>
      <c r="F61" s="63">
        <f>D61+E61</f>
        <v>7</v>
      </c>
      <c r="G61" s="255">
        <f>IF((ABS(($K$15-$K$14)*F61/100))&gt;0.1, ($K$15-$K$14)*F61/100, 0)</f>
        <v>25.06</v>
      </c>
      <c r="H61" s="256" t="e">
        <f>IF((ABS((#REF!-#REF!)*E61/100))&gt;0.1, (#REF!-#REF!)*E61/100, 0)</f>
        <v>#REF!</v>
      </c>
      <c r="I61" s="118"/>
    </row>
    <row r="62" spans="2:26" ht="61.5" customHeight="1" thickBot="1" x14ac:dyDescent="0.3">
      <c r="I62" s="121"/>
    </row>
    <row r="63" spans="2:26" ht="43.5" customHeight="1" thickBot="1" x14ac:dyDescent="0.3">
      <c r="B63" s="245" t="s">
        <v>95</v>
      </c>
      <c r="C63" s="246"/>
      <c r="D63" s="246"/>
      <c r="E63" s="246"/>
      <c r="F63" s="246"/>
      <c r="G63" s="246"/>
      <c r="H63" s="247"/>
      <c r="I63" s="121"/>
    </row>
    <row r="64" spans="2:26" s="4" customFormat="1" ht="15" customHeight="1" x14ac:dyDescent="0.25">
      <c r="B64" s="243"/>
      <c r="C64" s="243"/>
      <c r="D64" s="243"/>
      <c r="E64" s="243"/>
      <c r="F64" s="243"/>
      <c r="G64" s="243"/>
      <c r="H64" s="243"/>
      <c r="I64" s="121"/>
      <c r="M64" s="5"/>
      <c r="N64" s="5"/>
      <c r="O64" s="5"/>
      <c r="P64" s="6"/>
      <c r="Q64" s="6"/>
      <c r="R64" s="6"/>
      <c r="S64" s="6"/>
      <c r="T64" s="5"/>
      <c r="U64" s="5"/>
      <c r="V64" s="5"/>
      <c r="W64" s="5"/>
      <c r="X64" s="5"/>
      <c r="Y64" s="5"/>
      <c r="Z64" s="5"/>
    </row>
    <row r="65" spans="2:26" s="4" customFormat="1" ht="21.75" customHeight="1" x14ac:dyDescent="0.25">
      <c r="B65" s="248" t="s">
        <v>96</v>
      </c>
      <c r="C65" s="248"/>
      <c r="D65" s="248"/>
      <c r="E65" s="248"/>
      <c r="F65" s="248"/>
      <c r="G65" s="248"/>
      <c r="H65" s="248"/>
      <c r="I65" s="121"/>
      <c r="M65" s="5"/>
      <c r="N65" s="5"/>
      <c r="O65" s="5"/>
      <c r="P65" s="6"/>
      <c r="Q65" s="6"/>
      <c r="R65" s="6"/>
      <c r="S65" s="6"/>
      <c r="T65" s="5"/>
      <c r="U65" s="5"/>
      <c r="V65" s="5"/>
      <c r="W65" s="5"/>
      <c r="X65" s="5"/>
      <c r="Y65" s="5"/>
      <c r="Z65" s="5"/>
    </row>
    <row r="66" spans="2:26" s="4" customFormat="1" ht="14.25" customHeight="1" thickBot="1" x14ac:dyDescent="0.3">
      <c r="B66" s="243"/>
      <c r="C66" s="243"/>
      <c r="D66" s="243"/>
      <c r="E66" s="243"/>
      <c r="F66" s="243"/>
      <c r="G66" s="243"/>
      <c r="H66" s="243"/>
      <c r="I66" s="121"/>
      <c r="M66" s="5"/>
      <c r="N66" s="5"/>
      <c r="O66" s="5"/>
      <c r="P66" s="6"/>
      <c r="Q66" s="6"/>
      <c r="R66" s="6"/>
      <c r="S66" s="6"/>
      <c r="T66" s="5"/>
      <c r="U66" s="5"/>
      <c r="V66" s="5"/>
      <c r="W66" s="5"/>
      <c r="X66" s="5"/>
      <c r="Y66" s="5"/>
      <c r="Z66" s="5"/>
    </row>
    <row r="67" spans="2:26"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c r="X67" s="5"/>
      <c r="Y67" s="5"/>
      <c r="Z67" s="5"/>
    </row>
    <row r="68" spans="2:26" s="4" customFormat="1" ht="46.5" customHeight="1" thickBot="1" x14ac:dyDescent="0.3">
      <c r="B68" s="236"/>
      <c r="C68" s="238"/>
      <c r="D68" s="240"/>
      <c r="E68" s="238"/>
      <c r="F68" s="238"/>
      <c r="G68" s="238"/>
      <c r="H68" s="242"/>
      <c r="I68" s="121"/>
      <c r="M68" s="5"/>
      <c r="N68" s="5"/>
      <c r="O68" s="5"/>
      <c r="P68" s="6"/>
      <c r="Q68" s="6"/>
      <c r="R68" s="6"/>
      <c r="S68" s="6"/>
      <c r="T68" s="5"/>
      <c r="U68" s="5"/>
      <c r="V68" s="5"/>
      <c r="W68" s="5"/>
      <c r="X68" s="5"/>
      <c r="Y68" s="5"/>
      <c r="Z68" s="5"/>
    </row>
    <row r="69" spans="2:26" s="4" customFormat="1" ht="18.75" customHeight="1" x14ac:dyDescent="0.25">
      <c r="B69" s="243"/>
      <c r="C69" s="243"/>
      <c r="D69" s="243"/>
      <c r="E69" s="243"/>
      <c r="F69" s="243"/>
      <c r="G69" s="243"/>
      <c r="H69" s="243"/>
      <c r="I69" s="121"/>
      <c r="M69" s="5"/>
      <c r="N69" s="5"/>
      <c r="O69" s="5"/>
      <c r="P69" s="6"/>
      <c r="Q69" s="6"/>
      <c r="R69" s="6"/>
      <c r="S69" s="6"/>
      <c r="T69" s="5"/>
      <c r="U69" s="5"/>
      <c r="V69" s="5"/>
      <c r="W69" s="5"/>
      <c r="X69" s="5"/>
      <c r="Y69" s="5"/>
      <c r="Z69" s="5"/>
    </row>
    <row r="70" spans="2:26" s="4" customFormat="1" ht="21.75" customHeight="1" x14ac:dyDescent="0.25">
      <c r="B70" s="248" t="s">
        <v>102</v>
      </c>
      <c r="C70" s="248"/>
      <c r="D70" s="248"/>
      <c r="E70" s="248"/>
      <c r="F70" s="248"/>
      <c r="G70" s="248"/>
      <c r="H70" s="248"/>
      <c r="I70" s="121"/>
      <c r="M70" s="5"/>
      <c r="N70" s="5"/>
      <c r="O70" s="5"/>
      <c r="P70" s="6"/>
      <c r="Q70" s="6"/>
      <c r="R70" s="6"/>
      <c r="S70" s="6"/>
      <c r="T70" s="5"/>
      <c r="U70" s="5"/>
      <c r="V70" s="5"/>
      <c r="W70" s="5"/>
      <c r="X70" s="5"/>
      <c r="Y70" s="5"/>
      <c r="Z70" s="5"/>
    </row>
    <row r="71" spans="2:26" s="4" customFormat="1" ht="15.75" customHeight="1" x14ac:dyDescent="0.25">
      <c r="B71" s="243"/>
      <c r="C71" s="243"/>
      <c r="D71" s="243"/>
      <c r="E71" s="243"/>
      <c r="F71" s="243"/>
      <c r="G71" s="243"/>
      <c r="H71" s="243"/>
      <c r="I71" s="121"/>
      <c r="M71" s="5"/>
      <c r="N71" s="5"/>
      <c r="O71" s="5"/>
      <c r="P71" s="6"/>
      <c r="Q71" s="6"/>
      <c r="R71" s="6"/>
      <c r="S71" s="6"/>
      <c r="T71" s="5"/>
      <c r="U71" s="5"/>
      <c r="V71" s="5"/>
      <c r="W71" s="5"/>
      <c r="X71" s="5"/>
      <c r="Y71" s="5"/>
      <c r="Z71" s="5"/>
    </row>
    <row r="72" spans="2:26" s="4" customFormat="1" ht="33" customHeight="1" x14ac:dyDescent="0.25">
      <c r="B72" s="232" t="s">
        <v>103</v>
      </c>
      <c r="C72" s="232"/>
      <c r="D72" s="232"/>
      <c r="E72" s="232"/>
      <c r="F72" s="232"/>
      <c r="G72" s="232"/>
      <c r="H72" s="232"/>
      <c r="I72" s="121"/>
      <c r="M72" s="5"/>
      <c r="N72" s="5"/>
      <c r="O72" s="5"/>
      <c r="P72" s="6"/>
      <c r="Q72" s="6"/>
      <c r="R72" s="6"/>
      <c r="S72" s="6"/>
      <c r="T72" s="5"/>
      <c r="U72" s="5"/>
      <c r="V72" s="5"/>
      <c r="W72" s="5"/>
      <c r="X72" s="5"/>
      <c r="Y72" s="5"/>
      <c r="Z72" s="5"/>
    </row>
    <row r="73" spans="2:26" s="93" customFormat="1" ht="33" customHeight="1" x14ac:dyDescent="0.35">
      <c r="B73" s="233" t="s">
        <v>104</v>
      </c>
      <c r="C73" s="233"/>
      <c r="E73" s="94"/>
      <c r="F73" s="94"/>
      <c r="G73" s="94"/>
      <c r="H73" s="94"/>
      <c r="I73" s="122"/>
      <c r="J73" s="4"/>
      <c r="K73" s="4"/>
      <c r="L73" s="4"/>
      <c r="M73" s="5"/>
      <c r="N73" s="5"/>
      <c r="O73" s="5"/>
      <c r="P73" s="6"/>
      <c r="Q73" s="6"/>
      <c r="R73" s="6"/>
      <c r="S73" s="6"/>
      <c r="T73" s="5"/>
      <c r="U73" s="5"/>
      <c r="V73" s="5"/>
      <c r="W73" s="5"/>
      <c r="X73" s="5"/>
      <c r="Y73" s="5"/>
      <c r="Z73" s="5"/>
    </row>
    <row r="74" spans="2:26" s="93" customFormat="1" ht="33" customHeight="1" x14ac:dyDescent="0.35">
      <c r="C74" s="100" t="str">
        <f>CONCATENATE(" $45.000"," + ($",G20,") =")</f>
        <v xml:space="preserve"> $45.000 + ($13.425) =</v>
      </c>
      <c r="D74" s="95">
        <f>(45+G20)</f>
        <v>58.424999999999997</v>
      </c>
      <c r="E74" s="29"/>
      <c r="F74" s="29"/>
      <c r="G74" s="29"/>
      <c r="H74" s="29"/>
      <c r="I74" s="122"/>
      <c r="J74" s="4"/>
      <c r="K74" s="4"/>
      <c r="L74" s="4"/>
      <c r="M74" s="5"/>
      <c r="N74" s="5"/>
      <c r="O74" s="5"/>
      <c r="P74" s="6"/>
      <c r="Q74" s="6"/>
      <c r="R74" s="6"/>
      <c r="S74" s="6"/>
      <c r="T74" s="5"/>
      <c r="U74" s="5"/>
      <c r="V74" s="5"/>
      <c r="W74" s="5"/>
      <c r="X74" s="5"/>
      <c r="Y74" s="5"/>
      <c r="Z74" s="5"/>
    </row>
    <row r="75" spans="2:26" s="93" customFormat="1" ht="33" customHeight="1" x14ac:dyDescent="0.35">
      <c r="B75" s="233" t="s">
        <v>105</v>
      </c>
      <c r="C75" s="233"/>
      <c r="D75" s="96"/>
      <c r="E75" s="29"/>
      <c r="F75" s="29"/>
      <c r="G75" s="29"/>
      <c r="H75" s="29"/>
      <c r="I75" s="122"/>
      <c r="J75" s="4"/>
      <c r="K75" s="4"/>
      <c r="L75" s="4"/>
      <c r="M75" s="5"/>
      <c r="N75" s="5"/>
      <c r="O75" s="5"/>
      <c r="P75" s="6"/>
      <c r="Q75" s="6"/>
      <c r="R75" s="6"/>
      <c r="S75" s="6"/>
      <c r="T75" s="5"/>
      <c r="U75" s="5"/>
      <c r="V75" s="5"/>
      <c r="W75" s="5"/>
      <c r="X75" s="5"/>
      <c r="Y75" s="5"/>
      <c r="Z75" s="5"/>
    </row>
    <row r="76" spans="2:26" s="93" customFormat="1" ht="33" customHeight="1" x14ac:dyDescent="0.35">
      <c r="C76" s="105" t="str">
        <f>CONCATENATE(" $45.000"," x ",H43, " =")</f>
        <v xml:space="preserve"> $45.000 x 5.00% =</v>
      </c>
      <c r="D76" s="106">
        <f>(45*H43)</f>
        <v>2.25</v>
      </c>
      <c r="E76" s="29"/>
      <c r="F76" s="29"/>
      <c r="G76" s="29"/>
      <c r="H76" s="29"/>
      <c r="I76" s="122"/>
      <c r="J76" s="4"/>
      <c r="K76" s="4"/>
      <c r="L76" s="4"/>
      <c r="M76" s="5"/>
      <c r="N76" s="5"/>
      <c r="O76" s="5"/>
      <c r="P76" s="6"/>
      <c r="Q76" s="6"/>
      <c r="R76" s="6"/>
      <c r="S76" s="6"/>
      <c r="T76" s="5"/>
      <c r="U76" s="5"/>
      <c r="V76" s="5"/>
      <c r="W76" s="5"/>
      <c r="X76" s="5"/>
      <c r="Y76" s="5"/>
      <c r="Z76" s="5"/>
    </row>
    <row r="77" spans="2:26" s="93" customFormat="1" ht="33" customHeight="1" x14ac:dyDescent="0.35">
      <c r="C77" s="244" t="str">
        <f>CONCATENATE("$",D76," x 96.25% (Difference of 100% Material Minus Total % Asphalt + Fuel Allowance) =")</f>
        <v>$2.25 x 96.25% (Difference of 100% Material Minus Total % Asphalt + Fuel Allowance) =</v>
      </c>
      <c r="D77" s="244"/>
      <c r="E77" s="244"/>
      <c r="F77" s="244"/>
      <c r="G77" s="244"/>
      <c r="H77" s="95">
        <f>D76*96.25/100</f>
        <v>2.1659999999999999</v>
      </c>
      <c r="I77" s="122"/>
      <c r="J77" s="4"/>
      <c r="K77" s="4"/>
      <c r="L77" s="4"/>
      <c r="M77" s="5"/>
      <c r="N77" s="5"/>
      <c r="O77" s="5"/>
      <c r="P77" s="6"/>
      <c r="Q77" s="6"/>
      <c r="R77" s="6"/>
      <c r="S77" s="6"/>
      <c r="T77" s="5"/>
      <c r="U77" s="5"/>
      <c r="V77" s="5"/>
      <c r="W77" s="5"/>
      <c r="X77" s="5"/>
      <c r="Y77" s="5"/>
      <c r="Z77" s="5"/>
    </row>
    <row r="78" spans="2:26" s="93" customFormat="1" ht="33" customHeight="1" x14ac:dyDescent="0.35">
      <c r="B78" s="233" t="s">
        <v>106</v>
      </c>
      <c r="C78" s="233"/>
      <c r="D78" s="233"/>
      <c r="E78" s="233"/>
      <c r="F78" s="233"/>
      <c r="G78" s="29"/>
      <c r="H78" s="29"/>
      <c r="I78" s="122"/>
      <c r="J78" s="4"/>
      <c r="K78" s="4"/>
      <c r="L78" s="4"/>
      <c r="M78" s="5"/>
      <c r="N78" s="5"/>
      <c r="O78" s="5"/>
      <c r="P78" s="6"/>
      <c r="Q78" s="6"/>
      <c r="R78" s="6"/>
      <c r="S78" s="6"/>
      <c r="T78" s="5"/>
      <c r="U78" s="5"/>
      <c r="V78" s="5"/>
      <c r="W78" s="5"/>
      <c r="X78" s="5"/>
      <c r="Y78" s="5"/>
      <c r="Z78" s="5"/>
    </row>
    <row r="79" spans="2:26" s="93" customFormat="1" ht="33" customHeight="1" x14ac:dyDescent="0.35">
      <c r="C79" s="208" t="str">
        <f>CONCATENATE("$",D74," + $",H77, "  =")</f>
        <v>$58.425 + $2.166  =</v>
      </c>
      <c r="D79" s="97">
        <f>D74+H77</f>
        <v>60.591000000000001</v>
      </c>
      <c r="E79" s="29"/>
      <c r="F79" s="29"/>
      <c r="G79" s="29"/>
      <c r="H79" s="29"/>
      <c r="I79" s="122"/>
      <c r="J79" s="4"/>
      <c r="K79" s="4"/>
      <c r="L79" s="4"/>
      <c r="M79" s="5"/>
      <c r="N79" s="5"/>
      <c r="O79" s="5"/>
      <c r="P79" s="6"/>
      <c r="Q79" s="6"/>
      <c r="R79" s="6"/>
      <c r="S79" s="6"/>
      <c r="T79" s="5"/>
      <c r="U79" s="5"/>
      <c r="V79" s="5"/>
      <c r="W79" s="5"/>
      <c r="X79" s="5"/>
      <c r="Y79" s="5"/>
      <c r="Z79" s="5"/>
    </row>
    <row r="80" spans="2:26" ht="29.25" customHeight="1" thickBot="1" x14ac:dyDescent="0.3">
      <c r="I80" s="121"/>
    </row>
    <row r="81" spans="2:26" ht="43.5" customHeight="1" thickBot="1" x14ac:dyDescent="0.3">
      <c r="B81" s="245" t="s">
        <v>107</v>
      </c>
      <c r="C81" s="246"/>
      <c r="D81" s="246"/>
      <c r="E81" s="246"/>
      <c r="F81" s="246"/>
      <c r="G81" s="246"/>
      <c r="H81" s="247"/>
      <c r="I81" s="121"/>
    </row>
    <row r="82" spans="2:26" ht="21.75" customHeight="1" x14ac:dyDescent="0.25">
      <c r="B82" s="243"/>
      <c r="C82" s="243"/>
      <c r="D82" s="243"/>
      <c r="E82" s="243"/>
      <c r="F82" s="243"/>
      <c r="G82" s="243"/>
      <c r="H82" s="243"/>
      <c r="I82" s="121"/>
    </row>
    <row r="83" spans="2:26" ht="21.75" customHeight="1" x14ac:dyDescent="0.25">
      <c r="B83" s="248" t="s">
        <v>108</v>
      </c>
      <c r="C83" s="248"/>
      <c r="D83" s="248"/>
      <c r="E83" s="248"/>
      <c r="F83" s="248"/>
      <c r="G83" s="248"/>
      <c r="H83" s="248"/>
      <c r="I83" s="121"/>
    </row>
    <row r="84" spans="2:26" ht="14.25" customHeight="1" thickBot="1" x14ac:dyDescent="0.3">
      <c r="B84" s="243"/>
      <c r="C84" s="243"/>
      <c r="D84" s="243"/>
      <c r="E84" s="243"/>
      <c r="F84" s="243"/>
      <c r="G84" s="243"/>
      <c r="H84" s="243"/>
      <c r="I84" s="121"/>
    </row>
    <row r="85" spans="2:26" ht="46.5" customHeight="1" x14ac:dyDescent="0.25">
      <c r="B85" s="235" t="s">
        <v>97</v>
      </c>
      <c r="C85" s="237" t="s">
        <v>98</v>
      </c>
      <c r="D85" s="239" t="s">
        <v>99</v>
      </c>
      <c r="E85" s="237" t="s">
        <v>100</v>
      </c>
      <c r="F85" s="237"/>
      <c r="G85" s="237" t="s">
        <v>101</v>
      </c>
      <c r="H85" s="241"/>
      <c r="I85" s="121"/>
    </row>
    <row r="86" spans="2:26" ht="46.5" customHeight="1" thickBot="1" x14ac:dyDescent="0.3">
      <c r="B86" s="236"/>
      <c r="C86" s="238"/>
      <c r="D86" s="240"/>
      <c r="E86" s="238"/>
      <c r="F86" s="238"/>
      <c r="G86" s="238"/>
      <c r="H86" s="242"/>
      <c r="I86" s="121"/>
    </row>
    <row r="87" spans="2:26" ht="18.75" customHeight="1" x14ac:dyDescent="0.25">
      <c r="B87" s="243"/>
      <c r="C87" s="243"/>
      <c r="D87" s="243"/>
      <c r="E87" s="243"/>
      <c r="F87" s="243"/>
      <c r="G87" s="243"/>
      <c r="H87" s="243"/>
      <c r="I87" s="121"/>
    </row>
    <row r="88" spans="2:26" ht="33" customHeight="1" x14ac:dyDescent="0.25">
      <c r="B88" s="232" t="s">
        <v>109</v>
      </c>
      <c r="C88" s="232"/>
      <c r="D88" s="232"/>
      <c r="E88" s="232"/>
      <c r="F88" s="232"/>
      <c r="G88" s="232"/>
      <c r="H88" s="232"/>
      <c r="I88" s="121"/>
    </row>
    <row r="89" spans="2:26" s="93" customFormat="1" ht="33" customHeight="1" x14ac:dyDescent="0.35">
      <c r="B89" s="233" t="s">
        <v>104</v>
      </c>
      <c r="C89" s="233"/>
      <c r="E89" s="94"/>
      <c r="F89" s="94"/>
      <c r="G89" s="94"/>
      <c r="H89" s="94"/>
      <c r="I89" s="122"/>
      <c r="J89" s="4"/>
      <c r="K89" s="4"/>
      <c r="L89" s="4"/>
      <c r="M89" s="5"/>
      <c r="N89" s="5"/>
      <c r="O89" s="5"/>
      <c r="P89" s="6"/>
      <c r="Q89" s="6"/>
      <c r="R89" s="6"/>
      <c r="S89" s="6"/>
      <c r="T89" s="5"/>
      <c r="U89" s="5"/>
      <c r="V89" s="5"/>
      <c r="W89" s="5"/>
      <c r="X89" s="5"/>
      <c r="Y89" s="5"/>
      <c r="Z89" s="5"/>
    </row>
    <row r="90" spans="2:26" s="93" customFormat="1" ht="33" customHeight="1" x14ac:dyDescent="0.35">
      <c r="C90" s="100" t="str">
        <f>CONCATENATE(" $45.000"," + ($",G59,") =")</f>
        <v xml:space="preserve"> $45.000 + ($25.06) =</v>
      </c>
      <c r="D90" s="95">
        <f>(45+G59)</f>
        <v>70.06</v>
      </c>
      <c r="E90" s="29"/>
      <c r="F90" s="29"/>
      <c r="G90" s="29"/>
      <c r="H90" s="29"/>
      <c r="I90" s="122"/>
      <c r="J90" s="4"/>
      <c r="K90" s="4"/>
      <c r="L90" s="4"/>
      <c r="M90" s="5"/>
      <c r="N90" s="5"/>
      <c r="O90" s="5"/>
      <c r="P90" s="6"/>
      <c r="Q90" s="6"/>
      <c r="R90" s="6"/>
      <c r="S90" s="6"/>
      <c r="T90" s="5"/>
      <c r="U90" s="5"/>
      <c r="V90" s="5"/>
      <c r="W90" s="5"/>
      <c r="X90" s="5"/>
      <c r="Y90" s="5"/>
      <c r="Z90" s="5"/>
    </row>
    <row r="91" spans="2:26" s="93" customFormat="1" ht="40.5" customHeight="1" x14ac:dyDescent="0.4">
      <c r="B91" s="234" t="s">
        <v>110</v>
      </c>
      <c r="C91" s="234"/>
      <c r="D91" s="98">
        <f>D90</f>
        <v>70.06</v>
      </c>
      <c r="E91" s="29"/>
      <c r="F91" s="29"/>
      <c r="G91" s="29"/>
      <c r="H91" s="29"/>
      <c r="I91" s="122"/>
      <c r="J91" s="4"/>
      <c r="K91" s="4"/>
      <c r="L91" s="4"/>
      <c r="M91" s="5"/>
      <c r="N91" s="5"/>
      <c r="O91" s="5"/>
      <c r="P91" s="6"/>
      <c r="Q91" s="6"/>
      <c r="R91" s="6"/>
      <c r="S91" s="6"/>
      <c r="T91" s="5"/>
      <c r="U91" s="5"/>
      <c r="V91" s="5"/>
      <c r="W91" s="5"/>
      <c r="X91" s="5"/>
      <c r="Y91" s="5"/>
      <c r="Z91" s="5"/>
    </row>
    <row r="92" spans="2:26" s="93" customFormat="1" ht="33" customHeight="1" x14ac:dyDescent="0.35">
      <c r="D92" s="95"/>
      <c r="E92" s="29"/>
      <c r="F92" s="29"/>
      <c r="G92" s="29"/>
      <c r="H92" s="29"/>
      <c r="J92" s="4"/>
      <c r="K92" s="4"/>
      <c r="L92" s="4"/>
      <c r="M92" s="5"/>
      <c r="N92" s="5"/>
      <c r="O92" s="5"/>
      <c r="P92" s="6"/>
      <c r="Q92" s="6"/>
      <c r="R92" s="6"/>
      <c r="S92" s="6"/>
      <c r="T92" s="5"/>
      <c r="U92" s="5"/>
      <c r="V92" s="5"/>
      <c r="W92" s="5"/>
      <c r="X92" s="5"/>
      <c r="Y92" s="5"/>
      <c r="Z92" s="5"/>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KbzJclrn6DwvaUCPVvmLiiDyofXUBDZfXU4nnlJaUYHrBRl+drNeZIm07ym9X9wpcIXNHcB0uEELIiBjB7AcKQ==" saltValue="Eu80tUaAZSOcDL/SoHgdzg==" spinCount="100000" sheet="1" formatColumns="0" formatRows="0"/>
  <mergeCells count="99">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H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M6:N8"/>
    <mergeCell ref="P6:S7"/>
    <mergeCell ref="P8:S8"/>
    <mergeCell ref="J9:K9"/>
    <mergeCell ref="P10:P12"/>
    <mergeCell ref="Q10:Q12"/>
    <mergeCell ref="S10:S30"/>
    <mergeCell ref="J13:K13"/>
    <mergeCell ref="P13:P15"/>
    <mergeCell ref="Q13:Q15"/>
    <mergeCell ref="P16:P18"/>
    <mergeCell ref="Q16:Q18"/>
    <mergeCell ref="J17:K17"/>
    <mergeCell ref="P28:P30"/>
    <mergeCell ref="Q28:Q30"/>
    <mergeCell ref="P31:P33"/>
    <mergeCell ref="Q31:Q33"/>
    <mergeCell ref="P19:P21"/>
    <mergeCell ref="Q19:Q21"/>
    <mergeCell ref="P22:P24"/>
    <mergeCell ref="Q22:Q24"/>
    <mergeCell ref="P25:P27"/>
    <mergeCell ref="Q25:Q27"/>
  </mergeCells>
  <dataValidations count="8">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98A49DFF-67B5-41D8-921E-49CFE0E7FA35}">
      <formula1>$R$10:$R$34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1C321D37-140F-48FD-AFFC-4BE01BA8FF55}">
      <formula1>$P$10:$P$34</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ABF649BE-41EC-4A30-83B1-CA51AA64E904}">
      <formula1>$Q$10:$Q$34</formula1>
    </dataValidation>
    <dataValidation type="list" allowBlank="1" showInputMessage="1" showErrorMessage="1" sqref="K15" xr:uid="{9D10927D-3A8C-43A2-B2ED-6C8D5BF632A7}">
      <formula1>$N$9:$N$43</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FE6FE427-78DB-4F30-A532-6E354097C014}">
      <formula1>$N$9:$N$9</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D66CEA90-E804-448B-A05F-4D2E691ACD1F}">
      <formula1>$N$11:$N$22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9A96E416-8B1F-469F-98A4-43E800B0D351}">
      <formula1>$M$11:$M$22</formula1>
    </dataValidation>
    <dataValidation type="list" allowBlank="1" showInputMessage="1" showErrorMessage="1" sqref="K10" xr:uid="{FBD31AAA-CB3B-4C5C-82F1-A9965B2174AA}">
      <formula1>"2019, 2020, 2021, 2022"</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ignoredErrors>
    <ignoredError sqref="B4:F4 B21:B25 B44:B48 B59:B6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2B173-A655-4EFD-97EA-23F667F52977}">
  <dimension ref="B1:W130"/>
  <sheetViews>
    <sheetView showGridLines="0" showRowColHeaders="0" zoomScale="80" zoomScaleNormal="80" workbookViewId="0">
      <selection activeCell="F6" sqref="F6:G6"/>
    </sheetView>
  </sheetViews>
  <sheetFormatPr defaultRowHeight="12.5" x14ac:dyDescent="0.25"/>
  <cols>
    <col min="1" max="1" width="8.7265625" style="5"/>
    <col min="2" max="2" width="25.453125" style="5" customWidth="1"/>
    <col min="3" max="3" width="32.90625" style="5" customWidth="1"/>
    <col min="4" max="4" width="17.36328125" style="5" customWidth="1"/>
    <col min="5" max="5" width="17.08984375" style="5" customWidth="1"/>
    <col min="6" max="6" width="23.90625" style="5" customWidth="1"/>
    <col min="7" max="7" width="25.36328125" style="5" customWidth="1"/>
    <col min="8" max="8" width="19" style="5" customWidth="1"/>
    <col min="9" max="9" width="6.54296875" style="88" customWidth="1"/>
    <col min="10" max="10" width="33.6328125" style="4" hidden="1" customWidth="1"/>
    <col min="11" max="11" width="20.36328125" style="4" hidden="1" customWidth="1"/>
    <col min="12" max="12" width="4.08984375" style="4" hidden="1" customWidth="1"/>
    <col min="13" max="13" width="22" style="5" hidden="1" customWidth="1"/>
    <col min="14" max="14" width="22.08984375" style="5" hidden="1" customWidth="1"/>
    <col min="15" max="15" width="4.08984375" style="5" hidden="1" customWidth="1"/>
    <col min="16" max="17" width="18.90625" style="6" hidden="1" customWidth="1"/>
    <col min="18" max="18" width="20.453125" style="6" hidden="1" customWidth="1"/>
    <col min="19" max="19" width="17.36328125" style="6" hidden="1" customWidth="1"/>
    <col min="20" max="20" width="4.08984375" style="5" hidden="1" customWidth="1"/>
    <col min="21" max="21" width="4" style="5" hidden="1" customWidth="1"/>
    <col min="22" max="22" width="13.90625" style="5" customWidth="1"/>
    <col min="23" max="51" width="9.08984375" style="5" customWidth="1"/>
    <col min="52" max="255" width="8.7265625" style="5"/>
    <col min="256" max="256" width="25.453125" style="5" customWidth="1"/>
    <col min="257" max="257" width="32.90625" style="5" customWidth="1"/>
    <col min="258" max="258" width="17.36328125" style="5" customWidth="1"/>
    <col min="259" max="259" width="17.08984375" style="5" customWidth="1"/>
    <col min="260" max="260" width="23.90625" style="5" customWidth="1"/>
    <col min="261" max="261" width="25.36328125" style="5" customWidth="1"/>
    <col min="262" max="262" width="19" style="5" customWidth="1"/>
    <col min="263" max="263" width="6.54296875" style="5" customWidth="1"/>
    <col min="264" max="279" width="0" style="5" hidden="1" customWidth="1"/>
    <col min="280" max="511" width="8.7265625" style="5"/>
    <col min="512" max="512" width="25.453125" style="5" customWidth="1"/>
    <col min="513" max="513" width="32.90625" style="5" customWidth="1"/>
    <col min="514" max="514" width="17.36328125" style="5" customWidth="1"/>
    <col min="515" max="515" width="17.08984375" style="5" customWidth="1"/>
    <col min="516" max="516" width="23.90625" style="5" customWidth="1"/>
    <col min="517" max="517" width="25.36328125" style="5" customWidth="1"/>
    <col min="518" max="518" width="19" style="5" customWidth="1"/>
    <col min="519" max="519" width="6.54296875" style="5" customWidth="1"/>
    <col min="520" max="535" width="0" style="5" hidden="1" customWidth="1"/>
    <col min="536" max="767" width="8.7265625" style="5"/>
    <col min="768" max="768" width="25.453125" style="5" customWidth="1"/>
    <col min="769" max="769" width="32.90625" style="5" customWidth="1"/>
    <col min="770" max="770" width="17.36328125" style="5" customWidth="1"/>
    <col min="771" max="771" width="17.08984375" style="5" customWidth="1"/>
    <col min="772" max="772" width="23.90625" style="5" customWidth="1"/>
    <col min="773" max="773" width="25.36328125" style="5" customWidth="1"/>
    <col min="774" max="774" width="19" style="5" customWidth="1"/>
    <col min="775" max="775" width="6.54296875" style="5" customWidth="1"/>
    <col min="776" max="791" width="0" style="5" hidden="1" customWidth="1"/>
    <col min="792" max="1023" width="8.7265625" style="5"/>
    <col min="1024" max="1024" width="25.453125" style="5" customWidth="1"/>
    <col min="1025" max="1025" width="32.90625" style="5" customWidth="1"/>
    <col min="1026" max="1026" width="17.36328125" style="5" customWidth="1"/>
    <col min="1027" max="1027" width="17.08984375" style="5" customWidth="1"/>
    <col min="1028" max="1028" width="23.90625" style="5" customWidth="1"/>
    <col min="1029" max="1029" width="25.36328125" style="5" customWidth="1"/>
    <col min="1030" max="1030" width="19" style="5" customWidth="1"/>
    <col min="1031" max="1031" width="6.54296875" style="5" customWidth="1"/>
    <col min="1032" max="1047" width="0" style="5" hidden="1" customWidth="1"/>
    <col min="1048" max="1279" width="8.7265625" style="5"/>
    <col min="1280" max="1280" width="25.453125" style="5" customWidth="1"/>
    <col min="1281" max="1281" width="32.90625" style="5" customWidth="1"/>
    <col min="1282" max="1282" width="17.36328125" style="5" customWidth="1"/>
    <col min="1283" max="1283" width="17.08984375" style="5" customWidth="1"/>
    <col min="1284" max="1284" width="23.90625" style="5" customWidth="1"/>
    <col min="1285" max="1285" width="25.36328125" style="5" customWidth="1"/>
    <col min="1286" max="1286" width="19" style="5" customWidth="1"/>
    <col min="1287" max="1287" width="6.54296875" style="5" customWidth="1"/>
    <col min="1288" max="1303" width="0" style="5" hidden="1" customWidth="1"/>
    <col min="1304" max="1535" width="8.7265625" style="5"/>
    <col min="1536" max="1536" width="25.453125" style="5" customWidth="1"/>
    <col min="1537" max="1537" width="32.90625" style="5" customWidth="1"/>
    <col min="1538" max="1538" width="17.36328125" style="5" customWidth="1"/>
    <col min="1539" max="1539" width="17.08984375" style="5" customWidth="1"/>
    <col min="1540" max="1540" width="23.90625" style="5" customWidth="1"/>
    <col min="1541" max="1541" width="25.36328125" style="5" customWidth="1"/>
    <col min="1542" max="1542" width="19" style="5" customWidth="1"/>
    <col min="1543" max="1543" width="6.54296875" style="5" customWidth="1"/>
    <col min="1544" max="1559" width="0" style="5" hidden="1" customWidth="1"/>
    <col min="1560" max="1791" width="8.7265625" style="5"/>
    <col min="1792" max="1792" width="25.453125" style="5" customWidth="1"/>
    <col min="1793" max="1793" width="32.90625" style="5" customWidth="1"/>
    <col min="1794" max="1794" width="17.36328125" style="5" customWidth="1"/>
    <col min="1795" max="1795" width="17.08984375" style="5" customWidth="1"/>
    <col min="1796" max="1796" width="23.90625" style="5" customWidth="1"/>
    <col min="1797" max="1797" width="25.36328125" style="5" customWidth="1"/>
    <col min="1798" max="1798" width="19" style="5" customWidth="1"/>
    <col min="1799" max="1799" width="6.54296875" style="5" customWidth="1"/>
    <col min="1800" max="1815" width="0" style="5" hidden="1" customWidth="1"/>
    <col min="1816" max="2047" width="8.7265625" style="5"/>
    <col min="2048" max="2048" width="25.453125" style="5" customWidth="1"/>
    <col min="2049" max="2049" width="32.90625" style="5" customWidth="1"/>
    <col min="2050" max="2050" width="17.36328125" style="5" customWidth="1"/>
    <col min="2051" max="2051" width="17.08984375" style="5" customWidth="1"/>
    <col min="2052" max="2052" width="23.90625" style="5" customWidth="1"/>
    <col min="2053" max="2053" width="25.36328125" style="5" customWidth="1"/>
    <col min="2054" max="2054" width="19" style="5" customWidth="1"/>
    <col min="2055" max="2055" width="6.54296875" style="5" customWidth="1"/>
    <col min="2056" max="2071" width="0" style="5" hidden="1" customWidth="1"/>
    <col min="2072" max="2303" width="8.7265625" style="5"/>
    <col min="2304" max="2304" width="25.453125" style="5" customWidth="1"/>
    <col min="2305" max="2305" width="32.90625" style="5" customWidth="1"/>
    <col min="2306" max="2306" width="17.36328125" style="5" customWidth="1"/>
    <col min="2307" max="2307" width="17.08984375" style="5" customWidth="1"/>
    <col min="2308" max="2308" width="23.90625" style="5" customWidth="1"/>
    <col min="2309" max="2309" width="25.36328125" style="5" customWidth="1"/>
    <col min="2310" max="2310" width="19" style="5" customWidth="1"/>
    <col min="2311" max="2311" width="6.54296875" style="5" customWidth="1"/>
    <col min="2312" max="2327" width="0" style="5" hidden="1" customWidth="1"/>
    <col min="2328" max="2559" width="8.7265625" style="5"/>
    <col min="2560" max="2560" width="25.453125" style="5" customWidth="1"/>
    <col min="2561" max="2561" width="32.90625" style="5" customWidth="1"/>
    <col min="2562" max="2562" width="17.36328125" style="5" customWidth="1"/>
    <col min="2563" max="2563" width="17.08984375" style="5" customWidth="1"/>
    <col min="2564" max="2564" width="23.90625" style="5" customWidth="1"/>
    <col min="2565" max="2565" width="25.36328125" style="5" customWidth="1"/>
    <col min="2566" max="2566" width="19" style="5" customWidth="1"/>
    <col min="2567" max="2567" width="6.54296875" style="5" customWidth="1"/>
    <col min="2568" max="2583" width="0" style="5" hidden="1" customWidth="1"/>
    <col min="2584" max="2815" width="8.7265625" style="5"/>
    <col min="2816" max="2816" width="25.453125" style="5" customWidth="1"/>
    <col min="2817" max="2817" width="32.90625" style="5" customWidth="1"/>
    <col min="2818" max="2818" width="17.36328125" style="5" customWidth="1"/>
    <col min="2819" max="2819" width="17.08984375" style="5" customWidth="1"/>
    <col min="2820" max="2820" width="23.90625" style="5" customWidth="1"/>
    <col min="2821" max="2821" width="25.36328125" style="5" customWidth="1"/>
    <col min="2822" max="2822" width="19" style="5" customWidth="1"/>
    <col min="2823" max="2823" width="6.54296875" style="5" customWidth="1"/>
    <col min="2824" max="2839" width="0" style="5" hidden="1" customWidth="1"/>
    <col min="2840" max="3071" width="8.7265625" style="5"/>
    <col min="3072" max="3072" width="25.453125" style="5" customWidth="1"/>
    <col min="3073" max="3073" width="32.90625" style="5" customWidth="1"/>
    <col min="3074" max="3074" width="17.36328125" style="5" customWidth="1"/>
    <col min="3075" max="3075" width="17.08984375" style="5" customWidth="1"/>
    <col min="3076" max="3076" width="23.90625" style="5" customWidth="1"/>
    <col min="3077" max="3077" width="25.36328125" style="5" customWidth="1"/>
    <col min="3078" max="3078" width="19" style="5" customWidth="1"/>
    <col min="3079" max="3079" width="6.54296875" style="5" customWidth="1"/>
    <col min="3080" max="3095" width="0" style="5" hidden="1" customWidth="1"/>
    <col min="3096" max="3327" width="8.7265625" style="5"/>
    <col min="3328" max="3328" width="25.453125" style="5" customWidth="1"/>
    <col min="3329" max="3329" width="32.90625" style="5" customWidth="1"/>
    <col min="3330" max="3330" width="17.36328125" style="5" customWidth="1"/>
    <col min="3331" max="3331" width="17.08984375" style="5" customWidth="1"/>
    <col min="3332" max="3332" width="23.90625" style="5" customWidth="1"/>
    <col min="3333" max="3333" width="25.36328125" style="5" customWidth="1"/>
    <col min="3334" max="3334" width="19" style="5" customWidth="1"/>
    <col min="3335" max="3335" width="6.54296875" style="5" customWidth="1"/>
    <col min="3336" max="3351" width="0" style="5" hidden="1" customWidth="1"/>
    <col min="3352" max="3583" width="8.7265625" style="5"/>
    <col min="3584" max="3584" width="25.453125" style="5" customWidth="1"/>
    <col min="3585" max="3585" width="32.90625" style="5" customWidth="1"/>
    <col min="3586" max="3586" width="17.36328125" style="5" customWidth="1"/>
    <col min="3587" max="3587" width="17.08984375" style="5" customWidth="1"/>
    <col min="3588" max="3588" width="23.90625" style="5" customWidth="1"/>
    <col min="3589" max="3589" width="25.36328125" style="5" customWidth="1"/>
    <col min="3590" max="3590" width="19" style="5" customWidth="1"/>
    <col min="3591" max="3591" width="6.54296875" style="5" customWidth="1"/>
    <col min="3592" max="3607" width="0" style="5" hidden="1" customWidth="1"/>
    <col min="3608" max="3839" width="8.7265625" style="5"/>
    <col min="3840" max="3840" width="25.453125" style="5" customWidth="1"/>
    <col min="3841" max="3841" width="32.90625" style="5" customWidth="1"/>
    <col min="3842" max="3842" width="17.36328125" style="5" customWidth="1"/>
    <col min="3843" max="3843" width="17.08984375" style="5" customWidth="1"/>
    <col min="3844" max="3844" width="23.90625" style="5" customWidth="1"/>
    <col min="3845" max="3845" width="25.36328125" style="5" customWidth="1"/>
    <col min="3846" max="3846" width="19" style="5" customWidth="1"/>
    <col min="3847" max="3847" width="6.54296875" style="5" customWidth="1"/>
    <col min="3848" max="3863" width="0" style="5" hidden="1" customWidth="1"/>
    <col min="3864" max="4095" width="8.7265625" style="5"/>
    <col min="4096" max="4096" width="25.453125" style="5" customWidth="1"/>
    <col min="4097" max="4097" width="32.90625" style="5" customWidth="1"/>
    <col min="4098" max="4098" width="17.36328125" style="5" customWidth="1"/>
    <col min="4099" max="4099" width="17.08984375" style="5" customWidth="1"/>
    <col min="4100" max="4100" width="23.90625" style="5" customWidth="1"/>
    <col min="4101" max="4101" width="25.36328125" style="5" customWidth="1"/>
    <col min="4102" max="4102" width="19" style="5" customWidth="1"/>
    <col min="4103" max="4103" width="6.54296875" style="5" customWidth="1"/>
    <col min="4104" max="4119" width="0" style="5" hidden="1" customWidth="1"/>
    <col min="4120" max="4351" width="8.7265625" style="5"/>
    <col min="4352" max="4352" width="25.453125" style="5" customWidth="1"/>
    <col min="4353" max="4353" width="32.90625" style="5" customWidth="1"/>
    <col min="4354" max="4354" width="17.36328125" style="5" customWidth="1"/>
    <col min="4355" max="4355" width="17.08984375" style="5" customWidth="1"/>
    <col min="4356" max="4356" width="23.90625" style="5" customWidth="1"/>
    <col min="4357" max="4357" width="25.36328125" style="5" customWidth="1"/>
    <col min="4358" max="4358" width="19" style="5" customWidth="1"/>
    <col min="4359" max="4359" width="6.54296875" style="5" customWidth="1"/>
    <col min="4360" max="4375" width="0" style="5" hidden="1" customWidth="1"/>
    <col min="4376" max="4607" width="8.7265625" style="5"/>
    <col min="4608" max="4608" width="25.453125" style="5" customWidth="1"/>
    <col min="4609" max="4609" width="32.90625" style="5" customWidth="1"/>
    <col min="4610" max="4610" width="17.36328125" style="5" customWidth="1"/>
    <col min="4611" max="4611" width="17.08984375" style="5" customWidth="1"/>
    <col min="4612" max="4612" width="23.90625" style="5" customWidth="1"/>
    <col min="4613" max="4613" width="25.36328125" style="5" customWidth="1"/>
    <col min="4614" max="4614" width="19" style="5" customWidth="1"/>
    <col min="4615" max="4615" width="6.54296875" style="5" customWidth="1"/>
    <col min="4616" max="4631" width="0" style="5" hidden="1" customWidth="1"/>
    <col min="4632" max="4863" width="8.7265625" style="5"/>
    <col min="4864" max="4864" width="25.453125" style="5" customWidth="1"/>
    <col min="4865" max="4865" width="32.90625" style="5" customWidth="1"/>
    <col min="4866" max="4866" width="17.36328125" style="5" customWidth="1"/>
    <col min="4867" max="4867" width="17.08984375" style="5" customWidth="1"/>
    <col min="4868" max="4868" width="23.90625" style="5" customWidth="1"/>
    <col min="4869" max="4869" width="25.36328125" style="5" customWidth="1"/>
    <col min="4870" max="4870" width="19" style="5" customWidth="1"/>
    <col min="4871" max="4871" width="6.54296875" style="5" customWidth="1"/>
    <col min="4872" max="4887" width="0" style="5" hidden="1" customWidth="1"/>
    <col min="4888" max="5119" width="8.7265625" style="5"/>
    <col min="5120" max="5120" width="25.453125" style="5" customWidth="1"/>
    <col min="5121" max="5121" width="32.90625" style="5" customWidth="1"/>
    <col min="5122" max="5122" width="17.36328125" style="5" customWidth="1"/>
    <col min="5123" max="5123" width="17.08984375" style="5" customWidth="1"/>
    <col min="5124" max="5124" width="23.90625" style="5" customWidth="1"/>
    <col min="5125" max="5125" width="25.36328125" style="5" customWidth="1"/>
    <col min="5126" max="5126" width="19" style="5" customWidth="1"/>
    <col min="5127" max="5127" width="6.54296875" style="5" customWidth="1"/>
    <col min="5128" max="5143" width="0" style="5" hidden="1" customWidth="1"/>
    <col min="5144" max="5375" width="8.7265625" style="5"/>
    <col min="5376" max="5376" width="25.453125" style="5" customWidth="1"/>
    <col min="5377" max="5377" width="32.90625" style="5" customWidth="1"/>
    <col min="5378" max="5378" width="17.36328125" style="5" customWidth="1"/>
    <col min="5379" max="5379" width="17.08984375" style="5" customWidth="1"/>
    <col min="5380" max="5380" width="23.90625" style="5" customWidth="1"/>
    <col min="5381" max="5381" width="25.36328125" style="5" customWidth="1"/>
    <col min="5382" max="5382" width="19" style="5" customWidth="1"/>
    <col min="5383" max="5383" width="6.54296875" style="5" customWidth="1"/>
    <col min="5384" max="5399" width="0" style="5" hidden="1" customWidth="1"/>
    <col min="5400" max="5631" width="8.7265625" style="5"/>
    <col min="5632" max="5632" width="25.453125" style="5" customWidth="1"/>
    <col min="5633" max="5633" width="32.90625" style="5" customWidth="1"/>
    <col min="5634" max="5634" width="17.36328125" style="5" customWidth="1"/>
    <col min="5635" max="5635" width="17.08984375" style="5" customWidth="1"/>
    <col min="5636" max="5636" width="23.90625" style="5" customWidth="1"/>
    <col min="5637" max="5637" width="25.36328125" style="5" customWidth="1"/>
    <col min="5638" max="5638" width="19" style="5" customWidth="1"/>
    <col min="5639" max="5639" width="6.54296875" style="5" customWidth="1"/>
    <col min="5640" max="5655" width="0" style="5" hidden="1" customWidth="1"/>
    <col min="5656" max="5887" width="8.7265625" style="5"/>
    <col min="5888" max="5888" width="25.453125" style="5" customWidth="1"/>
    <col min="5889" max="5889" width="32.90625" style="5" customWidth="1"/>
    <col min="5890" max="5890" width="17.36328125" style="5" customWidth="1"/>
    <col min="5891" max="5891" width="17.08984375" style="5" customWidth="1"/>
    <col min="5892" max="5892" width="23.90625" style="5" customWidth="1"/>
    <col min="5893" max="5893" width="25.36328125" style="5" customWidth="1"/>
    <col min="5894" max="5894" width="19" style="5" customWidth="1"/>
    <col min="5895" max="5895" width="6.54296875" style="5" customWidth="1"/>
    <col min="5896" max="5911" width="0" style="5" hidden="1" customWidth="1"/>
    <col min="5912" max="6143" width="8.7265625" style="5"/>
    <col min="6144" max="6144" width="25.453125" style="5" customWidth="1"/>
    <col min="6145" max="6145" width="32.90625" style="5" customWidth="1"/>
    <col min="6146" max="6146" width="17.36328125" style="5" customWidth="1"/>
    <col min="6147" max="6147" width="17.08984375" style="5" customWidth="1"/>
    <col min="6148" max="6148" width="23.90625" style="5" customWidth="1"/>
    <col min="6149" max="6149" width="25.36328125" style="5" customWidth="1"/>
    <col min="6150" max="6150" width="19" style="5" customWidth="1"/>
    <col min="6151" max="6151" width="6.54296875" style="5" customWidth="1"/>
    <col min="6152" max="6167" width="0" style="5" hidden="1" customWidth="1"/>
    <col min="6168" max="6399" width="8.7265625" style="5"/>
    <col min="6400" max="6400" width="25.453125" style="5" customWidth="1"/>
    <col min="6401" max="6401" width="32.90625" style="5" customWidth="1"/>
    <col min="6402" max="6402" width="17.36328125" style="5" customWidth="1"/>
    <col min="6403" max="6403" width="17.08984375" style="5" customWidth="1"/>
    <col min="6404" max="6404" width="23.90625" style="5" customWidth="1"/>
    <col min="6405" max="6405" width="25.36328125" style="5" customWidth="1"/>
    <col min="6406" max="6406" width="19" style="5" customWidth="1"/>
    <col min="6407" max="6407" width="6.54296875" style="5" customWidth="1"/>
    <col min="6408" max="6423" width="0" style="5" hidden="1" customWidth="1"/>
    <col min="6424" max="6655" width="8.7265625" style="5"/>
    <col min="6656" max="6656" width="25.453125" style="5" customWidth="1"/>
    <col min="6657" max="6657" width="32.90625" style="5" customWidth="1"/>
    <col min="6658" max="6658" width="17.36328125" style="5" customWidth="1"/>
    <col min="6659" max="6659" width="17.08984375" style="5" customWidth="1"/>
    <col min="6660" max="6660" width="23.90625" style="5" customWidth="1"/>
    <col min="6661" max="6661" width="25.36328125" style="5" customWidth="1"/>
    <col min="6662" max="6662" width="19" style="5" customWidth="1"/>
    <col min="6663" max="6663" width="6.54296875" style="5" customWidth="1"/>
    <col min="6664" max="6679" width="0" style="5" hidden="1" customWidth="1"/>
    <col min="6680" max="6911" width="8.7265625" style="5"/>
    <col min="6912" max="6912" width="25.453125" style="5" customWidth="1"/>
    <col min="6913" max="6913" width="32.90625" style="5" customWidth="1"/>
    <col min="6914" max="6914" width="17.36328125" style="5" customWidth="1"/>
    <col min="6915" max="6915" width="17.08984375" style="5" customWidth="1"/>
    <col min="6916" max="6916" width="23.90625" style="5" customWidth="1"/>
    <col min="6917" max="6917" width="25.36328125" style="5" customWidth="1"/>
    <col min="6918" max="6918" width="19" style="5" customWidth="1"/>
    <col min="6919" max="6919" width="6.54296875" style="5" customWidth="1"/>
    <col min="6920" max="6935" width="0" style="5" hidden="1" customWidth="1"/>
    <col min="6936" max="7167" width="8.7265625" style="5"/>
    <col min="7168" max="7168" width="25.453125" style="5" customWidth="1"/>
    <col min="7169" max="7169" width="32.90625" style="5" customWidth="1"/>
    <col min="7170" max="7170" width="17.36328125" style="5" customWidth="1"/>
    <col min="7171" max="7171" width="17.08984375" style="5" customWidth="1"/>
    <col min="7172" max="7172" width="23.90625" style="5" customWidth="1"/>
    <col min="7173" max="7173" width="25.36328125" style="5" customWidth="1"/>
    <col min="7174" max="7174" width="19" style="5" customWidth="1"/>
    <col min="7175" max="7175" width="6.54296875" style="5" customWidth="1"/>
    <col min="7176" max="7191" width="0" style="5" hidden="1" customWidth="1"/>
    <col min="7192" max="7423" width="8.7265625" style="5"/>
    <col min="7424" max="7424" width="25.453125" style="5" customWidth="1"/>
    <col min="7425" max="7425" width="32.90625" style="5" customWidth="1"/>
    <col min="7426" max="7426" width="17.36328125" style="5" customWidth="1"/>
    <col min="7427" max="7427" width="17.08984375" style="5" customWidth="1"/>
    <col min="7428" max="7428" width="23.90625" style="5" customWidth="1"/>
    <col min="7429" max="7429" width="25.36328125" style="5" customWidth="1"/>
    <col min="7430" max="7430" width="19" style="5" customWidth="1"/>
    <col min="7431" max="7431" width="6.54296875" style="5" customWidth="1"/>
    <col min="7432" max="7447" width="0" style="5" hidden="1" customWidth="1"/>
    <col min="7448" max="7679" width="8.7265625" style="5"/>
    <col min="7680" max="7680" width="25.453125" style="5" customWidth="1"/>
    <col min="7681" max="7681" width="32.90625" style="5" customWidth="1"/>
    <col min="7682" max="7682" width="17.36328125" style="5" customWidth="1"/>
    <col min="7683" max="7683" width="17.08984375" style="5" customWidth="1"/>
    <col min="7684" max="7684" width="23.90625" style="5" customWidth="1"/>
    <col min="7685" max="7685" width="25.36328125" style="5" customWidth="1"/>
    <col min="7686" max="7686" width="19" style="5" customWidth="1"/>
    <col min="7687" max="7687" width="6.54296875" style="5" customWidth="1"/>
    <col min="7688" max="7703" width="0" style="5" hidden="1" customWidth="1"/>
    <col min="7704" max="7935" width="8.7265625" style="5"/>
    <col min="7936" max="7936" width="25.453125" style="5" customWidth="1"/>
    <col min="7937" max="7937" width="32.90625" style="5" customWidth="1"/>
    <col min="7938" max="7938" width="17.36328125" style="5" customWidth="1"/>
    <col min="7939" max="7939" width="17.08984375" style="5" customWidth="1"/>
    <col min="7940" max="7940" width="23.90625" style="5" customWidth="1"/>
    <col min="7941" max="7941" width="25.36328125" style="5" customWidth="1"/>
    <col min="7942" max="7942" width="19" style="5" customWidth="1"/>
    <col min="7943" max="7943" width="6.54296875" style="5" customWidth="1"/>
    <col min="7944" max="7959" width="0" style="5" hidden="1" customWidth="1"/>
    <col min="7960" max="8191" width="8.7265625" style="5"/>
    <col min="8192" max="8192" width="25.453125" style="5" customWidth="1"/>
    <col min="8193" max="8193" width="32.90625" style="5" customWidth="1"/>
    <col min="8194" max="8194" width="17.36328125" style="5" customWidth="1"/>
    <col min="8195" max="8195" width="17.08984375" style="5" customWidth="1"/>
    <col min="8196" max="8196" width="23.90625" style="5" customWidth="1"/>
    <col min="8197" max="8197" width="25.36328125" style="5" customWidth="1"/>
    <col min="8198" max="8198" width="19" style="5" customWidth="1"/>
    <col min="8199" max="8199" width="6.54296875" style="5" customWidth="1"/>
    <col min="8200" max="8215" width="0" style="5" hidden="1" customWidth="1"/>
    <col min="8216" max="8447" width="8.7265625" style="5"/>
    <col min="8448" max="8448" width="25.453125" style="5" customWidth="1"/>
    <col min="8449" max="8449" width="32.90625" style="5" customWidth="1"/>
    <col min="8450" max="8450" width="17.36328125" style="5" customWidth="1"/>
    <col min="8451" max="8451" width="17.08984375" style="5" customWidth="1"/>
    <col min="8452" max="8452" width="23.90625" style="5" customWidth="1"/>
    <col min="8453" max="8453" width="25.36328125" style="5" customWidth="1"/>
    <col min="8454" max="8454" width="19" style="5" customWidth="1"/>
    <col min="8455" max="8455" width="6.54296875" style="5" customWidth="1"/>
    <col min="8456" max="8471" width="0" style="5" hidden="1" customWidth="1"/>
    <col min="8472" max="8703" width="8.7265625" style="5"/>
    <col min="8704" max="8704" width="25.453125" style="5" customWidth="1"/>
    <col min="8705" max="8705" width="32.90625" style="5" customWidth="1"/>
    <col min="8706" max="8706" width="17.36328125" style="5" customWidth="1"/>
    <col min="8707" max="8707" width="17.08984375" style="5" customWidth="1"/>
    <col min="8708" max="8708" width="23.90625" style="5" customWidth="1"/>
    <col min="8709" max="8709" width="25.36328125" style="5" customWidth="1"/>
    <col min="8710" max="8710" width="19" style="5" customWidth="1"/>
    <col min="8711" max="8711" width="6.54296875" style="5" customWidth="1"/>
    <col min="8712" max="8727" width="0" style="5" hidden="1" customWidth="1"/>
    <col min="8728" max="8959" width="8.7265625" style="5"/>
    <col min="8960" max="8960" width="25.453125" style="5" customWidth="1"/>
    <col min="8961" max="8961" width="32.90625" style="5" customWidth="1"/>
    <col min="8962" max="8962" width="17.36328125" style="5" customWidth="1"/>
    <col min="8963" max="8963" width="17.08984375" style="5" customWidth="1"/>
    <col min="8964" max="8964" width="23.90625" style="5" customWidth="1"/>
    <col min="8965" max="8965" width="25.36328125" style="5" customWidth="1"/>
    <col min="8966" max="8966" width="19" style="5" customWidth="1"/>
    <col min="8967" max="8967" width="6.54296875" style="5" customWidth="1"/>
    <col min="8968" max="8983" width="0" style="5" hidden="1" customWidth="1"/>
    <col min="8984" max="9215" width="8.7265625" style="5"/>
    <col min="9216" max="9216" width="25.453125" style="5" customWidth="1"/>
    <col min="9217" max="9217" width="32.90625" style="5" customWidth="1"/>
    <col min="9218" max="9218" width="17.36328125" style="5" customWidth="1"/>
    <col min="9219" max="9219" width="17.08984375" style="5" customWidth="1"/>
    <col min="9220" max="9220" width="23.90625" style="5" customWidth="1"/>
    <col min="9221" max="9221" width="25.36328125" style="5" customWidth="1"/>
    <col min="9222" max="9222" width="19" style="5" customWidth="1"/>
    <col min="9223" max="9223" width="6.54296875" style="5" customWidth="1"/>
    <col min="9224" max="9239" width="0" style="5" hidden="1" customWidth="1"/>
    <col min="9240" max="9471" width="8.7265625" style="5"/>
    <col min="9472" max="9472" width="25.453125" style="5" customWidth="1"/>
    <col min="9473" max="9473" width="32.90625" style="5" customWidth="1"/>
    <col min="9474" max="9474" width="17.36328125" style="5" customWidth="1"/>
    <col min="9475" max="9475" width="17.08984375" style="5" customWidth="1"/>
    <col min="9476" max="9476" width="23.90625" style="5" customWidth="1"/>
    <col min="9477" max="9477" width="25.36328125" style="5" customWidth="1"/>
    <col min="9478" max="9478" width="19" style="5" customWidth="1"/>
    <col min="9479" max="9479" width="6.54296875" style="5" customWidth="1"/>
    <col min="9480" max="9495" width="0" style="5" hidden="1" customWidth="1"/>
    <col min="9496" max="9727" width="8.7265625" style="5"/>
    <col min="9728" max="9728" width="25.453125" style="5" customWidth="1"/>
    <col min="9729" max="9729" width="32.90625" style="5" customWidth="1"/>
    <col min="9730" max="9730" width="17.36328125" style="5" customWidth="1"/>
    <col min="9731" max="9731" width="17.08984375" style="5" customWidth="1"/>
    <col min="9732" max="9732" width="23.90625" style="5" customWidth="1"/>
    <col min="9733" max="9733" width="25.36328125" style="5" customWidth="1"/>
    <col min="9734" max="9734" width="19" style="5" customWidth="1"/>
    <col min="9735" max="9735" width="6.54296875" style="5" customWidth="1"/>
    <col min="9736" max="9751" width="0" style="5" hidden="1" customWidth="1"/>
    <col min="9752" max="9983" width="8.7265625" style="5"/>
    <col min="9984" max="9984" width="25.453125" style="5" customWidth="1"/>
    <col min="9985" max="9985" width="32.90625" style="5" customWidth="1"/>
    <col min="9986" max="9986" width="17.36328125" style="5" customWidth="1"/>
    <col min="9987" max="9987" width="17.08984375" style="5" customWidth="1"/>
    <col min="9988" max="9988" width="23.90625" style="5" customWidth="1"/>
    <col min="9989" max="9989" width="25.36328125" style="5" customWidth="1"/>
    <col min="9990" max="9990" width="19" style="5" customWidth="1"/>
    <col min="9991" max="9991" width="6.54296875" style="5" customWidth="1"/>
    <col min="9992" max="10007" width="0" style="5" hidden="1" customWidth="1"/>
    <col min="10008" max="10239" width="8.7265625" style="5"/>
    <col min="10240" max="10240" width="25.453125" style="5" customWidth="1"/>
    <col min="10241" max="10241" width="32.90625" style="5" customWidth="1"/>
    <col min="10242" max="10242" width="17.36328125" style="5" customWidth="1"/>
    <col min="10243" max="10243" width="17.08984375" style="5" customWidth="1"/>
    <col min="10244" max="10244" width="23.90625" style="5" customWidth="1"/>
    <col min="10245" max="10245" width="25.36328125" style="5" customWidth="1"/>
    <col min="10246" max="10246" width="19" style="5" customWidth="1"/>
    <col min="10247" max="10247" width="6.54296875" style="5" customWidth="1"/>
    <col min="10248" max="10263" width="0" style="5" hidden="1" customWidth="1"/>
    <col min="10264" max="10495" width="8.7265625" style="5"/>
    <col min="10496" max="10496" width="25.453125" style="5" customWidth="1"/>
    <col min="10497" max="10497" width="32.90625" style="5" customWidth="1"/>
    <col min="10498" max="10498" width="17.36328125" style="5" customWidth="1"/>
    <col min="10499" max="10499" width="17.08984375" style="5" customWidth="1"/>
    <col min="10500" max="10500" width="23.90625" style="5" customWidth="1"/>
    <col min="10501" max="10501" width="25.36328125" style="5" customWidth="1"/>
    <col min="10502" max="10502" width="19" style="5" customWidth="1"/>
    <col min="10503" max="10503" width="6.54296875" style="5" customWidth="1"/>
    <col min="10504" max="10519" width="0" style="5" hidden="1" customWidth="1"/>
    <col min="10520" max="10751" width="8.7265625" style="5"/>
    <col min="10752" max="10752" width="25.453125" style="5" customWidth="1"/>
    <col min="10753" max="10753" width="32.90625" style="5" customWidth="1"/>
    <col min="10754" max="10754" width="17.36328125" style="5" customWidth="1"/>
    <col min="10755" max="10755" width="17.08984375" style="5" customWidth="1"/>
    <col min="10756" max="10756" width="23.90625" style="5" customWidth="1"/>
    <col min="10757" max="10757" width="25.36328125" style="5" customWidth="1"/>
    <col min="10758" max="10758" width="19" style="5" customWidth="1"/>
    <col min="10759" max="10759" width="6.54296875" style="5" customWidth="1"/>
    <col min="10760" max="10775" width="0" style="5" hidden="1" customWidth="1"/>
    <col min="10776" max="11007" width="8.7265625" style="5"/>
    <col min="11008" max="11008" width="25.453125" style="5" customWidth="1"/>
    <col min="11009" max="11009" width="32.90625" style="5" customWidth="1"/>
    <col min="11010" max="11010" width="17.36328125" style="5" customWidth="1"/>
    <col min="11011" max="11011" width="17.08984375" style="5" customWidth="1"/>
    <col min="11012" max="11012" width="23.90625" style="5" customWidth="1"/>
    <col min="11013" max="11013" width="25.36328125" style="5" customWidth="1"/>
    <col min="11014" max="11014" width="19" style="5" customWidth="1"/>
    <col min="11015" max="11015" width="6.54296875" style="5" customWidth="1"/>
    <col min="11016" max="11031" width="0" style="5" hidden="1" customWidth="1"/>
    <col min="11032" max="11263" width="8.7265625" style="5"/>
    <col min="11264" max="11264" width="25.453125" style="5" customWidth="1"/>
    <col min="11265" max="11265" width="32.90625" style="5" customWidth="1"/>
    <col min="11266" max="11266" width="17.36328125" style="5" customWidth="1"/>
    <col min="11267" max="11267" width="17.08984375" style="5" customWidth="1"/>
    <col min="11268" max="11268" width="23.90625" style="5" customWidth="1"/>
    <col min="11269" max="11269" width="25.36328125" style="5" customWidth="1"/>
    <col min="11270" max="11270" width="19" style="5" customWidth="1"/>
    <col min="11271" max="11271" width="6.54296875" style="5" customWidth="1"/>
    <col min="11272" max="11287" width="0" style="5" hidden="1" customWidth="1"/>
    <col min="11288" max="11519" width="8.7265625" style="5"/>
    <col min="11520" max="11520" width="25.453125" style="5" customWidth="1"/>
    <col min="11521" max="11521" width="32.90625" style="5" customWidth="1"/>
    <col min="11522" max="11522" width="17.36328125" style="5" customWidth="1"/>
    <col min="11523" max="11523" width="17.08984375" style="5" customWidth="1"/>
    <col min="11524" max="11524" width="23.90625" style="5" customWidth="1"/>
    <col min="11525" max="11525" width="25.36328125" style="5" customWidth="1"/>
    <col min="11526" max="11526" width="19" style="5" customWidth="1"/>
    <col min="11527" max="11527" width="6.54296875" style="5" customWidth="1"/>
    <col min="11528" max="11543" width="0" style="5" hidden="1" customWidth="1"/>
    <col min="11544" max="11775" width="8.7265625" style="5"/>
    <col min="11776" max="11776" width="25.453125" style="5" customWidth="1"/>
    <col min="11777" max="11777" width="32.90625" style="5" customWidth="1"/>
    <col min="11778" max="11778" width="17.36328125" style="5" customWidth="1"/>
    <col min="11779" max="11779" width="17.08984375" style="5" customWidth="1"/>
    <col min="11780" max="11780" width="23.90625" style="5" customWidth="1"/>
    <col min="11781" max="11781" width="25.36328125" style="5" customWidth="1"/>
    <col min="11782" max="11782" width="19" style="5" customWidth="1"/>
    <col min="11783" max="11783" width="6.54296875" style="5" customWidth="1"/>
    <col min="11784" max="11799" width="0" style="5" hidden="1" customWidth="1"/>
    <col min="11800" max="12031" width="8.7265625" style="5"/>
    <col min="12032" max="12032" width="25.453125" style="5" customWidth="1"/>
    <col min="12033" max="12033" width="32.90625" style="5" customWidth="1"/>
    <col min="12034" max="12034" width="17.36328125" style="5" customWidth="1"/>
    <col min="12035" max="12035" width="17.08984375" style="5" customWidth="1"/>
    <col min="12036" max="12036" width="23.90625" style="5" customWidth="1"/>
    <col min="12037" max="12037" width="25.36328125" style="5" customWidth="1"/>
    <col min="12038" max="12038" width="19" style="5" customWidth="1"/>
    <col min="12039" max="12039" width="6.54296875" style="5" customWidth="1"/>
    <col min="12040" max="12055" width="0" style="5" hidden="1" customWidth="1"/>
    <col min="12056" max="12287" width="8.7265625" style="5"/>
    <col min="12288" max="12288" width="25.453125" style="5" customWidth="1"/>
    <col min="12289" max="12289" width="32.90625" style="5" customWidth="1"/>
    <col min="12290" max="12290" width="17.36328125" style="5" customWidth="1"/>
    <col min="12291" max="12291" width="17.08984375" style="5" customWidth="1"/>
    <col min="12292" max="12292" width="23.90625" style="5" customWidth="1"/>
    <col min="12293" max="12293" width="25.36328125" style="5" customWidth="1"/>
    <col min="12294" max="12294" width="19" style="5" customWidth="1"/>
    <col min="12295" max="12295" width="6.54296875" style="5" customWidth="1"/>
    <col min="12296" max="12311" width="0" style="5" hidden="1" customWidth="1"/>
    <col min="12312" max="12543" width="8.7265625" style="5"/>
    <col min="12544" max="12544" width="25.453125" style="5" customWidth="1"/>
    <col min="12545" max="12545" width="32.90625" style="5" customWidth="1"/>
    <col min="12546" max="12546" width="17.36328125" style="5" customWidth="1"/>
    <col min="12547" max="12547" width="17.08984375" style="5" customWidth="1"/>
    <col min="12548" max="12548" width="23.90625" style="5" customWidth="1"/>
    <col min="12549" max="12549" width="25.36328125" style="5" customWidth="1"/>
    <col min="12550" max="12550" width="19" style="5" customWidth="1"/>
    <col min="12551" max="12551" width="6.54296875" style="5" customWidth="1"/>
    <col min="12552" max="12567" width="0" style="5" hidden="1" customWidth="1"/>
    <col min="12568" max="12799" width="8.7265625" style="5"/>
    <col min="12800" max="12800" width="25.453125" style="5" customWidth="1"/>
    <col min="12801" max="12801" width="32.90625" style="5" customWidth="1"/>
    <col min="12802" max="12802" width="17.36328125" style="5" customWidth="1"/>
    <col min="12803" max="12803" width="17.08984375" style="5" customWidth="1"/>
    <col min="12804" max="12804" width="23.90625" style="5" customWidth="1"/>
    <col min="12805" max="12805" width="25.36328125" style="5" customWidth="1"/>
    <col min="12806" max="12806" width="19" style="5" customWidth="1"/>
    <col min="12807" max="12807" width="6.54296875" style="5" customWidth="1"/>
    <col min="12808" max="12823" width="0" style="5" hidden="1" customWidth="1"/>
    <col min="12824" max="13055" width="8.7265625" style="5"/>
    <col min="13056" max="13056" width="25.453125" style="5" customWidth="1"/>
    <col min="13057" max="13057" width="32.90625" style="5" customWidth="1"/>
    <col min="13058" max="13058" width="17.36328125" style="5" customWidth="1"/>
    <col min="13059" max="13059" width="17.08984375" style="5" customWidth="1"/>
    <col min="13060" max="13060" width="23.90625" style="5" customWidth="1"/>
    <col min="13061" max="13061" width="25.36328125" style="5" customWidth="1"/>
    <col min="13062" max="13062" width="19" style="5" customWidth="1"/>
    <col min="13063" max="13063" width="6.54296875" style="5" customWidth="1"/>
    <col min="13064" max="13079" width="0" style="5" hidden="1" customWidth="1"/>
    <col min="13080" max="13311" width="8.7265625" style="5"/>
    <col min="13312" max="13312" width="25.453125" style="5" customWidth="1"/>
    <col min="13313" max="13313" width="32.90625" style="5" customWidth="1"/>
    <col min="13314" max="13314" width="17.36328125" style="5" customWidth="1"/>
    <col min="13315" max="13315" width="17.08984375" style="5" customWidth="1"/>
    <col min="13316" max="13316" width="23.90625" style="5" customWidth="1"/>
    <col min="13317" max="13317" width="25.36328125" style="5" customWidth="1"/>
    <col min="13318" max="13318" width="19" style="5" customWidth="1"/>
    <col min="13319" max="13319" width="6.54296875" style="5" customWidth="1"/>
    <col min="13320" max="13335" width="0" style="5" hidden="1" customWidth="1"/>
    <col min="13336" max="13567" width="8.7265625" style="5"/>
    <col min="13568" max="13568" width="25.453125" style="5" customWidth="1"/>
    <col min="13569" max="13569" width="32.90625" style="5" customWidth="1"/>
    <col min="13570" max="13570" width="17.36328125" style="5" customWidth="1"/>
    <col min="13571" max="13571" width="17.08984375" style="5" customWidth="1"/>
    <col min="13572" max="13572" width="23.90625" style="5" customWidth="1"/>
    <col min="13573" max="13573" width="25.36328125" style="5" customWidth="1"/>
    <col min="13574" max="13574" width="19" style="5" customWidth="1"/>
    <col min="13575" max="13575" width="6.54296875" style="5" customWidth="1"/>
    <col min="13576" max="13591" width="0" style="5" hidden="1" customWidth="1"/>
    <col min="13592" max="13823" width="8.7265625" style="5"/>
    <col min="13824" max="13824" width="25.453125" style="5" customWidth="1"/>
    <col min="13825" max="13825" width="32.90625" style="5" customWidth="1"/>
    <col min="13826" max="13826" width="17.36328125" style="5" customWidth="1"/>
    <col min="13827" max="13827" width="17.08984375" style="5" customWidth="1"/>
    <col min="13828" max="13828" width="23.90625" style="5" customWidth="1"/>
    <col min="13829" max="13829" width="25.36328125" style="5" customWidth="1"/>
    <col min="13830" max="13830" width="19" style="5" customWidth="1"/>
    <col min="13831" max="13831" width="6.54296875" style="5" customWidth="1"/>
    <col min="13832" max="13847" width="0" style="5" hidden="1" customWidth="1"/>
    <col min="13848" max="14079" width="8.7265625" style="5"/>
    <col min="14080" max="14080" width="25.453125" style="5" customWidth="1"/>
    <col min="14081" max="14081" width="32.90625" style="5" customWidth="1"/>
    <col min="14082" max="14082" width="17.36328125" style="5" customWidth="1"/>
    <col min="14083" max="14083" width="17.08984375" style="5" customWidth="1"/>
    <col min="14084" max="14084" width="23.90625" style="5" customWidth="1"/>
    <col min="14085" max="14085" width="25.36328125" style="5" customWidth="1"/>
    <col min="14086" max="14086" width="19" style="5" customWidth="1"/>
    <col min="14087" max="14087" width="6.54296875" style="5" customWidth="1"/>
    <col min="14088" max="14103" width="0" style="5" hidden="1" customWidth="1"/>
    <col min="14104" max="14335" width="8.7265625" style="5"/>
    <col min="14336" max="14336" width="25.453125" style="5" customWidth="1"/>
    <col min="14337" max="14337" width="32.90625" style="5" customWidth="1"/>
    <col min="14338" max="14338" width="17.36328125" style="5" customWidth="1"/>
    <col min="14339" max="14339" width="17.08984375" style="5" customWidth="1"/>
    <col min="14340" max="14340" width="23.90625" style="5" customWidth="1"/>
    <col min="14341" max="14341" width="25.36328125" style="5" customWidth="1"/>
    <col min="14342" max="14342" width="19" style="5" customWidth="1"/>
    <col min="14343" max="14343" width="6.54296875" style="5" customWidth="1"/>
    <col min="14344" max="14359" width="0" style="5" hidden="1" customWidth="1"/>
    <col min="14360" max="14591" width="8.7265625" style="5"/>
    <col min="14592" max="14592" width="25.453125" style="5" customWidth="1"/>
    <col min="14593" max="14593" width="32.90625" style="5" customWidth="1"/>
    <col min="14594" max="14594" width="17.36328125" style="5" customWidth="1"/>
    <col min="14595" max="14595" width="17.08984375" style="5" customWidth="1"/>
    <col min="14596" max="14596" width="23.90625" style="5" customWidth="1"/>
    <col min="14597" max="14597" width="25.36328125" style="5" customWidth="1"/>
    <col min="14598" max="14598" width="19" style="5" customWidth="1"/>
    <col min="14599" max="14599" width="6.54296875" style="5" customWidth="1"/>
    <col min="14600" max="14615" width="0" style="5" hidden="1" customWidth="1"/>
    <col min="14616" max="14847" width="8.7265625" style="5"/>
    <col min="14848" max="14848" width="25.453125" style="5" customWidth="1"/>
    <col min="14849" max="14849" width="32.90625" style="5" customWidth="1"/>
    <col min="14850" max="14850" width="17.36328125" style="5" customWidth="1"/>
    <col min="14851" max="14851" width="17.08984375" style="5" customWidth="1"/>
    <col min="14852" max="14852" width="23.90625" style="5" customWidth="1"/>
    <col min="14853" max="14853" width="25.36328125" style="5" customWidth="1"/>
    <col min="14854" max="14854" width="19" style="5" customWidth="1"/>
    <col min="14855" max="14855" width="6.54296875" style="5" customWidth="1"/>
    <col min="14856" max="14871" width="0" style="5" hidden="1" customWidth="1"/>
    <col min="14872" max="15103" width="8.7265625" style="5"/>
    <col min="15104" max="15104" width="25.453125" style="5" customWidth="1"/>
    <col min="15105" max="15105" width="32.90625" style="5" customWidth="1"/>
    <col min="15106" max="15106" width="17.36328125" style="5" customWidth="1"/>
    <col min="15107" max="15107" width="17.08984375" style="5" customWidth="1"/>
    <col min="15108" max="15108" width="23.90625" style="5" customWidth="1"/>
    <col min="15109" max="15109" width="25.36328125" style="5" customWidth="1"/>
    <col min="15110" max="15110" width="19" style="5" customWidth="1"/>
    <col min="15111" max="15111" width="6.54296875" style="5" customWidth="1"/>
    <col min="15112" max="15127" width="0" style="5" hidden="1" customWidth="1"/>
    <col min="15128" max="15359" width="8.7265625" style="5"/>
    <col min="15360" max="15360" width="25.453125" style="5" customWidth="1"/>
    <col min="15361" max="15361" width="32.90625" style="5" customWidth="1"/>
    <col min="15362" max="15362" width="17.36328125" style="5" customWidth="1"/>
    <col min="15363" max="15363" width="17.08984375" style="5" customWidth="1"/>
    <col min="15364" max="15364" width="23.90625" style="5" customWidth="1"/>
    <col min="15365" max="15365" width="25.36328125" style="5" customWidth="1"/>
    <col min="15366" max="15366" width="19" style="5" customWidth="1"/>
    <col min="15367" max="15367" width="6.54296875" style="5" customWidth="1"/>
    <col min="15368" max="15383" width="0" style="5" hidden="1" customWidth="1"/>
    <col min="15384" max="15615" width="8.7265625" style="5"/>
    <col min="15616" max="15616" width="25.453125" style="5" customWidth="1"/>
    <col min="15617" max="15617" width="32.90625" style="5" customWidth="1"/>
    <col min="15618" max="15618" width="17.36328125" style="5" customWidth="1"/>
    <col min="15619" max="15619" width="17.08984375" style="5" customWidth="1"/>
    <col min="15620" max="15620" width="23.90625" style="5" customWidth="1"/>
    <col min="15621" max="15621" width="25.36328125" style="5" customWidth="1"/>
    <col min="15622" max="15622" width="19" style="5" customWidth="1"/>
    <col min="15623" max="15623" width="6.54296875" style="5" customWidth="1"/>
    <col min="15624" max="15639" width="0" style="5" hidden="1" customWidth="1"/>
    <col min="15640" max="15871" width="8.7265625" style="5"/>
    <col min="15872" max="15872" width="25.453125" style="5" customWidth="1"/>
    <col min="15873" max="15873" width="32.90625" style="5" customWidth="1"/>
    <col min="15874" max="15874" width="17.36328125" style="5" customWidth="1"/>
    <col min="15875" max="15875" width="17.08984375" style="5" customWidth="1"/>
    <col min="15876" max="15876" width="23.90625" style="5" customWidth="1"/>
    <col min="15877" max="15877" width="25.36328125" style="5" customWidth="1"/>
    <col min="15878" max="15878" width="19" style="5" customWidth="1"/>
    <col min="15879" max="15879" width="6.54296875" style="5" customWidth="1"/>
    <col min="15880" max="15895" width="0" style="5" hidden="1" customWidth="1"/>
    <col min="15896" max="16127" width="8.7265625" style="5"/>
    <col min="16128" max="16128" width="25.453125" style="5" customWidth="1"/>
    <col min="16129" max="16129" width="32.90625" style="5" customWidth="1"/>
    <col min="16130" max="16130" width="17.36328125" style="5" customWidth="1"/>
    <col min="16131" max="16131" width="17.08984375" style="5" customWidth="1"/>
    <col min="16132" max="16132" width="23.90625" style="5" customWidth="1"/>
    <col min="16133" max="16133" width="25.36328125" style="5" customWidth="1"/>
    <col min="16134" max="16134" width="19" style="5" customWidth="1"/>
    <col min="16135" max="16135" width="6.54296875" style="5" customWidth="1"/>
    <col min="16136" max="16151" width="0" style="5" hidden="1" customWidth="1"/>
    <col min="16152" max="16384" width="8.7265625" style="5"/>
  </cols>
  <sheetData>
    <row r="1" spans="2:23" ht="42.75" customHeight="1" thickBot="1" x14ac:dyDescent="0.3">
      <c r="B1" s="314" t="s">
        <v>0</v>
      </c>
      <c r="C1" s="315"/>
      <c r="D1" s="315"/>
      <c r="E1" s="1" t="s">
        <v>1</v>
      </c>
      <c r="F1" s="2" t="str">
        <f>K98</f>
        <v>July</v>
      </c>
      <c r="G1" s="2">
        <f>K97</f>
        <v>2022</v>
      </c>
      <c r="H1" s="3"/>
      <c r="I1" s="107"/>
      <c r="J1" s="101" t="s">
        <v>117</v>
      </c>
      <c r="K1" s="101"/>
      <c r="L1" s="101"/>
      <c r="M1" s="102"/>
      <c r="N1" s="102"/>
      <c r="O1" s="102"/>
      <c r="P1" s="103"/>
      <c r="Q1" s="103"/>
      <c r="R1" s="103"/>
      <c r="S1" s="103"/>
      <c r="T1" s="102"/>
      <c r="U1" s="102"/>
    </row>
    <row r="2" spans="2:23" ht="8.25" customHeight="1" thickBot="1" x14ac:dyDescent="0.3">
      <c r="B2" s="7"/>
      <c r="C2" s="8"/>
      <c r="D2" s="8"/>
      <c r="E2" s="8"/>
      <c r="F2" s="8"/>
      <c r="G2" s="8"/>
      <c r="H2" s="8"/>
      <c r="I2" s="108"/>
    </row>
    <row r="3" spans="2:23" ht="20.25" customHeight="1" x14ac:dyDescent="0.25">
      <c r="B3" s="9" t="s">
        <v>2</v>
      </c>
      <c r="C3" s="316" t="s">
        <v>3</v>
      </c>
      <c r="D3" s="316"/>
      <c r="E3" s="316"/>
      <c r="F3" s="10" t="s">
        <v>4</v>
      </c>
      <c r="G3" s="316" t="s">
        <v>5</v>
      </c>
      <c r="H3" s="317"/>
      <c r="I3" s="108"/>
    </row>
    <row r="4" spans="2:23" ht="62.25" customHeight="1" thickBot="1" x14ac:dyDescent="0.3">
      <c r="B4" s="11" t="s">
        <v>7</v>
      </c>
      <c r="C4" s="318" t="s">
        <v>118</v>
      </c>
      <c r="D4" s="319"/>
      <c r="E4" s="319"/>
      <c r="F4" s="207" t="s">
        <v>119</v>
      </c>
      <c r="G4" s="319" t="s">
        <v>120</v>
      </c>
      <c r="H4" s="320"/>
      <c r="I4" s="109"/>
    </row>
    <row r="5" spans="2:23" ht="20.25" customHeight="1" x14ac:dyDescent="0.25">
      <c r="B5" s="8"/>
      <c r="C5" s="8"/>
      <c r="D5" s="8"/>
      <c r="E5" s="8"/>
      <c r="F5" s="8"/>
      <c r="G5" s="8"/>
      <c r="H5" s="8"/>
      <c r="I5" s="108"/>
    </row>
    <row r="6" spans="2:23" ht="24" customHeight="1" x14ac:dyDescent="0.25">
      <c r="B6" s="321" t="s">
        <v>22</v>
      </c>
      <c r="C6" s="321"/>
      <c r="D6" s="321"/>
      <c r="E6" s="321"/>
      <c r="F6" s="322" t="str">
        <f>CONCATENATE(F1," 1, ",G1)</f>
        <v>July 1, 2022</v>
      </c>
      <c r="G6" s="322" t="e">
        <f>CONCATENATE(#REF!," 1, ",#REF!)</f>
        <v>#REF!</v>
      </c>
      <c r="H6" s="23"/>
      <c r="I6" s="108"/>
    </row>
    <row r="7" spans="2:23" ht="24" customHeight="1" x14ac:dyDescent="0.25">
      <c r="B7" s="308" t="s">
        <v>121</v>
      </c>
      <c r="C7" s="308"/>
      <c r="D7" s="308"/>
      <c r="E7" s="308"/>
      <c r="F7" s="28">
        <f>K101</f>
        <v>471</v>
      </c>
      <c r="G7" s="29" t="s">
        <v>25</v>
      </c>
      <c r="H7" s="29"/>
      <c r="I7" s="110"/>
    </row>
    <row r="8" spans="2:23" ht="24" customHeight="1" x14ac:dyDescent="0.25">
      <c r="B8" s="257" t="s">
        <v>122</v>
      </c>
      <c r="C8" s="257"/>
      <c r="D8" s="257"/>
      <c r="E8" s="257"/>
      <c r="F8" s="257"/>
      <c r="G8" s="257"/>
      <c r="H8" s="257"/>
      <c r="I8" s="111"/>
    </row>
    <row r="9" spans="2:23" ht="24" customHeight="1" x14ac:dyDescent="0.25">
      <c r="B9" s="257" t="s">
        <v>31</v>
      </c>
      <c r="C9" s="257"/>
      <c r="D9" s="257"/>
      <c r="E9" s="257"/>
      <c r="F9" s="257"/>
      <c r="G9" s="257"/>
      <c r="H9" s="257"/>
      <c r="I9" s="111"/>
    </row>
    <row r="10" spans="2:23" ht="24" customHeight="1" x14ac:dyDescent="0.25">
      <c r="B10" s="275" t="s">
        <v>34</v>
      </c>
      <c r="C10" s="275"/>
      <c r="D10" s="292" t="str">
        <f>CONCATENATE("The ",F1," ",G1," Average is")</f>
        <v>The July 2022 Average is</v>
      </c>
      <c r="E10" s="292"/>
      <c r="F10" s="292"/>
      <c r="G10" s="34">
        <f>K102</f>
        <v>824</v>
      </c>
      <c r="H10" s="35" t="s">
        <v>35</v>
      </c>
      <c r="I10" s="112"/>
    </row>
    <row r="11" spans="2:23" ht="24" customHeight="1" x14ac:dyDescent="0.25">
      <c r="B11" s="296" t="s">
        <v>37</v>
      </c>
      <c r="C11" s="296"/>
      <c r="D11" s="296"/>
      <c r="E11" s="296"/>
      <c r="F11" s="296"/>
      <c r="G11" s="296"/>
      <c r="H11" s="296"/>
      <c r="I11" s="113"/>
      <c r="V11" s="36"/>
      <c r="W11" s="36"/>
    </row>
    <row r="12" spans="2:23" ht="24" customHeight="1" x14ac:dyDescent="0.25">
      <c r="B12" s="257" t="s">
        <v>124</v>
      </c>
      <c r="C12" s="257"/>
      <c r="D12" s="257"/>
      <c r="E12" s="257"/>
      <c r="F12" s="28">
        <f>K101</f>
        <v>471</v>
      </c>
      <c r="G12" s="29" t="s">
        <v>25</v>
      </c>
      <c r="I12" s="110"/>
      <c r="V12" s="36"/>
      <c r="W12" s="36"/>
    </row>
    <row r="13" spans="2:23" ht="24" customHeight="1" x14ac:dyDescent="0.25">
      <c r="B13" s="257" t="s">
        <v>42</v>
      </c>
      <c r="C13" s="257"/>
      <c r="D13" s="257"/>
      <c r="E13" s="257"/>
      <c r="F13" s="257"/>
      <c r="G13" s="257"/>
      <c r="H13" s="257"/>
      <c r="I13" s="111"/>
      <c r="V13" s="36"/>
      <c r="W13" s="36"/>
    </row>
    <row r="14" spans="2:23" ht="24" customHeight="1" x14ac:dyDescent="0.25">
      <c r="B14" s="257" t="s">
        <v>45</v>
      </c>
      <c r="C14" s="257"/>
      <c r="D14" s="257"/>
      <c r="E14" s="257"/>
      <c r="F14" s="257"/>
      <c r="G14" s="257"/>
      <c r="H14" s="257"/>
      <c r="I14" s="111"/>
      <c r="V14" s="36"/>
      <c r="W14" s="36"/>
    </row>
    <row r="15" spans="2:23" ht="24" customHeight="1" x14ac:dyDescent="0.25">
      <c r="B15" s="284" t="s">
        <v>48</v>
      </c>
      <c r="C15" s="285"/>
      <c r="D15" s="285"/>
      <c r="E15" s="285"/>
      <c r="F15" s="285"/>
      <c r="G15" s="285"/>
      <c r="H15" s="285"/>
      <c r="I15" s="114"/>
      <c r="V15" s="36"/>
      <c r="W15" s="36"/>
    </row>
    <row r="16" spans="2:23" ht="24" customHeight="1" thickBot="1" x14ac:dyDescent="0.3">
      <c r="B16" s="286" t="s">
        <v>51</v>
      </c>
      <c r="C16" s="285"/>
      <c r="D16" s="285"/>
      <c r="E16" s="285"/>
      <c r="F16" s="285"/>
      <c r="G16" s="285"/>
      <c r="H16" s="285"/>
      <c r="I16" s="115"/>
      <c r="V16" s="36"/>
      <c r="W16" s="36"/>
    </row>
    <row r="17" spans="2:23" ht="43.5" customHeight="1" thickBot="1" x14ac:dyDescent="0.3">
      <c r="B17" s="287" t="s">
        <v>131</v>
      </c>
      <c r="C17" s="288"/>
      <c r="D17" s="288"/>
      <c r="E17" s="288"/>
      <c r="F17" s="288"/>
      <c r="G17" s="288"/>
      <c r="H17" s="289"/>
      <c r="I17" s="116"/>
      <c r="V17" s="36"/>
      <c r="W17" s="36"/>
    </row>
    <row r="18" spans="2:23" ht="40.5" customHeight="1" thickBot="1" x14ac:dyDescent="0.3">
      <c r="B18" s="266" t="s">
        <v>133</v>
      </c>
      <c r="C18" s="267"/>
      <c r="D18" s="267"/>
      <c r="E18" s="267"/>
      <c r="F18" s="267"/>
      <c r="G18" s="267"/>
      <c r="H18" s="268"/>
      <c r="I18" s="108"/>
      <c r="V18" s="36"/>
      <c r="W18" s="36"/>
    </row>
    <row r="19" spans="2:23" ht="56.25" customHeight="1" thickBot="1" x14ac:dyDescent="0.3">
      <c r="B19" s="46" t="s">
        <v>55</v>
      </c>
      <c r="C19" s="47" t="s">
        <v>56</v>
      </c>
      <c r="D19" s="48" t="s">
        <v>57</v>
      </c>
      <c r="E19" s="48" t="s">
        <v>58</v>
      </c>
      <c r="F19" s="48" t="s">
        <v>59</v>
      </c>
      <c r="G19" s="280" t="s">
        <v>60</v>
      </c>
      <c r="H19" s="281"/>
      <c r="I19" s="117"/>
      <c r="V19" s="36"/>
      <c r="W19" s="36"/>
    </row>
    <row r="20" spans="2:23" ht="21.75" customHeight="1" x14ac:dyDescent="0.3">
      <c r="B20" s="49">
        <v>302.01</v>
      </c>
      <c r="C20" s="50" t="s">
        <v>61</v>
      </c>
      <c r="D20" s="51">
        <v>3.75</v>
      </c>
      <c r="E20" s="52">
        <v>0</v>
      </c>
      <c r="F20" s="53">
        <f t="shared" ref="F20:F30" si="0">D20+E20</f>
        <v>3.75</v>
      </c>
      <c r="G20" s="282">
        <f t="shared" ref="G20:G30" si="1">IF((ABS(($K$102-$K$101)*F20/100))&gt;0.1, ($K$102-$K$101)*F20/100, 0)</f>
        <v>13.238</v>
      </c>
      <c r="H20" s="283" t="e">
        <f>IF((ABS((J102-J101)*E20/100))&gt;0.1, (J102-J101)*E20/100, 0)</f>
        <v>#VALUE!</v>
      </c>
      <c r="I20" s="118"/>
      <c r="V20" s="36"/>
      <c r="W20" s="36"/>
    </row>
    <row r="21" spans="2:23" ht="21.75" customHeight="1" x14ac:dyDescent="0.3">
      <c r="B21" s="54" t="s">
        <v>62</v>
      </c>
      <c r="C21" s="55" t="s">
        <v>111</v>
      </c>
      <c r="D21" s="56">
        <v>6.85</v>
      </c>
      <c r="E21" s="56">
        <v>1</v>
      </c>
      <c r="F21" s="57">
        <f t="shared" si="0"/>
        <v>7.85</v>
      </c>
      <c r="G21" s="276">
        <f t="shared" si="1"/>
        <v>27.710999999999999</v>
      </c>
      <c r="H21" s="277" t="e">
        <f>IF((ABS((#REF!-J102)*E21/100))&gt;0.1, (#REF!-J102)*E21/100, 0)</f>
        <v>#REF!</v>
      </c>
      <c r="I21" s="118"/>
    </row>
    <row r="22" spans="2:23" ht="21.75" customHeight="1" x14ac:dyDescent="0.3">
      <c r="B22" s="54" t="s">
        <v>64</v>
      </c>
      <c r="C22" s="55" t="s">
        <v>112</v>
      </c>
      <c r="D22" s="56">
        <v>6.85</v>
      </c>
      <c r="E22" s="56">
        <v>1</v>
      </c>
      <c r="F22" s="57">
        <f t="shared" si="0"/>
        <v>7.85</v>
      </c>
      <c r="G22" s="276">
        <f t="shared" si="1"/>
        <v>27.710999999999999</v>
      </c>
      <c r="H22" s="277" t="e">
        <f>IF((ABS((#REF!-#REF!)*E22/100))&gt;0.1, (#REF!-#REF!)*E22/100, 0)</f>
        <v>#REF!</v>
      </c>
      <c r="I22" s="118"/>
    </row>
    <row r="23" spans="2:23" ht="21.75" customHeight="1" x14ac:dyDescent="0.3">
      <c r="B23" s="54" t="s">
        <v>66</v>
      </c>
      <c r="C23" s="55" t="s">
        <v>113</v>
      </c>
      <c r="D23" s="56">
        <v>6.85</v>
      </c>
      <c r="E23" s="56">
        <v>1</v>
      </c>
      <c r="F23" s="57">
        <f t="shared" si="0"/>
        <v>7.85</v>
      </c>
      <c r="G23" s="276">
        <f t="shared" si="1"/>
        <v>27.710999999999999</v>
      </c>
      <c r="H23" s="277" t="e">
        <f>IF((ABS((#REF!-#REF!)*E23/100))&gt;0.1, (#REF!-#REF!)*E23/100, 0)</f>
        <v>#REF!</v>
      </c>
      <c r="I23" s="118"/>
    </row>
    <row r="24" spans="2:23" ht="21.75" customHeight="1" x14ac:dyDescent="0.3">
      <c r="B24" s="54" t="s">
        <v>68</v>
      </c>
      <c r="C24" s="55" t="s">
        <v>114</v>
      </c>
      <c r="D24" s="56">
        <v>6.85</v>
      </c>
      <c r="E24" s="56">
        <v>1</v>
      </c>
      <c r="F24" s="57">
        <f t="shared" si="0"/>
        <v>7.85</v>
      </c>
      <c r="G24" s="276">
        <f t="shared" si="1"/>
        <v>27.710999999999999</v>
      </c>
      <c r="H24" s="277" t="e">
        <f>IF((ABS((#REF!-#REF!)*E24/100))&gt;0.1, (#REF!-#REF!)*E24/100, 0)</f>
        <v>#REF!</v>
      </c>
      <c r="I24" s="118"/>
    </row>
    <row r="25" spans="2:23" ht="21.75" customHeight="1" x14ac:dyDescent="0.3">
      <c r="B25" s="54" t="s">
        <v>125</v>
      </c>
      <c r="C25" s="55" t="s">
        <v>115</v>
      </c>
      <c r="D25" s="56">
        <v>8.25</v>
      </c>
      <c r="E25" s="56">
        <v>1</v>
      </c>
      <c r="F25" s="58">
        <f t="shared" si="0"/>
        <v>9.25</v>
      </c>
      <c r="G25" s="276">
        <f t="shared" si="1"/>
        <v>32.652999999999999</v>
      </c>
      <c r="H25" s="277" t="e">
        <f>IF((ABS((#REF!-#REF!)*E25/100))&gt;0.1, (#REF!-#REF!)*E25/100, 0)</f>
        <v>#REF!</v>
      </c>
      <c r="I25" s="118"/>
    </row>
    <row r="26" spans="2:23" ht="21.75" customHeight="1" x14ac:dyDescent="0.3">
      <c r="B26" s="54" t="s">
        <v>126</v>
      </c>
      <c r="C26" s="55" t="s">
        <v>71</v>
      </c>
      <c r="D26" s="56">
        <v>6.2</v>
      </c>
      <c r="E26" s="56">
        <v>1</v>
      </c>
      <c r="F26" s="58">
        <f t="shared" si="0"/>
        <v>7.2</v>
      </c>
      <c r="G26" s="276">
        <f t="shared" si="1"/>
        <v>25.416</v>
      </c>
      <c r="H26" s="277" t="e">
        <f>IF((ABS((#REF!-#REF!)*E26/100))&gt;0.1, (#REF!-#REF!)*E26/100, 0)</f>
        <v>#REF!</v>
      </c>
      <c r="I26" s="118"/>
    </row>
    <row r="27" spans="2:23" ht="21.75" customHeight="1" x14ac:dyDescent="0.3">
      <c r="B27" s="54" t="s">
        <v>127</v>
      </c>
      <c r="C27" s="55" t="s">
        <v>72</v>
      </c>
      <c r="D27" s="56">
        <v>5.5</v>
      </c>
      <c r="E27" s="56">
        <v>1</v>
      </c>
      <c r="F27" s="57">
        <f t="shared" si="0"/>
        <v>6.5</v>
      </c>
      <c r="G27" s="276">
        <f t="shared" si="1"/>
        <v>22.945</v>
      </c>
      <c r="H27" s="277" t="e">
        <f>IF((ABS((#REF!-#REF!)*E27/100))&gt;0.1, (#REF!-#REF!)*E27/100, 0)</f>
        <v>#REF!</v>
      </c>
      <c r="I27" s="118"/>
      <c r="J27" s="5"/>
      <c r="K27" s="5"/>
      <c r="L27" s="5"/>
      <c r="P27" s="5"/>
      <c r="Q27" s="5"/>
      <c r="R27" s="5"/>
      <c r="S27" s="5"/>
    </row>
    <row r="28" spans="2:23" ht="21.75" customHeight="1" x14ac:dyDescent="0.3">
      <c r="B28" s="54" t="s">
        <v>128</v>
      </c>
      <c r="C28" s="55" t="s">
        <v>73</v>
      </c>
      <c r="D28" s="56">
        <v>4.9000000000000004</v>
      </c>
      <c r="E28" s="56">
        <v>1</v>
      </c>
      <c r="F28" s="57">
        <f t="shared" si="0"/>
        <v>5.9</v>
      </c>
      <c r="G28" s="276">
        <f t="shared" si="1"/>
        <v>20.827000000000002</v>
      </c>
      <c r="H28" s="277" t="e">
        <f>IF((ABS((#REF!-#REF!)*E28/100))&gt;0.1, (#REF!-#REF!)*E28/100, 0)</f>
        <v>#REF!</v>
      </c>
      <c r="I28" s="118"/>
      <c r="J28" s="5"/>
      <c r="K28" s="5"/>
      <c r="L28" s="5"/>
      <c r="P28" s="5"/>
      <c r="Q28" s="5"/>
      <c r="R28" s="5"/>
      <c r="S28" s="5"/>
    </row>
    <row r="29" spans="2:23" ht="21.75" customHeight="1" x14ac:dyDescent="0.3">
      <c r="B29" s="54" t="s">
        <v>129</v>
      </c>
      <c r="C29" s="55" t="s">
        <v>74</v>
      </c>
      <c r="D29" s="56">
        <v>4.5</v>
      </c>
      <c r="E29" s="60">
        <v>1</v>
      </c>
      <c r="F29" s="57">
        <f t="shared" si="0"/>
        <v>5.5</v>
      </c>
      <c r="G29" s="276">
        <f t="shared" si="1"/>
        <v>19.414999999999999</v>
      </c>
      <c r="H29" s="277" t="e">
        <f>IF((ABS((#REF!-#REF!)*E29/100))&gt;0.1, (#REF!-#REF!)*E29/100, 0)</f>
        <v>#REF!</v>
      </c>
      <c r="I29" s="118"/>
      <c r="J29" s="5"/>
      <c r="K29" s="5"/>
      <c r="L29" s="5"/>
      <c r="P29" s="5"/>
      <c r="Q29" s="5"/>
      <c r="R29" s="5"/>
      <c r="S29" s="5"/>
    </row>
    <row r="30" spans="2:23" ht="21.75" customHeight="1" thickBot="1" x14ac:dyDescent="0.35">
      <c r="B30" s="61" t="s">
        <v>130</v>
      </c>
      <c r="C30" s="62" t="s">
        <v>75</v>
      </c>
      <c r="D30" s="63">
        <v>6.7</v>
      </c>
      <c r="E30" s="64">
        <v>1</v>
      </c>
      <c r="F30" s="65">
        <f t="shared" si="0"/>
        <v>7.7</v>
      </c>
      <c r="G30" s="278">
        <f t="shared" si="1"/>
        <v>27.181000000000001</v>
      </c>
      <c r="H30" s="279" t="e">
        <f>IF((ABS((#REF!-#REF!)*E30/100))&gt;0.1, (#REF!-#REF!)*E30/100, 0)</f>
        <v>#REF!</v>
      </c>
      <c r="I30" s="118"/>
      <c r="J30" s="5"/>
      <c r="K30" s="5"/>
      <c r="L30" s="5"/>
      <c r="P30" s="5"/>
      <c r="Q30" s="5"/>
      <c r="R30" s="5"/>
      <c r="S30" s="5"/>
    </row>
    <row r="31" spans="2:23" ht="21.75" customHeight="1" x14ac:dyDescent="0.3">
      <c r="B31" s="66"/>
      <c r="C31" s="67"/>
      <c r="D31" s="68"/>
      <c r="E31" s="69"/>
      <c r="F31" s="70"/>
      <c r="G31" s="132"/>
      <c r="H31" s="132"/>
      <c r="I31" s="118"/>
      <c r="J31" s="5"/>
      <c r="K31" s="5"/>
      <c r="L31" s="5"/>
      <c r="P31" s="5"/>
      <c r="Q31" s="5"/>
      <c r="R31" s="5"/>
      <c r="S31" s="5"/>
    </row>
    <row r="32" spans="2:23" ht="21.75" customHeight="1" x14ac:dyDescent="0.3">
      <c r="B32" s="275" t="s">
        <v>140</v>
      </c>
      <c r="C32" s="275"/>
      <c r="D32" s="275"/>
      <c r="E32" s="275"/>
      <c r="F32" s="275"/>
      <c r="G32" s="275"/>
      <c r="H32" s="275"/>
      <c r="I32" s="118"/>
      <c r="J32" s="5"/>
      <c r="K32" s="5"/>
      <c r="L32" s="5"/>
      <c r="P32" s="5"/>
      <c r="Q32" s="5"/>
      <c r="R32" s="5"/>
      <c r="S32" s="5"/>
    </row>
    <row r="33" spans="2:22" ht="21.75" customHeight="1" x14ac:dyDescent="0.3">
      <c r="B33" s="257" t="s">
        <v>77</v>
      </c>
      <c r="C33" s="257"/>
      <c r="D33" s="257"/>
      <c r="E33" s="257"/>
      <c r="F33" s="257"/>
      <c r="G33" s="257"/>
      <c r="H33" s="257"/>
      <c r="I33" s="118"/>
      <c r="J33" s="5"/>
      <c r="K33" s="5"/>
      <c r="L33" s="5"/>
      <c r="P33" s="5"/>
      <c r="Q33" s="5"/>
      <c r="R33" s="5"/>
      <c r="S33" s="5"/>
    </row>
    <row r="34" spans="2:22" ht="21.75" customHeight="1" x14ac:dyDescent="0.3">
      <c r="B34" s="257" t="s">
        <v>78</v>
      </c>
      <c r="C34" s="257"/>
      <c r="D34" s="257"/>
      <c r="E34" s="257"/>
      <c r="F34" s="257"/>
      <c r="G34" s="257"/>
      <c r="H34" s="257"/>
      <c r="I34" s="118"/>
      <c r="J34" s="5"/>
      <c r="K34" s="5"/>
      <c r="L34" s="5"/>
      <c r="P34" s="5"/>
      <c r="Q34" s="5"/>
      <c r="R34" s="5"/>
      <c r="S34" s="5"/>
    </row>
    <row r="35" spans="2:22" ht="21.75" customHeight="1" x14ac:dyDescent="0.3">
      <c r="B35" s="257" t="s">
        <v>79</v>
      </c>
      <c r="C35" s="257"/>
      <c r="D35" s="257"/>
      <c r="E35" s="257"/>
      <c r="F35" s="257"/>
      <c r="G35" s="257"/>
      <c r="H35" s="257"/>
      <c r="I35" s="118"/>
      <c r="J35" s="5"/>
      <c r="K35" s="5"/>
      <c r="L35" s="5"/>
      <c r="P35" s="5"/>
      <c r="Q35" s="5"/>
      <c r="R35" s="5"/>
      <c r="S35" s="5"/>
    </row>
    <row r="36" spans="2:22" ht="21.75" customHeight="1" x14ac:dyDescent="0.3">
      <c r="B36" s="257" t="s">
        <v>80</v>
      </c>
      <c r="C36" s="257"/>
      <c r="D36" s="257"/>
      <c r="E36" s="257"/>
      <c r="F36" s="257"/>
      <c r="G36" s="257"/>
      <c r="H36" s="257"/>
      <c r="I36" s="118"/>
      <c r="J36" s="5"/>
      <c r="K36" s="5"/>
      <c r="L36" s="5"/>
      <c r="P36" s="5"/>
      <c r="Q36" s="5"/>
      <c r="R36" s="5"/>
      <c r="S36" s="5"/>
    </row>
    <row r="37" spans="2:22" ht="21.75" customHeight="1" x14ac:dyDescent="0.3">
      <c r="B37" s="71" t="s">
        <v>81</v>
      </c>
      <c r="C37" s="72" t="str">
        <f>K107</f>
        <v>September 2020</v>
      </c>
      <c r="D37" s="258" t="s">
        <v>82</v>
      </c>
      <c r="E37" s="258"/>
      <c r="F37" s="73">
        <f>K108</f>
        <v>326.3</v>
      </c>
      <c r="G37" s="71"/>
      <c r="H37" s="71"/>
      <c r="I37" s="118"/>
      <c r="J37" s="5"/>
      <c r="K37" s="5"/>
      <c r="L37" s="5"/>
      <c r="P37" s="5"/>
      <c r="Q37" s="5"/>
      <c r="R37" s="5"/>
      <c r="S37" s="5"/>
    </row>
    <row r="38" spans="2:22" ht="21.75" customHeight="1" x14ac:dyDescent="0.3">
      <c r="B38" s="71"/>
      <c r="C38" s="72"/>
      <c r="D38" s="206"/>
      <c r="E38" s="206"/>
      <c r="F38" s="73"/>
      <c r="G38" s="71"/>
      <c r="H38" s="71"/>
      <c r="I38" s="118"/>
      <c r="J38" s="5"/>
      <c r="K38" s="5"/>
      <c r="L38" s="5"/>
      <c r="P38" s="5"/>
      <c r="Q38" s="5"/>
      <c r="R38" s="5"/>
      <c r="S38" s="5"/>
    </row>
    <row r="39" spans="2:22" ht="21.75" customHeight="1" x14ac:dyDescent="0.3">
      <c r="B39" s="259" t="s">
        <v>83</v>
      </c>
      <c r="C39" s="259"/>
      <c r="D39" s="259"/>
      <c r="E39" s="124">
        <f>K105</f>
        <v>44682</v>
      </c>
      <c r="F39" s="74" t="s">
        <v>84</v>
      </c>
      <c r="G39" s="104">
        <f>K106</f>
        <v>370.11200000000002</v>
      </c>
      <c r="H39" s="71"/>
      <c r="I39" s="118"/>
      <c r="J39" s="5"/>
      <c r="K39" s="5"/>
      <c r="L39" s="5"/>
      <c r="P39" s="5"/>
      <c r="Q39" s="5"/>
      <c r="R39" s="5"/>
      <c r="S39" s="5"/>
    </row>
    <row r="40" spans="2:22" ht="21.75" customHeight="1" thickBot="1" x14ac:dyDescent="0.35">
      <c r="B40" s="71"/>
      <c r="C40" s="71"/>
      <c r="D40" s="71"/>
      <c r="E40" s="71"/>
      <c r="F40" s="71"/>
      <c r="G40" s="71"/>
      <c r="H40" s="71"/>
      <c r="I40" s="118"/>
      <c r="J40" s="5"/>
      <c r="K40" s="5"/>
      <c r="L40" s="5"/>
      <c r="P40" s="5"/>
      <c r="Q40" s="5"/>
      <c r="R40" s="5"/>
      <c r="S40" s="5"/>
    </row>
    <row r="41" spans="2:22" ht="40.5" customHeight="1" thickBot="1" x14ac:dyDescent="0.3">
      <c r="B41" s="260" t="s">
        <v>139</v>
      </c>
      <c r="C41" s="261"/>
      <c r="D41" s="261"/>
      <c r="E41" s="261"/>
      <c r="F41" s="261"/>
      <c r="G41" s="261"/>
      <c r="H41" s="262"/>
      <c r="I41" s="108"/>
      <c r="J41" s="5"/>
      <c r="K41" s="5"/>
      <c r="L41" s="5"/>
      <c r="P41" s="5"/>
      <c r="Q41" s="5"/>
      <c r="R41" s="5"/>
      <c r="S41" s="5"/>
    </row>
    <row r="42" spans="2:22" ht="62.5" thickBot="1" x14ac:dyDescent="0.3">
      <c r="B42" s="156" t="s">
        <v>55</v>
      </c>
      <c r="C42" s="157" t="s">
        <v>56</v>
      </c>
      <c r="D42" s="158" t="s">
        <v>57</v>
      </c>
      <c r="E42" s="158" t="s">
        <v>85</v>
      </c>
      <c r="F42" s="158" t="s">
        <v>59</v>
      </c>
      <c r="G42" s="159" t="s">
        <v>86</v>
      </c>
      <c r="H42" s="155" t="s">
        <v>87</v>
      </c>
      <c r="I42" s="117"/>
      <c r="J42" s="5"/>
      <c r="K42" s="5"/>
      <c r="L42" s="5"/>
      <c r="P42" s="5"/>
      <c r="Q42" s="5"/>
      <c r="R42" s="5"/>
      <c r="S42" s="5"/>
    </row>
    <row r="43" spans="2:22" ht="21.75" customHeight="1" x14ac:dyDescent="0.3">
      <c r="B43" s="160">
        <v>302.01</v>
      </c>
      <c r="C43" s="161" t="s">
        <v>61</v>
      </c>
      <c r="D43" s="162">
        <v>3.75</v>
      </c>
      <c r="E43" s="163">
        <v>0</v>
      </c>
      <c r="F43" s="164">
        <f>D43+E43</f>
        <v>3.75</v>
      </c>
      <c r="G43" s="196">
        <v>0.96250000000000002</v>
      </c>
      <c r="H43" s="197" t="str">
        <f>(IF((($K$106-$K$108)/$K$108)&gt;0.05, "5.00%",($K$106-$K$108)/$K$108))</f>
        <v>5.00%</v>
      </c>
      <c r="I43" s="119"/>
      <c r="J43" s="78"/>
      <c r="K43" s="5"/>
      <c r="L43" s="5"/>
      <c r="P43" s="5"/>
      <c r="Q43" s="5"/>
      <c r="R43" s="5"/>
      <c r="S43" s="5"/>
    </row>
    <row r="44" spans="2:22" ht="21.75" customHeight="1" x14ac:dyDescent="0.3">
      <c r="B44" s="54" t="s">
        <v>62</v>
      </c>
      <c r="C44" s="79" t="s">
        <v>63</v>
      </c>
      <c r="D44" s="56">
        <v>6.85</v>
      </c>
      <c r="E44" s="56">
        <v>1</v>
      </c>
      <c r="F44" s="57">
        <f t="shared" ref="F44:F53" si="2">D44+E44</f>
        <v>7.85</v>
      </c>
      <c r="G44" s="198">
        <v>0.92149999999999999</v>
      </c>
      <c r="H44" s="199" t="str">
        <f>(IF((($K$106-$K$108)/$K$108)&gt;0.05, "5.00%",($K$106-$K$108)/$K$108))</f>
        <v>5.00%</v>
      </c>
      <c r="I44" s="119"/>
      <c r="J44" s="5"/>
      <c r="K44" s="5"/>
      <c r="L44" s="5"/>
      <c r="P44" s="5"/>
      <c r="Q44" s="5"/>
      <c r="R44" s="5"/>
      <c r="S44" s="5"/>
      <c r="U44" s="81"/>
      <c r="V44" s="81"/>
    </row>
    <row r="45" spans="2:22" ht="21.75" customHeight="1" x14ac:dyDescent="0.3">
      <c r="B45" s="54" t="s">
        <v>64</v>
      </c>
      <c r="C45" s="79" t="s">
        <v>65</v>
      </c>
      <c r="D45" s="56">
        <v>6.85</v>
      </c>
      <c r="E45" s="56">
        <v>1</v>
      </c>
      <c r="F45" s="57">
        <f t="shared" si="2"/>
        <v>7.85</v>
      </c>
      <c r="G45" s="198">
        <v>0.92149999999999999</v>
      </c>
      <c r="H45" s="199" t="str">
        <f t="shared" ref="H45:H53" si="3">(IF((($K$106-$K$108)/$K$108)&gt;0.05, "5.00%",($K$106-$K$108)/$K$108))</f>
        <v>5.00%</v>
      </c>
      <c r="I45" s="119"/>
      <c r="J45" s="5"/>
      <c r="K45" s="5"/>
      <c r="L45" s="5"/>
      <c r="P45" s="5"/>
      <c r="Q45" s="5"/>
      <c r="R45" s="5"/>
      <c r="S45" s="5"/>
    </row>
    <row r="46" spans="2:22" ht="21.75" customHeight="1" x14ac:dyDescent="0.3">
      <c r="B46" s="54" t="s">
        <v>66</v>
      </c>
      <c r="C46" s="79" t="s">
        <v>67</v>
      </c>
      <c r="D46" s="56">
        <v>6.85</v>
      </c>
      <c r="E46" s="56">
        <v>1</v>
      </c>
      <c r="F46" s="57">
        <f t="shared" si="2"/>
        <v>7.85</v>
      </c>
      <c r="G46" s="198">
        <v>0.92149999999999999</v>
      </c>
      <c r="H46" s="199" t="str">
        <f t="shared" si="3"/>
        <v>5.00%</v>
      </c>
      <c r="I46" s="119"/>
      <c r="J46" s="5"/>
      <c r="K46" s="5"/>
      <c r="L46" s="5"/>
      <c r="P46" s="5"/>
      <c r="Q46" s="5"/>
      <c r="R46" s="5"/>
      <c r="S46" s="5"/>
    </row>
    <row r="47" spans="2:22" ht="21.75" customHeight="1" x14ac:dyDescent="0.3">
      <c r="B47" s="54" t="s">
        <v>68</v>
      </c>
      <c r="C47" s="79" t="s">
        <v>69</v>
      </c>
      <c r="D47" s="56">
        <v>6.85</v>
      </c>
      <c r="E47" s="56">
        <v>1</v>
      </c>
      <c r="F47" s="57">
        <f t="shared" si="2"/>
        <v>7.85</v>
      </c>
      <c r="G47" s="198">
        <v>0.92149999999999999</v>
      </c>
      <c r="H47" s="199" t="str">
        <f t="shared" si="3"/>
        <v>5.00%</v>
      </c>
      <c r="I47" s="119"/>
      <c r="J47" s="5"/>
      <c r="K47" s="5"/>
      <c r="L47" s="5"/>
      <c r="P47" s="5"/>
      <c r="Q47" s="5"/>
      <c r="R47" s="5"/>
      <c r="S47" s="5"/>
    </row>
    <row r="48" spans="2:22" ht="21.75" customHeight="1" x14ac:dyDescent="0.3">
      <c r="B48" s="54" t="s">
        <v>125</v>
      </c>
      <c r="C48" s="79" t="s">
        <v>70</v>
      </c>
      <c r="D48" s="56">
        <v>8.25</v>
      </c>
      <c r="E48" s="56">
        <v>1</v>
      </c>
      <c r="F48" s="58">
        <f t="shared" si="2"/>
        <v>9.25</v>
      </c>
      <c r="G48" s="198">
        <v>0.90749999999999997</v>
      </c>
      <c r="H48" s="199" t="str">
        <f t="shared" si="3"/>
        <v>5.00%</v>
      </c>
      <c r="I48" s="119"/>
      <c r="J48" s="5" t="s">
        <v>88</v>
      </c>
      <c r="K48" s="5"/>
      <c r="L48" s="5"/>
      <c r="P48" s="5"/>
      <c r="Q48" s="5"/>
      <c r="R48" s="5"/>
      <c r="S48" s="5"/>
    </row>
    <row r="49" spans="2:23" ht="21.75" customHeight="1" x14ac:dyDescent="0.3">
      <c r="B49" s="54" t="s">
        <v>126</v>
      </c>
      <c r="C49" s="79" t="s">
        <v>71</v>
      </c>
      <c r="D49" s="56">
        <v>6.2</v>
      </c>
      <c r="E49" s="56">
        <v>1</v>
      </c>
      <c r="F49" s="58">
        <f t="shared" si="2"/>
        <v>7.2</v>
      </c>
      <c r="G49" s="198">
        <v>0.92800000000000005</v>
      </c>
      <c r="H49" s="199" t="str">
        <f t="shared" si="3"/>
        <v>5.00%</v>
      </c>
      <c r="I49" s="119"/>
      <c r="J49" s="5"/>
      <c r="K49" s="5"/>
      <c r="L49" s="5"/>
      <c r="P49" s="5"/>
      <c r="Q49" s="5"/>
      <c r="R49" s="5"/>
      <c r="S49" s="5"/>
    </row>
    <row r="50" spans="2:23" ht="21.75" customHeight="1" x14ac:dyDescent="0.3">
      <c r="B50" s="54" t="s">
        <v>127</v>
      </c>
      <c r="C50" s="79" t="s">
        <v>72</v>
      </c>
      <c r="D50" s="56">
        <v>5.5</v>
      </c>
      <c r="E50" s="56">
        <v>1</v>
      </c>
      <c r="F50" s="57">
        <f t="shared" si="2"/>
        <v>6.5</v>
      </c>
      <c r="G50" s="198">
        <v>0.93500000000000005</v>
      </c>
      <c r="H50" s="199" t="str">
        <f t="shared" si="3"/>
        <v>5.00%</v>
      </c>
      <c r="I50" s="119"/>
      <c r="J50" s="5"/>
      <c r="K50" s="5"/>
      <c r="L50" s="5"/>
      <c r="P50" s="5"/>
      <c r="Q50" s="5"/>
      <c r="R50" s="5"/>
      <c r="S50" s="5"/>
    </row>
    <row r="51" spans="2:23" ht="21.75" customHeight="1" x14ac:dyDescent="0.3">
      <c r="B51" s="54" t="s">
        <v>128</v>
      </c>
      <c r="C51" s="79" t="s">
        <v>73</v>
      </c>
      <c r="D51" s="56">
        <v>4.9000000000000004</v>
      </c>
      <c r="E51" s="56">
        <v>1</v>
      </c>
      <c r="F51" s="57">
        <f t="shared" si="2"/>
        <v>5.9</v>
      </c>
      <c r="G51" s="198">
        <v>0.94099999999999995</v>
      </c>
      <c r="H51" s="199" t="str">
        <f t="shared" si="3"/>
        <v>5.00%</v>
      </c>
      <c r="I51" s="119"/>
      <c r="J51" s="5"/>
      <c r="K51" s="5"/>
      <c r="L51" s="5"/>
      <c r="P51" s="5"/>
      <c r="Q51" s="5"/>
      <c r="R51" s="5"/>
      <c r="S51" s="5"/>
      <c r="U51" s="36"/>
      <c r="V51" s="36"/>
    </row>
    <row r="52" spans="2:23" ht="21.75" customHeight="1" x14ac:dyDescent="0.3">
      <c r="B52" s="54" t="s">
        <v>129</v>
      </c>
      <c r="C52" s="79" t="s">
        <v>74</v>
      </c>
      <c r="D52" s="56">
        <v>4.5</v>
      </c>
      <c r="E52" s="60">
        <v>1</v>
      </c>
      <c r="F52" s="57">
        <f t="shared" si="2"/>
        <v>5.5</v>
      </c>
      <c r="G52" s="198">
        <v>0.94499999999999995</v>
      </c>
      <c r="H52" s="199" t="str">
        <f t="shared" si="3"/>
        <v>5.00%</v>
      </c>
      <c r="I52" s="119"/>
      <c r="J52" s="5"/>
      <c r="K52" s="5"/>
      <c r="L52" s="5"/>
      <c r="P52" s="5"/>
      <c r="Q52" s="5"/>
      <c r="R52" s="5"/>
      <c r="S52" s="5"/>
      <c r="U52" s="36"/>
      <c r="V52" s="36"/>
    </row>
    <row r="53" spans="2:23" ht="21.75" customHeight="1" thickBot="1" x14ac:dyDescent="0.35">
      <c r="B53" s="61" t="s">
        <v>130</v>
      </c>
      <c r="C53" s="82" t="s">
        <v>75</v>
      </c>
      <c r="D53" s="63">
        <v>6.7</v>
      </c>
      <c r="E53" s="64">
        <v>1</v>
      </c>
      <c r="F53" s="65">
        <f t="shared" si="2"/>
        <v>7.7</v>
      </c>
      <c r="G53" s="200">
        <v>0.92300000000000004</v>
      </c>
      <c r="H53" s="201" t="str">
        <f t="shared" si="3"/>
        <v>5.00%</v>
      </c>
      <c r="I53" s="119"/>
      <c r="J53" s="5"/>
      <c r="K53" s="5"/>
      <c r="L53" s="5"/>
      <c r="P53" s="5"/>
      <c r="Q53" s="5"/>
      <c r="R53" s="5"/>
      <c r="S53" s="5"/>
      <c r="U53" s="36"/>
      <c r="V53" s="36"/>
    </row>
    <row r="54" spans="2:23" x14ac:dyDescent="0.25">
      <c r="B54" s="87"/>
      <c r="C54" s="86"/>
      <c r="D54" s="86"/>
      <c r="E54" s="86"/>
      <c r="F54" s="86"/>
      <c r="G54" s="86"/>
      <c r="H54" s="86"/>
      <c r="I54" s="120"/>
      <c r="J54" s="5"/>
      <c r="K54" s="5"/>
      <c r="L54" s="5"/>
      <c r="P54" s="5"/>
      <c r="Q54" s="5"/>
      <c r="R54" s="5"/>
      <c r="S54" s="5"/>
      <c r="U54" s="36"/>
      <c r="V54" s="36"/>
    </row>
    <row r="55" spans="2:23" ht="21" customHeight="1" thickBot="1" x14ac:dyDescent="0.3">
      <c r="B55" s="87"/>
      <c r="C55" s="86"/>
      <c r="D55" s="86"/>
      <c r="E55" s="86"/>
      <c r="F55" s="86"/>
      <c r="G55" s="86"/>
      <c r="H55" s="86"/>
      <c r="I55" s="120"/>
      <c r="J55" s="5"/>
      <c r="K55" s="5"/>
      <c r="L55" s="5"/>
      <c r="P55" s="5"/>
      <c r="Q55" s="5"/>
      <c r="R55" s="5"/>
      <c r="S55" s="5"/>
      <c r="U55" s="36"/>
      <c r="V55" s="36"/>
    </row>
    <row r="56" spans="2:23" ht="41.25" customHeight="1" thickBot="1" x14ac:dyDescent="0.3">
      <c r="B56" s="263" t="s">
        <v>131</v>
      </c>
      <c r="C56" s="264"/>
      <c r="D56" s="264"/>
      <c r="E56" s="264"/>
      <c r="F56" s="264"/>
      <c r="G56" s="264"/>
      <c r="H56" s="265"/>
      <c r="I56" s="121"/>
      <c r="V56" s="36"/>
    </row>
    <row r="57" spans="2:23" ht="40.5" customHeight="1" thickBot="1" x14ac:dyDescent="0.3">
      <c r="B57" s="266" t="s">
        <v>134</v>
      </c>
      <c r="C57" s="267"/>
      <c r="D57" s="267"/>
      <c r="E57" s="267"/>
      <c r="F57" s="267"/>
      <c r="G57" s="267"/>
      <c r="H57" s="268"/>
      <c r="I57" s="108"/>
      <c r="V57" s="81"/>
    </row>
    <row r="58" spans="2:23" ht="47" thickBot="1" x14ac:dyDescent="0.3">
      <c r="B58" s="46" t="s">
        <v>55</v>
      </c>
      <c r="C58" s="47" t="s">
        <v>56</v>
      </c>
      <c r="D58" s="48" t="s">
        <v>57</v>
      </c>
      <c r="E58" s="48" t="s">
        <v>85</v>
      </c>
      <c r="F58" s="48" t="s">
        <v>59</v>
      </c>
      <c r="G58" s="249" t="s">
        <v>60</v>
      </c>
      <c r="H58" s="250"/>
      <c r="I58" s="117"/>
      <c r="V58" s="81"/>
    </row>
    <row r="59" spans="2:23" ht="21.75" customHeight="1" x14ac:dyDescent="0.3">
      <c r="B59" s="49" t="s">
        <v>89</v>
      </c>
      <c r="C59" s="89" t="s">
        <v>90</v>
      </c>
      <c r="D59" s="51">
        <v>6</v>
      </c>
      <c r="E59" s="51">
        <v>1</v>
      </c>
      <c r="F59" s="51">
        <f>D59+E59</f>
        <v>7</v>
      </c>
      <c r="G59" s="251">
        <f>IF((ABS(($K$102-$K$101)*F59/100))&gt;0.1, ($K$102-$K$101)*F59/100, 0)</f>
        <v>24.71</v>
      </c>
      <c r="H59" s="252" t="e">
        <f>IF((ABS((#REF!-#REF!)*E59/100))&gt;0.1, (#REF!-#REF!)*E59/100, 0)</f>
        <v>#REF!</v>
      </c>
      <c r="I59" s="118"/>
      <c r="V59" s="81"/>
    </row>
    <row r="60" spans="2:23" ht="21.75" customHeight="1" x14ac:dyDescent="0.3">
      <c r="B60" s="54" t="s">
        <v>91</v>
      </c>
      <c r="C60" s="90" t="s">
        <v>92</v>
      </c>
      <c r="D60" s="56">
        <v>6</v>
      </c>
      <c r="E60" s="56">
        <v>1</v>
      </c>
      <c r="F60" s="56">
        <f>D60+E60</f>
        <v>7</v>
      </c>
      <c r="G60" s="253">
        <f>IF((ABS(($K$102-$K$101)*F60/100))&gt;0.1, ($K$102-$K$101)*F60/100, 0)</f>
        <v>24.71</v>
      </c>
      <c r="H60" s="254" t="e">
        <f>IF((ABS((#REF!-#REF!)*E60/100))&gt;0.1, (#REF!-#REF!)*E60/100, 0)</f>
        <v>#REF!</v>
      </c>
      <c r="I60" s="118"/>
    </row>
    <row r="61" spans="2:23" ht="21" customHeight="1" thickBot="1" x14ac:dyDescent="0.35">
      <c r="B61" s="61" t="s">
        <v>93</v>
      </c>
      <c r="C61" s="91" t="s">
        <v>94</v>
      </c>
      <c r="D61" s="63">
        <v>6</v>
      </c>
      <c r="E61" s="63">
        <v>1</v>
      </c>
      <c r="F61" s="63">
        <f>D61+E61</f>
        <v>7</v>
      </c>
      <c r="G61" s="255">
        <f>IF((ABS(($K$102-$K$101)*F61/100))&gt;0.1, ($K$102-$K$101)*F61/100, 0)</f>
        <v>24.71</v>
      </c>
      <c r="H61" s="256" t="e">
        <f>IF((ABS((#REF!-#REF!)*E61/100))&gt;0.1, (#REF!-#REF!)*E61/100, 0)</f>
        <v>#REF!</v>
      </c>
      <c r="I61" s="118"/>
    </row>
    <row r="62" spans="2:23" ht="61.5" customHeight="1" thickBot="1" x14ac:dyDescent="0.3">
      <c r="I62" s="121"/>
      <c r="V62" s="92"/>
    </row>
    <row r="63" spans="2:23" ht="43.5" customHeight="1" thickBot="1" x14ac:dyDescent="0.3">
      <c r="B63" s="245" t="s">
        <v>95</v>
      </c>
      <c r="C63" s="246"/>
      <c r="D63" s="246"/>
      <c r="E63" s="246"/>
      <c r="F63" s="246"/>
      <c r="G63" s="246"/>
      <c r="H63" s="247"/>
      <c r="I63" s="121"/>
    </row>
    <row r="64" spans="2:23" s="4" customFormat="1" ht="15" customHeight="1" x14ac:dyDescent="0.25">
      <c r="B64" s="243"/>
      <c r="C64" s="243"/>
      <c r="D64" s="243"/>
      <c r="E64" s="243"/>
      <c r="F64" s="243"/>
      <c r="G64" s="243"/>
      <c r="H64" s="243"/>
      <c r="I64" s="121"/>
      <c r="M64" s="5"/>
      <c r="N64" s="5"/>
      <c r="O64" s="5"/>
      <c r="P64" s="6"/>
      <c r="Q64" s="6"/>
      <c r="R64" s="6"/>
      <c r="S64" s="6"/>
      <c r="T64" s="5"/>
      <c r="U64" s="5"/>
      <c r="V64" s="5"/>
      <c r="W64" s="5"/>
    </row>
    <row r="65" spans="2:23" s="4" customFormat="1" ht="21.75" customHeight="1" x14ac:dyDescent="0.25">
      <c r="B65" s="248" t="s">
        <v>96</v>
      </c>
      <c r="C65" s="248"/>
      <c r="D65" s="248"/>
      <c r="E65" s="248"/>
      <c r="F65" s="248"/>
      <c r="G65" s="248"/>
      <c r="H65" s="248"/>
      <c r="I65" s="121"/>
      <c r="M65" s="5"/>
      <c r="N65" s="5"/>
      <c r="O65" s="5"/>
      <c r="P65" s="6"/>
      <c r="Q65" s="6"/>
      <c r="R65" s="6"/>
      <c r="S65" s="6"/>
      <c r="T65" s="5"/>
      <c r="U65" s="5"/>
      <c r="V65" s="5"/>
      <c r="W65" s="5"/>
    </row>
    <row r="66" spans="2:23" s="4" customFormat="1" ht="14.25" customHeight="1" thickBot="1" x14ac:dyDescent="0.3">
      <c r="B66" s="243"/>
      <c r="C66" s="243"/>
      <c r="D66" s="243"/>
      <c r="E66" s="243"/>
      <c r="F66" s="243"/>
      <c r="G66" s="243"/>
      <c r="H66" s="243"/>
      <c r="I66" s="121"/>
      <c r="M66" s="5"/>
      <c r="N66" s="5"/>
      <c r="O66" s="5"/>
      <c r="P66" s="6"/>
      <c r="Q66" s="6"/>
      <c r="R66" s="6"/>
      <c r="S66" s="6"/>
      <c r="T66" s="5"/>
      <c r="U66" s="5"/>
      <c r="V66" s="5"/>
      <c r="W66" s="5"/>
    </row>
    <row r="67" spans="2:23" s="4" customFormat="1" ht="46.5" customHeight="1" x14ac:dyDescent="0.25">
      <c r="B67" s="235" t="s">
        <v>97</v>
      </c>
      <c r="C67" s="237" t="s">
        <v>98</v>
      </c>
      <c r="D67" s="239" t="s">
        <v>99</v>
      </c>
      <c r="E67" s="237" t="s">
        <v>100</v>
      </c>
      <c r="F67" s="237"/>
      <c r="G67" s="237" t="s">
        <v>101</v>
      </c>
      <c r="H67" s="241"/>
      <c r="I67" s="121"/>
      <c r="M67" s="5"/>
      <c r="N67" s="5"/>
      <c r="O67" s="5"/>
      <c r="P67" s="6"/>
      <c r="Q67" s="6"/>
      <c r="R67" s="6"/>
      <c r="S67" s="6"/>
      <c r="T67" s="5"/>
      <c r="U67" s="5"/>
      <c r="V67" s="5"/>
      <c r="W67" s="5"/>
    </row>
    <row r="68" spans="2:23" s="4" customFormat="1" ht="46.5" customHeight="1" thickBot="1" x14ac:dyDescent="0.3">
      <c r="B68" s="236"/>
      <c r="C68" s="238"/>
      <c r="D68" s="240"/>
      <c r="E68" s="238"/>
      <c r="F68" s="238"/>
      <c r="G68" s="238"/>
      <c r="H68" s="242"/>
      <c r="I68" s="121"/>
      <c r="M68" s="5"/>
      <c r="N68" s="5"/>
      <c r="O68" s="5"/>
      <c r="P68" s="6"/>
      <c r="Q68" s="6"/>
      <c r="R68" s="6"/>
      <c r="S68" s="6"/>
      <c r="T68" s="5"/>
      <c r="U68" s="5"/>
      <c r="V68" s="5"/>
      <c r="W68" s="5"/>
    </row>
    <row r="69" spans="2:23" s="4" customFormat="1" ht="18.75" customHeight="1" x14ac:dyDescent="0.25">
      <c r="B69" s="243"/>
      <c r="C69" s="243"/>
      <c r="D69" s="243"/>
      <c r="E69" s="243"/>
      <c r="F69" s="243"/>
      <c r="G69" s="243"/>
      <c r="H69" s="243"/>
      <c r="I69" s="121"/>
      <c r="M69" s="5"/>
      <c r="N69" s="5"/>
      <c r="O69" s="5"/>
      <c r="P69" s="6"/>
      <c r="Q69" s="6"/>
      <c r="R69" s="6"/>
      <c r="S69" s="6"/>
      <c r="T69" s="5"/>
      <c r="U69" s="5"/>
      <c r="V69" s="5"/>
      <c r="W69" s="5"/>
    </row>
    <row r="70" spans="2:23" s="4" customFormat="1" ht="21.75" customHeight="1" x14ac:dyDescent="0.25">
      <c r="B70" s="248" t="s">
        <v>102</v>
      </c>
      <c r="C70" s="248"/>
      <c r="D70" s="248"/>
      <c r="E70" s="248"/>
      <c r="F70" s="248"/>
      <c r="G70" s="248"/>
      <c r="H70" s="248"/>
      <c r="I70" s="121"/>
      <c r="M70" s="5"/>
      <c r="N70" s="5"/>
      <c r="O70" s="5"/>
      <c r="P70" s="6"/>
      <c r="Q70" s="6"/>
      <c r="R70" s="6"/>
      <c r="S70" s="6"/>
      <c r="T70" s="5"/>
      <c r="U70" s="5"/>
      <c r="V70" s="5"/>
      <c r="W70" s="5"/>
    </row>
    <row r="71" spans="2:23" s="4" customFormat="1" ht="15.75" customHeight="1" x14ac:dyDescent="0.25">
      <c r="B71" s="243"/>
      <c r="C71" s="243"/>
      <c r="D71" s="243"/>
      <c r="E71" s="243"/>
      <c r="F71" s="243"/>
      <c r="G71" s="243"/>
      <c r="H71" s="243"/>
      <c r="I71" s="121"/>
      <c r="M71" s="5"/>
      <c r="N71" s="5"/>
      <c r="O71" s="5"/>
      <c r="P71" s="6"/>
      <c r="Q71" s="6"/>
      <c r="R71" s="6"/>
      <c r="S71" s="6"/>
      <c r="T71" s="5"/>
      <c r="U71" s="5"/>
      <c r="V71" s="5"/>
      <c r="W71" s="5"/>
    </row>
    <row r="72" spans="2:23" s="4" customFormat="1" ht="33" customHeight="1" x14ac:dyDescent="0.25">
      <c r="B72" s="232" t="s">
        <v>103</v>
      </c>
      <c r="C72" s="232"/>
      <c r="D72" s="232"/>
      <c r="E72" s="232"/>
      <c r="F72" s="232"/>
      <c r="G72" s="232"/>
      <c r="H72" s="232"/>
      <c r="I72" s="121"/>
      <c r="M72" s="5"/>
      <c r="N72" s="5"/>
      <c r="O72" s="5"/>
      <c r="P72" s="6"/>
      <c r="Q72" s="6"/>
      <c r="R72" s="6"/>
      <c r="S72" s="6"/>
      <c r="T72" s="5"/>
      <c r="U72" s="5"/>
      <c r="V72" s="5"/>
      <c r="W72" s="5"/>
    </row>
    <row r="73" spans="2:23" s="93" customFormat="1" ht="33" customHeight="1" x14ac:dyDescent="0.35">
      <c r="B73" s="233" t="s">
        <v>104</v>
      </c>
      <c r="C73" s="233"/>
      <c r="E73" s="94"/>
      <c r="F73" s="94"/>
      <c r="G73" s="94"/>
      <c r="H73" s="94"/>
      <c r="I73" s="122"/>
    </row>
    <row r="74" spans="2:23" s="93" customFormat="1" ht="33" customHeight="1" x14ac:dyDescent="0.35">
      <c r="C74" s="100" t="str">
        <f>CONCATENATE(" $45.000"," + ($",G20,") =")</f>
        <v xml:space="preserve"> $45.000 + ($13.238) =</v>
      </c>
      <c r="D74" s="95">
        <f>(45+G20)</f>
        <v>58.238</v>
      </c>
      <c r="E74" s="29"/>
      <c r="F74" s="29"/>
      <c r="G74" s="29"/>
      <c r="H74" s="29"/>
      <c r="I74" s="122"/>
    </row>
    <row r="75" spans="2:23" s="93" customFormat="1" ht="33" customHeight="1" x14ac:dyDescent="0.35">
      <c r="B75" s="233" t="s">
        <v>105</v>
      </c>
      <c r="C75" s="233"/>
      <c r="D75" s="96"/>
      <c r="E75" s="29"/>
      <c r="F75" s="29"/>
      <c r="G75" s="29"/>
      <c r="H75" s="29"/>
      <c r="I75" s="122"/>
    </row>
    <row r="76" spans="2:23" s="93" customFormat="1" ht="33" customHeight="1" x14ac:dyDescent="0.35">
      <c r="C76" s="105" t="str">
        <f>CONCATENATE(" $45.000"," x ",H43, " =")</f>
        <v xml:space="preserve"> $45.000 x 5.00% =</v>
      </c>
      <c r="D76" s="106">
        <f>(45*H43)</f>
        <v>2.25</v>
      </c>
      <c r="E76" s="29"/>
      <c r="F76" s="29"/>
      <c r="G76" s="29"/>
      <c r="H76" s="29"/>
      <c r="I76" s="122"/>
    </row>
    <row r="77" spans="2:23" s="93" customFormat="1" ht="33" customHeight="1" x14ac:dyDescent="0.35">
      <c r="C77" s="244" t="str">
        <f>CONCATENATE("$",D76," x 96.25% (Difference of 100% Material Minus Total % Asphalt + Fuel Allowance) =")</f>
        <v>$2.25 x 96.25% (Difference of 100% Material Minus Total % Asphalt + Fuel Allowance) =</v>
      </c>
      <c r="D77" s="244"/>
      <c r="E77" s="244"/>
      <c r="F77" s="244"/>
      <c r="G77" s="244"/>
      <c r="H77" s="95">
        <f>D76*96.25/100</f>
        <v>2.1659999999999999</v>
      </c>
      <c r="I77" s="122"/>
    </row>
    <row r="78" spans="2:23" s="93" customFormat="1" ht="33" customHeight="1" x14ac:dyDescent="0.35">
      <c r="B78" s="233" t="s">
        <v>106</v>
      </c>
      <c r="C78" s="233"/>
      <c r="D78" s="233"/>
      <c r="E78" s="233"/>
      <c r="F78" s="233"/>
      <c r="G78" s="29"/>
      <c r="H78" s="29"/>
      <c r="I78" s="122"/>
    </row>
    <row r="79" spans="2:23" s="93" customFormat="1" ht="33" customHeight="1" x14ac:dyDescent="0.35">
      <c r="C79" s="205" t="str">
        <f>CONCATENATE("$",D74," + $",H77, "  =")</f>
        <v>$58.238 + $2.166  =</v>
      </c>
      <c r="D79" s="97">
        <f>D74+H77</f>
        <v>60.404000000000003</v>
      </c>
      <c r="E79" s="29"/>
      <c r="F79" s="29"/>
      <c r="G79" s="29"/>
      <c r="H79" s="29"/>
      <c r="I79" s="122"/>
    </row>
    <row r="80" spans="2:23" ht="29.25" customHeight="1" thickBot="1" x14ac:dyDescent="0.3">
      <c r="I80" s="121"/>
    </row>
    <row r="81" spans="2:22" ht="43.5" customHeight="1" thickBot="1" x14ac:dyDescent="0.3">
      <c r="B81" s="245" t="s">
        <v>107</v>
      </c>
      <c r="C81" s="246"/>
      <c r="D81" s="246"/>
      <c r="E81" s="246"/>
      <c r="F81" s="246"/>
      <c r="G81" s="246"/>
      <c r="H81" s="247"/>
      <c r="I81" s="121"/>
    </row>
    <row r="82" spans="2:22" ht="21.75" customHeight="1" x14ac:dyDescent="0.25">
      <c r="B82" s="243"/>
      <c r="C82" s="243"/>
      <c r="D82" s="243"/>
      <c r="E82" s="243"/>
      <c r="F82" s="243"/>
      <c r="G82" s="243"/>
      <c r="H82" s="243"/>
      <c r="I82" s="121"/>
    </row>
    <row r="83" spans="2:22" ht="21.75" customHeight="1" x14ac:dyDescent="0.25">
      <c r="B83" s="248" t="s">
        <v>108</v>
      </c>
      <c r="C83" s="248"/>
      <c r="D83" s="248"/>
      <c r="E83" s="248"/>
      <c r="F83" s="248"/>
      <c r="G83" s="248"/>
      <c r="H83" s="248"/>
      <c r="I83" s="121"/>
    </row>
    <row r="84" spans="2:22" ht="14.25" customHeight="1" thickBot="1" x14ac:dyDescent="0.3">
      <c r="B84" s="243"/>
      <c r="C84" s="243"/>
      <c r="D84" s="243"/>
      <c r="E84" s="243"/>
      <c r="F84" s="243"/>
      <c r="G84" s="243"/>
      <c r="H84" s="243"/>
      <c r="I84" s="121"/>
    </row>
    <row r="85" spans="2:22" ht="46.5" customHeight="1" x14ac:dyDescent="0.25">
      <c r="B85" s="235" t="s">
        <v>97</v>
      </c>
      <c r="C85" s="237" t="s">
        <v>98</v>
      </c>
      <c r="D85" s="239" t="s">
        <v>99</v>
      </c>
      <c r="E85" s="237" t="s">
        <v>100</v>
      </c>
      <c r="F85" s="237"/>
      <c r="G85" s="237" t="s">
        <v>101</v>
      </c>
      <c r="H85" s="241"/>
      <c r="I85" s="121"/>
    </row>
    <row r="86" spans="2:22" ht="46.5" customHeight="1" thickBot="1" x14ac:dyDescent="0.3">
      <c r="B86" s="236"/>
      <c r="C86" s="238"/>
      <c r="D86" s="240"/>
      <c r="E86" s="238"/>
      <c r="F86" s="238"/>
      <c r="G86" s="238"/>
      <c r="H86" s="242"/>
      <c r="I86" s="121"/>
    </row>
    <row r="87" spans="2:22" ht="18.75" customHeight="1" x14ac:dyDescent="0.25">
      <c r="B87" s="243"/>
      <c r="C87" s="243"/>
      <c r="D87" s="243"/>
      <c r="E87" s="243"/>
      <c r="F87" s="243"/>
      <c r="G87" s="243"/>
      <c r="H87" s="243"/>
      <c r="I87" s="121"/>
    </row>
    <row r="88" spans="2:22" ht="33" customHeight="1" x14ac:dyDescent="0.25">
      <c r="B88" s="232" t="s">
        <v>109</v>
      </c>
      <c r="C88" s="232"/>
      <c r="D88" s="232"/>
      <c r="E88" s="232"/>
      <c r="F88" s="232"/>
      <c r="G88" s="232"/>
      <c r="H88" s="232"/>
      <c r="I88" s="121"/>
    </row>
    <row r="89" spans="2:22" s="93" customFormat="1" ht="33" customHeight="1" x14ac:dyDescent="0.35">
      <c r="B89" s="233" t="s">
        <v>104</v>
      </c>
      <c r="C89" s="233"/>
      <c r="E89" s="94"/>
      <c r="F89" s="94"/>
      <c r="G89" s="94"/>
      <c r="H89" s="94"/>
      <c r="I89" s="122"/>
    </row>
    <row r="90" spans="2:22" s="93" customFormat="1" ht="33" customHeight="1" x14ac:dyDescent="0.35">
      <c r="C90" s="100" t="str">
        <f>CONCATENATE(" $45.000"," + ($",G59,") =")</f>
        <v xml:space="preserve"> $45.000 + ($24.71) =</v>
      </c>
      <c r="D90" s="95">
        <f>(45+G59)</f>
        <v>69.709999999999994</v>
      </c>
      <c r="E90" s="29"/>
      <c r="F90" s="29"/>
      <c r="G90" s="29"/>
      <c r="H90" s="29"/>
      <c r="I90" s="122"/>
    </row>
    <row r="91" spans="2:22" s="93" customFormat="1" ht="40.5" customHeight="1" x14ac:dyDescent="0.4">
      <c r="B91" s="234" t="s">
        <v>110</v>
      </c>
      <c r="C91" s="234"/>
      <c r="D91" s="98">
        <f>D90</f>
        <v>69.709999999999994</v>
      </c>
      <c r="E91" s="29"/>
      <c r="F91" s="29"/>
      <c r="G91" s="29"/>
      <c r="H91" s="29"/>
      <c r="I91" s="122"/>
    </row>
    <row r="92" spans="2:22" s="93" customFormat="1" ht="33" customHeight="1" thickBot="1" x14ac:dyDescent="0.4">
      <c r="D92" s="95"/>
      <c r="E92" s="29"/>
      <c r="F92" s="29"/>
      <c r="G92" s="29"/>
      <c r="H92" s="29"/>
    </row>
    <row r="93" spans="2:22" ht="15.5" x14ac:dyDescent="0.35">
      <c r="M93" s="297" t="s">
        <v>116</v>
      </c>
      <c r="N93" s="241"/>
      <c r="P93" s="302" t="s">
        <v>6</v>
      </c>
      <c r="Q93" s="303"/>
      <c r="R93" s="303"/>
      <c r="S93" s="304"/>
      <c r="V93" s="93"/>
    </row>
    <row r="94" spans="2:22" ht="13" thickBot="1" x14ac:dyDescent="0.3">
      <c r="M94" s="298"/>
      <c r="N94" s="299"/>
      <c r="P94" s="305"/>
      <c r="Q94" s="306"/>
      <c r="R94" s="306"/>
      <c r="S94" s="307"/>
    </row>
    <row r="95" spans="2:22" ht="50.25" customHeight="1" thickBot="1" x14ac:dyDescent="0.3">
      <c r="M95" s="300"/>
      <c r="N95" s="301"/>
      <c r="P95" s="309" t="s">
        <v>9</v>
      </c>
      <c r="Q95" s="310"/>
      <c r="R95" s="310"/>
      <c r="S95" s="311"/>
      <c r="U95" s="12" t="s">
        <v>10</v>
      </c>
    </row>
    <row r="96" spans="2:22" ht="56.25" customHeight="1" thickBot="1" x14ac:dyDescent="0.3">
      <c r="J96" s="312" t="s">
        <v>8</v>
      </c>
      <c r="K96" s="313"/>
      <c r="L96" s="15"/>
      <c r="M96" s="16" t="s">
        <v>9</v>
      </c>
      <c r="N96" s="17">
        <v>2021</v>
      </c>
      <c r="P96" s="18" t="s">
        <v>12</v>
      </c>
      <c r="Q96" s="19" t="s">
        <v>13</v>
      </c>
      <c r="R96" s="19" t="s">
        <v>14</v>
      </c>
      <c r="S96" s="19" t="s">
        <v>15</v>
      </c>
      <c r="U96" s="20" t="s">
        <v>16</v>
      </c>
    </row>
    <row r="97" spans="10:21" ht="18" customHeight="1" thickBot="1" x14ac:dyDescent="0.3">
      <c r="J97" s="13" t="s">
        <v>11</v>
      </c>
      <c r="K97" s="14">
        <v>2022</v>
      </c>
      <c r="M97" s="21" t="s">
        <v>19</v>
      </c>
      <c r="N97" s="17" t="s">
        <v>20</v>
      </c>
      <c r="P97" s="269">
        <v>44317</v>
      </c>
      <c r="Q97" s="272">
        <v>338.9</v>
      </c>
      <c r="R97" s="99">
        <v>44378</v>
      </c>
      <c r="S97" s="293">
        <v>44075</v>
      </c>
      <c r="U97" s="22" t="s">
        <v>21</v>
      </c>
    </row>
    <row r="98" spans="10:21" ht="18" customHeight="1" thickBot="1" x14ac:dyDescent="0.3">
      <c r="J98" s="13" t="s">
        <v>17</v>
      </c>
      <c r="K98" s="14" t="s">
        <v>41</v>
      </c>
      <c r="M98" s="21" t="s">
        <v>23</v>
      </c>
      <c r="N98" s="26" t="s">
        <v>99</v>
      </c>
      <c r="P98" s="270"/>
      <c r="Q98" s="273"/>
      <c r="R98" s="27">
        <v>44409</v>
      </c>
      <c r="S98" s="294"/>
      <c r="U98" s="22" t="s">
        <v>24</v>
      </c>
    </row>
    <row r="99" spans="10:21" ht="18" customHeight="1" thickBot="1" x14ac:dyDescent="0.3">
      <c r="J99" s="24"/>
      <c r="K99" s="25"/>
      <c r="M99" s="21" t="s">
        <v>26</v>
      </c>
      <c r="N99" s="26" t="s">
        <v>99</v>
      </c>
      <c r="P99" s="271"/>
      <c r="Q99" s="274"/>
      <c r="R99" s="27">
        <v>44440</v>
      </c>
      <c r="S99" s="294"/>
      <c r="U99" s="22" t="s">
        <v>27</v>
      </c>
    </row>
    <row r="100" spans="10:21" ht="18" customHeight="1" thickBot="1" x14ac:dyDescent="0.3">
      <c r="J100" s="290" t="s">
        <v>0</v>
      </c>
      <c r="K100" s="291"/>
      <c r="M100" s="21" t="s">
        <v>29</v>
      </c>
      <c r="N100" s="26" t="s">
        <v>99</v>
      </c>
      <c r="P100" s="269">
        <v>44409</v>
      </c>
      <c r="Q100" s="272">
        <v>340.3</v>
      </c>
      <c r="R100" s="99">
        <v>44470</v>
      </c>
      <c r="S100" s="294"/>
      <c r="U100" s="31" t="s">
        <v>30</v>
      </c>
    </row>
    <row r="101" spans="10:21" ht="18" customHeight="1" thickBot="1" x14ac:dyDescent="0.3">
      <c r="J101" s="13" t="s">
        <v>28</v>
      </c>
      <c r="K101" s="30">
        <v>471</v>
      </c>
      <c r="M101" s="21" t="s">
        <v>33</v>
      </c>
      <c r="N101" s="26">
        <v>518</v>
      </c>
      <c r="P101" s="270"/>
      <c r="Q101" s="273"/>
      <c r="R101" s="27">
        <v>44501</v>
      </c>
      <c r="S101" s="294"/>
    </row>
    <row r="102" spans="10:21" ht="18" customHeight="1" thickBot="1" x14ac:dyDescent="0.3">
      <c r="J102" s="32" t="s">
        <v>32</v>
      </c>
      <c r="K102" s="33">
        <v>824</v>
      </c>
      <c r="M102" s="21" t="s">
        <v>36</v>
      </c>
      <c r="N102" s="26">
        <v>546</v>
      </c>
      <c r="P102" s="271"/>
      <c r="Q102" s="274"/>
      <c r="R102" s="27">
        <v>44531</v>
      </c>
      <c r="S102" s="294"/>
    </row>
    <row r="103" spans="10:21" ht="18" customHeight="1" thickBot="1" x14ac:dyDescent="0.3">
      <c r="J103" s="24"/>
      <c r="K103" s="25"/>
      <c r="M103" s="21" t="s">
        <v>18</v>
      </c>
      <c r="N103" s="26">
        <v>552</v>
      </c>
      <c r="P103" s="269">
        <v>44501</v>
      </c>
      <c r="Q103" s="272">
        <v>341.02199999999999</v>
      </c>
      <c r="R103" s="99">
        <v>44562</v>
      </c>
      <c r="S103" s="294"/>
      <c r="U103" s="36"/>
    </row>
    <row r="104" spans="10:21" ht="18" customHeight="1" thickBot="1" x14ac:dyDescent="0.3">
      <c r="J104" s="290" t="s">
        <v>38</v>
      </c>
      <c r="K104" s="291"/>
      <c r="M104" s="21" t="s">
        <v>41</v>
      </c>
      <c r="N104" s="26">
        <v>568</v>
      </c>
      <c r="P104" s="270"/>
      <c r="Q104" s="273"/>
      <c r="R104" s="27">
        <v>44593</v>
      </c>
      <c r="S104" s="294"/>
      <c r="U104" s="36"/>
    </row>
    <row r="105" spans="10:21" ht="18" customHeight="1" thickBot="1" x14ac:dyDescent="0.3">
      <c r="J105" s="37" t="s">
        <v>39</v>
      </c>
      <c r="K105" s="123">
        <v>44682</v>
      </c>
      <c r="M105" s="21" t="s">
        <v>44</v>
      </c>
      <c r="N105" s="26">
        <v>573</v>
      </c>
      <c r="P105" s="271"/>
      <c r="Q105" s="274"/>
      <c r="R105" s="27">
        <v>44621</v>
      </c>
      <c r="S105" s="294"/>
      <c r="U105" s="36"/>
    </row>
    <row r="106" spans="10:21" ht="18" customHeight="1" thickBot="1" x14ac:dyDescent="0.3">
      <c r="J106" s="38" t="s">
        <v>43</v>
      </c>
      <c r="K106" s="39">
        <v>370.11200000000002</v>
      </c>
      <c r="M106" s="21" t="s">
        <v>47</v>
      </c>
      <c r="N106" s="26">
        <v>575</v>
      </c>
      <c r="P106" s="269">
        <v>44593</v>
      </c>
      <c r="Q106" s="272">
        <v>366.12799999999999</v>
      </c>
      <c r="R106" s="99">
        <v>44652</v>
      </c>
      <c r="S106" s="294"/>
      <c r="U106" s="36"/>
    </row>
    <row r="107" spans="10:21" ht="18" customHeight="1" thickBot="1" x14ac:dyDescent="0.3">
      <c r="J107" s="40" t="s">
        <v>46</v>
      </c>
      <c r="K107" s="41" t="s">
        <v>123</v>
      </c>
      <c r="M107" s="21" t="s">
        <v>50</v>
      </c>
      <c r="N107" s="26">
        <v>572</v>
      </c>
      <c r="P107" s="270"/>
      <c r="Q107" s="273"/>
      <c r="R107" s="27">
        <v>44682</v>
      </c>
      <c r="S107" s="294"/>
      <c r="U107" s="36"/>
    </row>
    <row r="108" spans="10:21" ht="18" customHeight="1" thickBot="1" x14ac:dyDescent="0.3">
      <c r="J108" s="40" t="s">
        <v>49</v>
      </c>
      <c r="K108" s="42">
        <v>326.3</v>
      </c>
      <c r="M108" s="21" t="s">
        <v>53</v>
      </c>
      <c r="N108" s="26">
        <v>570</v>
      </c>
      <c r="P108" s="271"/>
      <c r="Q108" s="274"/>
      <c r="R108" s="27">
        <v>44713</v>
      </c>
      <c r="S108" s="294"/>
      <c r="U108" s="36"/>
    </row>
    <row r="109" spans="10:21" ht="18" customHeight="1" thickBot="1" x14ac:dyDescent="0.3">
      <c r="J109" s="43" t="s">
        <v>52</v>
      </c>
      <c r="K109" s="44">
        <v>44743</v>
      </c>
      <c r="L109" s="5"/>
      <c r="M109" s="45" t="s">
        <v>54</v>
      </c>
      <c r="N109" s="126">
        <v>574</v>
      </c>
      <c r="P109" s="269">
        <v>44682</v>
      </c>
      <c r="Q109" s="272">
        <v>370.11200000000002</v>
      </c>
      <c r="R109" s="99">
        <v>44743</v>
      </c>
      <c r="S109" s="294"/>
      <c r="U109" s="36"/>
    </row>
    <row r="110" spans="10:21" ht="18" customHeight="1" thickBot="1" x14ac:dyDescent="0.3">
      <c r="K110" s="5"/>
      <c r="L110" s="5"/>
      <c r="M110" s="16"/>
      <c r="N110" s="125">
        <v>2022</v>
      </c>
      <c r="P110" s="270"/>
      <c r="Q110" s="273"/>
      <c r="R110" s="27">
        <v>44774</v>
      </c>
      <c r="S110" s="294"/>
      <c r="U110" s="36"/>
    </row>
    <row r="111" spans="10:21" ht="18" customHeight="1" thickBot="1" x14ac:dyDescent="0.3">
      <c r="J111" s="5"/>
      <c r="K111" s="5"/>
      <c r="L111" s="5"/>
      <c r="M111" s="21" t="s">
        <v>19</v>
      </c>
      <c r="N111" s="17" t="s">
        <v>20</v>
      </c>
      <c r="P111" s="271"/>
      <c r="Q111" s="274"/>
      <c r="R111" s="27">
        <v>44805</v>
      </c>
      <c r="S111" s="294"/>
      <c r="U111" s="36"/>
    </row>
    <row r="112" spans="10:21" ht="18" customHeight="1" thickBot="1" x14ac:dyDescent="0.3">
      <c r="J112" s="5"/>
      <c r="K112" s="5"/>
      <c r="L112" s="5"/>
      <c r="M112" s="21" t="s">
        <v>23</v>
      </c>
      <c r="N112" s="26">
        <v>580</v>
      </c>
      <c r="P112" s="269">
        <v>44774</v>
      </c>
      <c r="Q112" s="272" t="s">
        <v>88</v>
      </c>
      <c r="R112" s="99">
        <v>44835</v>
      </c>
      <c r="S112" s="294"/>
      <c r="U112" s="36"/>
    </row>
    <row r="113" spans="10:19" ht="18" customHeight="1" thickBot="1" x14ac:dyDescent="0.3">
      <c r="J113" s="5"/>
      <c r="K113" s="5"/>
      <c r="L113" s="5"/>
      <c r="M113" s="21" t="s">
        <v>26</v>
      </c>
      <c r="N113" s="26">
        <v>605</v>
      </c>
      <c r="P113" s="270"/>
      <c r="Q113" s="273"/>
      <c r="R113" s="27">
        <v>44866</v>
      </c>
      <c r="S113" s="294"/>
    </row>
    <row r="114" spans="10:19" ht="18" customHeight="1" thickBot="1" x14ac:dyDescent="0.3">
      <c r="J114" s="5"/>
      <c r="K114" s="5"/>
      <c r="L114" s="5"/>
      <c r="M114" s="21" t="s">
        <v>29</v>
      </c>
      <c r="N114" s="26">
        <v>624</v>
      </c>
      <c r="P114" s="271"/>
      <c r="Q114" s="274"/>
      <c r="R114" s="27">
        <v>44896</v>
      </c>
      <c r="S114" s="294"/>
    </row>
    <row r="115" spans="10:19" ht="18" customHeight="1" thickBot="1" x14ac:dyDescent="0.3">
      <c r="J115" s="5"/>
      <c r="K115" s="5"/>
      <c r="L115" s="5"/>
      <c r="M115" s="21" t="s">
        <v>33</v>
      </c>
      <c r="N115" s="26">
        <v>655</v>
      </c>
      <c r="P115" s="269">
        <v>44866</v>
      </c>
      <c r="Q115" s="272" t="s">
        <v>88</v>
      </c>
      <c r="R115" s="99">
        <v>44927</v>
      </c>
      <c r="S115" s="294"/>
    </row>
    <row r="116" spans="10:19" ht="18" customHeight="1" thickBot="1" x14ac:dyDescent="0.3">
      <c r="J116" s="5"/>
      <c r="K116" s="5"/>
      <c r="L116" s="5"/>
      <c r="M116" s="21" t="s">
        <v>36</v>
      </c>
      <c r="N116" s="26">
        <v>719</v>
      </c>
      <c r="P116" s="270"/>
      <c r="Q116" s="273"/>
      <c r="R116" s="27">
        <v>44958</v>
      </c>
      <c r="S116" s="294"/>
    </row>
    <row r="117" spans="10:19" ht="18" customHeight="1" thickBot="1" x14ac:dyDescent="0.3">
      <c r="J117" s="5"/>
      <c r="K117" s="5"/>
      <c r="L117" s="5"/>
      <c r="M117" s="21" t="s">
        <v>18</v>
      </c>
      <c r="N117" s="26">
        <v>779</v>
      </c>
      <c r="P117" s="271"/>
      <c r="Q117" s="274"/>
      <c r="R117" s="27">
        <v>44986</v>
      </c>
      <c r="S117" s="295"/>
    </row>
    <row r="118" spans="10:19" ht="18" customHeight="1" thickBot="1" x14ac:dyDescent="0.3">
      <c r="J118" s="5"/>
      <c r="K118" s="5"/>
      <c r="L118" s="5"/>
      <c r="M118" s="21" t="s">
        <v>41</v>
      </c>
      <c r="N118" s="26">
        <v>824</v>
      </c>
      <c r="P118" s="269">
        <v>44978</v>
      </c>
      <c r="Q118" s="272" t="s">
        <v>88</v>
      </c>
      <c r="R118" s="99">
        <v>45017</v>
      </c>
      <c r="S118" s="5"/>
    </row>
    <row r="119" spans="10:19" ht="16" thickBot="1" x14ac:dyDescent="0.3">
      <c r="J119" s="5"/>
      <c r="K119" s="5"/>
      <c r="M119" s="21" t="s">
        <v>44</v>
      </c>
      <c r="N119" s="26"/>
      <c r="P119" s="270"/>
      <c r="Q119" s="273"/>
      <c r="R119" s="27">
        <v>45047</v>
      </c>
    </row>
    <row r="120" spans="10:19" ht="16" thickBot="1" x14ac:dyDescent="0.3">
      <c r="M120" s="21" t="s">
        <v>47</v>
      </c>
      <c r="N120" s="26"/>
      <c r="P120" s="271"/>
      <c r="Q120" s="274"/>
      <c r="R120" s="27">
        <v>45078</v>
      </c>
    </row>
    <row r="121" spans="10:19" ht="15.5" x14ac:dyDescent="0.25">
      <c r="M121" s="21" t="s">
        <v>50</v>
      </c>
      <c r="N121" s="26"/>
      <c r="P121" s="5" t="s">
        <v>40</v>
      </c>
      <c r="Q121" s="59">
        <v>326.3</v>
      </c>
      <c r="R121" s="5" t="s">
        <v>40</v>
      </c>
    </row>
    <row r="122" spans="10:19" ht="15.5" x14ac:dyDescent="0.25">
      <c r="M122" s="21" t="s">
        <v>53</v>
      </c>
      <c r="N122" s="26"/>
    </row>
    <row r="123" spans="10:19" ht="16" thickBot="1" x14ac:dyDescent="0.3">
      <c r="M123" s="45" t="s">
        <v>54</v>
      </c>
      <c r="N123" s="126"/>
    </row>
    <row r="124" spans="10:19" ht="15.5" x14ac:dyDescent="0.25">
      <c r="M124" s="16"/>
      <c r="N124" s="125">
        <v>2023</v>
      </c>
    </row>
    <row r="125" spans="10:19" ht="15.5" x14ac:dyDescent="0.25">
      <c r="M125" s="21" t="s">
        <v>19</v>
      </c>
      <c r="N125" s="17" t="s">
        <v>20</v>
      </c>
    </row>
    <row r="126" spans="10:19" ht="15.5" x14ac:dyDescent="0.25">
      <c r="M126" s="21" t="s">
        <v>23</v>
      </c>
      <c r="N126" s="26"/>
    </row>
    <row r="127" spans="10:19" ht="15.5" x14ac:dyDescent="0.25">
      <c r="M127" s="21" t="s">
        <v>26</v>
      </c>
      <c r="N127" s="26"/>
    </row>
    <row r="128" spans="10:19" ht="15.5" x14ac:dyDescent="0.25">
      <c r="M128" s="21" t="s">
        <v>29</v>
      </c>
      <c r="N128" s="26"/>
    </row>
    <row r="129" spans="13:14" ht="15.5" x14ac:dyDescent="0.25">
      <c r="M129" s="21" t="s">
        <v>33</v>
      </c>
      <c r="N129" s="26"/>
    </row>
    <row r="130" spans="13:14" ht="16" thickBot="1" x14ac:dyDescent="0.3">
      <c r="M130" s="45" t="s">
        <v>36</v>
      </c>
      <c r="N130" s="126"/>
    </row>
  </sheetData>
  <sheetProtection algorithmName="SHA-512" hashValue="GldNeIT3yWm6iD59ejeaKv8zyy268f6ruB38/qSYt1AEX6UHgbrOY3wU3fnSWdg1lit52mjKgPhgzLFSu2JU8w==" saltValue="NNgoNZw0Gg7Zpboxac5nPQ==" spinCount="100000" sheet="1" formatColumns="0" formatRows="0"/>
  <mergeCells count="99">
    <mergeCell ref="P118:P120"/>
    <mergeCell ref="Q118:Q120"/>
    <mergeCell ref="P106:P108"/>
    <mergeCell ref="Q106:Q108"/>
    <mergeCell ref="P109:P111"/>
    <mergeCell ref="Q109:Q111"/>
    <mergeCell ref="P112:P114"/>
    <mergeCell ref="Q112:Q114"/>
    <mergeCell ref="J96:K96"/>
    <mergeCell ref="P97:P99"/>
    <mergeCell ref="Q97:Q99"/>
    <mergeCell ref="S97:S117"/>
    <mergeCell ref="J100:K100"/>
    <mergeCell ref="P100:P102"/>
    <mergeCell ref="Q100:Q102"/>
    <mergeCell ref="P103:P105"/>
    <mergeCell ref="Q103:Q105"/>
    <mergeCell ref="J104:K104"/>
    <mergeCell ref="P115:P117"/>
    <mergeCell ref="Q115:Q117"/>
    <mergeCell ref="B88:H88"/>
    <mergeCell ref="B89:C89"/>
    <mergeCell ref="B91:C91"/>
    <mergeCell ref="M93:N95"/>
    <mergeCell ref="P93:S94"/>
    <mergeCell ref="P95:S95"/>
    <mergeCell ref="B87:H87"/>
    <mergeCell ref="C77:G77"/>
    <mergeCell ref="B78:F78"/>
    <mergeCell ref="B81:H81"/>
    <mergeCell ref="B82:H82"/>
    <mergeCell ref="B83:H83"/>
    <mergeCell ref="B84:H84"/>
    <mergeCell ref="B85:B86"/>
    <mergeCell ref="C85:C86"/>
    <mergeCell ref="D85:D86"/>
    <mergeCell ref="E85:F86"/>
    <mergeCell ref="G85:H86"/>
    <mergeCell ref="B75:C75"/>
    <mergeCell ref="B66:H66"/>
    <mergeCell ref="B67:B68"/>
    <mergeCell ref="C67:C68"/>
    <mergeCell ref="D67:D68"/>
    <mergeCell ref="E67:F68"/>
    <mergeCell ref="G67:H68"/>
    <mergeCell ref="B69:H69"/>
    <mergeCell ref="B70:H70"/>
    <mergeCell ref="B71:H71"/>
    <mergeCell ref="B72:H72"/>
    <mergeCell ref="B73:C73"/>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H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97" xr:uid="{CB488F05-D12F-4728-A0B2-770AB331A62F}">
      <formula1>"2019, 2020, 2021, 2022"</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B3D97B93-E598-4090-9EB1-FAA9D9A2467D}">
      <formula1>$M$98:$M$109</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22B96042-C9E2-413D-9982-CA61B5C86B9E}">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92098579-209A-4F7E-A9D9-421FFC78FDCE}">
      <formula1>$N$96:$N$96</formula1>
    </dataValidation>
    <dataValidation type="list" allowBlank="1" showInputMessage="1" showErrorMessage="1" sqref="K102" xr:uid="{474B6D03-A394-47DC-AAD9-4272916792A1}">
      <formula1>$N$96:$N$130</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BB0CF906-9430-4E82-AB64-BD611D16AE25}">
      <formula1>$Q$97:$Q$121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7A145084-1095-4107-B293-7CAC562BEF27}">
      <formula1>$P$97:$P$121</formula1>
    </dataValidation>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47B1EAC3-5311-4579-A6DE-EDC589E27654}">
      <formula1>$R$97:$R$121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ignoredErrors>
    <ignoredError sqref="B4:F4 B21:B28 B44:B48 B59:B6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50</vt:i4>
      </vt:variant>
    </vt:vector>
  </HeadingPairs>
  <TitlesOfParts>
    <vt:vector size="75" baseType="lpstr">
      <vt:lpstr>March 2023</vt:lpstr>
      <vt:lpstr>February 2023</vt:lpstr>
      <vt:lpstr>January 2023</vt:lpstr>
      <vt:lpstr>December 2022</vt:lpstr>
      <vt:lpstr>November 2022</vt:lpstr>
      <vt:lpstr>October 2022</vt:lpstr>
      <vt:lpstr>September 2022</vt:lpstr>
      <vt:lpstr>August 2022</vt:lpstr>
      <vt:lpstr>July 2022</vt:lpstr>
      <vt:lpstr>June 2022</vt:lpstr>
      <vt:lpstr>May 2022</vt:lpstr>
      <vt:lpstr>April 2022</vt:lpstr>
      <vt:lpstr>March 2022</vt:lpstr>
      <vt:lpstr>February 2022</vt:lpstr>
      <vt:lpstr>January 2022</vt:lpstr>
      <vt:lpstr>December 2021</vt:lpstr>
      <vt:lpstr>November 2021</vt:lpstr>
      <vt:lpstr>October 2021</vt:lpstr>
      <vt:lpstr>September 2021</vt:lpstr>
      <vt:lpstr>August 2021</vt:lpstr>
      <vt:lpstr>July 2021</vt:lpstr>
      <vt:lpstr>June 2021</vt:lpstr>
      <vt:lpstr>May 2021</vt:lpstr>
      <vt:lpstr>April 2021</vt:lpstr>
      <vt:lpstr>April 2021 wformulas</vt:lpstr>
      <vt:lpstr>'April 2021'!Print_Area</vt:lpstr>
      <vt:lpstr>'April 2021 wformulas'!Print_Area</vt:lpstr>
      <vt:lpstr>'April 2022'!Print_Area</vt:lpstr>
      <vt:lpstr>'August 2021'!Print_Area</vt:lpstr>
      <vt:lpstr>'August 2022'!Print_Area</vt:lpstr>
      <vt:lpstr>'December 2021'!Print_Area</vt:lpstr>
      <vt:lpstr>'December 2022'!Print_Area</vt:lpstr>
      <vt:lpstr>'February 2022'!Print_Area</vt:lpstr>
      <vt:lpstr>'February 2023'!Print_Area</vt:lpstr>
      <vt:lpstr>'January 2022'!Print_Area</vt:lpstr>
      <vt:lpstr>'January 2023'!Print_Area</vt:lpstr>
      <vt:lpstr>'July 2021'!Print_Area</vt:lpstr>
      <vt:lpstr>'July 2022'!Print_Area</vt:lpstr>
      <vt:lpstr>'June 2021'!Print_Area</vt:lpstr>
      <vt:lpstr>'June 2022'!Print_Area</vt:lpstr>
      <vt:lpstr>'March 2022'!Print_Area</vt:lpstr>
      <vt:lpstr>'March 2023'!Print_Area</vt:lpstr>
      <vt:lpstr>'May 2021'!Print_Area</vt:lpstr>
      <vt:lpstr>'May 2022'!Print_Area</vt:lpstr>
      <vt:lpstr>'November 2021'!Print_Area</vt:lpstr>
      <vt:lpstr>'November 2022'!Print_Area</vt:lpstr>
      <vt:lpstr>'October 2021'!Print_Area</vt:lpstr>
      <vt:lpstr>'October 2022'!Print_Area</vt:lpstr>
      <vt:lpstr>'September 2021'!Print_Area</vt:lpstr>
      <vt:lpstr>'September 2022'!Print_Area</vt:lpstr>
      <vt:lpstr>'April 2021'!Print_Titles</vt:lpstr>
      <vt:lpstr>'April 2021 wformulas'!Print_Titles</vt:lpstr>
      <vt:lpstr>'April 2022'!Print_Titles</vt:lpstr>
      <vt:lpstr>'August 2021'!Print_Titles</vt:lpstr>
      <vt:lpstr>'August 2022'!Print_Titles</vt:lpstr>
      <vt:lpstr>'December 2021'!Print_Titles</vt:lpstr>
      <vt:lpstr>'December 2022'!Print_Titles</vt:lpstr>
      <vt:lpstr>'February 2022'!Print_Titles</vt:lpstr>
      <vt:lpstr>'February 2023'!Print_Titles</vt:lpstr>
      <vt:lpstr>'January 2022'!Print_Titles</vt:lpstr>
      <vt:lpstr>'January 2023'!Print_Titles</vt:lpstr>
      <vt:lpstr>'July 2021'!Print_Titles</vt:lpstr>
      <vt:lpstr>'July 2022'!Print_Titles</vt:lpstr>
      <vt:lpstr>'June 2021'!Print_Titles</vt:lpstr>
      <vt:lpstr>'June 2022'!Print_Titles</vt:lpstr>
      <vt:lpstr>'March 2022'!Print_Titles</vt:lpstr>
      <vt:lpstr>'March 2023'!Print_Titles</vt:lpstr>
      <vt:lpstr>'May 2021'!Print_Titles</vt:lpstr>
      <vt:lpstr>'May 2022'!Print_Titles</vt:lpstr>
      <vt:lpstr>'November 2021'!Print_Titles</vt:lpstr>
      <vt:lpstr>'November 2022'!Print_Titles</vt:lpstr>
      <vt:lpstr>'October 2021'!Print_Titles</vt:lpstr>
      <vt:lpstr>'October 2022'!Print_Titles</vt:lpstr>
      <vt:lpstr>'September 2021'!Print_Titles</vt:lpstr>
      <vt:lpstr>'September 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DeAndres, Jose (OGS)</dc:creator>
  <cp:lastModifiedBy>Dettmer, Christine (OGS)</cp:lastModifiedBy>
  <cp:lastPrinted>2023-02-27T19:22:42Z</cp:lastPrinted>
  <dcterms:created xsi:type="dcterms:W3CDTF">2019-04-01T13:26:18Z</dcterms:created>
  <dcterms:modified xsi:type="dcterms:W3CDTF">2023-02-27T19:23:59Z</dcterms:modified>
</cp:coreProperties>
</file>