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V:\ProcurementServices\PSTm03(StJock)\03SHARED\RoadwaysSHARED\Price Adjust_HMA_Liquids\2024 Price Adjustments\4_April 2024\"/>
    </mc:Choice>
  </mc:AlternateContent>
  <xr:revisionPtr revIDLastSave="0" documentId="13_ncr:1_{213A6860-3CE4-48B0-A0CC-39804B4B986F}" xr6:coauthVersionLast="47" xr6:coauthVersionMax="47" xr10:uidLastSave="{00000000-0000-0000-0000-000000000000}"/>
  <workbookProtection workbookAlgorithmName="SHA-512" workbookHashValue="78aImURmN+AE96gsEYnQKDvHvEInotuufOz/Wgwhc7kpfek30vMvyOIJDNDFvRkqRHFn1vUheTYY/yphrmGAOg==" workbookSaltValue="w9ZCwOGf7bg+nUA4c6Mzxg==" workbookSpinCount="100000" lockStructure="1"/>
  <bookViews>
    <workbookView xWindow="-110" yWindow="-110" windowWidth="19420" windowHeight="10420" xr2:uid="{315B6619-D530-4903-B800-A31CCEE97953}"/>
  </bookViews>
  <sheets>
    <sheet name="April 2024" sheetId="26" r:id="rId1"/>
    <sheet name="March 2024" sheetId="25" r:id="rId2"/>
    <sheet name="February 2024" sheetId="24" r:id="rId3"/>
    <sheet name="January 2024" sheetId="23" r:id="rId4"/>
    <sheet name="December 2023" sheetId="22" r:id="rId5"/>
    <sheet name="November 2023" sheetId="21" r:id="rId6"/>
    <sheet name="October 2023" sheetId="20" r:id="rId7"/>
    <sheet name="September 2023" sheetId="19" r:id="rId8"/>
    <sheet name="August 2023" sheetId="18" r:id="rId9"/>
    <sheet name="July 2023 " sheetId="17" r:id="rId10"/>
    <sheet name="June 2023" sheetId="16" r:id="rId11"/>
    <sheet name="May 2023" sheetId="15" r:id="rId12"/>
    <sheet name="April 2023" sheetId="14" r:id="rId13"/>
    <sheet name="March 2023" sheetId="13" r:id="rId14"/>
    <sheet name="February 2023" sheetId="12" r:id="rId15"/>
    <sheet name="January 2023" sheetId="11" r:id="rId16"/>
    <sheet name="December 2022" sheetId="10" r:id="rId17"/>
    <sheet name="November 2022" sheetId="9" r:id="rId18"/>
    <sheet name="October 2022" sheetId="8" r:id="rId19"/>
    <sheet name="September 2022" sheetId="7" r:id="rId20"/>
    <sheet name="August 2022" sheetId="6" r:id="rId21"/>
    <sheet name="July 2022" sheetId="5" r:id="rId22"/>
    <sheet name="June 2022" sheetId="4" r:id="rId23"/>
    <sheet name="May 2022" sheetId="3" r:id="rId24"/>
    <sheet name="April 2022" sheetId="1" r:id="rId25"/>
  </sheets>
  <definedNames>
    <definedName name="_xlnm.Print_Area" localSheetId="24">'April 2022'!$B$1:$H$142</definedName>
    <definedName name="_xlnm.Print_Area" localSheetId="12">'April 2023'!$B$1:$H$141</definedName>
    <definedName name="_xlnm.Print_Area" localSheetId="0">'April 2024'!$B$1:$H$141</definedName>
    <definedName name="_xlnm.Print_Area" localSheetId="20">'August 2022'!$B$1:$H$142</definedName>
    <definedName name="_xlnm.Print_Area" localSheetId="8">'August 2023'!$B$1:$H$141</definedName>
    <definedName name="_xlnm.Print_Area" localSheetId="16">'December 2022'!$B$1:$H$142</definedName>
    <definedName name="_xlnm.Print_Area" localSheetId="4">'December 2023'!$B$1:$H$141</definedName>
    <definedName name="_xlnm.Print_Area" localSheetId="14">'February 2023'!$B$1:$H$142</definedName>
    <definedName name="_xlnm.Print_Area" localSheetId="2">'February 2024'!$B$1:$H$141</definedName>
    <definedName name="_xlnm.Print_Area" localSheetId="15">'January 2023'!$B$1:$H$142</definedName>
    <definedName name="_xlnm.Print_Area" localSheetId="3">'January 2024'!$B$1:$H$141</definedName>
    <definedName name="_xlnm.Print_Area" localSheetId="21">'July 2022'!$B$1:$H$142</definedName>
    <definedName name="_xlnm.Print_Area" localSheetId="9">'July 2023 '!$B$1:$H$141</definedName>
    <definedName name="_xlnm.Print_Area" localSheetId="22">'June 2022'!$B$1:$H$142</definedName>
    <definedName name="_xlnm.Print_Area" localSheetId="10">'June 2023'!$B$1:$H$141</definedName>
    <definedName name="_xlnm.Print_Area" localSheetId="13">'March 2023'!$B$1:$H$142</definedName>
    <definedName name="_xlnm.Print_Area" localSheetId="1">'March 2024'!$B$1:$H$141</definedName>
    <definedName name="_xlnm.Print_Area" localSheetId="23">'May 2022'!$B$1:$H$142</definedName>
    <definedName name="_xlnm.Print_Area" localSheetId="11">'May 2023'!$B$1:$H$141</definedName>
    <definedName name="_xlnm.Print_Area" localSheetId="17">'November 2022'!$B$1:$H$142</definedName>
    <definedName name="_xlnm.Print_Area" localSheetId="5">'November 2023'!$B$1:$H$141</definedName>
    <definedName name="_xlnm.Print_Area" localSheetId="18">'October 2022'!$B$1:$H$142</definedName>
    <definedName name="_xlnm.Print_Area" localSheetId="6">'October 2023'!$B$1:$H$141</definedName>
    <definedName name="_xlnm.Print_Area" localSheetId="19">'September 2022'!$B$1:$H$142</definedName>
    <definedName name="_xlnm.Print_Area" localSheetId="7">'September 2023'!$B$1:$H$141</definedName>
    <definedName name="_xlnm.Print_Titles" localSheetId="24">'April 2022'!$1:$5</definedName>
    <definedName name="_xlnm.Print_Titles" localSheetId="12">'April 2023'!$1:$5</definedName>
    <definedName name="_xlnm.Print_Titles" localSheetId="0">'April 2024'!$1:$5</definedName>
    <definedName name="_xlnm.Print_Titles" localSheetId="20">'August 2022'!$1:$5</definedName>
    <definedName name="_xlnm.Print_Titles" localSheetId="8">'August 2023'!$1:$5</definedName>
    <definedName name="_xlnm.Print_Titles" localSheetId="16">'December 2022'!$1:$5</definedName>
    <definedName name="_xlnm.Print_Titles" localSheetId="4">'December 2023'!$1:$5</definedName>
    <definedName name="_xlnm.Print_Titles" localSheetId="14">'February 2023'!$1:$5</definedName>
    <definedName name="_xlnm.Print_Titles" localSheetId="2">'February 2024'!$1:$5</definedName>
    <definedName name="_xlnm.Print_Titles" localSheetId="15">'January 2023'!$1:$5</definedName>
    <definedName name="_xlnm.Print_Titles" localSheetId="3">'January 2024'!$1:$5</definedName>
    <definedName name="_xlnm.Print_Titles" localSheetId="21">'July 2022'!$1:$5</definedName>
    <definedName name="_xlnm.Print_Titles" localSheetId="9">'July 2023 '!$1:$5</definedName>
    <definedName name="_xlnm.Print_Titles" localSheetId="22">'June 2022'!$1:$5</definedName>
    <definedName name="_xlnm.Print_Titles" localSheetId="10">'June 2023'!$1:$5</definedName>
    <definedName name="_xlnm.Print_Titles" localSheetId="13">'March 2023'!$1:$5</definedName>
    <definedName name="_xlnm.Print_Titles" localSheetId="1">'March 2024'!$1:$5</definedName>
    <definedName name="_xlnm.Print_Titles" localSheetId="23">'May 2022'!$1:$5</definedName>
    <definedName name="_xlnm.Print_Titles" localSheetId="11">'May 2023'!$1:$5</definedName>
    <definedName name="_xlnm.Print_Titles" localSheetId="17">'November 2022'!$1:$5</definedName>
    <definedName name="_xlnm.Print_Titles" localSheetId="5">'November 2023'!$1:$5</definedName>
    <definedName name="_xlnm.Print_Titles" localSheetId="18">'October 2022'!$1:$5</definedName>
    <definedName name="_xlnm.Print_Titles" localSheetId="6">'October 2023'!$1:$5</definedName>
    <definedName name="_xlnm.Print_Titles" localSheetId="19">'September 2022'!$1:$5</definedName>
    <definedName name="_xlnm.Print_Titles" localSheetId="7">'September 2023'!$1:$5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0" i="26" l="1"/>
  <c r="C129" i="26"/>
  <c r="C118" i="26"/>
  <c r="C107" i="26"/>
  <c r="C96" i="26"/>
  <c r="H86" i="26"/>
  <c r="G86" i="26"/>
  <c r="H85" i="26"/>
  <c r="G85" i="26"/>
  <c r="H81" i="26"/>
  <c r="G81" i="26"/>
  <c r="H80" i="26"/>
  <c r="G80" i="26"/>
  <c r="H79" i="26"/>
  <c r="G79" i="26"/>
  <c r="H78" i="26"/>
  <c r="G78" i="26"/>
  <c r="H77" i="26"/>
  <c r="G77" i="26"/>
  <c r="H76" i="26"/>
  <c r="G76" i="26"/>
  <c r="H75" i="26"/>
  <c r="G75" i="26"/>
  <c r="H74" i="26"/>
  <c r="G74" i="26"/>
  <c r="H73" i="26"/>
  <c r="G73" i="26"/>
  <c r="F140" i="26" s="1"/>
  <c r="D141" i="26" s="1"/>
  <c r="H69" i="26"/>
  <c r="G69" i="26"/>
  <c r="F129" i="26" s="1"/>
  <c r="D130" i="26" s="1"/>
  <c r="H66" i="26"/>
  <c r="G66" i="26"/>
  <c r="F118" i="26" s="1"/>
  <c r="D119" i="26" s="1"/>
  <c r="H64" i="26"/>
  <c r="G64" i="26"/>
  <c r="H62" i="26"/>
  <c r="G62" i="26"/>
  <c r="H60" i="26"/>
  <c r="G60" i="26"/>
  <c r="F107" i="26" s="1"/>
  <c r="D108" i="26" s="1"/>
  <c r="H56" i="26"/>
  <c r="F56" i="26"/>
  <c r="G56" i="26" s="1"/>
  <c r="H51" i="26"/>
  <c r="H50" i="26"/>
  <c r="G50" i="26"/>
  <c r="H49" i="26"/>
  <c r="G49" i="26"/>
  <c r="H48" i="26"/>
  <c r="G48" i="26"/>
  <c r="H47" i="26"/>
  <c r="G47" i="26"/>
  <c r="H46" i="26"/>
  <c r="G46" i="26"/>
  <c r="H45" i="26"/>
  <c r="G45" i="26"/>
  <c r="H44" i="26"/>
  <c r="G44" i="26"/>
  <c r="H43" i="26"/>
  <c r="G43" i="26"/>
  <c r="H42" i="26"/>
  <c r="G42" i="26"/>
  <c r="H41" i="26"/>
  <c r="G41" i="26"/>
  <c r="H40" i="26"/>
  <c r="G40" i="26"/>
  <c r="H39" i="26"/>
  <c r="G39" i="26"/>
  <c r="H38" i="26"/>
  <c r="G38" i="26"/>
  <c r="H37" i="26"/>
  <c r="G37" i="26"/>
  <c r="H36" i="26"/>
  <c r="G36" i="26"/>
  <c r="H35" i="26"/>
  <c r="G35" i="26"/>
  <c r="H34" i="26"/>
  <c r="G34" i="26"/>
  <c r="H33" i="26"/>
  <c r="G33" i="26"/>
  <c r="H32" i="26"/>
  <c r="G32" i="26"/>
  <c r="H31" i="26"/>
  <c r="G31" i="26"/>
  <c r="H30" i="26"/>
  <c r="G30" i="26"/>
  <c r="H29" i="26"/>
  <c r="G29" i="26"/>
  <c r="H28" i="26"/>
  <c r="G28" i="26"/>
  <c r="H27" i="26"/>
  <c r="G27" i="26"/>
  <c r="H26" i="26"/>
  <c r="G26" i="26"/>
  <c r="H25" i="26"/>
  <c r="G25" i="26"/>
  <c r="H24" i="26"/>
  <c r="G24" i="26"/>
  <c r="H23" i="26"/>
  <c r="G23" i="26"/>
  <c r="H22" i="26"/>
  <c r="G22" i="26"/>
  <c r="H21" i="26"/>
  <c r="G21" i="26"/>
  <c r="F96" i="26" s="1"/>
  <c r="D97" i="26" s="1"/>
  <c r="F12" i="26"/>
  <c r="G10" i="26"/>
  <c r="F7" i="26"/>
  <c r="G6" i="26"/>
  <c r="G1" i="26"/>
  <c r="F1" i="26"/>
  <c r="F6" i="26" s="1"/>
  <c r="C140" i="25"/>
  <c r="C129" i="25"/>
  <c r="C118" i="25"/>
  <c r="C107" i="25"/>
  <c r="C96" i="25"/>
  <c r="H86" i="25"/>
  <c r="G86" i="25"/>
  <c r="H85" i="25"/>
  <c r="G85" i="25"/>
  <c r="H81" i="25"/>
  <c r="G81" i="25"/>
  <c r="H80" i="25"/>
  <c r="G80" i="25"/>
  <c r="H79" i="25"/>
  <c r="G79" i="25"/>
  <c r="H78" i="25"/>
  <c r="G78" i="25"/>
  <c r="H77" i="25"/>
  <c r="G77" i="25"/>
  <c r="H76" i="25"/>
  <c r="G76" i="25"/>
  <c r="H75" i="25"/>
  <c r="G75" i="25"/>
  <c r="H74" i="25"/>
  <c r="G74" i="25"/>
  <c r="H73" i="25"/>
  <c r="G73" i="25"/>
  <c r="F140" i="25" s="1"/>
  <c r="D141" i="25" s="1"/>
  <c r="H69" i="25"/>
  <c r="G69" i="25"/>
  <c r="F129" i="25" s="1"/>
  <c r="D130" i="25" s="1"/>
  <c r="H66" i="25"/>
  <c r="G66" i="25"/>
  <c r="F118" i="25" s="1"/>
  <c r="D119" i="25" s="1"/>
  <c r="H64" i="25"/>
  <c r="G64" i="25"/>
  <c r="H62" i="25"/>
  <c r="G62" i="25"/>
  <c r="H60" i="25"/>
  <c r="G60" i="25"/>
  <c r="F107" i="25" s="1"/>
  <c r="D108" i="25" s="1"/>
  <c r="H56" i="25"/>
  <c r="G56" i="25"/>
  <c r="F56" i="25"/>
  <c r="H51" i="25"/>
  <c r="H50" i="25"/>
  <c r="G50" i="25"/>
  <c r="H49" i="25"/>
  <c r="G49" i="25"/>
  <c r="H48" i="25"/>
  <c r="G48" i="25"/>
  <c r="H47" i="25"/>
  <c r="G47" i="25"/>
  <c r="H46" i="25"/>
  <c r="G46" i="25"/>
  <c r="H45" i="25"/>
  <c r="G45" i="25"/>
  <c r="H44" i="25"/>
  <c r="G44" i="25"/>
  <c r="H43" i="25"/>
  <c r="G43" i="25"/>
  <c r="H42" i="25"/>
  <c r="G42" i="25"/>
  <c r="H41" i="25"/>
  <c r="G41" i="25"/>
  <c r="H40" i="25"/>
  <c r="G40" i="25"/>
  <c r="H39" i="25"/>
  <c r="G39" i="25"/>
  <c r="H38" i="25"/>
  <c r="G38" i="25"/>
  <c r="H37" i="25"/>
  <c r="G37" i="25"/>
  <c r="H36" i="25"/>
  <c r="G36" i="25"/>
  <c r="H35" i="25"/>
  <c r="G35" i="25"/>
  <c r="H34" i="25"/>
  <c r="G34" i="25"/>
  <c r="H33" i="25"/>
  <c r="G33" i="25"/>
  <c r="H32" i="25"/>
  <c r="G32" i="25"/>
  <c r="H31" i="25"/>
  <c r="G31" i="25"/>
  <c r="H30" i="25"/>
  <c r="G30" i="25"/>
  <c r="H29" i="25"/>
  <c r="G29" i="25"/>
  <c r="H28" i="25"/>
  <c r="G28" i="25"/>
  <c r="H27" i="25"/>
  <c r="G27" i="25"/>
  <c r="H26" i="25"/>
  <c r="G26" i="25"/>
  <c r="H25" i="25"/>
  <c r="G25" i="25"/>
  <c r="H24" i="25"/>
  <c r="G24" i="25"/>
  <c r="H23" i="25"/>
  <c r="G23" i="25"/>
  <c r="H22" i="25"/>
  <c r="G22" i="25"/>
  <c r="H21" i="25"/>
  <c r="G21" i="25"/>
  <c r="F96" i="25" s="1"/>
  <c r="D97" i="25" s="1"/>
  <c r="F12" i="25"/>
  <c r="G10" i="25"/>
  <c r="F7" i="25"/>
  <c r="G6" i="25"/>
  <c r="G1" i="25"/>
  <c r="F1" i="25"/>
  <c r="F6" i="25" s="1"/>
  <c r="C140" i="24"/>
  <c r="C129" i="24"/>
  <c r="C118" i="24"/>
  <c r="C107" i="24"/>
  <c r="C96" i="24"/>
  <c r="H86" i="24"/>
  <c r="G86" i="24"/>
  <c r="H85" i="24"/>
  <c r="G85" i="24"/>
  <c r="H81" i="24"/>
  <c r="G81" i="24"/>
  <c r="H80" i="24"/>
  <c r="G80" i="24"/>
  <c r="H79" i="24"/>
  <c r="G79" i="24"/>
  <c r="H78" i="24"/>
  <c r="G78" i="24"/>
  <c r="H77" i="24"/>
  <c r="G77" i="24"/>
  <c r="H76" i="24"/>
  <c r="G76" i="24"/>
  <c r="H75" i="24"/>
  <c r="G75" i="24"/>
  <c r="H74" i="24"/>
  <c r="G74" i="24"/>
  <c r="H73" i="24"/>
  <c r="G73" i="24"/>
  <c r="F140" i="24" s="1"/>
  <c r="D141" i="24" s="1"/>
  <c r="H69" i="24"/>
  <c r="G69" i="24"/>
  <c r="F129" i="24" s="1"/>
  <c r="D130" i="24" s="1"/>
  <c r="H66" i="24"/>
  <c r="G66" i="24"/>
  <c r="F118" i="24" s="1"/>
  <c r="D119" i="24" s="1"/>
  <c r="H64" i="24"/>
  <c r="G64" i="24"/>
  <c r="H62" i="24"/>
  <c r="G62" i="24"/>
  <c r="H60" i="24"/>
  <c r="G60" i="24"/>
  <c r="F107" i="24" s="1"/>
  <c r="D108" i="24" s="1"/>
  <c r="H56" i="24"/>
  <c r="F56" i="24"/>
  <c r="G56" i="24" s="1"/>
  <c r="H51" i="24"/>
  <c r="H50" i="24"/>
  <c r="G50" i="24"/>
  <c r="H49" i="24"/>
  <c r="G49" i="24"/>
  <c r="H48" i="24"/>
  <c r="G48" i="24"/>
  <c r="H47" i="24"/>
  <c r="G47" i="24"/>
  <c r="H46" i="24"/>
  <c r="G46" i="24"/>
  <c r="H45" i="24"/>
  <c r="G45" i="24"/>
  <c r="H44" i="24"/>
  <c r="G44" i="24"/>
  <c r="H43" i="24"/>
  <c r="G43" i="24"/>
  <c r="H42" i="24"/>
  <c r="G42" i="24"/>
  <c r="H41" i="24"/>
  <c r="G41" i="24"/>
  <c r="H40" i="24"/>
  <c r="G40" i="24"/>
  <c r="H39" i="24"/>
  <c r="G39" i="24"/>
  <c r="H38" i="24"/>
  <c r="G38" i="24"/>
  <c r="H37" i="24"/>
  <c r="G37" i="24"/>
  <c r="H36" i="24"/>
  <c r="G36" i="24"/>
  <c r="H35" i="24"/>
  <c r="G35" i="24"/>
  <c r="H34" i="24"/>
  <c r="G34" i="24"/>
  <c r="H33" i="24"/>
  <c r="G33" i="24"/>
  <c r="H32" i="24"/>
  <c r="G32" i="24"/>
  <c r="H31" i="24"/>
  <c r="G31" i="24"/>
  <c r="H30" i="24"/>
  <c r="G30" i="24"/>
  <c r="H29" i="24"/>
  <c r="G29" i="24"/>
  <c r="H28" i="24"/>
  <c r="G28" i="24"/>
  <c r="H27" i="24"/>
  <c r="G27" i="24"/>
  <c r="H26" i="24"/>
  <c r="G26" i="24"/>
  <c r="H25" i="24"/>
  <c r="G25" i="24"/>
  <c r="H24" i="24"/>
  <c r="G24" i="24"/>
  <c r="H23" i="24"/>
  <c r="G23" i="24"/>
  <c r="H22" i="24"/>
  <c r="G22" i="24"/>
  <c r="H21" i="24"/>
  <c r="G21" i="24"/>
  <c r="F96" i="24" s="1"/>
  <c r="D97" i="24" s="1"/>
  <c r="F12" i="24"/>
  <c r="G10" i="24"/>
  <c r="F7" i="24"/>
  <c r="G6" i="24"/>
  <c r="G1" i="24"/>
  <c r="F1" i="24"/>
  <c r="F6" i="24" s="1"/>
  <c r="C140" i="23"/>
  <c r="C129" i="23"/>
  <c r="C118" i="23"/>
  <c r="C107" i="23"/>
  <c r="C96" i="23"/>
  <c r="H86" i="23"/>
  <c r="G86" i="23"/>
  <c r="H85" i="23"/>
  <c r="G85" i="23"/>
  <c r="H81" i="23"/>
  <c r="G81" i="23"/>
  <c r="H80" i="23"/>
  <c r="G80" i="23"/>
  <c r="H79" i="23"/>
  <c r="G79" i="23"/>
  <c r="H78" i="23"/>
  <c r="G78" i="23"/>
  <c r="H77" i="23"/>
  <c r="G77" i="23"/>
  <c r="H76" i="23"/>
  <c r="G76" i="23"/>
  <c r="H75" i="23"/>
  <c r="G75" i="23"/>
  <c r="H74" i="23"/>
  <c r="G74" i="23"/>
  <c r="H73" i="23"/>
  <c r="G73" i="23"/>
  <c r="F140" i="23" s="1"/>
  <c r="D141" i="23" s="1"/>
  <c r="H69" i="23"/>
  <c r="G69" i="23"/>
  <c r="F129" i="23" s="1"/>
  <c r="D130" i="23" s="1"/>
  <c r="H66" i="23"/>
  <c r="G66" i="23"/>
  <c r="F118" i="23" s="1"/>
  <c r="D119" i="23" s="1"/>
  <c r="H64" i="23"/>
  <c r="G64" i="23"/>
  <c r="H62" i="23"/>
  <c r="G62" i="23"/>
  <c r="H60" i="23"/>
  <c r="G60" i="23"/>
  <c r="F107" i="23" s="1"/>
  <c r="D108" i="23" s="1"/>
  <c r="H56" i="23"/>
  <c r="F56" i="23"/>
  <c r="G56" i="23" s="1"/>
  <c r="H51" i="23"/>
  <c r="H50" i="23"/>
  <c r="G50" i="23"/>
  <c r="H49" i="23"/>
  <c r="G49" i="23"/>
  <c r="H48" i="23"/>
  <c r="G48" i="23"/>
  <c r="H47" i="23"/>
  <c r="G47" i="23"/>
  <c r="H46" i="23"/>
  <c r="G46" i="23"/>
  <c r="H45" i="23"/>
  <c r="G45" i="23"/>
  <c r="H44" i="23"/>
  <c r="G44" i="23"/>
  <c r="H43" i="23"/>
  <c r="G43" i="23"/>
  <c r="H42" i="23"/>
  <c r="G42" i="23"/>
  <c r="H41" i="23"/>
  <c r="G41" i="23"/>
  <c r="H40" i="23"/>
  <c r="G40" i="23"/>
  <c r="H39" i="23"/>
  <c r="G39" i="23"/>
  <c r="H38" i="23"/>
  <c r="G38" i="23"/>
  <c r="H37" i="23"/>
  <c r="G37" i="23"/>
  <c r="H36" i="23"/>
  <c r="G36" i="23"/>
  <c r="H35" i="23"/>
  <c r="G35" i="23"/>
  <c r="H34" i="23"/>
  <c r="G34" i="23"/>
  <c r="H33" i="23"/>
  <c r="G33" i="23"/>
  <c r="H32" i="23"/>
  <c r="G32" i="23"/>
  <c r="H31" i="23"/>
  <c r="G31" i="23"/>
  <c r="H30" i="23"/>
  <c r="G30" i="23"/>
  <c r="H29" i="23"/>
  <c r="G29" i="23"/>
  <c r="H28" i="23"/>
  <c r="G28" i="23"/>
  <c r="H27" i="23"/>
  <c r="G27" i="23"/>
  <c r="H26" i="23"/>
  <c r="G26" i="23"/>
  <c r="H25" i="23"/>
  <c r="G25" i="23"/>
  <c r="H24" i="23"/>
  <c r="G24" i="23"/>
  <c r="H23" i="23"/>
  <c r="G23" i="23"/>
  <c r="H22" i="23"/>
  <c r="G22" i="23"/>
  <c r="H21" i="23"/>
  <c r="G21" i="23"/>
  <c r="F96" i="23" s="1"/>
  <c r="D97" i="23" s="1"/>
  <c r="F12" i="23"/>
  <c r="G10" i="23"/>
  <c r="F7" i="23"/>
  <c r="G6" i="23"/>
  <c r="G1" i="23"/>
  <c r="F1" i="23"/>
  <c r="F6" i="23" s="1"/>
  <c r="C140" i="22"/>
  <c r="C129" i="22"/>
  <c r="C118" i="22"/>
  <c r="C107" i="22"/>
  <c r="C96" i="22"/>
  <c r="H86" i="22"/>
  <c r="G86" i="22"/>
  <c r="H85" i="22"/>
  <c r="G85" i="22"/>
  <c r="H81" i="22"/>
  <c r="G81" i="22"/>
  <c r="H80" i="22"/>
  <c r="G80" i="22"/>
  <c r="H79" i="22"/>
  <c r="G79" i="22"/>
  <c r="H78" i="22"/>
  <c r="G78" i="22"/>
  <c r="H77" i="22"/>
  <c r="G77" i="22"/>
  <c r="H76" i="22"/>
  <c r="G76" i="22"/>
  <c r="H75" i="22"/>
  <c r="G75" i="22"/>
  <c r="H74" i="22"/>
  <c r="G74" i="22"/>
  <c r="H73" i="22"/>
  <c r="G73" i="22"/>
  <c r="F140" i="22" s="1"/>
  <c r="D141" i="22" s="1"/>
  <c r="H69" i="22"/>
  <c r="G69" i="22"/>
  <c r="F129" i="22" s="1"/>
  <c r="D130" i="22" s="1"/>
  <c r="H66" i="22"/>
  <c r="G66" i="22"/>
  <c r="F118" i="22" s="1"/>
  <c r="D119" i="22" s="1"/>
  <c r="H64" i="22"/>
  <c r="G64" i="22"/>
  <c r="H62" i="22"/>
  <c r="G62" i="22"/>
  <c r="H60" i="22"/>
  <c r="G60" i="22"/>
  <c r="F107" i="22" s="1"/>
  <c r="D108" i="22" s="1"/>
  <c r="H56" i="22"/>
  <c r="F56" i="22"/>
  <c r="G56" i="22" s="1"/>
  <c r="H51" i="22"/>
  <c r="H50" i="22"/>
  <c r="G50" i="22"/>
  <c r="H49" i="22"/>
  <c r="G49" i="22"/>
  <c r="H48" i="22"/>
  <c r="G48" i="22"/>
  <c r="H47" i="22"/>
  <c r="G47" i="22"/>
  <c r="H46" i="22"/>
  <c r="G46" i="22"/>
  <c r="H45" i="22"/>
  <c r="G45" i="22"/>
  <c r="H44" i="22"/>
  <c r="G44" i="22"/>
  <c r="H43" i="22"/>
  <c r="G43" i="22"/>
  <c r="H42" i="22"/>
  <c r="G42" i="22"/>
  <c r="H41" i="22"/>
  <c r="G41" i="22"/>
  <c r="H40" i="22"/>
  <c r="G40" i="22"/>
  <c r="H39" i="22"/>
  <c r="G39" i="22"/>
  <c r="H38" i="22"/>
  <c r="G38" i="22"/>
  <c r="H37" i="22"/>
  <c r="G37" i="22"/>
  <c r="H36" i="22"/>
  <c r="G36" i="22"/>
  <c r="H35" i="22"/>
  <c r="G35" i="22"/>
  <c r="H34" i="22"/>
  <c r="G34" i="22"/>
  <c r="H33" i="22"/>
  <c r="G33" i="22"/>
  <c r="H32" i="22"/>
  <c r="G32" i="22"/>
  <c r="H31" i="22"/>
  <c r="G31" i="22"/>
  <c r="H30" i="22"/>
  <c r="G30" i="22"/>
  <c r="H29" i="22"/>
  <c r="G29" i="22"/>
  <c r="H28" i="22"/>
  <c r="G28" i="22"/>
  <c r="H27" i="22"/>
  <c r="G27" i="22"/>
  <c r="H26" i="22"/>
  <c r="G26" i="22"/>
  <c r="H25" i="22"/>
  <c r="G25" i="22"/>
  <c r="H24" i="22"/>
  <c r="G24" i="22"/>
  <c r="H23" i="22"/>
  <c r="G23" i="22"/>
  <c r="H22" i="22"/>
  <c r="G22" i="22"/>
  <c r="H21" i="22"/>
  <c r="G21" i="22"/>
  <c r="F96" i="22" s="1"/>
  <c r="D97" i="22" s="1"/>
  <c r="F12" i="22"/>
  <c r="G10" i="22"/>
  <c r="F7" i="22"/>
  <c r="G6" i="22"/>
  <c r="G1" i="22"/>
  <c r="F6" i="22" s="1"/>
  <c r="F1" i="22"/>
  <c r="C140" i="21"/>
  <c r="C129" i="21"/>
  <c r="C118" i="21"/>
  <c r="C107" i="21"/>
  <c r="C96" i="21"/>
  <c r="H86" i="21"/>
  <c r="G86" i="21"/>
  <c r="H85" i="21"/>
  <c r="G85" i="21"/>
  <c r="H81" i="21"/>
  <c r="G81" i="21"/>
  <c r="H80" i="21"/>
  <c r="G80" i="21"/>
  <c r="H79" i="21"/>
  <c r="G79" i="21"/>
  <c r="H78" i="21"/>
  <c r="G78" i="21"/>
  <c r="H77" i="21"/>
  <c r="G77" i="21"/>
  <c r="H76" i="21"/>
  <c r="G76" i="21"/>
  <c r="H75" i="21"/>
  <c r="G75" i="21"/>
  <c r="H74" i="21"/>
  <c r="G74" i="21"/>
  <c r="H73" i="21"/>
  <c r="G73" i="21"/>
  <c r="F140" i="21" s="1"/>
  <c r="D141" i="21" s="1"/>
  <c r="H69" i="21"/>
  <c r="G69" i="21"/>
  <c r="F129" i="21" s="1"/>
  <c r="D130" i="21" s="1"/>
  <c r="H66" i="21"/>
  <c r="G66" i="21"/>
  <c r="F118" i="21" s="1"/>
  <c r="D119" i="21" s="1"/>
  <c r="H64" i="21"/>
  <c r="G64" i="21"/>
  <c r="H62" i="21"/>
  <c r="G62" i="21"/>
  <c r="H60" i="21"/>
  <c r="G60" i="21"/>
  <c r="F107" i="21" s="1"/>
  <c r="D108" i="21" s="1"/>
  <c r="H56" i="21"/>
  <c r="F56" i="21"/>
  <c r="G56" i="21" s="1"/>
  <c r="H51" i="21"/>
  <c r="H50" i="21"/>
  <c r="G50" i="21"/>
  <c r="H49" i="21"/>
  <c r="G49" i="21"/>
  <c r="H48" i="21"/>
  <c r="G48" i="21"/>
  <c r="H47" i="21"/>
  <c r="G47" i="21"/>
  <c r="H46" i="21"/>
  <c r="G46" i="21"/>
  <c r="H45" i="21"/>
  <c r="G45" i="21"/>
  <c r="H44" i="21"/>
  <c r="G44" i="21"/>
  <c r="H43" i="21"/>
  <c r="G43" i="21"/>
  <c r="H42" i="21"/>
  <c r="G42" i="21"/>
  <c r="H41" i="21"/>
  <c r="G41" i="21"/>
  <c r="H40" i="21"/>
  <c r="G40" i="21"/>
  <c r="H39" i="21"/>
  <c r="G39" i="21"/>
  <c r="H38" i="21"/>
  <c r="G38" i="21"/>
  <c r="H37" i="21"/>
  <c r="G37" i="21"/>
  <c r="H36" i="21"/>
  <c r="G36" i="21"/>
  <c r="H35" i="21"/>
  <c r="G35" i="21"/>
  <c r="H34" i="21"/>
  <c r="G34" i="21"/>
  <c r="H33" i="21"/>
  <c r="G33" i="21"/>
  <c r="H32" i="21"/>
  <c r="G32" i="21"/>
  <c r="H31" i="21"/>
  <c r="G31" i="21"/>
  <c r="H30" i="21"/>
  <c r="G30" i="21"/>
  <c r="H29" i="21"/>
  <c r="G29" i="21"/>
  <c r="H28" i="21"/>
  <c r="G28" i="21"/>
  <c r="H27" i="21"/>
  <c r="G27" i="21"/>
  <c r="H26" i="21"/>
  <c r="G26" i="21"/>
  <c r="H25" i="21"/>
  <c r="G25" i="21"/>
  <c r="H24" i="21"/>
  <c r="G24" i="21"/>
  <c r="H23" i="21"/>
  <c r="G23" i="21"/>
  <c r="H22" i="21"/>
  <c r="G22" i="21"/>
  <c r="H21" i="21"/>
  <c r="G21" i="21"/>
  <c r="F96" i="21" s="1"/>
  <c r="D97" i="21" s="1"/>
  <c r="F12" i="21"/>
  <c r="G10" i="21"/>
  <c r="F7" i="21"/>
  <c r="G6" i="21"/>
  <c r="G1" i="21"/>
  <c r="F1" i="21"/>
  <c r="F6" i="21" s="1"/>
  <c r="C140" i="20"/>
  <c r="C129" i="20"/>
  <c r="C118" i="20"/>
  <c r="C107" i="20"/>
  <c r="C96" i="20"/>
  <c r="H86" i="20"/>
  <c r="G86" i="20"/>
  <c r="H85" i="20"/>
  <c r="G85" i="20"/>
  <c r="H81" i="20"/>
  <c r="G81" i="20"/>
  <c r="H80" i="20"/>
  <c r="G80" i="20"/>
  <c r="H79" i="20"/>
  <c r="G79" i="20"/>
  <c r="H78" i="20"/>
  <c r="G78" i="20"/>
  <c r="H77" i="20"/>
  <c r="G77" i="20"/>
  <c r="H76" i="20"/>
  <c r="G76" i="20"/>
  <c r="H75" i="20"/>
  <c r="G75" i="20"/>
  <c r="H74" i="20"/>
  <c r="G74" i="20"/>
  <c r="H73" i="20"/>
  <c r="G73" i="20"/>
  <c r="F140" i="20" s="1"/>
  <c r="D141" i="20" s="1"/>
  <c r="H69" i="20"/>
  <c r="G69" i="20"/>
  <c r="D129" i="20" s="1"/>
  <c r="H66" i="20"/>
  <c r="G66" i="20"/>
  <c r="F118" i="20" s="1"/>
  <c r="D119" i="20" s="1"/>
  <c r="H64" i="20"/>
  <c r="G64" i="20"/>
  <c r="H62" i="20"/>
  <c r="G62" i="20"/>
  <c r="H60" i="20"/>
  <c r="G60" i="20"/>
  <c r="D107" i="20" s="1"/>
  <c r="H56" i="20"/>
  <c r="G56" i="20"/>
  <c r="F56" i="20"/>
  <c r="H51" i="20"/>
  <c r="H50" i="20"/>
  <c r="G50" i="20"/>
  <c r="H49" i="20"/>
  <c r="G49" i="20"/>
  <c r="H48" i="20"/>
  <c r="G48" i="20"/>
  <c r="H47" i="20"/>
  <c r="G47" i="20"/>
  <c r="H46" i="20"/>
  <c r="G46" i="20"/>
  <c r="H45" i="20"/>
  <c r="G45" i="20"/>
  <c r="H44" i="20"/>
  <c r="G44" i="20"/>
  <c r="H43" i="20"/>
  <c r="G43" i="20"/>
  <c r="H42" i="20"/>
  <c r="G42" i="20"/>
  <c r="H41" i="20"/>
  <c r="G41" i="20"/>
  <c r="H40" i="20"/>
  <c r="G40" i="20"/>
  <c r="H39" i="20"/>
  <c r="G39" i="20"/>
  <c r="H38" i="20"/>
  <c r="G38" i="20"/>
  <c r="H37" i="20"/>
  <c r="G37" i="20"/>
  <c r="H36" i="20"/>
  <c r="G36" i="20"/>
  <c r="H35" i="20"/>
  <c r="G35" i="20"/>
  <c r="H34" i="20"/>
  <c r="G34" i="20"/>
  <c r="H33" i="20"/>
  <c r="G33" i="20"/>
  <c r="H32" i="20"/>
  <c r="G32" i="20"/>
  <c r="H31" i="20"/>
  <c r="G31" i="20"/>
  <c r="H30" i="20"/>
  <c r="G30" i="20"/>
  <c r="H29" i="20"/>
  <c r="G29" i="20"/>
  <c r="H28" i="20"/>
  <c r="G28" i="20"/>
  <c r="H27" i="20"/>
  <c r="G27" i="20"/>
  <c r="H26" i="20"/>
  <c r="G26" i="20"/>
  <c r="H25" i="20"/>
  <c r="G25" i="20"/>
  <c r="H24" i="20"/>
  <c r="G24" i="20"/>
  <c r="H23" i="20"/>
  <c r="G23" i="20"/>
  <c r="H22" i="20"/>
  <c r="G22" i="20"/>
  <c r="H21" i="20"/>
  <c r="G21" i="20"/>
  <c r="D96" i="20" s="1"/>
  <c r="F12" i="20"/>
  <c r="G10" i="20"/>
  <c r="F7" i="20"/>
  <c r="G6" i="20"/>
  <c r="F6" i="20"/>
  <c r="G1" i="20"/>
  <c r="F1" i="20"/>
  <c r="C140" i="19"/>
  <c r="C129" i="19"/>
  <c r="C118" i="19"/>
  <c r="C107" i="19"/>
  <c r="C96" i="19"/>
  <c r="H86" i="19"/>
  <c r="G86" i="19"/>
  <c r="H85" i="19"/>
  <c r="G85" i="19"/>
  <c r="H81" i="19"/>
  <c r="G81" i="19"/>
  <c r="H80" i="19"/>
  <c r="G80" i="19"/>
  <c r="H79" i="19"/>
  <c r="G79" i="19"/>
  <c r="H78" i="19"/>
  <c r="G78" i="19"/>
  <c r="H77" i="19"/>
  <c r="G77" i="19"/>
  <c r="H76" i="19"/>
  <c r="G76" i="19"/>
  <c r="H75" i="19"/>
  <c r="G75" i="19"/>
  <c r="H74" i="19"/>
  <c r="G74" i="19"/>
  <c r="H73" i="19"/>
  <c r="G73" i="19"/>
  <c r="F140" i="19" s="1"/>
  <c r="D141" i="19" s="1"/>
  <c r="H69" i="19"/>
  <c r="G69" i="19"/>
  <c r="F129" i="19" s="1"/>
  <c r="D130" i="19" s="1"/>
  <c r="H66" i="19"/>
  <c r="G66" i="19"/>
  <c r="F118" i="19" s="1"/>
  <c r="D119" i="19" s="1"/>
  <c r="H64" i="19"/>
  <c r="G64" i="19"/>
  <c r="H62" i="19"/>
  <c r="G62" i="19"/>
  <c r="H60" i="19"/>
  <c r="G60" i="19"/>
  <c r="F107" i="19" s="1"/>
  <c r="D108" i="19" s="1"/>
  <c r="H56" i="19"/>
  <c r="F56" i="19"/>
  <c r="G56" i="19" s="1"/>
  <c r="H51" i="19"/>
  <c r="H50" i="19"/>
  <c r="G50" i="19"/>
  <c r="H49" i="19"/>
  <c r="G49" i="19"/>
  <c r="H48" i="19"/>
  <c r="G48" i="19"/>
  <c r="H47" i="19"/>
  <c r="G47" i="19"/>
  <c r="H46" i="19"/>
  <c r="G46" i="19"/>
  <c r="H45" i="19"/>
  <c r="G45" i="19"/>
  <c r="H44" i="19"/>
  <c r="G44" i="19"/>
  <c r="H43" i="19"/>
  <c r="G43" i="19"/>
  <c r="H42" i="19"/>
  <c r="G42" i="19"/>
  <c r="H41" i="19"/>
  <c r="G41" i="19"/>
  <c r="H40" i="19"/>
  <c r="G40" i="19"/>
  <c r="H39" i="19"/>
  <c r="G39" i="19"/>
  <c r="H38" i="19"/>
  <c r="G38" i="19"/>
  <c r="H37" i="19"/>
  <c r="G37" i="19"/>
  <c r="H36" i="19"/>
  <c r="G36" i="19"/>
  <c r="H35" i="19"/>
  <c r="G35" i="19"/>
  <c r="H34" i="19"/>
  <c r="G34" i="19"/>
  <c r="H33" i="19"/>
  <c r="G33" i="19"/>
  <c r="H32" i="19"/>
  <c r="G32" i="19"/>
  <c r="H31" i="19"/>
  <c r="G31" i="19"/>
  <c r="H30" i="19"/>
  <c r="G30" i="19"/>
  <c r="H29" i="19"/>
  <c r="G29" i="19"/>
  <c r="H28" i="19"/>
  <c r="G28" i="19"/>
  <c r="H27" i="19"/>
  <c r="G27" i="19"/>
  <c r="H26" i="19"/>
  <c r="G26" i="19"/>
  <c r="H25" i="19"/>
  <c r="G25" i="19"/>
  <c r="H24" i="19"/>
  <c r="G24" i="19"/>
  <c r="H23" i="19"/>
  <c r="G23" i="19"/>
  <c r="H22" i="19"/>
  <c r="G22" i="19"/>
  <c r="H21" i="19"/>
  <c r="G21" i="19"/>
  <c r="F96" i="19" s="1"/>
  <c r="D97" i="19" s="1"/>
  <c r="F12" i="19"/>
  <c r="G10" i="19"/>
  <c r="F7" i="19"/>
  <c r="G6" i="19"/>
  <c r="G1" i="19"/>
  <c r="F1" i="19"/>
  <c r="C140" i="18"/>
  <c r="C129" i="18"/>
  <c r="C118" i="18"/>
  <c r="C107" i="18"/>
  <c r="C96" i="18"/>
  <c r="H86" i="18"/>
  <c r="G86" i="18"/>
  <c r="H85" i="18"/>
  <c r="G85" i="18"/>
  <c r="H81" i="18"/>
  <c r="G81" i="18"/>
  <c r="H80" i="18"/>
  <c r="G80" i="18"/>
  <c r="H79" i="18"/>
  <c r="G79" i="18"/>
  <c r="H78" i="18"/>
  <c r="G78" i="18"/>
  <c r="H77" i="18"/>
  <c r="G77" i="18"/>
  <c r="H76" i="18"/>
  <c r="G76" i="18"/>
  <c r="H75" i="18"/>
  <c r="G75" i="18"/>
  <c r="H74" i="18"/>
  <c r="G74" i="18"/>
  <c r="H73" i="18"/>
  <c r="G73" i="18"/>
  <c r="F140" i="18" s="1"/>
  <c r="D141" i="18" s="1"/>
  <c r="H69" i="18"/>
  <c r="G69" i="18"/>
  <c r="F129" i="18" s="1"/>
  <c r="D130" i="18" s="1"/>
  <c r="H66" i="18"/>
  <c r="G66" i="18"/>
  <c r="F118" i="18" s="1"/>
  <c r="D119" i="18" s="1"/>
  <c r="H64" i="18"/>
  <c r="G64" i="18"/>
  <c r="H62" i="18"/>
  <c r="G62" i="18"/>
  <c r="H60" i="18"/>
  <c r="G60" i="18"/>
  <c r="F107" i="18" s="1"/>
  <c r="D108" i="18" s="1"/>
  <c r="H56" i="18"/>
  <c r="F56" i="18"/>
  <c r="G56" i="18" s="1"/>
  <c r="H51" i="18"/>
  <c r="H50" i="18"/>
  <c r="G50" i="18"/>
  <c r="H49" i="18"/>
  <c r="G49" i="18"/>
  <c r="H48" i="18"/>
  <c r="G48" i="18"/>
  <c r="H47" i="18"/>
  <c r="G47" i="18"/>
  <c r="H46" i="18"/>
  <c r="G46" i="18"/>
  <c r="H45" i="18"/>
  <c r="G45" i="18"/>
  <c r="H44" i="18"/>
  <c r="G44" i="18"/>
  <c r="H43" i="18"/>
  <c r="G43" i="18"/>
  <c r="H42" i="18"/>
  <c r="G42" i="18"/>
  <c r="H41" i="18"/>
  <c r="G41" i="18"/>
  <c r="H40" i="18"/>
  <c r="G40" i="18"/>
  <c r="H39" i="18"/>
  <c r="G39" i="18"/>
  <c r="H38" i="18"/>
  <c r="G38" i="18"/>
  <c r="H37" i="18"/>
  <c r="G37" i="18"/>
  <c r="H36" i="18"/>
  <c r="G36" i="18"/>
  <c r="H35" i="18"/>
  <c r="G35" i="18"/>
  <c r="H34" i="18"/>
  <c r="G34" i="18"/>
  <c r="H33" i="18"/>
  <c r="G33" i="18"/>
  <c r="H32" i="18"/>
  <c r="G32" i="18"/>
  <c r="H31" i="18"/>
  <c r="G31" i="18"/>
  <c r="H30" i="18"/>
  <c r="G30" i="18"/>
  <c r="H29" i="18"/>
  <c r="G29" i="18"/>
  <c r="H28" i="18"/>
  <c r="G28" i="18"/>
  <c r="H27" i="18"/>
  <c r="G27" i="18"/>
  <c r="H26" i="18"/>
  <c r="G26" i="18"/>
  <c r="H25" i="18"/>
  <c r="G25" i="18"/>
  <c r="H24" i="18"/>
  <c r="G24" i="18"/>
  <c r="H23" i="18"/>
  <c r="G23" i="18"/>
  <c r="H22" i="18"/>
  <c r="G22" i="18"/>
  <c r="H21" i="18"/>
  <c r="G21" i="18"/>
  <c r="F96" i="18" s="1"/>
  <c r="D97" i="18" s="1"/>
  <c r="F12" i="18"/>
  <c r="G10" i="18"/>
  <c r="F7" i="18"/>
  <c r="G6" i="18"/>
  <c r="G1" i="18"/>
  <c r="F1" i="18"/>
  <c r="F6" i="18" s="1"/>
  <c r="C140" i="17"/>
  <c r="C129" i="17"/>
  <c r="C118" i="17"/>
  <c r="C107" i="17"/>
  <c r="C96" i="17"/>
  <c r="H86" i="17"/>
  <c r="G86" i="17"/>
  <c r="H85" i="17"/>
  <c r="G85" i="17"/>
  <c r="H81" i="17"/>
  <c r="G81" i="17"/>
  <c r="H80" i="17"/>
  <c r="G80" i="17"/>
  <c r="H79" i="17"/>
  <c r="G79" i="17"/>
  <c r="H78" i="17"/>
  <c r="G78" i="17"/>
  <c r="H77" i="17"/>
  <c r="G77" i="17"/>
  <c r="H76" i="17"/>
  <c r="G76" i="17"/>
  <c r="H75" i="17"/>
  <c r="G75" i="17"/>
  <c r="H74" i="17"/>
  <c r="G74" i="17"/>
  <c r="H73" i="17"/>
  <c r="G73" i="17"/>
  <c r="F140" i="17" s="1"/>
  <c r="D141" i="17" s="1"/>
  <c r="H69" i="17"/>
  <c r="G69" i="17"/>
  <c r="F129" i="17" s="1"/>
  <c r="D130" i="17" s="1"/>
  <c r="H66" i="17"/>
  <c r="G66" i="17"/>
  <c r="F118" i="17" s="1"/>
  <c r="D119" i="17" s="1"/>
  <c r="H64" i="17"/>
  <c r="G64" i="17"/>
  <c r="H62" i="17"/>
  <c r="G62" i="17"/>
  <c r="H60" i="17"/>
  <c r="G60" i="17"/>
  <c r="F107" i="17" s="1"/>
  <c r="D108" i="17" s="1"/>
  <c r="H56" i="17"/>
  <c r="G56" i="17"/>
  <c r="F56" i="17"/>
  <c r="H51" i="17"/>
  <c r="H50" i="17"/>
  <c r="G50" i="17"/>
  <c r="H49" i="17"/>
  <c r="G49" i="17"/>
  <c r="H48" i="17"/>
  <c r="G48" i="17"/>
  <c r="H47" i="17"/>
  <c r="G47" i="17"/>
  <c r="H46" i="17"/>
  <c r="G46" i="17"/>
  <c r="H45" i="17"/>
  <c r="G45" i="17"/>
  <c r="H44" i="17"/>
  <c r="G44" i="17"/>
  <c r="H43" i="17"/>
  <c r="G43" i="17"/>
  <c r="H42" i="17"/>
  <c r="G42" i="17"/>
  <c r="H41" i="17"/>
  <c r="G41" i="17"/>
  <c r="H40" i="17"/>
  <c r="G40" i="17"/>
  <c r="H39" i="17"/>
  <c r="G39" i="17"/>
  <c r="H38" i="17"/>
  <c r="G38" i="17"/>
  <c r="H37" i="17"/>
  <c r="G37" i="17"/>
  <c r="H36" i="17"/>
  <c r="G36" i="17"/>
  <c r="H35" i="17"/>
  <c r="G35" i="17"/>
  <c r="H34" i="17"/>
  <c r="G34" i="17"/>
  <c r="H33" i="17"/>
  <c r="G33" i="17"/>
  <c r="H32" i="17"/>
  <c r="G32" i="17"/>
  <c r="H31" i="17"/>
  <c r="G31" i="17"/>
  <c r="H30" i="17"/>
  <c r="G30" i="17"/>
  <c r="H29" i="17"/>
  <c r="G29" i="17"/>
  <c r="H28" i="17"/>
  <c r="G28" i="17"/>
  <c r="H27" i="17"/>
  <c r="G27" i="17"/>
  <c r="H26" i="17"/>
  <c r="G26" i="17"/>
  <c r="H25" i="17"/>
  <c r="G25" i="17"/>
  <c r="H24" i="17"/>
  <c r="G24" i="17"/>
  <c r="H23" i="17"/>
  <c r="G23" i="17"/>
  <c r="H22" i="17"/>
  <c r="G22" i="17"/>
  <c r="H21" i="17"/>
  <c r="G21" i="17"/>
  <c r="F96" i="17" s="1"/>
  <c r="D97" i="17" s="1"/>
  <c r="F12" i="17"/>
  <c r="G10" i="17"/>
  <c r="F7" i="17"/>
  <c r="G6" i="17"/>
  <c r="G1" i="17"/>
  <c r="F1" i="17"/>
  <c r="F6" i="17" s="1"/>
  <c r="C140" i="16"/>
  <c r="C129" i="16"/>
  <c r="C118" i="16"/>
  <c r="C107" i="16"/>
  <c r="C96" i="16"/>
  <c r="H86" i="16"/>
  <c r="G86" i="16"/>
  <c r="H85" i="16"/>
  <c r="G85" i="16"/>
  <c r="H81" i="16"/>
  <c r="G81" i="16"/>
  <c r="H80" i="16"/>
  <c r="G80" i="16"/>
  <c r="H79" i="16"/>
  <c r="G79" i="16"/>
  <c r="H78" i="16"/>
  <c r="G78" i="16"/>
  <c r="H77" i="16"/>
  <c r="G77" i="16"/>
  <c r="H76" i="16"/>
  <c r="G76" i="16"/>
  <c r="H75" i="16"/>
  <c r="G75" i="16"/>
  <c r="H74" i="16"/>
  <c r="G74" i="16"/>
  <c r="H73" i="16"/>
  <c r="G73" i="16"/>
  <c r="F140" i="16" s="1"/>
  <c r="D141" i="16" s="1"/>
  <c r="H69" i="16"/>
  <c r="G69" i="16"/>
  <c r="F129" i="16" s="1"/>
  <c r="D130" i="16" s="1"/>
  <c r="H66" i="16"/>
  <c r="G66" i="16"/>
  <c r="F118" i="16" s="1"/>
  <c r="D119" i="16" s="1"/>
  <c r="H64" i="16"/>
  <c r="G64" i="16"/>
  <c r="H62" i="16"/>
  <c r="G62" i="16"/>
  <c r="H60" i="16"/>
  <c r="G60" i="16"/>
  <c r="F107" i="16" s="1"/>
  <c r="D108" i="16" s="1"/>
  <c r="H56" i="16"/>
  <c r="G56" i="16"/>
  <c r="F56" i="16"/>
  <c r="H51" i="16"/>
  <c r="H50" i="16"/>
  <c r="G50" i="16"/>
  <c r="H49" i="16"/>
  <c r="G49" i="16"/>
  <c r="H48" i="16"/>
  <c r="G48" i="16"/>
  <c r="H47" i="16"/>
  <c r="G47" i="16"/>
  <c r="H46" i="16"/>
  <c r="G46" i="16"/>
  <c r="H45" i="16"/>
  <c r="G45" i="16"/>
  <c r="H44" i="16"/>
  <c r="G44" i="16"/>
  <c r="H43" i="16"/>
  <c r="G43" i="16"/>
  <c r="H42" i="16"/>
  <c r="G42" i="16"/>
  <c r="H41" i="16"/>
  <c r="G41" i="16"/>
  <c r="H40" i="16"/>
  <c r="G40" i="16"/>
  <c r="H39" i="16"/>
  <c r="G39" i="16"/>
  <c r="H38" i="16"/>
  <c r="G38" i="16"/>
  <c r="H37" i="16"/>
  <c r="G37" i="16"/>
  <c r="H36" i="16"/>
  <c r="G36" i="16"/>
  <c r="H35" i="16"/>
  <c r="G35" i="16"/>
  <c r="H34" i="16"/>
  <c r="G34" i="16"/>
  <c r="H33" i="16"/>
  <c r="G33" i="16"/>
  <c r="H32" i="16"/>
  <c r="G32" i="16"/>
  <c r="H31" i="16"/>
  <c r="G31" i="16"/>
  <c r="H30" i="16"/>
  <c r="G30" i="16"/>
  <c r="H29" i="16"/>
  <c r="G29" i="16"/>
  <c r="H28" i="16"/>
  <c r="G28" i="16"/>
  <c r="H27" i="16"/>
  <c r="G27" i="16"/>
  <c r="H26" i="16"/>
  <c r="G26" i="16"/>
  <c r="H25" i="16"/>
  <c r="G25" i="16"/>
  <c r="H24" i="16"/>
  <c r="G24" i="16"/>
  <c r="H23" i="16"/>
  <c r="G23" i="16"/>
  <c r="H22" i="16"/>
  <c r="G22" i="16"/>
  <c r="H21" i="16"/>
  <c r="G21" i="16"/>
  <c r="F96" i="16" s="1"/>
  <c r="D97" i="16" s="1"/>
  <c r="F12" i="16"/>
  <c r="G10" i="16"/>
  <c r="F7" i="16"/>
  <c r="G6" i="16"/>
  <c r="G1" i="16"/>
  <c r="F1" i="16"/>
  <c r="F6" i="16" s="1"/>
  <c r="C140" i="15"/>
  <c r="C129" i="15"/>
  <c r="C118" i="15"/>
  <c r="C107" i="15"/>
  <c r="C96" i="15"/>
  <c r="H86" i="15"/>
  <c r="G86" i="15"/>
  <c r="H85" i="15"/>
  <c r="G85" i="15"/>
  <c r="H81" i="15"/>
  <c r="G81" i="15"/>
  <c r="H80" i="15"/>
  <c r="G80" i="15"/>
  <c r="H79" i="15"/>
  <c r="G79" i="15"/>
  <c r="H78" i="15"/>
  <c r="G78" i="15"/>
  <c r="H77" i="15"/>
  <c r="G77" i="15"/>
  <c r="H76" i="15"/>
  <c r="G76" i="15"/>
  <c r="H75" i="15"/>
  <c r="G75" i="15"/>
  <c r="H74" i="15"/>
  <c r="G74" i="15"/>
  <c r="H73" i="15"/>
  <c r="G73" i="15"/>
  <c r="F140" i="15" s="1"/>
  <c r="D141" i="15" s="1"/>
  <c r="H69" i="15"/>
  <c r="G69" i="15"/>
  <c r="F129" i="15" s="1"/>
  <c r="D130" i="15" s="1"/>
  <c r="H66" i="15"/>
  <c r="G66" i="15"/>
  <c r="F118" i="15" s="1"/>
  <c r="D119" i="15" s="1"/>
  <c r="H64" i="15"/>
  <c r="G64" i="15"/>
  <c r="H62" i="15"/>
  <c r="G62" i="15"/>
  <c r="H60" i="15"/>
  <c r="G60" i="15"/>
  <c r="F107" i="15" s="1"/>
  <c r="D108" i="15" s="1"/>
  <c r="H56" i="15"/>
  <c r="F56" i="15"/>
  <c r="G56" i="15" s="1"/>
  <c r="H51" i="15"/>
  <c r="H50" i="15"/>
  <c r="G50" i="15"/>
  <c r="H49" i="15"/>
  <c r="G49" i="15"/>
  <c r="H48" i="15"/>
  <c r="G48" i="15"/>
  <c r="H47" i="15"/>
  <c r="G47" i="15"/>
  <c r="H46" i="15"/>
  <c r="G46" i="15"/>
  <c r="H45" i="15"/>
  <c r="G45" i="15"/>
  <c r="H44" i="15"/>
  <c r="G44" i="15"/>
  <c r="H43" i="15"/>
  <c r="G43" i="15"/>
  <c r="H42" i="15"/>
  <c r="G42" i="15"/>
  <c r="H41" i="15"/>
  <c r="G41" i="15"/>
  <c r="H40" i="15"/>
  <c r="G40" i="15"/>
  <c r="H39" i="15"/>
  <c r="G39" i="15"/>
  <c r="H38" i="15"/>
  <c r="G38" i="15"/>
  <c r="H37" i="15"/>
  <c r="G37" i="15"/>
  <c r="H36" i="15"/>
  <c r="G36" i="15"/>
  <c r="H35" i="15"/>
  <c r="G35" i="15"/>
  <c r="H34" i="15"/>
  <c r="G34" i="15"/>
  <c r="H33" i="15"/>
  <c r="G33" i="15"/>
  <c r="H32" i="15"/>
  <c r="G32" i="15"/>
  <c r="H31" i="15"/>
  <c r="G31" i="15"/>
  <c r="H30" i="15"/>
  <c r="G30" i="15"/>
  <c r="H29" i="15"/>
  <c r="G29" i="15"/>
  <c r="H28" i="15"/>
  <c r="G28" i="15"/>
  <c r="H27" i="15"/>
  <c r="G27" i="15"/>
  <c r="H26" i="15"/>
  <c r="G26" i="15"/>
  <c r="H25" i="15"/>
  <c r="G25" i="15"/>
  <c r="H24" i="15"/>
  <c r="G24" i="15"/>
  <c r="H23" i="15"/>
  <c r="G23" i="15"/>
  <c r="H22" i="15"/>
  <c r="G22" i="15"/>
  <c r="H21" i="15"/>
  <c r="G21" i="15"/>
  <c r="F96" i="15" s="1"/>
  <c r="D97" i="15" s="1"/>
  <c r="F12" i="15"/>
  <c r="G10" i="15"/>
  <c r="F7" i="15"/>
  <c r="G6" i="15"/>
  <c r="G1" i="15"/>
  <c r="F1" i="15"/>
  <c r="F6" i="15" s="1"/>
  <c r="F107" i="14"/>
  <c r="C107" i="14"/>
  <c r="F140" i="14"/>
  <c r="C140" i="14"/>
  <c r="F129" i="14"/>
  <c r="C129" i="14"/>
  <c r="F96" i="14"/>
  <c r="C96" i="14"/>
  <c r="D118" i="26" l="1"/>
  <c r="D10" i="26"/>
  <c r="D96" i="26"/>
  <c r="D129" i="26"/>
  <c r="D107" i="26"/>
  <c r="D140" i="26"/>
  <c r="D10" i="25"/>
  <c r="D96" i="25"/>
  <c r="D107" i="25"/>
  <c r="D118" i="25"/>
  <c r="D129" i="25"/>
  <c r="D140" i="25"/>
  <c r="D10" i="24"/>
  <c r="D96" i="24"/>
  <c r="D107" i="24"/>
  <c r="D118" i="24"/>
  <c r="D129" i="24"/>
  <c r="D140" i="24"/>
  <c r="D96" i="23"/>
  <c r="D107" i="23"/>
  <c r="D118" i="23"/>
  <c r="D129" i="23"/>
  <c r="D140" i="23"/>
  <c r="D10" i="23"/>
  <c r="D96" i="22"/>
  <c r="D107" i="22"/>
  <c r="D118" i="22"/>
  <c r="D129" i="22"/>
  <c r="D140" i="22"/>
  <c r="D10" i="22"/>
  <c r="D96" i="21"/>
  <c r="D107" i="21"/>
  <c r="D118" i="21"/>
  <c r="D129" i="21"/>
  <c r="D140" i="21"/>
  <c r="D10" i="21"/>
  <c r="F107" i="20"/>
  <c r="D108" i="20" s="1"/>
  <c r="F129" i="20"/>
  <c r="D130" i="20" s="1"/>
  <c r="F96" i="20"/>
  <c r="D97" i="20" s="1"/>
  <c r="D10" i="20"/>
  <c r="D118" i="20"/>
  <c r="D140" i="20"/>
  <c r="F6" i="19"/>
  <c r="D96" i="19"/>
  <c r="D107" i="19"/>
  <c r="D118" i="19"/>
  <c r="D129" i="19"/>
  <c r="D140" i="19"/>
  <c r="D10" i="19"/>
  <c r="D96" i="18"/>
  <c r="D107" i="18"/>
  <c r="D118" i="18"/>
  <c r="D129" i="18"/>
  <c r="D140" i="18"/>
  <c r="D10" i="18"/>
  <c r="D96" i="17"/>
  <c r="D107" i="17"/>
  <c r="D118" i="17"/>
  <c r="D129" i="17"/>
  <c r="D140" i="17"/>
  <c r="D10" i="17"/>
  <c r="D96" i="16"/>
  <c r="D107" i="16"/>
  <c r="D118" i="16"/>
  <c r="D129" i="16"/>
  <c r="D140" i="16"/>
  <c r="D10" i="16"/>
  <c r="D96" i="15"/>
  <c r="D107" i="15"/>
  <c r="D118" i="15"/>
  <c r="D129" i="15"/>
  <c r="D140" i="15"/>
  <c r="D10" i="15"/>
  <c r="C118" i="14"/>
  <c r="H86" i="14"/>
  <c r="G86" i="14"/>
  <c r="H85" i="14"/>
  <c r="G85" i="14"/>
  <c r="H81" i="14"/>
  <c r="G81" i="14"/>
  <c r="H80" i="14"/>
  <c r="G80" i="14"/>
  <c r="H79" i="14"/>
  <c r="G79" i="14"/>
  <c r="H78" i="14"/>
  <c r="G78" i="14"/>
  <c r="H77" i="14"/>
  <c r="G77" i="14"/>
  <c r="H76" i="14"/>
  <c r="G76" i="14"/>
  <c r="H75" i="14"/>
  <c r="G75" i="14"/>
  <c r="H74" i="14"/>
  <c r="G74" i="14"/>
  <c r="H73" i="14"/>
  <c r="G73" i="14"/>
  <c r="D141" i="14" s="1"/>
  <c r="H69" i="14"/>
  <c r="G69" i="14"/>
  <c r="D130" i="14" s="1"/>
  <c r="H66" i="14"/>
  <c r="G66" i="14"/>
  <c r="F118" i="14" s="1"/>
  <c r="D119" i="14" s="1"/>
  <c r="H64" i="14"/>
  <c r="G64" i="14"/>
  <c r="H62" i="14"/>
  <c r="G62" i="14"/>
  <c r="H60" i="14"/>
  <c r="G60" i="14"/>
  <c r="D108" i="14" s="1"/>
  <c r="H56" i="14"/>
  <c r="F56" i="14"/>
  <c r="G56" i="14" s="1"/>
  <c r="H51" i="14"/>
  <c r="H50" i="14"/>
  <c r="G50" i="14"/>
  <c r="H49" i="14"/>
  <c r="G49" i="14"/>
  <c r="H48" i="14"/>
  <c r="G48" i="14"/>
  <c r="H47" i="14"/>
  <c r="G47" i="14"/>
  <c r="H46" i="14"/>
  <c r="G46" i="14"/>
  <c r="H45" i="14"/>
  <c r="G45" i="14"/>
  <c r="H44" i="14"/>
  <c r="G44" i="14"/>
  <c r="H43" i="14"/>
  <c r="G43" i="14"/>
  <c r="H42" i="14"/>
  <c r="G42" i="14"/>
  <c r="H41" i="14"/>
  <c r="G41" i="14"/>
  <c r="H40" i="14"/>
  <c r="G40" i="14"/>
  <c r="H39" i="14"/>
  <c r="G39" i="14"/>
  <c r="H38" i="14"/>
  <c r="G38" i="14"/>
  <c r="H37" i="14"/>
  <c r="G37" i="14"/>
  <c r="H36" i="14"/>
  <c r="G36" i="14"/>
  <c r="H35" i="14"/>
  <c r="G35" i="14"/>
  <c r="H34" i="14"/>
  <c r="G34" i="14"/>
  <c r="H33" i="14"/>
  <c r="G33" i="14"/>
  <c r="H32" i="14"/>
  <c r="G32" i="14"/>
  <c r="H31" i="14"/>
  <c r="G31" i="14"/>
  <c r="H30" i="14"/>
  <c r="G30" i="14"/>
  <c r="H29" i="14"/>
  <c r="G29" i="14"/>
  <c r="H28" i="14"/>
  <c r="G28" i="14"/>
  <c r="H27" i="14"/>
  <c r="G27" i="14"/>
  <c r="H26" i="14"/>
  <c r="G26" i="14"/>
  <c r="H25" i="14"/>
  <c r="G25" i="14"/>
  <c r="H24" i="14"/>
  <c r="G24" i="14"/>
  <c r="H23" i="14"/>
  <c r="G23" i="14"/>
  <c r="H22" i="14"/>
  <c r="G22" i="14"/>
  <c r="H21" i="14"/>
  <c r="G21" i="14"/>
  <c r="D97" i="14" s="1"/>
  <c r="F12" i="14"/>
  <c r="G10" i="14"/>
  <c r="F7" i="14"/>
  <c r="G6" i="14"/>
  <c r="G1" i="14"/>
  <c r="F1" i="14"/>
  <c r="C141" i="13"/>
  <c r="C130" i="13"/>
  <c r="C119" i="13"/>
  <c r="C108" i="13"/>
  <c r="C97" i="13"/>
  <c r="H87" i="13"/>
  <c r="G87" i="13"/>
  <c r="H86" i="13"/>
  <c r="G86" i="13"/>
  <c r="H82" i="13"/>
  <c r="G82" i="13"/>
  <c r="H81" i="13"/>
  <c r="G81" i="13"/>
  <c r="H80" i="13"/>
  <c r="G80" i="13"/>
  <c r="H79" i="13"/>
  <c r="G79" i="13"/>
  <c r="H78" i="13"/>
  <c r="G78" i="13"/>
  <c r="H77" i="13"/>
  <c r="G77" i="13"/>
  <c r="H76" i="13"/>
  <c r="G76" i="13"/>
  <c r="H75" i="13"/>
  <c r="G75" i="13"/>
  <c r="H74" i="13"/>
  <c r="G74" i="13"/>
  <c r="F141" i="13" s="1"/>
  <c r="D142" i="13" s="1"/>
  <c r="H70" i="13"/>
  <c r="G70" i="13"/>
  <c r="F130" i="13" s="1"/>
  <c r="D131" i="13" s="1"/>
  <c r="H67" i="13"/>
  <c r="G67" i="13"/>
  <c r="D119" i="13" s="1"/>
  <c r="H65" i="13"/>
  <c r="G65" i="13"/>
  <c r="H63" i="13"/>
  <c r="G63" i="13"/>
  <c r="H61" i="13"/>
  <c r="G61" i="13"/>
  <c r="F108" i="13" s="1"/>
  <c r="D109" i="13" s="1"/>
  <c r="H57" i="13"/>
  <c r="G57" i="13"/>
  <c r="F57" i="13"/>
  <c r="H52" i="13"/>
  <c r="H51" i="13"/>
  <c r="G51" i="13"/>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F97" i="13" s="1"/>
  <c r="D98" i="13" s="1"/>
  <c r="F12" i="13"/>
  <c r="G10" i="13"/>
  <c r="F7" i="13"/>
  <c r="G6" i="13"/>
  <c r="G1" i="13"/>
  <c r="D10" i="13" s="1"/>
  <c r="F1" i="13"/>
  <c r="F6" i="14" l="1"/>
  <c r="D10" i="14"/>
  <c r="D96" i="14"/>
  <c r="D107" i="14"/>
  <c r="D118" i="14"/>
  <c r="D129" i="14"/>
  <c r="D140" i="14"/>
  <c r="D108" i="13"/>
  <c r="D130" i="13"/>
  <c r="D97" i="13"/>
  <c r="F6" i="13"/>
  <c r="F119" i="13"/>
  <c r="D120" i="13" s="1"/>
  <c r="D141" i="13"/>
  <c r="C141" i="12" l="1"/>
  <c r="C130" i="12"/>
  <c r="C119" i="12"/>
  <c r="C108" i="12"/>
  <c r="C97" i="12"/>
  <c r="H87" i="12"/>
  <c r="G87" i="12"/>
  <c r="H86" i="12"/>
  <c r="G86" i="12"/>
  <c r="H82" i="12"/>
  <c r="G82" i="12"/>
  <c r="H81" i="12"/>
  <c r="G81" i="12"/>
  <c r="H80" i="12"/>
  <c r="G80" i="12"/>
  <c r="H79" i="12"/>
  <c r="G79" i="12"/>
  <c r="H78" i="12"/>
  <c r="G78" i="12"/>
  <c r="H77" i="12"/>
  <c r="G77" i="12"/>
  <c r="H76" i="12"/>
  <c r="G76" i="12"/>
  <c r="H75" i="12"/>
  <c r="G75" i="12"/>
  <c r="H74" i="12"/>
  <c r="G74" i="12"/>
  <c r="F141" i="12" s="1"/>
  <c r="D142" i="12" s="1"/>
  <c r="H70" i="12"/>
  <c r="G70" i="12"/>
  <c r="F130" i="12" s="1"/>
  <c r="D131" i="12" s="1"/>
  <c r="H67" i="12"/>
  <c r="G67" i="12"/>
  <c r="F119" i="12" s="1"/>
  <c r="D120" i="12" s="1"/>
  <c r="H65" i="12"/>
  <c r="G65" i="12"/>
  <c r="H63" i="12"/>
  <c r="G63" i="12"/>
  <c r="H61" i="12"/>
  <c r="G61" i="12"/>
  <c r="F108" i="12" s="1"/>
  <c r="D109" i="12" s="1"/>
  <c r="H57" i="12"/>
  <c r="G57" i="12"/>
  <c r="F57" i="12"/>
  <c r="H52" i="12"/>
  <c r="H51" i="12"/>
  <c r="G51" i="12"/>
  <c r="H50" i="12"/>
  <c r="G50" i="12"/>
  <c r="H49" i="12"/>
  <c r="G49" i="12"/>
  <c r="H48" i="12"/>
  <c r="G48" i="12"/>
  <c r="H47" i="12"/>
  <c r="G47" i="12"/>
  <c r="H46" i="12"/>
  <c r="G46" i="12"/>
  <c r="H45" i="12"/>
  <c r="G45" i="12"/>
  <c r="H44" i="12"/>
  <c r="G44" i="12"/>
  <c r="H43" i="12"/>
  <c r="G43" i="12"/>
  <c r="H42" i="12"/>
  <c r="G42" i="12"/>
  <c r="H41" i="12"/>
  <c r="G41" i="12"/>
  <c r="H40" i="12"/>
  <c r="G40" i="12"/>
  <c r="H39" i="12"/>
  <c r="G39" i="12"/>
  <c r="H38" i="12"/>
  <c r="G38" i="12"/>
  <c r="H37" i="12"/>
  <c r="G37" i="12"/>
  <c r="H36" i="12"/>
  <c r="G36" i="12"/>
  <c r="H35" i="12"/>
  <c r="G35" i="12"/>
  <c r="H34" i="12"/>
  <c r="G34" i="12"/>
  <c r="H33" i="12"/>
  <c r="G33" i="12"/>
  <c r="H32" i="12"/>
  <c r="G32" i="12"/>
  <c r="H31" i="12"/>
  <c r="G31" i="12"/>
  <c r="H30" i="12"/>
  <c r="G30" i="12"/>
  <c r="H29" i="12"/>
  <c r="G29" i="12"/>
  <c r="H28" i="12"/>
  <c r="G28" i="12"/>
  <c r="H27" i="12"/>
  <c r="G27" i="12"/>
  <c r="H26" i="12"/>
  <c r="G26" i="12"/>
  <c r="H25" i="12"/>
  <c r="G25" i="12"/>
  <c r="H24" i="12"/>
  <c r="G24" i="12"/>
  <c r="H23" i="12"/>
  <c r="G23" i="12"/>
  <c r="H22" i="12"/>
  <c r="G22" i="12"/>
  <c r="F97" i="12" s="1"/>
  <c r="D98" i="12" s="1"/>
  <c r="F12" i="12"/>
  <c r="G10" i="12"/>
  <c r="F7" i="12"/>
  <c r="G6" i="12"/>
  <c r="G1" i="12"/>
  <c r="F1" i="12"/>
  <c r="F6" i="12" s="1"/>
  <c r="C141" i="11"/>
  <c r="C130" i="11"/>
  <c r="C119" i="11"/>
  <c r="C108" i="11"/>
  <c r="C97" i="11"/>
  <c r="H87" i="11"/>
  <c r="G87" i="11"/>
  <c r="H86" i="11"/>
  <c r="G86" i="11"/>
  <c r="H82" i="11"/>
  <c r="G82" i="11"/>
  <c r="H81" i="11"/>
  <c r="G81" i="11"/>
  <c r="H80" i="11"/>
  <c r="G80" i="11"/>
  <c r="H79" i="11"/>
  <c r="G79" i="11"/>
  <c r="H78" i="11"/>
  <c r="G78" i="11"/>
  <c r="H77" i="11"/>
  <c r="G77" i="11"/>
  <c r="H76" i="11"/>
  <c r="G76" i="11"/>
  <c r="H75" i="11"/>
  <c r="G75" i="11"/>
  <c r="H74" i="11"/>
  <c r="G74" i="11"/>
  <c r="F141" i="11" s="1"/>
  <c r="D142" i="11" s="1"/>
  <c r="H70" i="11"/>
  <c r="G70" i="11"/>
  <c r="F130" i="11" s="1"/>
  <c r="D131" i="11" s="1"/>
  <c r="H67" i="11"/>
  <c r="G67" i="11"/>
  <c r="F119" i="11" s="1"/>
  <c r="D120" i="11" s="1"/>
  <c r="H65" i="11"/>
  <c r="G65" i="11"/>
  <c r="H63" i="11"/>
  <c r="G63" i="11"/>
  <c r="H61" i="11"/>
  <c r="G61" i="11"/>
  <c r="F108" i="11" s="1"/>
  <c r="D109" i="11" s="1"/>
  <c r="H57" i="11"/>
  <c r="F57" i="11"/>
  <c r="G57" i="11" s="1"/>
  <c r="H52" i="11"/>
  <c r="H51" i="11"/>
  <c r="G51" i="11"/>
  <c r="H50" i="11"/>
  <c r="G50" i="11"/>
  <c r="H49" i="11"/>
  <c r="G49" i="11"/>
  <c r="H48" i="11"/>
  <c r="G48" i="11"/>
  <c r="H47" i="11"/>
  <c r="G47" i="11"/>
  <c r="H46" i="11"/>
  <c r="G46" i="11"/>
  <c r="H45" i="11"/>
  <c r="G45" i="11"/>
  <c r="H44" i="11"/>
  <c r="G44" i="11"/>
  <c r="H43" i="11"/>
  <c r="G43" i="11"/>
  <c r="H42" i="11"/>
  <c r="G42" i="11"/>
  <c r="H41" i="11"/>
  <c r="G41" i="11"/>
  <c r="H40" i="11"/>
  <c r="G40" i="11"/>
  <c r="H39" i="11"/>
  <c r="G39" i="11"/>
  <c r="H38" i="11"/>
  <c r="G38" i="11"/>
  <c r="H37" i="11"/>
  <c r="G37" i="11"/>
  <c r="H36" i="11"/>
  <c r="G36" i="11"/>
  <c r="H35" i="11"/>
  <c r="G35" i="11"/>
  <c r="H34" i="11"/>
  <c r="G34" i="11"/>
  <c r="H33" i="11"/>
  <c r="G33" i="11"/>
  <c r="H32" i="11"/>
  <c r="G32" i="11"/>
  <c r="H31" i="11"/>
  <c r="G31" i="11"/>
  <c r="H30" i="11"/>
  <c r="G30" i="11"/>
  <c r="H29" i="11"/>
  <c r="G29" i="11"/>
  <c r="H28" i="11"/>
  <c r="G28" i="11"/>
  <c r="H27" i="11"/>
  <c r="G27" i="11"/>
  <c r="H26" i="11"/>
  <c r="G26" i="11"/>
  <c r="H25" i="11"/>
  <c r="G25" i="11"/>
  <c r="H24" i="11"/>
  <c r="G24" i="11"/>
  <c r="H23" i="11"/>
  <c r="G23" i="11"/>
  <c r="H22" i="11"/>
  <c r="G22" i="11"/>
  <c r="F97" i="11" s="1"/>
  <c r="D98" i="11" s="1"/>
  <c r="F12" i="11"/>
  <c r="G10" i="11"/>
  <c r="F7" i="11"/>
  <c r="G6" i="11"/>
  <c r="G1" i="11"/>
  <c r="F1" i="11"/>
  <c r="C141" i="10"/>
  <c r="C130" i="10"/>
  <c r="C119" i="10"/>
  <c r="C108" i="10"/>
  <c r="C97" i="10"/>
  <c r="H87" i="10"/>
  <c r="G87" i="10"/>
  <c r="H86" i="10"/>
  <c r="G86" i="10"/>
  <c r="H82" i="10"/>
  <c r="G82" i="10"/>
  <c r="H81" i="10"/>
  <c r="G81" i="10"/>
  <c r="H80" i="10"/>
  <c r="G80" i="10"/>
  <c r="H79" i="10"/>
  <c r="G79" i="10"/>
  <c r="H78" i="10"/>
  <c r="G78" i="10"/>
  <c r="H77" i="10"/>
  <c r="G77" i="10"/>
  <c r="H76" i="10"/>
  <c r="G76" i="10"/>
  <c r="H75" i="10"/>
  <c r="G75" i="10"/>
  <c r="H74" i="10"/>
  <c r="G74" i="10"/>
  <c r="F141" i="10" s="1"/>
  <c r="D142" i="10" s="1"/>
  <c r="H70" i="10"/>
  <c r="G70" i="10"/>
  <c r="F130" i="10" s="1"/>
  <c r="D131" i="10" s="1"/>
  <c r="H67" i="10"/>
  <c r="G67" i="10"/>
  <c r="F119" i="10" s="1"/>
  <c r="D120" i="10" s="1"/>
  <c r="H65" i="10"/>
  <c r="G65" i="10"/>
  <c r="H63" i="10"/>
  <c r="G63" i="10"/>
  <c r="H61" i="10"/>
  <c r="G61" i="10"/>
  <c r="F108" i="10" s="1"/>
  <c r="D109" i="10" s="1"/>
  <c r="H57" i="10"/>
  <c r="F57" i="10"/>
  <c r="G57" i="10" s="1"/>
  <c r="H52" i="10"/>
  <c r="H51" i="10"/>
  <c r="G51" i="10"/>
  <c r="H50" i="10"/>
  <c r="G50" i="10"/>
  <c r="H49" i="10"/>
  <c r="G49" i="10"/>
  <c r="H48" i="10"/>
  <c r="G48" i="10"/>
  <c r="H47" i="10"/>
  <c r="G47" i="10"/>
  <c r="H46" i="10"/>
  <c r="G46" i="10"/>
  <c r="H45" i="10"/>
  <c r="G45" i="10"/>
  <c r="H44" i="10"/>
  <c r="G44" i="10"/>
  <c r="H43" i="10"/>
  <c r="G43" i="10"/>
  <c r="H42" i="10"/>
  <c r="G42" i="10"/>
  <c r="H41" i="10"/>
  <c r="G41" i="10"/>
  <c r="H40" i="10"/>
  <c r="G40" i="10"/>
  <c r="H39" i="10"/>
  <c r="G39" i="10"/>
  <c r="H38" i="10"/>
  <c r="G38" i="10"/>
  <c r="H37" i="10"/>
  <c r="G37" i="10"/>
  <c r="H36" i="10"/>
  <c r="G36" i="10"/>
  <c r="H35" i="10"/>
  <c r="G35" i="10"/>
  <c r="H34" i="10"/>
  <c r="G34" i="10"/>
  <c r="H33" i="10"/>
  <c r="G33" i="10"/>
  <c r="H32" i="10"/>
  <c r="G32" i="10"/>
  <c r="H31" i="10"/>
  <c r="G31" i="10"/>
  <c r="H30" i="10"/>
  <c r="G30" i="10"/>
  <c r="H29" i="10"/>
  <c r="G29" i="10"/>
  <c r="H28" i="10"/>
  <c r="G28" i="10"/>
  <c r="H27" i="10"/>
  <c r="G27" i="10"/>
  <c r="H26" i="10"/>
  <c r="G26" i="10"/>
  <c r="H25" i="10"/>
  <c r="G25" i="10"/>
  <c r="H24" i="10"/>
  <c r="G24" i="10"/>
  <c r="H23" i="10"/>
  <c r="G23" i="10"/>
  <c r="H22" i="10"/>
  <c r="G22" i="10"/>
  <c r="F97" i="10" s="1"/>
  <c r="D98" i="10" s="1"/>
  <c r="F12" i="10"/>
  <c r="G10" i="10"/>
  <c r="F7" i="10"/>
  <c r="G6" i="10"/>
  <c r="G1" i="10"/>
  <c r="F1" i="10"/>
  <c r="F6" i="10" s="1"/>
  <c r="C141" i="9"/>
  <c r="C130" i="9"/>
  <c r="C119" i="9"/>
  <c r="C108" i="9"/>
  <c r="C97" i="9"/>
  <c r="H87" i="9"/>
  <c r="G87" i="9"/>
  <c r="H86" i="9"/>
  <c r="G86" i="9"/>
  <c r="H82" i="9"/>
  <c r="G82" i="9"/>
  <c r="H81" i="9"/>
  <c r="G81" i="9"/>
  <c r="H80" i="9"/>
  <c r="G80" i="9"/>
  <c r="H79" i="9"/>
  <c r="G79" i="9"/>
  <c r="H78" i="9"/>
  <c r="G78" i="9"/>
  <c r="H77" i="9"/>
  <c r="G77" i="9"/>
  <c r="H76" i="9"/>
  <c r="G76" i="9"/>
  <c r="H75" i="9"/>
  <c r="G75" i="9"/>
  <c r="H74" i="9"/>
  <c r="G74" i="9"/>
  <c r="F141" i="9" s="1"/>
  <c r="D142" i="9" s="1"/>
  <c r="H70" i="9"/>
  <c r="G70" i="9"/>
  <c r="F130" i="9" s="1"/>
  <c r="D131" i="9" s="1"/>
  <c r="H67" i="9"/>
  <c r="G67" i="9"/>
  <c r="F119" i="9" s="1"/>
  <c r="D120" i="9" s="1"/>
  <c r="H65" i="9"/>
  <c r="G65" i="9"/>
  <c r="H63" i="9"/>
  <c r="G63" i="9"/>
  <c r="H61" i="9"/>
  <c r="G61" i="9"/>
  <c r="F108" i="9" s="1"/>
  <c r="D109" i="9" s="1"/>
  <c r="H57" i="9"/>
  <c r="F57" i="9"/>
  <c r="G57" i="9" s="1"/>
  <c r="H52" i="9"/>
  <c r="H51" i="9"/>
  <c r="G51" i="9"/>
  <c r="H50" i="9"/>
  <c r="G50" i="9"/>
  <c r="H49" i="9"/>
  <c r="G49" i="9"/>
  <c r="H48" i="9"/>
  <c r="G48" i="9"/>
  <c r="H47" i="9"/>
  <c r="G47" i="9"/>
  <c r="H46" i="9"/>
  <c r="G46" i="9"/>
  <c r="H45" i="9"/>
  <c r="G45" i="9"/>
  <c r="H44" i="9"/>
  <c r="G44" i="9"/>
  <c r="H43" i="9"/>
  <c r="G43" i="9"/>
  <c r="H42" i="9"/>
  <c r="G42" i="9"/>
  <c r="H41" i="9"/>
  <c r="G41" i="9"/>
  <c r="H40" i="9"/>
  <c r="G40" i="9"/>
  <c r="H39" i="9"/>
  <c r="G39" i="9"/>
  <c r="H38" i="9"/>
  <c r="G38" i="9"/>
  <c r="H37" i="9"/>
  <c r="G37" i="9"/>
  <c r="H36" i="9"/>
  <c r="G36" i="9"/>
  <c r="H35" i="9"/>
  <c r="G35" i="9"/>
  <c r="H34" i="9"/>
  <c r="G34" i="9"/>
  <c r="H33" i="9"/>
  <c r="G33" i="9"/>
  <c r="H32" i="9"/>
  <c r="G32" i="9"/>
  <c r="H31" i="9"/>
  <c r="G31" i="9"/>
  <c r="H30" i="9"/>
  <c r="G30" i="9"/>
  <c r="H29" i="9"/>
  <c r="G29" i="9"/>
  <c r="H28" i="9"/>
  <c r="G28" i="9"/>
  <c r="H27" i="9"/>
  <c r="G27" i="9"/>
  <c r="H26" i="9"/>
  <c r="G26" i="9"/>
  <c r="H25" i="9"/>
  <c r="G25" i="9"/>
  <c r="H24" i="9"/>
  <c r="G24" i="9"/>
  <c r="H23" i="9"/>
  <c r="G23" i="9"/>
  <c r="H22" i="9"/>
  <c r="G22" i="9"/>
  <c r="F97" i="9" s="1"/>
  <c r="D98" i="9" s="1"/>
  <c r="F12" i="9"/>
  <c r="G10" i="9"/>
  <c r="F7" i="9"/>
  <c r="G6" i="9"/>
  <c r="G1" i="9"/>
  <c r="F1" i="9"/>
  <c r="F6" i="9" s="1"/>
  <c r="G74" i="8"/>
  <c r="F141" i="8"/>
  <c r="D142" i="8"/>
  <c r="D141" i="8"/>
  <c r="C141" i="8"/>
  <c r="G70" i="8"/>
  <c r="F130" i="8"/>
  <c r="D131" i="8"/>
  <c r="D130" i="8"/>
  <c r="C130" i="8"/>
  <c r="G67" i="8"/>
  <c r="F119" i="8"/>
  <c r="D120" i="8"/>
  <c r="D119" i="8"/>
  <c r="C119" i="8"/>
  <c r="G61" i="8"/>
  <c r="F108" i="8"/>
  <c r="D109" i="8"/>
  <c r="D108" i="8"/>
  <c r="C108" i="8"/>
  <c r="G22" i="8"/>
  <c r="F97" i="8"/>
  <c r="D98" i="8"/>
  <c r="D97" i="8"/>
  <c r="C97" i="8"/>
  <c r="H87" i="8"/>
  <c r="G87" i="8"/>
  <c r="H86" i="8"/>
  <c r="G86" i="8"/>
  <c r="H82" i="8"/>
  <c r="G82" i="8"/>
  <c r="H81" i="8"/>
  <c r="G81" i="8"/>
  <c r="H80" i="8"/>
  <c r="G80" i="8"/>
  <c r="H79" i="8"/>
  <c r="G79" i="8"/>
  <c r="H78" i="8"/>
  <c r="G78" i="8"/>
  <c r="H77" i="8"/>
  <c r="G77" i="8"/>
  <c r="H76" i="8"/>
  <c r="G76" i="8"/>
  <c r="H75" i="8"/>
  <c r="G75" i="8"/>
  <c r="H74" i="8"/>
  <c r="H70" i="8"/>
  <c r="H67" i="8"/>
  <c r="H65" i="8"/>
  <c r="G65" i="8"/>
  <c r="H63" i="8"/>
  <c r="G63" i="8"/>
  <c r="H61" i="8"/>
  <c r="H57" i="8"/>
  <c r="F57" i="8"/>
  <c r="G57" i="8"/>
  <c r="H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F12" i="8"/>
  <c r="G10" i="8"/>
  <c r="F1" i="8"/>
  <c r="G1" i="8"/>
  <c r="D10" i="8"/>
  <c r="F7" i="8"/>
  <c r="G6" i="8"/>
  <c r="F6" i="8"/>
  <c r="C141" i="7"/>
  <c r="C130" i="7"/>
  <c r="C119" i="7"/>
  <c r="C108" i="7"/>
  <c r="C97" i="7"/>
  <c r="H87" i="7"/>
  <c r="G87" i="7"/>
  <c r="H86" i="7"/>
  <c r="G86" i="7"/>
  <c r="H82" i="7"/>
  <c r="G82" i="7"/>
  <c r="H81" i="7"/>
  <c r="G81" i="7"/>
  <c r="H80" i="7"/>
  <c r="G80" i="7"/>
  <c r="H79" i="7"/>
  <c r="G79" i="7"/>
  <c r="H78" i="7"/>
  <c r="G78" i="7"/>
  <c r="H77" i="7"/>
  <c r="G77" i="7"/>
  <c r="H76" i="7"/>
  <c r="G76" i="7"/>
  <c r="H75" i="7"/>
  <c r="G75" i="7"/>
  <c r="H74" i="7"/>
  <c r="G74" i="7"/>
  <c r="F141" i="7"/>
  <c r="D142" i="7"/>
  <c r="H70" i="7"/>
  <c r="G70" i="7"/>
  <c r="F130" i="7"/>
  <c r="D131" i="7"/>
  <c r="H67" i="7"/>
  <c r="G67" i="7"/>
  <c r="F119" i="7"/>
  <c r="D120" i="7"/>
  <c r="H65" i="7"/>
  <c r="G65" i="7"/>
  <c r="H63" i="7"/>
  <c r="G63" i="7"/>
  <c r="H61" i="7"/>
  <c r="G61" i="7"/>
  <c r="F108" i="7"/>
  <c r="D109" i="7"/>
  <c r="H57" i="7"/>
  <c r="F57" i="7"/>
  <c r="G57" i="7"/>
  <c r="H52" i="7"/>
  <c r="H51" i="7"/>
  <c r="G51" i="7"/>
  <c r="H50" i="7"/>
  <c r="G50" i="7"/>
  <c r="H49" i="7"/>
  <c r="G49" i="7"/>
  <c r="H48" i="7"/>
  <c r="G48" i="7"/>
  <c r="H47" i="7"/>
  <c r="G47" i="7"/>
  <c r="H46" i="7"/>
  <c r="G46" i="7"/>
  <c r="H45" i="7"/>
  <c r="G45" i="7"/>
  <c r="H44" i="7"/>
  <c r="G44" i="7"/>
  <c r="H43" i="7"/>
  <c r="G43" i="7"/>
  <c r="H42" i="7"/>
  <c r="G42" i="7"/>
  <c r="H41" i="7"/>
  <c r="G41" i="7"/>
  <c r="H40" i="7"/>
  <c r="G40" i="7"/>
  <c r="H39" i="7"/>
  <c r="G39" i="7"/>
  <c r="H38" i="7"/>
  <c r="G38" i="7"/>
  <c r="H37" i="7"/>
  <c r="G37" i="7"/>
  <c r="H36" i="7"/>
  <c r="G36" i="7"/>
  <c r="H35" i="7"/>
  <c r="G35" i="7"/>
  <c r="H34" i="7"/>
  <c r="G34" i="7"/>
  <c r="H33" i="7"/>
  <c r="G33" i="7"/>
  <c r="H32" i="7"/>
  <c r="G32" i="7"/>
  <c r="H31" i="7"/>
  <c r="G31" i="7"/>
  <c r="H30" i="7"/>
  <c r="G30" i="7"/>
  <c r="H29" i="7"/>
  <c r="G29" i="7"/>
  <c r="H28" i="7"/>
  <c r="G28" i="7"/>
  <c r="H27" i="7"/>
  <c r="G27" i="7"/>
  <c r="H26" i="7"/>
  <c r="G26" i="7"/>
  <c r="H25" i="7"/>
  <c r="G25" i="7"/>
  <c r="H24" i="7"/>
  <c r="G24" i="7"/>
  <c r="H23" i="7"/>
  <c r="G23" i="7"/>
  <c r="H22" i="7"/>
  <c r="G22" i="7"/>
  <c r="F97" i="7"/>
  <c r="D98" i="7"/>
  <c r="F12" i="7"/>
  <c r="G10" i="7"/>
  <c r="F7" i="7"/>
  <c r="G6" i="7"/>
  <c r="G1" i="7"/>
  <c r="F1" i="7"/>
  <c r="F6" i="7"/>
  <c r="C141" i="6"/>
  <c r="C130" i="6"/>
  <c r="C119" i="6"/>
  <c r="C108" i="6"/>
  <c r="C97" i="6"/>
  <c r="H87" i="6"/>
  <c r="G87" i="6"/>
  <c r="H86" i="6"/>
  <c r="G86" i="6"/>
  <c r="H82" i="6"/>
  <c r="G82" i="6"/>
  <c r="H81" i="6"/>
  <c r="G81" i="6"/>
  <c r="H80" i="6"/>
  <c r="G80" i="6"/>
  <c r="H79" i="6"/>
  <c r="G79" i="6"/>
  <c r="H78" i="6"/>
  <c r="G78" i="6"/>
  <c r="H77" i="6"/>
  <c r="G77" i="6"/>
  <c r="H76" i="6"/>
  <c r="G76" i="6"/>
  <c r="H75" i="6"/>
  <c r="G75" i="6"/>
  <c r="H74" i="6"/>
  <c r="G74" i="6"/>
  <c r="F141" i="6"/>
  <c r="D142" i="6"/>
  <c r="H70" i="6"/>
  <c r="G70" i="6"/>
  <c r="F130" i="6"/>
  <c r="D131" i="6"/>
  <c r="H67" i="6"/>
  <c r="G67" i="6"/>
  <c r="F119" i="6"/>
  <c r="D120" i="6"/>
  <c r="H65" i="6"/>
  <c r="G65" i="6"/>
  <c r="H63" i="6"/>
  <c r="G63" i="6"/>
  <c r="H61" i="6"/>
  <c r="G61" i="6"/>
  <c r="F108" i="6"/>
  <c r="D109" i="6"/>
  <c r="H57" i="6"/>
  <c r="F57" i="6"/>
  <c r="G57" i="6"/>
  <c r="H52" i="6"/>
  <c r="H51" i="6"/>
  <c r="G51" i="6"/>
  <c r="H50" i="6"/>
  <c r="G50" i="6"/>
  <c r="H49" i="6"/>
  <c r="G49" i="6"/>
  <c r="H48" i="6"/>
  <c r="G48" i="6"/>
  <c r="H47" i="6"/>
  <c r="G47" i="6"/>
  <c r="H46" i="6"/>
  <c r="G46" i="6"/>
  <c r="H45" i="6"/>
  <c r="G45" i="6"/>
  <c r="H44" i="6"/>
  <c r="G44" i="6"/>
  <c r="H43" i="6"/>
  <c r="G43" i="6"/>
  <c r="H42" i="6"/>
  <c r="G42" i="6"/>
  <c r="H41" i="6"/>
  <c r="G41" i="6"/>
  <c r="H40" i="6"/>
  <c r="G40" i="6"/>
  <c r="H39" i="6"/>
  <c r="G39" i="6"/>
  <c r="H38" i="6"/>
  <c r="G38" i="6"/>
  <c r="H37" i="6"/>
  <c r="G37" i="6"/>
  <c r="H36" i="6"/>
  <c r="G36" i="6"/>
  <c r="H35" i="6"/>
  <c r="G35" i="6"/>
  <c r="H34" i="6"/>
  <c r="G34" i="6"/>
  <c r="H33" i="6"/>
  <c r="G33" i="6"/>
  <c r="H32" i="6"/>
  <c r="G32" i="6"/>
  <c r="H31" i="6"/>
  <c r="G31" i="6"/>
  <c r="H30" i="6"/>
  <c r="G30" i="6"/>
  <c r="H29" i="6"/>
  <c r="G29" i="6"/>
  <c r="H28" i="6"/>
  <c r="G28" i="6"/>
  <c r="H27" i="6"/>
  <c r="G27" i="6"/>
  <c r="H26" i="6"/>
  <c r="G26" i="6"/>
  <c r="H25" i="6"/>
  <c r="G25" i="6"/>
  <c r="H24" i="6"/>
  <c r="G24" i="6"/>
  <c r="H23" i="6"/>
  <c r="G23" i="6"/>
  <c r="H22" i="6"/>
  <c r="G22" i="6"/>
  <c r="F97" i="6"/>
  <c r="D98" i="6"/>
  <c r="F12" i="6"/>
  <c r="G10" i="6"/>
  <c r="F7" i="6"/>
  <c r="G6" i="6"/>
  <c r="G1" i="6"/>
  <c r="F1" i="6"/>
  <c r="F6" i="6"/>
  <c r="C141" i="5"/>
  <c r="C130" i="5"/>
  <c r="C119" i="5"/>
  <c r="C108" i="5"/>
  <c r="C97" i="5"/>
  <c r="H87" i="5"/>
  <c r="G87" i="5"/>
  <c r="H86" i="5"/>
  <c r="G86" i="5"/>
  <c r="H82" i="5"/>
  <c r="G82" i="5"/>
  <c r="H81" i="5"/>
  <c r="G81" i="5"/>
  <c r="H80" i="5"/>
  <c r="G80" i="5"/>
  <c r="H79" i="5"/>
  <c r="G79" i="5"/>
  <c r="H78" i="5"/>
  <c r="G78" i="5"/>
  <c r="H77" i="5"/>
  <c r="G77" i="5"/>
  <c r="H76" i="5"/>
  <c r="G76" i="5"/>
  <c r="H75" i="5"/>
  <c r="G75" i="5"/>
  <c r="H74" i="5"/>
  <c r="G74" i="5"/>
  <c r="F141" i="5"/>
  <c r="D142" i="5"/>
  <c r="H70" i="5"/>
  <c r="G70" i="5"/>
  <c r="F130" i="5"/>
  <c r="D131" i="5"/>
  <c r="H67" i="5"/>
  <c r="G67" i="5"/>
  <c r="F119" i="5"/>
  <c r="D120" i="5"/>
  <c r="H65" i="5"/>
  <c r="G65" i="5"/>
  <c r="H63" i="5"/>
  <c r="G63" i="5"/>
  <c r="H61" i="5"/>
  <c r="G61" i="5"/>
  <c r="F108" i="5"/>
  <c r="D109" i="5"/>
  <c r="H57" i="5"/>
  <c r="F57" i="5"/>
  <c r="G57" i="5"/>
  <c r="H52" i="5"/>
  <c r="H51" i="5"/>
  <c r="G51" i="5"/>
  <c r="H50" i="5"/>
  <c r="G50" i="5"/>
  <c r="H49" i="5"/>
  <c r="G49" i="5"/>
  <c r="H48" i="5"/>
  <c r="G48" i="5"/>
  <c r="H47" i="5"/>
  <c r="G47" i="5"/>
  <c r="H46" i="5"/>
  <c r="G46" i="5"/>
  <c r="H45" i="5"/>
  <c r="G45" i="5"/>
  <c r="H44" i="5"/>
  <c r="G44" i="5"/>
  <c r="H43" i="5"/>
  <c r="G43" i="5"/>
  <c r="H42" i="5"/>
  <c r="G42" i="5"/>
  <c r="H41" i="5"/>
  <c r="G41" i="5"/>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F97" i="5"/>
  <c r="D98" i="5"/>
  <c r="F12" i="5"/>
  <c r="G10" i="5"/>
  <c r="F7" i="5"/>
  <c r="G6" i="5"/>
  <c r="G1" i="5"/>
  <c r="F1" i="5"/>
  <c r="F6" i="5"/>
  <c r="C141" i="4"/>
  <c r="C130" i="4"/>
  <c r="C119" i="4"/>
  <c r="C108" i="4"/>
  <c r="C97" i="4"/>
  <c r="H87" i="4"/>
  <c r="G87" i="4"/>
  <c r="H86" i="4"/>
  <c r="G86" i="4"/>
  <c r="H82" i="4"/>
  <c r="G82" i="4"/>
  <c r="H81" i="4"/>
  <c r="G81" i="4"/>
  <c r="H80" i="4"/>
  <c r="G80" i="4"/>
  <c r="H79" i="4"/>
  <c r="G79" i="4"/>
  <c r="H78" i="4"/>
  <c r="G78" i="4"/>
  <c r="H77" i="4"/>
  <c r="G77" i="4"/>
  <c r="H76" i="4"/>
  <c r="G76" i="4"/>
  <c r="H75" i="4"/>
  <c r="G75" i="4"/>
  <c r="H74" i="4"/>
  <c r="G74" i="4"/>
  <c r="F141" i="4"/>
  <c r="D142" i="4"/>
  <c r="H70" i="4"/>
  <c r="G70" i="4"/>
  <c r="F130" i="4"/>
  <c r="D131" i="4"/>
  <c r="H67" i="4"/>
  <c r="G67" i="4"/>
  <c r="F119" i="4"/>
  <c r="D120" i="4"/>
  <c r="H65" i="4"/>
  <c r="G65" i="4"/>
  <c r="H63" i="4"/>
  <c r="G63" i="4"/>
  <c r="H61" i="4"/>
  <c r="G61" i="4"/>
  <c r="F108" i="4"/>
  <c r="D109" i="4"/>
  <c r="H57" i="4"/>
  <c r="F57" i="4"/>
  <c r="G57" i="4"/>
  <c r="H52" i="4"/>
  <c r="H51" i="4"/>
  <c r="G51" i="4"/>
  <c r="H50" i="4"/>
  <c r="G50"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H33" i="4"/>
  <c r="G33" i="4"/>
  <c r="H32" i="4"/>
  <c r="G32" i="4"/>
  <c r="H31" i="4"/>
  <c r="G31" i="4"/>
  <c r="H30" i="4"/>
  <c r="G30" i="4"/>
  <c r="H29" i="4"/>
  <c r="G29" i="4"/>
  <c r="H28" i="4"/>
  <c r="G28" i="4"/>
  <c r="H27" i="4"/>
  <c r="G27" i="4"/>
  <c r="H26" i="4"/>
  <c r="G26" i="4"/>
  <c r="H25" i="4"/>
  <c r="G25" i="4"/>
  <c r="H24" i="4"/>
  <c r="G24" i="4"/>
  <c r="H23" i="4"/>
  <c r="G23" i="4"/>
  <c r="H22" i="4"/>
  <c r="G22" i="4"/>
  <c r="F97" i="4"/>
  <c r="D98" i="4"/>
  <c r="F12" i="4"/>
  <c r="G10" i="4"/>
  <c r="F7" i="4"/>
  <c r="G6" i="4"/>
  <c r="G1" i="4"/>
  <c r="F1" i="4"/>
  <c r="F6" i="4"/>
  <c r="C141" i="3"/>
  <c r="C130" i="3"/>
  <c r="C119" i="3"/>
  <c r="C108" i="3"/>
  <c r="C97" i="3"/>
  <c r="H87" i="3"/>
  <c r="G87" i="3"/>
  <c r="H86" i="3"/>
  <c r="G86" i="3"/>
  <c r="H82" i="3"/>
  <c r="G82" i="3"/>
  <c r="H81" i="3"/>
  <c r="G81" i="3"/>
  <c r="H80" i="3"/>
  <c r="G80" i="3"/>
  <c r="H79" i="3"/>
  <c r="G79" i="3"/>
  <c r="H78" i="3"/>
  <c r="G78" i="3"/>
  <c r="H77" i="3"/>
  <c r="G77" i="3"/>
  <c r="H76" i="3"/>
  <c r="G76" i="3"/>
  <c r="H75" i="3"/>
  <c r="G75" i="3"/>
  <c r="H74" i="3"/>
  <c r="G74" i="3"/>
  <c r="F141" i="3"/>
  <c r="D142" i="3"/>
  <c r="H70" i="3"/>
  <c r="G70" i="3"/>
  <c r="F130" i="3"/>
  <c r="D131" i="3"/>
  <c r="H67" i="3"/>
  <c r="G67" i="3"/>
  <c r="F119" i="3"/>
  <c r="D120" i="3"/>
  <c r="H65" i="3"/>
  <c r="G65" i="3"/>
  <c r="H63" i="3"/>
  <c r="G63" i="3"/>
  <c r="H61" i="3"/>
  <c r="G61" i="3"/>
  <c r="F108" i="3"/>
  <c r="D109" i="3"/>
  <c r="H57" i="3"/>
  <c r="F57" i="3"/>
  <c r="G57" i="3"/>
  <c r="H52" i="3"/>
  <c r="H51" i="3"/>
  <c r="G51" i="3"/>
  <c r="H50" i="3"/>
  <c r="G50" i="3"/>
  <c r="H49" i="3"/>
  <c r="G49" i="3"/>
  <c r="H48" i="3"/>
  <c r="G48" i="3"/>
  <c r="H47" i="3"/>
  <c r="G47" i="3"/>
  <c r="H46" i="3"/>
  <c r="G46" i="3"/>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F97" i="3"/>
  <c r="D98" i="3"/>
  <c r="F12" i="3"/>
  <c r="G10" i="3"/>
  <c r="F7" i="3"/>
  <c r="G6" i="3"/>
  <c r="G1" i="3"/>
  <c r="F1" i="3"/>
  <c r="F6" i="3"/>
  <c r="F1" i="1"/>
  <c r="G1" i="1"/>
  <c r="H63" i="1"/>
  <c r="G63" i="1"/>
  <c r="D97" i="7"/>
  <c r="D108" i="7"/>
  <c r="D119" i="7"/>
  <c r="D130" i="7"/>
  <c r="D141" i="7"/>
  <c r="D10" i="7"/>
  <c r="D119" i="6"/>
  <c r="D141" i="6"/>
  <c r="D10" i="6"/>
  <c r="D97" i="6"/>
  <c r="D108" i="6"/>
  <c r="D130" i="6"/>
  <c r="D97" i="5"/>
  <c r="D108" i="5"/>
  <c r="D119" i="5"/>
  <c r="D130" i="5"/>
  <c r="D141" i="5"/>
  <c r="D10" i="5"/>
  <c r="D97" i="4"/>
  <c r="D108" i="4"/>
  <c r="D119" i="4"/>
  <c r="D130" i="4"/>
  <c r="D141" i="4"/>
  <c r="D10" i="4"/>
  <c r="D97" i="3"/>
  <c r="D108" i="3"/>
  <c r="D119" i="3"/>
  <c r="D130" i="3"/>
  <c r="D141" i="3"/>
  <c r="D10" i="3"/>
  <c r="C141" i="1"/>
  <c r="C130" i="1"/>
  <c r="C119" i="1"/>
  <c r="C108" i="1"/>
  <c r="C97" i="1"/>
  <c r="H87" i="1"/>
  <c r="G87" i="1"/>
  <c r="H86" i="1"/>
  <c r="G86" i="1"/>
  <c r="H82" i="1"/>
  <c r="G82" i="1"/>
  <c r="H81" i="1"/>
  <c r="G81" i="1"/>
  <c r="H80" i="1"/>
  <c r="G80" i="1"/>
  <c r="H79" i="1"/>
  <c r="G79" i="1"/>
  <c r="H78" i="1"/>
  <c r="G78" i="1"/>
  <c r="H77" i="1"/>
  <c r="G77" i="1"/>
  <c r="H76" i="1"/>
  <c r="G76" i="1"/>
  <c r="H75" i="1"/>
  <c r="G75" i="1"/>
  <c r="H74" i="1"/>
  <c r="G74" i="1"/>
  <c r="F141" i="1"/>
  <c r="D142" i="1"/>
  <c r="H70" i="1"/>
  <c r="G70" i="1"/>
  <c r="D130" i="1"/>
  <c r="H67" i="1"/>
  <c r="G67" i="1"/>
  <c r="D119" i="1"/>
  <c r="H65" i="1"/>
  <c r="G65" i="1"/>
  <c r="H61" i="1"/>
  <c r="G61" i="1"/>
  <c r="D108" i="1"/>
  <c r="H57" i="1"/>
  <c r="F57" i="1"/>
  <c r="G57" i="1"/>
  <c r="H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F97" i="1"/>
  <c r="D98" i="1"/>
  <c r="F12" i="1"/>
  <c r="G10" i="1"/>
  <c r="F7" i="1"/>
  <c r="G6" i="1"/>
  <c r="F6" i="1"/>
  <c r="F119" i="1"/>
  <c r="D120" i="1"/>
  <c r="D97" i="1"/>
  <c r="F108" i="1"/>
  <c r="D109" i="1"/>
  <c r="F130" i="1"/>
  <c r="D131" i="1"/>
  <c r="D141" i="1"/>
  <c r="D10" i="1"/>
  <c r="D10" i="12" l="1"/>
  <c r="D97" i="12"/>
  <c r="D108" i="12"/>
  <c r="D119" i="12"/>
  <c r="D130" i="12"/>
  <c r="D141" i="12"/>
  <c r="F6" i="11"/>
  <c r="D10" i="11"/>
  <c r="D108" i="11"/>
  <c r="D130" i="11"/>
  <c r="D97" i="11"/>
  <c r="D119" i="11"/>
  <c r="D141" i="11"/>
  <c r="D97" i="10"/>
  <c r="D108" i="10"/>
  <c r="D119" i="10"/>
  <c r="D130" i="10"/>
  <c r="D141" i="10"/>
  <c r="D10" i="10"/>
  <c r="D119" i="9"/>
  <c r="D141" i="9"/>
  <c r="D10" i="9"/>
  <c r="D97" i="9"/>
  <c r="D108" i="9"/>
  <c r="D130" i="9"/>
</calcChain>
</file>

<file path=xl/sharedStrings.xml><?xml version="1.0" encoding="utf-8"?>
<sst xmlns="http://schemas.openxmlformats.org/spreadsheetml/2006/main" count="6857" uniqueCount="174">
  <si>
    <t>Asphalt Price Adjustment</t>
  </si>
  <si>
    <t xml:space="preserve"> - </t>
  </si>
  <si>
    <t>Group</t>
  </si>
  <si>
    <t>Description</t>
  </si>
  <si>
    <t>Award #</t>
  </si>
  <si>
    <t>Contract No.</t>
  </si>
  <si>
    <t>31555</t>
  </si>
  <si>
    <t>Comprehensive Liquid Bituminous Materials
(Asphalt Emulsions; Chip Seal; Cold Recycling; Heater Scarification; Joint &amp; Crack Filler/Sealer; Microsurfacing and/or Quick Set Slurry Seal; and Paver Placed Surface Treatment – Conventional &amp; Rubber Modified)
(All State Agencies and Political Subdivisions)</t>
  </si>
  <si>
    <r>
      <t xml:space="preserve">Bituminous materials price adjustment(s) </t>
    </r>
    <r>
      <rPr>
        <b/>
        <sz val="12"/>
        <rFont val="Arial"/>
        <family val="2"/>
      </rPr>
      <t>EFFECTIVE on:</t>
    </r>
  </si>
  <si>
    <t>per ton.</t>
  </si>
  <si>
    <t>In compliance with the referenced price adjustment clauses contained in the Contract Award Notification for the referenced award(s),</t>
  </si>
  <si>
    <t>the following price adjustments have been calculated.</t>
  </si>
  <si>
    <t>MONTHLY PG 64-22 BINDER ADJUSTMENT:</t>
  </si>
  <si>
    <t>per ton</t>
  </si>
  <si>
    <t>(F.O.B. Terminal Price for unmodified PG 64-22 binder without anti-stripping agent)</t>
  </si>
  <si>
    <t>Asphalt Price Adjustments shall be calculated and applied to the original prices.  There will not be Asphalt Price Adjustments unless the change amounts to more</t>
  </si>
  <si>
    <t>than $0.010 per gallon, $0.001 per pound, $0.002 per linear foot or $0.10 per ton from the original price.</t>
  </si>
  <si>
    <t>All Asphalt Price Adjustments will be computed to three decimal places.</t>
  </si>
  <si>
    <t>Until further notice, please revise the original contract per gallon/linear foot/ton prices for materials in the referenced award(s) by using</t>
  </si>
  <si>
    <t>the price adjustments listed below:</t>
  </si>
  <si>
    <t xml:space="preserve"> Note: Examples and formulas of how to calculate these price adjustmets can be found at the bottom of this page.</t>
  </si>
  <si>
    <t>Please be aware that this month's Price Adjustments are higher; increasing the prices of the contract.</t>
  </si>
  <si>
    <t>ASPHALT EMULSIONS, CHIP SEAL AND COLD RECYCLING ITEMS - MONTHLY PRICE ADJUSTMENTS:</t>
  </si>
  <si>
    <t>ITEM</t>
  </si>
  <si>
    <t>GRADE / DESCRIPTION</t>
  </si>
  <si>
    <t>% ASPHALT</t>
  </si>
  <si>
    <t>PETROLEUM
ALLOWANCE</t>
  </si>
  <si>
    <t>TOTAL ALLOWABLE
PETROLEUM %</t>
  </si>
  <si>
    <t>PRICE ADJUSTMENT / GALLON</t>
  </si>
  <si>
    <t>702.0700</t>
  </si>
  <si>
    <t>Asphalt Filler (18-60)</t>
  </si>
  <si>
    <t>RS-1</t>
  </si>
  <si>
    <t>RS-1h</t>
  </si>
  <si>
    <t>RS-2</t>
  </si>
  <si>
    <t>HFRS-2</t>
  </si>
  <si>
    <t>MS-2</t>
  </si>
  <si>
    <t>HFMS-2</t>
  </si>
  <si>
    <t>HFMS-2h</t>
  </si>
  <si>
    <t>HFMS-2s</t>
  </si>
  <si>
    <t>SS-1</t>
  </si>
  <si>
    <t>702.3501
(Cold Recycling only)</t>
  </si>
  <si>
    <t>SS-1h</t>
  </si>
  <si>
    <t>702.3601
(Cold Recycling only)</t>
  </si>
  <si>
    <t>702.3101P</t>
  </si>
  <si>
    <t>RS-2p</t>
  </si>
  <si>
    <t>702.3102P</t>
  </si>
  <si>
    <t>HFRS-2p</t>
  </si>
  <si>
    <t>702.3301P</t>
  </si>
  <si>
    <t>HFMS-2p</t>
  </si>
  <si>
    <t>CRS-1</t>
  </si>
  <si>
    <t>CRS-1h</t>
  </si>
  <si>
    <t>CRS-2</t>
  </si>
  <si>
    <t>CMS-2</t>
  </si>
  <si>
    <t>CMS-2h</t>
  </si>
  <si>
    <t>702.4401</t>
  </si>
  <si>
    <t>CSS-1</t>
  </si>
  <si>
    <t>702.4401
(Cold Recycling only)</t>
  </si>
  <si>
    <t>702.4501</t>
  </si>
  <si>
    <t>CSS-1h</t>
  </si>
  <si>
    <t>702.4501
(Cold Recycling only)</t>
  </si>
  <si>
    <t>CQS-1h</t>
  </si>
  <si>
    <t>702.4001P</t>
  </si>
  <si>
    <t>CRS-1p</t>
  </si>
  <si>
    <t>702.4101P</t>
  </si>
  <si>
    <t>CRS-2p</t>
  </si>
  <si>
    <t>702.4601P</t>
  </si>
  <si>
    <t>CQS-1p</t>
  </si>
  <si>
    <t>702-XXXXT</t>
  </si>
  <si>
    <t>Diluted Tack Coat</t>
  </si>
  <si>
    <t>Straight Tack Coat</t>
  </si>
  <si>
    <t>*See note below</t>
  </si>
  <si>
    <t xml:space="preserve">
*Note: For Material Designation 702-XXXXT Straight Tack Coat, use Total Allowable Petroleum % for appropriate emulsion grade</t>
  </si>
  <si>
    <t>HEATER SCARIFICATION ITEMS - MONTHLY PRICE ADJUSTMENTS:</t>
  </si>
  <si>
    <t>417.0101</t>
  </si>
  <si>
    <t>Recycling Agent</t>
  </si>
  <si>
    <t>JOINT &amp; CRACK FILLER/SEALER ITEMS - MONTHLY PRICE ADJUSTMENTS:</t>
  </si>
  <si>
    <r>
      <t xml:space="preserve">PRICE ADJUSTMENT / </t>
    </r>
    <r>
      <rPr>
        <b/>
        <sz val="12"/>
        <color rgb="FFFF0000"/>
        <rFont val="Arial"/>
        <family val="2"/>
      </rPr>
      <t>GALLON</t>
    </r>
  </si>
  <si>
    <t>ASTM D6690 Type II</t>
  </si>
  <si>
    <t>Joint Sealer</t>
  </si>
  <si>
    <t>PG 64S-22 + Fiber</t>
  </si>
  <si>
    <t>Asphalt Product</t>
  </si>
  <si>
    <r>
      <t xml:space="preserve">PRICE ADJUSTMENT / </t>
    </r>
    <r>
      <rPr>
        <b/>
        <sz val="12"/>
        <color rgb="FFFF0000"/>
        <rFont val="Arial"/>
        <family val="2"/>
      </rPr>
      <t>POUND</t>
    </r>
  </si>
  <si>
    <t>Mastic Material</t>
  </si>
  <si>
    <t>Aggregate Reinforced Mastic Mat.</t>
  </si>
  <si>
    <t>Rout, Clean &amp; Seal Application Method - ASTM D6690 Type II only</t>
  </si>
  <si>
    <r>
      <t xml:space="preserve">PRICE ADJUSTMENT / </t>
    </r>
    <r>
      <rPr>
        <b/>
        <sz val="12"/>
        <color rgb="FFFF0000"/>
        <rFont val="Arial"/>
        <family val="2"/>
      </rPr>
      <t>LINEAR FEET</t>
    </r>
  </si>
  <si>
    <t>MICROSURFACING &amp; QUICK SET SLURRY SEAL ITEMS - MONTHLY PRICE ADJUSTMENTS:</t>
  </si>
  <si>
    <t>FUEL
ALLOWANCE</t>
  </si>
  <si>
    <t>PRICE ADJUST / TON</t>
  </si>
  <si>
    <t>413.02010118</t>
  </si>
  <si>
    <t>Microsurfacing, Type II, F1</t>
  </si>
  <si>
    <t>413.02020118</t>
  </si>
  <si>
    <t>Microsurfacing, Type II, F2</t>
  </si>
  <si>
    <t>413.02030118</t>
  </si>
  <si>
    <t>Microsurfacing, Type II, F3</t>
  </si>
  <si>
    <t>413.03010118</t>
  </si>
  <si>
    <t>Microsurfacing, Type III, F1</t>
  </si>
  <si>
    <t>413.03020118</t>
  </si>
  <si>
    <t>Microsurfacing, Type III, F2</t>
  </si>
  <si>
    <t>413.03030118</t>
  </si>
  <si>
    <t>Microsurfacing, Type III, F3</t>
  </si>
  <si>
    <t>413.04030118</t>
  </si>
  <si>
    <t>Microsurfacing, Type III Rut Filling</t>
  </si>
  <si>
    <t>414.03030118</t>
  </si>
  <si>
    <t>Quick-set Slurry, Type II</t>
  </si>
  <si>
    <t>414.04030118</t>
  </si>
  <si>
    <t>Quick-set Slurry, Type III</t>
  </si>
  <si>
    <t>PAVER PLACED SURFACE TREATMENT ITEMS - MONTHLY PRICE ADJUSTMENTS:</t>
  </si>
  <si>
    <t>415.0x0F0218</t>
  </si>
  <si>
    <t>Paver Placed ST</t>
  </si>
  <si>
    <t>415.1x0F0218</t>
  </si>
  <si>
    <t>Rubber Modified Paver Placed ST</t>
  </si>
  <si>
    <t>FORMULAS &amp; EXAMPLE</t>
  </si>
  <si>
    <t>ASPHALT EMULSIONS, CHIP SEAL, COLD RECYCLING AND HEATER SCARIFICATION ITEMS
Unit prices per gallon will be subject to adjustment based on the following formula:</t>
  </si>
  <si>
    <t>Price
Adjustment               (
(per gallon)</t>
  </si>
  <si>
    <t>New Monthly Average
F.O.B. Terminal Price</t>
  </si>
  <si>
    <t>-</t>
  </si>
  <si>
    <t>Base Average F.O.B.
Terminal Price</t>
  </si>
  <si>
    <t>)  X  Total Allowable Petroleum %</t>
  </si>
  <si>
    <t>Example:  1 gallon of 702.0700 at $45.000/ gallon (example, not reflecting actual pricing from the contract)</t>
  </si>
  <si>
    <t>Binder Adjustment:</t>
  </si>
  <si>
    <t>Total Material Price Adjustment:</t>
  </si>
  <si>
    <t>per gallon</t>
  </si>
  <si>
    <r>
      <t>JOINT AND CRACK FILLER/SEALER ITEMS (</t>
    </r>
    <r>
      <rPr>
        <b/>
        <u/>
        <sz val="16"/>
        <color indexed="8"/>
        <rFont val="Arial"/>
        <family val="2"/>
      </rPr>
      <t>for Crack Sealing</t>
    </r>
    <r>
      <rPr>
        <b/>
        <sz val="16"/>
        <color indexed="8"/>
        <rFont val="Arial"/>
        <family val="2"/>
      </rPr>
      <t xml:space="preserve">)
Unit prices per </t>
    </r>
    <r>
      <rPr>
        <b/>
        <sz val="16"/>
        <color rgb="FFFF0000"/>
        <rFont val="Arial"/>
        <family val="2"/>
      </rPr>
      <t>gallon</t>
    </r>
    <r>
      <rPr>
        <b/>
        <sz val="16"/>
        <color indexed="8"/>
        <rFont val="Arial"/>
        <family val="2"/>
      </rPr>
      <t xml:space="preserve"> will be subject to adjustment based on the following formula:</t>
    </r>
  </si>
  <si>
    <t>Price
Adjustment
(per gallon)</t>
  </si>
  <si>
    <t>)  X Total Allowable Petroleum %</t>
  </si>
  <si>
    <t>Example:  1 gallon of ASTM D6690 Type II at $45.000/gallon (example, not reflecting actual pricing from the contract)</t>
  </si>
  <si>
    <r>
      <t>JOINT AND CRACK FILLER/SEALER ITEMS (</t>
    </r>
    <r>
      <rPr>
        <b/>
        <u/>
        <sz val="16"/>
        <color indexed="8"/>
        <rFont val="Arial"/>
        <family val="2"/>
      </rPr>
      <t>for Crack Sealing</t>
    </r>
    <r>
      <rPr>
        <b/>
        <sz val="16"/>
        <color indexed="8"/>
        <rFont val="Arial"/>
        <family val="2"/>
      </rPr>
      <t xml:space="preserve">)
Unit prices per </t>
    </r>
    <r>
      <rPr>
        <b/>
        <sz val="16"/>
        <color rgb="FFFF0000"/>
        <rFont val="Arial"/>
        <family val="2"/>
      </rPr>
      <t>pound</t>
    </r>
    <r>
      <rPr>
        <b/>
        <sz val="16"/>
        <color indexed="8"/>
        <rFont val="Arial"/>
        <family val="2"/>
      </rPr>
      <t xml:space="preserve"> will be subject to adjustment based on the following formula:</t>
    </r>
  </si>
  <si>
    <t>Price
Adjustment
(per pound)</t>
  </si>
  <si>
    <t>Example:  1 pound of Mastic Material at $45.000/pound (example, not reflecting actual pricing from the contract)</t>
  </si>
  <si>
    <t>per pound</t>
  </si>
  <si>
    <r>
      <t xml:space="preserve">JOINT AND CRACK FILLER/SEALER ITEMS (for Routing, Cleaning and Sealing)
Unit prices per </t>
    </r>
    <r>
      <rPr>
        <b/>
        <sz val="16"/>
        <color rgb="FFFF0000"/>
        <rFont val="Arial"/>
        <family val="2"/>
      </rPr>
      <t>linear foot</t>
    </r>
    <r>
      <rPr>
        <b/>
        <sz val="16"/>
        <color indexed="8"/>
        <rFont val="Arial"/>
        <family val="2"/>
      </rPr>
      <t xml:space="preserve"> will be subject to adjustment based on the following formula:</t>
    </r>
  </si>
  <si>
    <t>Price
Adjustment               (
(per linear foot)</t>
  </si>
  <si>
    <t>Example:  1 linear foot of ASTM D6690 Type II at $45.000/LF (example, not reflecting actual pricing from the contract)</t>
  </si>
  <si>
    <t>per linear foot</t>
  </si>
  <si>
    <t>MICROSURFACING, PAVER PLACED SURFACE TREATMENT AND HOT MIX ASPHALT ITEMS (NYSDOT VPP)
Unit prices per ton will be subject to adjustment based on the following formula:</t>
  </si>
  <si>
    <t>Price
Adjustment               (
(per ton)</t>
  </si>
  <si>
    <t>Example:  1 ton of 413.02010118 at $45.000/ ton (example, not reflecting actual pricing from the contract)</t>
  </si>
  <si>
    <t>Contract Manager Input</t>
  </si>
  <si>
    <t>NYSDOT Average Posted Prices
for Asphalt (Performance Graded Binder)</t>
  </si>
  <si>
    <t>Year:</t>
  </si>
  <si>
    <t>Month:</t>
  </si>
  <si>
    <t>April</t>
  </si>
  <si>
    <t>Posted Price</t>
  </si>
  <si>
    <t>Month</t>
  </si>
  <si>
    <t>$/ton</t>
  </si>
  <si>
    <t>January</t>
  </si>
  <si>
    <t xml:space="preserve">Base Average = </t>
  </si>
  <si>
    <t>February</t>
  </si>
  <si>
    <t xml:space="preserve">New Average = </t>
  </si>
  <si>
    <t>March</t>
  </si>
  <si>
    <t>May</t>
  </si>
  <si>
    <t>June</t>
  </si>
  <si>
    <t>July</t>
  </si>
  <si>
    <t>August</t>
  </si>
  <si>
    <t>September</t>
  </si>
  <si>
    <t>October</t>
  </si>
  <si>
    <t>November</t>
  </si>
  <si>
    <t>December</t>
  </si>
  <si>
    <t>23250</t>
  </si>
  <si>
    <t>PC69531- PC69549</t>
  </si>
  <si>
    <r>
      <t xml:space="preserve">Award(s) using November 1, 2021 </t>
    </r>
    <r>
      <rPr>
        <u/>
        <sz val="12"/>
        <rFont val="Arial"/>
        <family val="2"/>
      </rPr>
      <t>base</t>
    </r>
    <r>
      <rPr>
        <sz val="12"/>
        <rFont val="Arial"/>
        <family val="2"/>
      </rPr>
      <t xml:space="preserve"> index of </t>
    </r>
  </si>
  <si>
    <t xml:space="preserve">The November 1, 2021 Base Average FOB Terminal Price for Asphalt Cement was </t>
  </si>
  <si>
    <t xml:space="preserve"> =</t>
  </si>
  <si>
    <t>Total Material Price After Adjustment:</t>
  </si>
  <si>
    <t>Price
Adjustment =               (
(per ton)</t>
  </si>
  <si>
    <t>Price
Adjustment =               (
(per linear foot)</t>
  </si>
  <si>
    <t>Price
Adjustment =
(per pound)</t>
  </si>
  <si>
    <t>Price
Adjustment = 
(per gallon)</t>
  </si>
  <si>
    <t>Price
Adjustment =               (
(per gallon)</t>
  </si>
  <si>
    <t>Example:  1 gallon of 702.0700 at $3.000/ gallon (example, not reflecting actual pricing from the contract)</t>
  </si>
  <si>
    <t>Example:  1 linear foot of ASTM D6690 Type II at $1,500.000/LF (example, not reflecting actual pricing from the contract)</t>
  </si>
  <si>
    <t>Example:  1 ton of 413.02010118 at $200.000/ ton (example, not reflecting actual pricing from the contract)</t>
  </si>
  <si>
    <t>MICROSURFACING, PAVER PLACED SURFACE TREATMENT 
Unit prices per ton will be subject to adjustment based on the following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</si>
</sst>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0"/>
    <numFmt numFmtId="165" formatCode="0.000"/>
    <numFmt numFmtId="166" formatCode="&quot;$&quot;#,##0.000_);[Red]\-\ &quot;$&quot;#,##0.000"/>
    <numFmt numFmtId="167" formatCode="&quot;$&quot;#,##0.000;[Red]&quot;$&quot;#,##0.000"/>
  </numFmts>
  <fonts count="25" x14ac:knownFonts="1">
    <font>
      <sz val="10"/>
      <name val="Arial"/>
      <family val="2"/>
    </font>
    <font>
      <sz val="10"/>
      <name val="Arial"/>
      <family val="2"/>
    </font>
    <font>
      <b/>
      <sz val="24"/>
      <color indexed="8"/>
      <name val="Arial"/>
      <family val="2"/>
    </font>
    <font>
      <b/>
      <sz val="18"/>
      <color indexed="8"/>
      <name val="Arial"/>
      <family val="2"/>
    </font>
    <font>
      <b/>
      <sz val="14"/>
      <color indexed="8"/>
      <name val="Arial"/>
      <family val="2"/>
    </font>
    <font>
      <b/>
      <sz val="16"/>
      <color indexed="8"/>
      <name val="Arial"/>
      <family val="2"/>
    </font>
    <font>
      <b/>
      <sz val="12"/>
      <color indexed="8"/>
      <name val="Arial"/>
      <family val="2"/>
    </font>
    <font>
      <sz val="12"/>
      <name val="Arial"/>
      <family val="2"/>
    </font>
    <font>
      <b/>
      <sz val="12"/>
      <name val="Arial"/>
      <family val="2"/>
    </font>
    <font>
      <u/>
      <sz val="12"/>
      <name val="Arial"/>
      <family val="2"/>
    </font>
    <font>
      <sz val="12"/>
      <color indexed="8"/>
      <name val="Arial"/>
      <family val="2"/>
    </font>
    <font>
      <b/>
      <u/>
      <sz val="12"/>
      <color indexed="8"/>
      <name val="Arial"/>
      <family val="2"/>
    </font>
    <font>
      <sz val="10"/>
      <color indexed="8"/>
      <name val="Arial"/>
      <family val="2"/>
    </font>
    <font>
      <b/>
      <u/>
      <sz val="16"/>
      <name val="Arial"/>
      <family val="2"/>
    </font>
    <font>
      <b/>
      <u/>
      <sz val="12"/>
      <name val="Arial"/>
      <family val="2"/>
    </font>
    <font>
      <b/>
      <u/>
      <sz val="8"/>
      <color indexed="8"/>
      <name val="Arial"/>
      <family val="2"/>
    </font>
    <font>
      <b/>
      <sz val="10"/>
      <color indexed="8"/>
      <name val="Arial"/>
      <family val="2"/>
    </font>
    <font>
      <b/>
      <sz val="11"/>
      <color indexed="8"/>
      <name val="Arial"/>
      <family val="2"/>
    </font>
    <font>
      <b/>
      <sz val="12"/>
      <color rgb="FFFF0000"/>
      <name val="Arial"/>
      <family val="2"/>
    </font>
    <font>
      <b/>
      <u/>
      <sz val="14"/>
      <name val="Arial"/>
      <family val="2"/>
    </font>
    <font>
      <b/>
      <sz val="14"/>
      <name val="Arial"/>
      <family val="2"/>
    </font>
    <font>
      <sz val="14"/>
      <name val="Arial"/>
      <family val="2"/>
    </font>
    <font>
      <b/>
      <u/>
      <sz val="16"/>
      <color indexed="8"/>
      <name val="Arial"/>
      <family val="2"/>
    </font>
    <font>
      <b/>
      <sz val="16"/>
      <color rgb="FFFF0000"/>
      <name val="Arial"/>
      <family val="2"/>
    </font>
    <font>
      <u/>
      <sz val="10"/>
      <color indexed="12"/>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s>
  <cellStyleXfs count="2">
    <xf numFmtId="0" fontId="0" fillId="0" borderId="0"/>
    <xf numFmtId="0" fontId="24" fillId="0" borderId="0" applyNumberFormat="0" applyFill="0" applyBorder="0" applyAlignment="0" applyProtection="0">
      <alignment vertical="top"/>
      <protection locked="0"/>
    </xf>
  </cellStyleXfs>
  <cellXfs count="308">
    <xf numFmtId="0" fontId="0" fillId="0" borderId="0" xfId="0"/>
    <xf numFmtId="0" fontId="1" fillId="0" borderId="0" xfId="0" applyFont="1" applyProtection="1">
      <protection hidden="1"/>
    </xf>
    <xf numFmtId="49" fontId="2" fillId="2" borderId="2" xfId="0" applyNumberFormat="1"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49" fontId="2" fillId="2" borderId="3" xfId="0" applyNumberFormat="1" applyFont="1" applyFill="1" applyBorder="1" applyAlignment="1" applyProtection="1">
      <alignment vertical="center"/>
      <protection hidden="1"/>
    </xf>
    <xf numFmtId="49" fontId="3" fillId="0" borderId="0" xfId="0" applyNumberFormat="1" applyFont="1" applyAlignment="1" applyProtection="1">
      <alignment vertical="center"/>
      <protection hidden="1"/>
    </xf>
    <xf numFmtId="0" fontId="1" fillId="3" borderId="0" xfId="0" applyFont="1" applyFill="1" applyAlignment="1" applyProtection="1">
      <alignment vertical="center"/>
      <protection hidden="1"/>
    </xf>
    <xf numFmtId="0" fontId="1" fillId="3" borderId="0" xfId="0" applyFont="1" applyFill="1" applyProtection="1">
      <protection hidden="1"/>
    </xf>
    <xf numFmtId="49" fontId="4" fillId="0" borderId="0" xfId="0" applyNumberFormat="1" applyFont="1" applyAlignment="1" applyProtection="1">
      <alignment horizontal="center" vertical="center"/>
      <protection hidden="1"/>
    </xf>
    <xf numFmtId="49" fontId="5" fillId="0" borderId="0" xfId="0" applyNumberFormat="1" applyFont="1" applyAlignment="1" applyProtection="1">
      <alignment horizontal="center" vertical="center"/>
      <protection hidden="1"/>
    </xf>
    <xf numFmtId="0" fontId="1" fillId="0" borderId="0" xfId="0" applyFont="1" applyAlignment="1" applyProtection="1">
      <alignment vertical="center"/>
      <protection hidden="1"/>
    </xf>
    <xf numFmtId="49" fontId="4" fillId="0" borderId="4" xfId="0" applyNumberFormat="1" applyFont="1" applyBorder="1" applyAlignment="1" applyProtection="1">
      <alignment horizontal="center" vertical="center"/>
      <protection hidden="1"/>
    </xf>
    <xf numFmtId="49" fontId="4" fillId="0" borderId="5" xfId="0" applyNumberFormat="1" applyFont="1" applyBorder="1" applyAlignment="1" applyProtection="1">
      <alignment horizontal="center" vertical="center"/>
      <protection hidden="1"/>
    </xf>
    <xf numFmtId="49" fontId="6" fillId="0" borderId="7" xfId="0" applyNumberFormat="1" applyFont="1" applyBorder="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49" fontId="5" fillId="2" borderId="0" xfId="0" applyNumberFormat="1" applyFont="1" applyFill="1" applyAlignment="1" applyProtection="1">
      <alignment horizontal="center" vertical="center"/>
      <protection hidden="1"/>
    </xf>
    <xf numFmtId="164" fontId="7" fillId="0" borderId="0" xfId="0" applyNumberFormat="1" applyFont="1" applyAlignment="1" applyProtection="1">
      <alignment horizontal="center" vertical="center"/>
      <protection hidden="1"/>
    </xf>
    <xf numFmtId="0" fontId="7" fillId="0" borderId="0" xfId="0" applyFont="1" applyAlignment="1" applyProtection="1">
      <alignment vertical="center"/>
      <protection hidden="1"/>
    </xf>
    <xf numFmtId="49" fontId="10" fillId="0" borderId="0" xfId="0" applyNumberFormat="1" applyFont="1" applyAlignment="1" applyProtection="1">
      <alignment horizontal="left" vertical="center"/>
      <protection hidden="1"/>
    </xf>
    <xf numFmtId="164" fontId="6" fillId="2" borderId="10" xfId="0" applyNumberFormat="1" applyFont="1" applyFill="1" applyBorder="1" applyAlignment="1" applyProtection="1">
      <alignment horizontal="center" vertical="center"/>
      <protection hidden="1"/>
    </xf>
    <xf numFmtId="49" fontId="6" fillId="2" borderId="10" xfId="0" applyNumberFormat="1" applyFont="1" applyFill="1" applyBorder="1" applyAlignment="1" applyProtection="1">
      <alignment vertical="center"/>
      <protection hidden="1"/>
    </xf>
    <xf numFmtId="49" fontId="6" fillId="0" borderId="0" xfId="0" applyNumberFormat="1" applyFont="1" applyAlignment="1" applyProtection="1">
      <alignment vertical="center"/>
      <protection hidden="1"/>
    </xf>
    <xf numFmtId="49" fontId="12" fillId="0" borderId="0" xfId="0" applyNumberFormat="1" applyFont="1" applyAlignment="1" applyProtection="1">
      <alignment horizontal="right" vertical="top"/>
      <protection hidden="1"/>
    </xf>
    <xf numFmtId="0" fontId="1" fillId="0" borderId="0" xfId="0" applyFont="1" applyAlignment="1" applyProtection="1">
      <alignment vertical="top" wrapText="1"/>
      <protection hidden="1"/>
    </xf>
    <xf numFmtId="49" fontId="6" fillId="0" borderId="0" xfId="0" applyNumberFormat="1" applyFont="1" applyAlignment="1" applyProtection="1">
      <alignment horizontal="left" vertical="center"/>
      <protection hidden="1"/>
    </xf>
    <xf numFmtId="0" fontId="14" fillId="0" borderId="11" xfId="0" applyFont="1" applyBorder="1" applyAlignment="1" applyProtection="1">
      <alignment horizontal="center" vertical="center"/>
      <protection hidden="1"/>
    </xf>
    <xf numFmtId="0" fontId="0" fillId="0" borderId="0" xfId="0" applyProtection="1">
      <protection hidden="1"/>
    </xf>
    <xf numFmtId="0" fontId="6" fillId="0" borderId="12" xfId="0" applyFont="1" applyBorder="1" applyAlignment="1" applyProtection="1">
      <alignment horizontal="left" vertical="center" wrapText="1" indent="1"/>
      <protection hidden="1"/>
    </xf>
    <xf numFmtId="1" fontId="6" fillId="0" borderId="13" xfId="0" applyNumberFormat="1" applyFont="1" applyBorder="1" applyAlignment="1" applyProtection="1">
      <alignment horizontal="center" vertical="center" wrapText="1"/>
      <protection hidden="1"/>
    </xf>
    <xf numFmtId="2" fontId="6" fillId="0" borderId="13" xfId="0" applyNumberFormat="1" applyFont="1" applyBorder="1" applyAlignment="1" applyProtection="1">
      <alignment horizontal="center" vertical="center" wrapText="1"/>
      <protection hidden="1"/>
    </xf>
    <xf numFmtId="165" fontId="15" fillId="0" borderId="0" xfId="0" applyNumberFormat="1" applyFont="1" applyAlignment="1" applyProtection="1">
      <alignment horizontal="right" vertical="center" wrapText="1"/>
      <protection hidden="1"/>
    </xf>
    <xf numFmtId="49" fontId="6" fillId="0" borderId="15" xfId="0" applyNumberFormat="1" applyFont="1" applyBorder="1" applyAlignment="1" applyProtection="1">
      <alignment horizontal="left" vertical="center" indent="1"/>
      <protection hidden="1"/>
    </xf>
    <xf numFmtId="1" fontId="10" fillId="0" borderId="16" xfId="0" applyNumberFormat="1" applyFont="1" applyBorder="1" applyAlignment="1" applyProtection="1">
      <alignment horizontal="left" vertical="center" indent="2"/>
      <protection hidden="1"/>
    </xf>
    <xf numFmtId="2" fontId="10" fillId="0" borderId="16" xfId="0" applyNumberFormat="1" applyFont="1" applyBorder="1" applyAlignment="1" applyProtection="1">
      <alignment horizontal="center" vertical="center"/>
      <protection hidden="1"/>
    </xf>
    <xf numFmtId="2" fontId="10" fillId="0" borderId="16" xfId="0" quotePrefix="1" applyNumberFormat="1" applyFont="1" applyBorder="1" applyAlignment="1" applyProtection="1">
      <alignment horizontal="center" vertical="center"/>
      <protection hidden="1"/>
    </xf>
    <xf numFmtId="2" fontId="10" fillId="0" borderId="16" xfId="0" applyNumberFormat="1" applyFont="1" applyBorder="1" applyAlignment="1" applyProtection="1">
      <alignment horizontal="center" vertical="center" wrapText="1"/>
      <protection hidden="1"/>
    </xf>
    <xf numFmtId="164" fontId="16" fillId="0" borderId="0" xfId="0" applyNumberFormat="1" applyFont="1" applyAlignment="1" applyProtection="1">
      <alignment horizontal="right"/>
      <protection hidden="1"/>
    </xf>
    <xf numFmtId="49" fontId="6" fillId="0" borderId="18" xfId="0" applyNumberFormat="1" applyFont="1" applyBorder="1" applyAlignment="1" applyProtection="1">
      <alignment horizontal="left" vertical="center" indent="1"/>
      <protection hidden="1"/>
    </xf>
    <xf numFmtId="1" fontId="10" fillId="0" borderId="19" xfId="0" applyNumberFormat="1" applyFont="1" applyBorder="1" applyAlignment="1" applyProtection="1">
      <alignment horizontal="left" vertical="center" indent="2"/>
      <protection hidden="1"/>
    </xf>
    <xf numFmtId="2" fontId="10" fillId="0" borderId="19" xfId="0" applyNumberFormat="1" applyFont="1" applyBorder="1" applyAlignment="1" applyProtection="1">
      <alignment horizontal="center" vertical="center"/>
      <protection hidden="1"/>
    </xf>
    <xf numFmtId="2" fontId="10" fillId="0" borderId="19" xfId="0" applyNumberFormat="1" applyFont="1" applyBorder="1" applyAlignment="1" applyProtection="1">
      <alignment horizontal="center" vertical="center" wrapText="1"/>
      <protection hidden="1"/>
    </xf>
    <xf numFmtId="2" fontId="10" fillId="0" borderId="19" xfId="0" quotePrefix="1" applyNumberFormat="1" applyFont="1" applyBorder="1" applyAlignment="1" applyProtection="1">
      <alignment horizontal="center" vertical="center"/>
      <protection hidden="1"/>
    </xf>
    <xf numFmtId="49" fontId="6" fillId="5" borderId="18" xfId="0" applyNumberFormat="1" applyFont="1" applyFill="1" applyBorder="1" applyAlignment="1" applyProtection="1">
      <alignment horizontal="left" vertical="center" wrapText="1" indent="1"/>
      <protection hidden="1"/>
    </xf>
    <xf numFmtId="1" fontId="10" fillId="5" borderId="19" xfId="0" applyNumberFormat="1" applyFont="1" applyFill="1" applyBorder="1" applyAlignment="1" applyProtection="1">
      <alignment horizontal="left" vertical="center" indent="2"/>
      <protection hidden="1"/>
    </xf>
    <xf numFmtId="2" fontId="10" fillId="5" borderId="19" xfId="0" applyNumberFormat="1" applyFont="1" applyFill="1" applyBorder="1" applyAlignment="1" applyProtection="1">
      <alignment horizontal="center" vertical="center"/>
      <protection hidden="1"/>
    </xf>
    <xf numFmtId="2" fontId="10" fillId="5" borderId="19" xfId="0" applyNumberFormat="1" applyFont="1" applyFill="1" applyBorder="1" applyAlignment="1" applyProtection="1">
      <alignment horizontal="center" vertical="center" wrapText="1"/>
      <protection hidden="1"/>
    </xf>
    <xf numFmtId="2" fontId="10" fillId="5" borderId="19" xfId="0" quotePrefix="1" applyNumberFormat="1" applyFont="1" applyFill="1" applyBorder="1" applyAlignment="1" applyProtection="1">
      <alignment horizontal="center" vertical="center"/>
      <protection hidden="1"/>
    </xf>
    <xf numFmtId="2" fontId="10" fillId="3" borderId="19" xfId="0" applyNumberFormat="1" applyFont="1" applyFill="1" applyBorder="1" applyAlignment="1" applyProtection="1">
      <alignment horizontal="center" vertical="center"/>
      <protection hidden="1"/>
    </xf>
    <xf numFmtId="2" fontId="10" fillId="3" borderId="19" xfId="0" applyNumberFormat="1" applyFont="1" applyFill="1" applyBorder="1" applyAlignment="1" applyProtection="1">
      <alignment horizontal="center" vertical="center" wrapText="1"/>
      <protection hidden="1"/>
    </xf>
    <xf numFmtId="49" fontId="6" fillId="0" borderId="0" xfId="0" applyNumberFormat="1" applyFont="1" applyAlignment="1" applyProtection="1">
      <alignment horizontal="left" vertical="center" indent="1"/>
      <protection hidden="1"/>
    </xf>
    <xf numFmtId="1" fontId="10" fillId="0" borderId="0" xfId="0" applyNumberFormat="1" applyFont="1" applyAlignment="1" applyProtection="1">
      <alignment horizontal="left" vertical="center" indent="2"/>
      <protection hidden="1"/>
    </xf>
    <xf numFmtId="2" fontId="10" fillId="0" borderId="0" xfId="0" applyNumberFormat="1" applyFont="1" applyAlignment="1" applyProtection="1">
      <alignment horizontal="center" vertical="center"/>
      <protection hidden="1"/>
    </xf>
    <xf numFmtId="2" fontId="10" fillId="0" borderId="0" xfId="0" quotePrefix="1" applyNumberFormat="1" applyFont="1" applyAlignment="1" applyProtection="1">
      <alignment horizontal="center" vertical="center"/>
      <protection hidden="1"/>
    </xf>
    <xf numFmtId="2" fontId="10" fillId="0" borderId="0" xfId="0" applyNumberFormat="1" applyFont="1" applyAlignment="1" applyProtection="1">
      <alignment horizontal="center" vertical="center" wrapText="1"/>
      <protection hidden="1"/>
    </xf>
    <xf numFmtId="166" fontId="8" fillId="0" borderId="0" xfId="0" applyNumberFormat="1" applyFont="1" applyAlignment="1" applyProtection="1">
      <alignment horizontal="center" vertical="center"/>
      <protection hidden="1"/>
    </xf>
    <xf numFmtId="49" fontId="6" fillId="0" borderId="26" xfId="0" applyNumberFormat="1" applyFont="1" applyBorder="1" applyAlignment="1" applyProtection="1">
      <alignment horizontal="left" vertical="center" indent="1"/>
      <protection hidden="1"/>
    </xf>
    <xf numFmtId="1" fontId="10" fillId="0" borderId="27" xfId="0" applyNumberFormat="1" applyFont="1" applyBorder="1" applyAlignment="1" applyProtection="1">
      <alignment horizontal="left" vertical="center" indent="2"/>
      <protection hidden="1"/>
    </xf>
    <xf numFmtId="2" fontId="10" fillId="0" borderId="27" xfId="0" applyNumberFormat="1" applyFont="1" applyBorder="1" applyAlignment="1" applyProtection="1">
      <alignment horizontal="center" vertical="center"/>
      <protection hidden="1"/>
    </xf>
    <xf numFmtId="2" fontId="10" fillId="0" borderId="27" xfId="0" quotePrefix="1" applyNumberFormat="1" applyFont="1" applyBorder="1" applyAlignment="1" applyProtection="1">
      <alignment horizontal="center" vertical="center"/>
      <protection hidden="1"/>
    </xf>
    <xf numFmtId="2" fontId="10" fillId="0" borderId="27" xfId="0" applyNumberFormat="1" applyFont="1" applyBorder="1" applyAlignment="1" applyProtection="1">
      <alignment horizontal="center" vertical="center" wrapText="1"/>
      <protection hidden="1"/>
    </xf>
    <xf numFmtId="1" fontId="10" fillId="0" borderId="16" xfId="0" applyNumberFormat="1" applyFont="1" applyBorder="1" applyAlignment="1" applyProtection="1">
      <alignment horizontal="left" vertical="center" indent="1"/>
      <protection hidden="1"/>
    </xf>
    <xf numFmtId="1" fontId="10" fillId="0" borderId="19" xfId="0" applyNumberFormat="1" applyFont="1" applyBorder="1" applyAlignment="1" applyProtection="1">
      <alignment horizontal="left" vertical="center" indent="1"/>
      <protection hidden="1"/>
    </xf>
    <xf numFmtId="0" fontId="1" fillId="0" borderId="0" xfId="0" applyFont="1" applyAlignment="1" applyProtection="1">
      <alignment horizontal="left" vertical="center"/>
      <protection hidden="1"/>
    </xf>
    <xf numFmtId="0" fontId="6" fillId="0" borderId="12" xfId="0" applyFont="1" applyBorder="1" applyAlignment="1" applyProtection="1">
      <alignment horizontal="center" vertical="center" wrapText="1"/>
      <protection hidden="1"/>
    </xf>
    <xf numFmtId="49" fontId="6" fillId="0" borderId="15" xfId="0" applyNumberFormat="1" applyFont="1" applyBorder="1" applyAlignment="1" applyProtection="1">
      <alignment horizontal="center" vertical="center"/>
      <protection hidden="1"/>
    </xf>
    <xf numFmtId="49" fontId="6" fillId="0" borderId="18" xfId="0" applyNumberFormat="1" applyFont="1" applyBorder="1" applyAlignment="1" applyProtection="1">
      <alignment horizontal="center" vertical="center"/>
      <protection hidden="1"/>
    </xf>
    <xf numFmtId="1" fontId="10" fillId="0" borderId="8" xfId="0" applyNumberFormat="1" applyFont="1" applyBorder="1" applyAlignment="1" applyProtection="1">
      <alignment horizontal="left" vertical="center" indent="1"/>
      <protection hidden="1"/>
    </xf>
    <xf numFmtId="2" fontId="10" fillId="0" borderId="8" xfId="0" applyNumberFormat="1" applyFont="1" applyBorder="1" applyAlignment="1" applyProtection="1">
      <alignment horizontal="center" vertical="center"/>
      <protection hidden="1"/>
    </xf>
    <xf numFmtId="2" fontId="10" fillId="0" borderId="8" xfId="0" applyNumberFormat="1" applyFont="1" applyBorder="1" applyAlignment="1" applyProtection="1">
      <alignment horizontal="center" vertical="center" wrapText="1"/>
      <protection hidden="1"/>
    </xf>
    <xf numFmtId="49" fontId="6" fillId="0" borderId="4" xfId="0" applyNumberFormat="1" applyFont="1" applyBorder="1" applyAlignment="1" applyProtection="1">
      <alignment horizontal="left" vertical="center" indent="3"/>
      <protection hidden="1"/>
    </xf>
    <xf numFmtId="1" fontId="10" fillId="0" borderId="5" xfId="0" applyNumberFormat="1" applyFont="1" applyBorder="1" applyAlignment="1" applyProtection="1">
      <alignment horizontal="left" vertical="center" indent="1"/>
      <protection hidden="1"/>
    </xf>
    <xf numFmtId="2" fontId="10" fillId="0" borderId="5" xfId="0" applyNumberFormat="1" applyFont="1" applyBorder="1" applyAlignment="1" applyProtection="1">
      <alignment horizontal="center" vertical="center"/>
      <protection hidden="1"/>
    </xf>
    <xf numFmtId="2" fontId="10" fillId="0" borderId="5" xfId="0" quotePrefix="1" applyNumberFormat="1" applyFont="1" applyBorder="1" applyAlignment="1" applyProtection="1">
      <alignment horizontal="center" vertical="center"/>
      <protection hidden="1"/>
    </xf>
    <xf numFmtId="2" fontId="10" fillId="0" borderId="5" xfId="0" applyNumberFormat="1" applyFont="1" applyBorder="1" applyAlignment="1" applyProtection="1">
      <alignment horizontal="center" vertical="center" wrapText="1"/>
      <protection hidden="1"/>
    </xf>
    <xf numFmtId="49" fontId="6" fillId="0" borderId="7" xfId="0" applyNumberFormat="1" applyFont="1" applyBorder="1" applyAlignment="1" applyProtection="1">
      <alignment horizontal="left" vertical="center" indent="3"/>
      <protection hidden="1"/>
    </xf>
    <xf numFmtId="0" fontId="20" fillId="0" borderId="31"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protection hidden="1"/>
    </xf>
    <xf numFmtId="0" fontId="7" fillId="0" borderId="0" xfId="0" applyFont="1" applyProtection="1">
      <protection hidden="1"/>
    </xf>
    <xf numFmtId="0" fontId="8" fillId="0" borderId="0" xfId="0" applyFont="1" applyAlignment="1" applyProtection="1">
      <alignment horizontal="left" vertical="center" indent="5"/>
      <protection hidden="1"/>
    </xf>
    <xf numFmtId="167" fontId="21" fillId="0" borderId="0" xfId="0" applyNumberFormat="1" applyFont="1" applyAlignment="1" applyProtection="1">
      <alignment horizontal="left" vertical="center"/>
      <protection hidden="1"/>
    </xf>
    <xf numFmtId="0" fontId="8" fillId="0" borderId="0" xfId="0" applyFont="1" applyProtection="1">
      <protection hidden="1"/>
    </xf>
    <xf numFmtId="0" fontId="1" fillId="0" borderId="11" xfId="0" applyFont="1" applyBorder="1" applyAlignment="1" applyProtection="1">
      <alignment vertical="center"/>
      <protection hidden="1"/>
    </xf>
    <xf numFmtId="0" fontId="1" fillId="0" borderId="29" xfId="0" applyFont="1" applyBorder="1" applyAlignment="1" applyProtection="1">
      <alignment vertical="center"/>
      <protection hidden="1"/>
    </xf>
    <xf numFmtId="0" fontId="8" fillId="0" borderId="11" xfId="0" applyFont="1" applyBorder="1" applyAlignment="1" applyProtection="1">
      <alignment horizontal="right" vertical="center"/>
      <protection hidden="1"/>
    </xf>
    <xf numFmtId="0" fontId="1" fillId="6" borderId="29" xfId="0" applyFont="1" applyFill="1" applyBorder="1" applyAlignment="1" applyProtection="1">
      <alignment horizontal="center" vertical="center"/>
      <protection hidden="1"/>
    </xf>
    <xf numFmtId="0" fontId="8" fillId="0" borderId="0" xfId="0" applyFont="1" applyAlignment="1" applyProtection="1">
      <alignment horizontal="right" vertical="center"/>
      <protection hidden="1"/>
    </xf>
    <xf numFmtId="0" fontId="24" fillId="6" borderId="18" xfId="1" applyFill="1" applyBorder="1" applyAlignment="1" applyProtection="1">
      <alignment horizontal="center" vertical="center" wrapText="1"/>
      <protection hidden="1"/>
    </xf>
    <xf numFmtId="0" fontId="8" fillId="3" borderId="20" xfId="0" applyFont="1" applyFill="1" applyBorder="1" applyAlignment="1" applyProtection="1">
      <alignment horizontal="center" vertical="center"/>
      <protection hidden="1"/>
    </xf>
    <xf numFmtId="0" fontId="1" fillId="0" borderId="11" xfId="0" applyFont="1" applyBorder="1" applyProtection="1">
      <protection hidden="1"/>
    </xf>
    <xf numFmtId="0" fontId="1" fillId="0" borderId="29" xfId="0" applyFont="1" applyBorder="1" applyProtection="1">
      <protection hidden="1"/>
    </xf>
    <xf numFmtId="0" fontId="8" fillId="0" borderId="18" xfId="0" applyFont="1" applyBorder="1" applyAlignment="1" applyProtection="1">
      <alignment horizontal="center" vertical="center"/>
      <protection hidden="1"/>
    </xf>
    <xf numFmtId="0" fontId="8" fillId="0" borderId="20" xfId="0"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164" fontId="1" fillId="0" borderId="29" xfId="0" applyNumberFormat="1" applyFont="1" applyBorder="1" applyAlignment="1" applyProtection="1">
      <alignment horizontal="center" vertical="center"/>
      <protection hidden="1"/>
    </xf>
    <xf numFmtId="0" fontId="8" fillId="0" borderId="34" xfId="0" applyFont="1" applyBorder="1" applyAlignment="1" applyProtection="1">
      <alignment horizontal="right" vertical="center"/>
      <protection hidden="1"/>
    </xf>
    <xf numFmtId="164" fontId="1" fillId="6" borderId="36" xfId="0" applyNumberFormat="1" applyFont="1" applyFill="1" applyBorder="1" applyAlignment="1" applyProtection="1">
      <alignment horizontal="center" vertical="center"/>
      <protection hidden="1"/>
    </xf>
    <xf numFmtId="3" fontId="0" fillId="0" borderId="20" xfId="0" applyNumberFormat="1" applyBorder="1" applyAlignment="1" applyProtection="1">
      <alignment horizontal="center" vertical="center"/>
      <protection hidden="1"/>
    </xf>
    <xf numFmtId="0" fontId="17" fillId="0" borderId="0" xfId="0" applyFont="1" applyAlignment="1" applyProtection="1">
      <alignment horizontal="right" vertical="center" wrapText="1"/>
      <protection hidden="1"/>
    </xf>
    <xf numFmtId="0" fontId="8" fillId="0" borderId="0" xfId="0" applyFont="1" applyAlignment="1" applyProtection="1">
      <alignment vertical="center"/>
      <protection hidden="1"/>
    </xf>
    <xf numFmtId="2" fontId="6" fillId="0" borderId="0" xfId="0" applyNumberFormat="1" applyFont="1" applyAlignment="1" applyProtection="1">
      <alignment horizontal="right" vertical="center" wrapText="1"/>
      <protection hidden="1"/>
    </xf>
    <xf numFmtId="0" fontId="8" fillId="0" borderId="7" xfId="0" applyFont="1" applyBorder="1" applyAlignment="1" applyProtection="1">
      <alignment horizontal="center" vertical="center"/>
      <protection hidden="1"/>
    </xf>
    <xf numFmtId="3" fontId="0" fillId="0" borderId="9" xfId="0" applyNumberFormat="1" applyBorder="1" applyAlignment="1" applyProtection="1">
      <alignment horizontal="center" vertical="center"/>
      <protection hidden="1"/>
    </xf>
    <xf numFmtId="0" fontId="21" fillId="0" borderId="0" xfId="0" applyFont="1" applyAlignment="1" applyProtection="1">
      <alignment horizontal="right" vertical="center"/>
      <protection hidden="1"/>
    </xf>
    <xf numFmtId="166" fontId="21" fillId="0" borderId="0" xfId="0" applyNumberFormat="1" applyFont="1" applyAlignment="1" applyProtection="1">
      <alignment horizontal="center" vertical="center"/>
      <protection hidden="1"/>
    </xf>
    <xf numFmtId="0" fontId="7" fillId="0" borderId="0" xfId="0" applyFont="1" applyAlignment="1" applyProtection="1">
      <alignment horizontal="center" vertical="center"/>
      <protection hidden="1"/>
    </xf>
    <xf numFmtId="167" fontId="20" fillId="0" borderId="0" xfId="0" applyNumberFormat="1" applyFont="1" applyAlignment="1" applyProtection="1">
      <alignment horizontal="center"/>
      <protection hidden="1"/>
    </xf>
    <xf numFmtId="49" fontId="6" fillId="0" borderId="39" xfId="0" applyNumberFormat="1" applyFont="1" applyBorder="1" applyAlignment="1" applyProtection="1">
      <alignment horizontal="left" vertical="center" indent="1"/>
      <protection hidden="1"/>
    </xf>
    <xf numFmtId="1" fontId="10" fillId="0" borderId="40" xfId="0" applyNumberFormat="1" applyFont="1" applyBorder="1" applyAlignment="1" applyProtection="1">
      <alignment horizontal="left" vertical="center" indent="1"/>
      <protection hidden="1"/>
    </xf>
    <xf numFmtId="2" fontId="10" fillId="0" borderId="40" xfId="0" applyNumberFormat="1" applyFont="1" applyBorder="1" applyAlignment="1" applyProtection="1">
      <alignment horizontal="center" vertical="center"/>
      <protection hidden="1"/>
    </xf>
    <xf numFmtId="2" fontId="10" fillId="0" borderId="40" xfId="0" quotePrefix="1" applyNumberFormat="1" applyFont="1" applyBorder="1" applyAlignment="1" applyProtection="1">
      <alignment horizontal="center" vertical="center"/>
      <protection hidden="1"/>
    </xf>
    <xf numFmtId="2" fontId="10" fillId="0" borderId="40" xfId="0" applyNumberFormat="1" applyFont="1" applyBorder="1" applyAlignment="1" applyProtection="1">
      <alignment horizontal="center" vertical="center" wrapText="1"/>
      <protection hidden="1"/>
    </xf>
    <xf numFmtId="1" fontId="10" fillId="0" borderId="27" xfId="0" applyNumberFormat="1" applyFont="1" applyBorder="1" applyAlignment="1" applyProtection="1">
      <alignment horizontal="left" vertical="center" indent="1"/>
      <protection hidden="1"/>
    </xf>
    <xf numFmtId="49" fontId="6" fillId="0" borderId="8" xfId="0" applyNumberFormat="1"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8" xfId="0" applyNumberFormat="1" applyFont="1" applyBorder="1" applyAlignment="1" applyProtection="1">
      <alignment horizontal="center" vertical="center"/>
      <protection hidden="1"/>
    </xf>
    <xf numFmtId="49" fontId="6" fillId="0" borderId="12" xfId="0" applyNumberFormat="1" applyFont="1" applyBorder="1" applyAlignment="1" applyProtection="1">
      <alignment horizontal="left" vertical="center" indent="1"/>
      <protection hidden="1"/>
    </xf>
    <xf numFmtId="1" fontId="10" fillId="0" borderId="13" xfId="0" applyNumberFormat="1" applyFont="1" applyBorder="1" applyAlignment="1" applyProtection="1">
      <alignment horizontal="left" vertical="center" indent="1"/>
      <protection hidden="1"/>
    </xf>
    <xf numFmtId="2" fontId="10" fillId="0" borderId="13" xfId="0" applyNumberFormat="1" applyFont="1" applyBorder="1" applyAlignment="1" applyProtection="1">
      <alignment horizontal="center" vertical="center"/>
      <protection hidden="1"/>
    </xf>
    <xf numFmtId="2" fontId="10" fillId="0" borderId="13" xfId="0" applyNumberFormat="1" applyFont="1" applyBorder="1" applyAlignment="1" applyProtection="1">
      <alignment horizontal="center" vertical="center" wrapText="1"/>
      <protection hidden="1"/>
    </xf>
    <xf numFmtId="49" fontId="6" fillId="0" borderId="8" xfId="0" applyNumberFormat="1"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8" xfId="0" applyNumberFormat="1" applyFont="1" applyBorder="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8" xfId="0" applyNumberFormat="1"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8" xfId="0" applyNumberFormat="1" applyFont="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8" xfId="0" applyNumberFormat="1" applyFont="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49" fontId="6" fillId="0" borderId="8" xfId="0" applyNumberFormat="1" applyFont="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20" fillId="0" borderId="0" xfId="0" applyFont="1" applyAlignment="1" applyProtection="1">
      <alignmen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left"/>
      <protection hidden="1"/>
    </xf>
    <xf numFmtId="49" fontId="5" fillId="2" borderId="1" xfId="0" applyNumberFormat="1" applyFont="1" applyFill="1" applyBorder="1" applyAlignment="1" applyProtection="1">
      <alignment horizontal="center" vertical="center" wrapText="1"/>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0" fontId="20" fillId="0" borderId="30" xfId="0" applyFont="1" applyBorder="1" applyAlignment="1" applyProtection="1">
      <alignment horizontal="left" vertical="center" wrapText="1"/>
      <protection hidden="1"/>
    </xf>
    <xf numFmtId="0" fontId="20" fillId="0" borderId="34" xfId="0" applyFont="1" applyBorder="1" applyAlignment="1" applyProtection="1">
      <alignment horizontal="left" vertical="center" wrapText="1"/>
      <protection hidden="1"/>
    </xf>
    <xf numFmtId="0" fontId="20" fillId="0" borderId="32" xfId="0" applyFont="1" applyBorder="1" applyAlignment="1" applyProtection="1">
      <alignment horizontal="center" vertical="center" wrapText="1"/>
      <protection hidden="1"/>
    </xf>
    <xf numFmtId="0" fontId="20" fillId="0" borderId="35" xfId="0" applyFont="1" applyBorder="1" applyAlignment="1" applyProtection="1">
      <alignment horizontal="center" vertical="center" wrapText="1"/>
      <protection hidden="1"/>
    </xf>
    <xf numFmtId="0" fontId="20" fillId="0" borderId="32" xfId="0" applyFont="1" applyBorder="1" applyAlignment="1" applyProtection="1">
      <alignment horizontal="center" vertical="center"/>
      <protection hidden="1"/>
    </xf>
    <xf numFmtId="0" fontId="20" fillId="0" borderId="35" xfId="0" applyFont="1" applyBorder="1" applyAlignment="1" applyProtection="1">
      <alignment horizontal="center" vertical="center"/>
      <protection hidden="1"/>
    </xf>
    <xf numFmtId="0" fontId="20" fillId="0" borderId="33" xfId="0" applyFon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8" fillId="0" borderId="0" xfId="0" applyFont="1" applyAlignment="1" applyProtection="1">
      <alignment horizontal="left"/>
      <protection hidden="1"/>
    </xf>
    <xf numFmtId="0" fontId="19" fillId="0" borderId="1"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20" fillId="0" borderId="31" xfId="0" applyFont="1" applyBorder="1" applyAlignment="1" applyProtection="1">
      <alignment horizontal="center" vertical="center" wrapText="1"/>
      <protection hidden="1"/>
    </xf>
    <xf numFmtId="0" fontId="20" fillId="0" borderId="32" xfId="0" applyFont="1" applyBorder="1" applyAlignment="1" applyProtection="1">
      <alignment horizontal="left" vertical="center" wrapText="1"/>
      <protection hidden="1"/>
    </xf>
    <xf numFmtId="0" fontId="20" fillId="0" borderId="33" xfId="0" applyFont="1" applyBorder="1" applyAlignment="1" applyProtection="1">
      <alignment horizontal="left" vertical="center" wrapText="1"/>
      <protection hidden="1"/>
    </xf>
    <xf numFmtId="0" fontId="20" fillId="0" borderId="35" xfId="0" applyFont="1" applyBorder="1" applyAlignment="1" applyProtection="1">
      <alignment horizontal="left" vertical="center" wrapText="1"/>
      <protection hidden="1"/>
    </xf>
    <xf numFmtId="0" fontId="20" fillId="0" borderId="36" xfId="0" applyFont="1" applyBorder="1" applyAlignment="1" applyProtection="1">
      <alignment horizontal="left" vertical="center" wrapText="1"/>
      <protection hidden="1"/>
    </xf>
    <xf numFmtId="3" fontId="20" fillId="0" borderId="24" xfId="0" applyNumberFormat="1" applyFont="1" applyBorder="1" applyAlignment="1" applyProtection="1">
      <alignment horizontal="center" vertical="center" wrapText="1"/>
      <protection hidden="1"/>
    </xf>
    <xf numFmtId="0" fontId="20" fillId="0" borderId="24" xfId="0" applyFont="1" applyBorder="1" applyAlignment="1" applyProtection="1">
      <alignment horizontal="center" vertical="center" wrapText="1"/>
      <protection hidden="1"/>
    </xf>
    <xf numFmtId="166" fontId="8" fillId="0" borderId="8" xfId="0" applyNumberFormat="1" applyFont="1" applyBorder="1" applyAlignment="1" applyProtection="1">
      <alignment horizontal="center" vertical="center"/>
      <protection hidden="1"/>
    </xf>
    <xf numFmtId="166" fontId="8" fillId="0" borderId="9" xfId="0" applyNumberFormat="1" applyFont="1" applyBorder="1" applyAlignment="1" applyProtection="1">
      <alignment horizontal="center" vertical="center"/>
      <protection hidden="1"/>
    </xf>
    <xf numFmtId="166" fontId="8" fillId="0" borderId="19" xfId="0" applyNumberFormat="1" applyFont="1" applyBorder="1" applyAlignment="1" applyProtection="1">
      <alignment horizontal="center" vertical="center"/>
      <protection hidden="1"/>
    </xf>
    <xf numFmtId="166" fontId="8" fillId="0" borderId="20" xfId="0" applyNumberFormat="1" applyFont="1" applyBorder="1" applyAlignment="1" applyProtection="1">
      <alignment horizontal="center" vertical="center"/>
      <protection hidden="1"/>
    </xf>
    <xf numFmtId="49" fontId="5" fillId="2" borderId="1" xfId="0" applyNumberFormat="1" applyFont="1" applyFill="1" applyBorder="1" applyAlignment="1" applyProtection="1">
      <alignment horizontal="center" vertical="center"/>
      <protection hidden="1"/>
    </xf>
    <xf numFmtId="165" fontId="6" fillId="0" borderId="13" xfId="0" applyNumberFormat="1" applyFont="1" applyBorder="1" applyAlignment="1" applyProtection="1">
      <alignment horizontal="center" vertical="center" wrapText="1"/>
      <protection hidden="1"/>
    </xf>
    <xf numFmtId="165" fontId="6" fillId="0" borderId="14" xfId="0" applyNumberFormat="1" applyFont="1" applyBorder="1" applyAlignment="1" applyProtection="1">
      <alignment horizontal="center" vertical="center" wrapText="1"/>
      <protection hidden="1"/>
    </xf>
    <xf numFmtId="166" fontId="8" fillId="0" borderId="5" xfId="0" applyNumberFormat="1" applyFont="1" applyBorder="1" applyAlignment="1" applyProtection="1">
      <alignment horizontal="center" vertical="center"/>
      <protection hidden="1"/>
    </xf>
    <xf numFmtId="166" fontId="8" fillId="0" borderId="6" xfId="0" applyNumberFormat="1" applyFont="1" applyBorder="1" applyAlignment="1" applyProtection="1">
      <alignment horizontal="center" vertical="center"/>
      <protection hidden="1"/>
    </xf>
    <xf numFmtId="166" fontId="8" fillId="0" borderId="16" xfId="0" applyNumberFormat="1" applyFont="1" applyBorder="1" applyAlignment="1" applyProtection="1">
      <alignment horizontal="center" vertical="center"/>
      <protection hidden="1"/>
    </xf>
    <xf numFmtId="166" fontId="8" fillId="0" borderId="17" xfId="0" applyNumberFormat="1" applyFont="1" applyBorder="1" applyAlignment="1" applyProtection="1">
      <alignment horizontal="center" vertical="center"/>
      <protection hidden="1"/>
    </xf>
    <xf numFmtId="166" fontId="8" fillId="0" borderId="13" xfId="0" applyNumberFormat="1" applyFont="1" applyBorder="1" applyAlignment="1" applyProtection="1">
      <alignment horizontal="center" vertical="center"/>
      <protection hidden="1"/>
    </xf>
    <xf numFmtId="166" fontId="8" fillId="0" borderId="14" xfId="0" applyNumberFormat="1"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29" xfId="0" applyFont="1" applyBorder="1" applyAlignment="1" applyProtection="1">
      <alignment horizontal="center" vertical="center"/>
      <protection hidden="1"/>
    </xf>
    <xf numFmtId="166" fontId="8" fillId="0" borderId="27" xfId="0" applyNumberFormat="1" applyFont="1" applyBorder="1" applyAlignment="1" applyProtection="1">
      <alignment horizontal="center" vertical="center"/>
      <protection hidden="1"/>
    </xf>
    <xf numFmtId="166" fontId="8" fillId="0" borderId="28" xfId="0" applyNumberFormat="1" applyFont="1" applyBorder="1" applyAlignment="1" applyProtection="1">
      <alignment horizontal="center" vertical="center"/>
      <protection hidden="1"/>
    </xf>
    <xf numFmtId="166" fontId="8" fillId="0" borderId="40" xfId="0" applyNumberFormat="1" applyFont="1" applyBorder="1" applyAlignment="1" applyProtection="1">
      <alignment horizontal="center" vertical="center"/>
      <protection hidden="1"/>
    </xf>
    <xf numFmtId="166" fontId="8" fillId="0" borderId="41" xfId="0" applyNumberFormat="1" applyFont="1" applyBorder="1" applyAlignment="1" applyProtection="1">
      <alignment horizontal="center" vertical="center"/>
      <protection hidden="1"/>
    </xf>
    <xf numFmtId="166" fontId="8" fillId="0" borderId="42" xfId="0" applyNumberFormat="1" applyFont="1" applyBorder="1" applyAlignment="1" applyProtection="1">
      <alignment horizontal="center" vertical="center"/>
      <protection hidden="1"/>
    </xf>
    <xf numFmtId="166" fontId="8" fillId="0" borderId="3" xfId="0" applyNumberFormat="1" applyFont="1" applyBorder="1" applyAlignment="1" applyProtection="1">
      <alignment horizontal="center" vertical="center"/>
      <protection hidden="1"/>
    </xf>
    <xf numFmtId="49" fontId="17" fillId="0" borderId="23" xfId="0" applyNumberFormat="1" applyFont="1" applyBorder="1" applyAlignment="1" applyProtection="1">
      <alignment horizontal="left" vertical="center"/>
      <protection hidden="1"/>
    </xf>
    <xf numFmtId="49" fontId="17" fillId="0" borderId="24" xfId="0" applyNumberFormat="1" applyFont="1" applyBorder="1" applyAlignment="1" applyProtection="1">
      <alignment horizontal="left" vertical="center"/>
      <protection hidden="1"/>
    </xf>
    <xf numFmtId="49" fontId="17" fillId="0" borderId="25" xfId="0" applyNumberFormat="1" applyFont="1" applyBorder="1" applyAlignment="1" applyProtection="1">
      <alignment horizontal="left" vertical="center"/>
      <protection hidden="1"/>
    </xf>
    <xf numFmtId="166" fontId="8" fillId="3" borderId="21" xfId="0" applyNumberFormat="1" applyFont="1" applyFill="1" applyBorder="1" applyAlignment="1" applyProtection="1">
      <alignment horizontal="center" vertical="center"/>
      <protection hidden="1"/>
    </xf>
    <xf numFmtId="166" fontId="8" fillId="3" borderId="22" xfId="0" applyNumberFormat="1" applyFont="1" applyFill="1" applyBorder="1" applyAlignment="1" applyProtection="1">
      <alignment horizontal="center" vertical="center"/>
      <protection hidden="1"/>
    </xf>
    <xf numFmtId="166" fontId="8" fillId="5" borderId="19" xfId="0" applyNumberFormat="1" applyFont="1" applyFill="1" applyBorder="1" applyAlignment="1" applyProtection="1">
      <alignment horizontal="center" vertical="center"/>
      <protection hidden="1"/>
    </xf>
    <xf numFmtId="166" fontId="8" fillId="5" borderId="20" xfId="0" applyNumberFormat="1" applyFont="1" applyFill="1" applyBorder="1" applyAlignment="1" applyProtection="1">
      <alignment horizontal="center" vertical="center"/>
      <protection hidden="1"/>
    </xf>
    <xf numFmtId="49" fontId="10" fillId="0" borderId="0" xfId="0" applyNumberFormat="1" applyFont="1" applyAlignment="1" applyProtection="1">
      <alignment horizontal="left" vertical="center"/>
      <protection hidden="1"/>
    </xf>
    <xf numFmtId="49" fontId="6" fillId="0" borderId="0" xfId="0" applyNumberFormat="1" applyFont="1" applyAlignment="1" applyProtection="1">
      <alignment horizontal="center" vertical="center" wrapText="1"/>
      <protection hidden="1"/>
    </xf>
    <xf numFmtId="49" fontId="6" fillId="0" borderId="0" xfId="0" applyNumberFormat="1" applyFont="1" applyAlignment="1" applyProtection="1">
      <alignment horizontal="center" vertical="center"/>
      <protection hidden="1"/>
    </xf>
    <xf numFmtId="49" fontId="12" fillId="0" borderId="0" xfId="0" applyNumberFormat="1" applyFont="1" applyAlignment="1" applyProtection="1">
      <alignment horizontal="right" vertical="top" indent="3"/>
      <protection hidden="1"/>
    </xf>
    <xf numFmtId="0" fontId="8" fillId="0" borderId="1"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30" xfId="0" applyFont="1" applyBorder="1" applyAlignment="1" applyProtection="1">
      <alignment horizontal="center" vertical="center" wrapText="1"/>
      <protection hidden="1"/>
    </xf>
    <xf numFmtId="0" fontId="20" fillId="0" borderId="11" xfId="0" applyFont="1" applyBorder="1" applyAlignment="1" applyProtection="1">
      <alignment horizontal="center" vertical="center" wrapText="1"/>
      <protection hidden="1"/>
    </xf>
    <xf numFmtId="0" fontId="20" fillId="0" borderId="29" xfId="0" applyFont="1" applyBorder="1" applyAlignment="1" applyProtection="1">
      <alignment horizontal="center" vertical="center" wrapText="1"/>
      <protection hidden="1"/>
    </xf>
    <xf numFmtId="0" fontId="20" fillId="0" borderId="37" xfId="0" applyFont="1" applyBorder="1" applyAlignment="1" applyProtection="1">
      <alignment horizontal="center" vertical="center" wrapText="1"/>
      <protection hidden="1"/>
    </xf>
    <xf numFmtId="0" fontId="20" fillId="0" borderId="38" xfId="0" applyFont="1" applyBorder="1" applyAlignment="1" applyProtection="1">
      <alignment horizontal="center" vertical="center" wrapText="1"/>
      <protection hidden="1"/>
    </xf>
    <xf numFmtId="0" fontId="7" fillId="0" borderId="0" xfId="0" applyFont="1" applyAlignment="1" applyProtection="1">
      <alignment horizontal="right" vertical="center"/>
      <protection hidden="1"/>
    </xf>
    <xf numFmtId="49" fontId="11" fillId="0" borderId="0" xfId="0" applyNumberFormat="1" applyFont="1" applyAlignment="1" applyProtection="1">
      <alignment horizontal="left" vertical="center"/>
      <protection hidden="1"/>
    </xf>
    <xf numFmtId="0" fontId="6" fillId="2" borderId="10" xfId="0" applyFont="1" applyFill="1" applyBorder="1" applyAlignment="1" applyProtection="1">
      <alignment horizontal="right" vertical="center"/>
      <protection hidden="1"/>
    </xf>
    <xf numFmtId="49" fontId="2" fillId="2" borderId="1" xfId="0" applyNumberFormat="1" applyFont="1" applyFill="1" applyBorder="1" applyAlignment="1" applyProtection="1">
      <alignment horizontal="right" vertical="center"/>
      <protection hidden="1"/>
    </xf>
    <xf numFmtId="49" fontId="2" fillId="2" borderId="2" xfId="0" applyNumberFormat="1" applyFont="1" applyFill="1" applyBorder="1" applyAlignment="1" applyProtection="1">
      <alignment horizontal="right" vertical="center"/>
      <protection hidden="1"/>
    </xf>
    <xf numFmtId="49" fontId="5" fillId="0" borderId="5" xfId="0" applyNumberFormat="1" applyFont="1" applyBorder="1" applyAlignment="1" applyProtection="1">
      <alignment horizontal="center" vertical="center"/>
      <protection hidden="1"/>
    </xf>
    <xf numFmtId="49" fontId="5" fillId="0" borderId="6" xfId="0" applyNumberFormat="1" applyFont="1" applyBorder="1" applyAlignment="1" applyProtection="1">
      <alignment horizontal="center" vertical="center"/>
      <protection hidden="1"/>
    </xf>
    <xf numFmtId="49" fontId="6" fillId="0" borderId="8" xfId="0" applyNumberFormat="1" applyFont="1" applyBorder="1" applyAlignment="1" applyProtection="1">
      <alignment horizontal="left" vertical="center" wrapText="1" indent="3"/>
      <protection hidden="1"/>
    </xf>
    <xf numFmtId="49" fontId="6" fillId="0" borderId="8" xfId="0" applyNumberFormat="1" applyFont="1" applyBorder="1" applyAlignment="1" applyProtection="1">
      <alignment horizontal="left" vertical="center" indent="3"/>
      <protection hidden="1"/>
    </xf>
    <xf numFmtId="49" fontId="6" fillId="0" borderId="8" xfId="0" applyNumberFormat="1" applyFont="1" applyBorder="1" applyAlignment="1" applyProtection="1">
      <alignment horizontal="center" vertical="center"/>
      <protection hidden="1"/>
    </xf>
    <xf numFmtId="49" fontId="6" fillId="0" borderId="9" xfId="0" applyNumberFormat="1" applyFont="1" applyBorder="1" applyAlignment="1" applyProtection="1">
      <alignment horizontal="center" vertical="center"/>
      <protection hidden="1"/>
    </xf>
    <xf numFmtId="0" fontId="7" fillId="2" borderId="0" xfId="0" applyFont="1" applyFill="1" applyAlignment="1" applyProtection="1">
      <alignment horizontal="right" vertical="center"/>
      <protection hidden="1"/>
    </xf>
    <xf numFmtId="0" fontId="8" fillId="2" borderId="10" xfId="0" applyFont="1" applyFill="1" applyBorder="1" applyAlignment="1" applyProtection="1">
      <alignment horizontal="center" vertical="center"/>
      <protection hidden="1"/>
    </xf>
    <xf numFmtId="49" fontId="13" fillId="4" borderId="1" xfId="0" applyNumberFormat="1" applyFont="1" applyFill="1" applyBorder="1" applyAlignment="1" applyProtection="1">
      <alignment horizontal="center" vertical="center"/>
      <protection hidden="1"/>
    </xf>
    <xf numFmtId="49" fontId="13" fillId="4" borderId="2" xfId="0" applyNumberFormat="1" applyFont="1" applyFill="1" applyBorder="1" applyAlignment="1" applyProtection="1">
      <alignment horizontal="center" vertical="center"/>
      <protection hidden="1"/>
    </xf>
    <xf numFmtId="49" fontId="13" fillId="4" borderId="3" xfId="0" applyNumberFormat="1" applyFont="1" applyFill="1" applyBorder="1" applyAlignment="1" applyProtection="1">
      <alignment horizontal="center" vertical="center"/>
      <protection hidden="1"/>
    </xf>
  </cellXfs>
  <cellStyles count="2">
    <cellStyle name="Hyperlink 2" xfId="1" xr:uid="{53D8E4DE-49E3-4AF6-9D49-D98CCC2B39A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ot.ny.gov/main/business-center/contractors/construction-division/fuel-asphalt-steel-price-adjustments?nd=nysdot"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dot.ny.gov/main/business-center/contractors/construction-division/fuel-asphalt-steel-price-adjustments?nd=nysdo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dot.ny.gov/main/business-center/contractors/construction-division/fuel-asphalt-steel-price-adjustments?nd=nysdot"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dot.ny.gov/main/business-center/contractors/construction-division/fuel-asphalt-steel-price-adjustments?nd=nysdot"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dot.ny.gov/main/business-center/contractors/construction-division/fuel-asphalt-steel-price-adjustments?nd=nysdot"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dot.ny.gov/main/business-center/contractors/construction-division/fuel-asphalt-steel-price-adjustments?nd=nysdot"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dot.ny.gov/main/business-center/contractors/construction-division/fuel-asphalt-steel-price-adjustments?nd=nysdot"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dot.ny.gov/main/business-center/contractors/construction-division/fuel-asphalt-steel-price-adjustments?nd=nysdot"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dot.ny.gov/main/business-center/contractors/construction-division/fuel-asphalt-steel-price-adjustments?nd=nysdot"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dot.ny.gov/main/business-center/contractors/construction-division/fuel-asphalt-steel-price-adjustments?nd=nysdot"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dot.ny.gov/main/business-center/contractors/construction-division/fuel-asphalt-steel-price-adjustments?nd=nysdo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ot.ny.gov/main/business-center/contractors/construction-division/fuel-asphalt-steel-price-adjustments?nd=nysdot"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dot.ny.gov/main/business-center/contractors/construction-division/fuel-asphalt-steel-price-adjustments?nd=nysdot"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dot.ny.gov/main/business-center/contractors/construction-division/fuel-asphalt-steel-price-adjustments?nd=nysdot"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dot.ny.gov/main/business-center/contractors/construction-division/fuel-asphalt-steel-price-adjustments?nd=nysdot"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dot.ny.gov/main/business-center/contractors/construction-division/fuel-asphalt-steel-price-adjustments?nd=nysdot"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dot.ny.gov/main/business-center/contractors/construction-division/fuel-asphalt-steel-price-adjustments?nd=nysdot"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dot.ny.gov/main/business-center/contractors/construction-division/fuel-asphalt-steel-price-adjustments?nd=nysdo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ot.ny.gov/main/business-center/contractors/construction-division/fuel-asphalt-steel-price-adjustments?nd=nysdo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dot.ny.gov/main/business-center/contractors/construction-division/fuel-asphalt-steel-price-adjustments?nd=nysdo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dot.ny.gov/main/business-center/contractors/construction-division/fuel-asphalt-steel-price-adjustments?nd=nysdo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dot.ny.gov/main/business-center/contractors/construction-division/fuel-asphalt-steel-price-adjustments?nd=nysdo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dot.ny.gov/main/business-center/contractors/construction-division/fuel-asphalt-steel-price-adjustments?nd=nysdo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ot.ny.gov/main/business-center/contractors/construction-division/fuel-asphalt-steel-price-adjustments?nd=nysdot"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dot.ny.gov/main/business-center/contractors/construction-division/fuel-asphalt-steel-price-adjustments?nd=nysdo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78C40-32FB-4CC0-8950-B63F8C53F5A3}">
  <dimension ref="B1:Q144"/>
  <sheetViews>
    <sheetView showGridLines="0" showRowColHeaders="0" tabSelected="1" zoomScaleNormal="10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April</v>
      </c>
      <c r="G1" s="3">
        <f>K8</f>
        <v>2024</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220" t="s">
        <v>159</v>
      </c>
      <c r="G4" s="301" t="s">
        <v>160</v>
      </c>
      <c r="H4" s="302"/>
      <c r="I4" s="222"/>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April 1, 2024</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221"/>
      <c r="J8" s="84" t="s">
        <v>140</v>
      </c>
      <c r="K8" s="85">
        <v>2024</v>
      </c>
      <c r="M8" s="290"/>
      <c r="N8" s="291"/>
    </row>
    <row r="9" spans="2:17" ht="24" customHeight="1" x14ac:dyDescent="0.25">
      <c r="B9" s="279" t="s">
        <v>11</v>
      </c>
      <c r="C9" s="279"/>
      <c r="D9" s="279"/>
      <c r="E9" s="279"/>
      <c r="F9" s="279"/>
      <c r="G9" s="279"/>
      <c r="H9" s="279"/>
      <c r="I9" s="221"/>
      <c r="J9" s="84" t="s">
        <v>141</v>
      </c>
      <c r="K9" s="85" t="s">
        <v>142</v>
      </c>
      <c r="L9" s="86"/>
      <c r="M9" s="87" t="s">
        <v>143</v>
      </c>
      <c r="N9" s="88">
        <v>2022</v>
      </c>
    </row>
    <row r="10" spans="2:17" ht="24" customHeight="1" thickBot="1" x14ac:dyDescent="0.3">
      <c r="B10" s="293" t="s">
        <v>12</v>
      </c>
      <c r="C10" s="293"/>
      <c r="D10" s="294" t="str">
        <f>CONCATENATE("The ",F1," ",G1," Average is")</f>
        <v>The April 2024 Average is</v>
      </c>
      <c r="E10" s="294"/>
      <c r="F10" s="294"/>
      <c r="G10" s="20">
        <f>K13</f>
        <v>604</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221"/>
      <c r="J13" s="95" t="s">
        <v>149</v>
      </c>
      <c r="K13" s="96">
        <v>604</v>
      </c>
      <c r="M13" s="91" t="s">
        <v>150</v>
      </c>
      <c r="N13" s="93" t="s">
        <v>116</v>
      </c>
      <c r="P13" s="24"/>
      <c r="Q13" s="24"/>
    </row>
    <row r="14" spans="2:17" ht="24" customHeight="1" x14ac:dyDescent="0.25">
      <c r="B14" s="279" t="s">
        <v>16</v>
      </c>
      <c r="C14" s="279"/>
      <c r="D14" s="279"/>
      <c r="E14" s="279"/>
      <c r="F14" s="279"/>
      <c r="G14" s="279"/>
      <c r="H14" s="279"/>
      <c r="I14" s="221"/>
      <c r="J14" s="1"/>
      <c r="K14" s="1"/>
      <c r="M14" s="91" t="s">
        <v>142</v>
      </c>
      <c r="N14" s="97">
        <v>655</v>
      </c>
      <c r="P14" s="24"/>
      <c r="Q14" s="24"/>
    </row>
    <row r="15" spans="2:17" ht="24" customHeight="1" x14ac:dyDescent="0.25">
      <c r="B15" s="279" t="s">
        <v>17</v>
      </c>
      <c r="C15" s="279"/>
      <c r="D15" s="279"/>
      <c r="E15" s="279"/>
      <c r="F15" s="279"/>
      <c r="G15" s="279"/>
      <c r="H15" s="279"/>
      <c r="I15" s="221"/>
      <c r="J15" s="1"/>
      <c r="K15" s="1"/>
      <c r="M15" s="91" t="s">
        <v>151</v>
      </c>
      <c r="N15" s="97">
        <v>719</v>
      </c>
      <c r="P15" s="24"/>
      <c r="Q15" s="24"/>
    </row>
    <row r="16" spans="2:17" ht="24" customHeight="1" x14ac:dyDescent="0.25">
      <c r="B16" s="279" t="s">
        <v>18</v>
      </c>
      <c r="C16" s="279"/>
      <c r="D16" s="279"/>
      <c r="E16" s="279"/>
      <c r="F16" s="279"/>
      <c r="G16" s="279"/>
      <c r="H16" s="279"/>
      <c r="I16" s="221"/>
      <c r="J16" s="1"/>
      <c r="K16" s="1"/>
      <c r="M16" s="91" t="s">
        <v>152</v>
      </c>
      <c r="N16" s="97">
        <v>779</v>
      </c>
      <c r="P16" s="24"/>
      <c r="Q16" s="24"/>
    </row>
    <row r="17" spans="2:17" ht="24" customHeight="1" x14ac:dyDescent="0.25">
      <c r="B17" s="279" t="s">
        <v>19</v>
      </c>
      <c r="C17" s="279"/>
      <c r="D17" s="279"/>
      <c r="E17" s="279"/>
      <c r="F17" s="279"/>
      <c r="G17" s="279"/>
      <c r="H17" s="279"/>
      <c r="I17" s="221"/>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155</v>
      </c>
      <c r="N19" s="97">
        <v>806</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156</v>
      </c>
      <c r="N20" s="97">
        <v>764</v>
      </c>
      <c r="P20" s="24"/>
      <c r="Q20" s="24"/>
    </row>
    <row r="21" spans="2:17" ht="29.15" customHeight="1" x14ac:dyDescent="0.3">
      <c r="B21" s="32" t="s">
        <v>29</v>
      </c>
      <c r="C21" s="33" t="s">
        <v>30</v>
      </c>
      <c r="D21" s="34">
        <v>100</v>
      </c>
      <c r="E21" s="35">
        <v>0.2</v>
      </c>
      <c r="F21" s="36">
        <v>100.2</v>
      </c>
      <c r="G21" s="259">
        <f t="shared" ref="G21:G50" si="0">IF((ABS((($K$13-$K$12)/235)*F21/100))&gt;0.01, ((($K$13-$K$12)/235)*F21/100), 0)</f>
        <v>0.14497021276595745</v>
      </c>
      <c r="H21" s="260" t="e">
        <f t="shared" ref="H21:H26" si="1">IF((ABS((J13-J12)*E21/100))&gt;0.1, (J13-J12)*E21/100, 0)</f>
        <v>#VALUE!</v>
      </c>
      <c r="I21" s="37"/>
      <c r="K21" s="99"/>
      <c r="L21" s="1"/>
      <c r="M21" s="91" t="s">
        <v>157</v>
      </c>
      <c r="N21" s="97">
        <v>690</v>
      </c>
      <c r="P21" s="24"/>
      <c r="Q21" s="24"/>
    </row>
    <row r="22" spans="2:17" ht="29.15" customHeight="1" thickBot="1" x14ac:dyDescent="0.35">
      <c r="B22" s="38">
        <v>702.30010000000004</v>
      </c>
      <c r="C22" s="39" t="s">
        <v>31</v>
      </c>
      <c r="D22" s="40">
        <v>55</v>
      </c>
      <c r="E22" s="40">
        <v>1.7</v>
      </c>
      <c r="F22" s="41">
        <v>56.7</v>
      </c>
      <c r="G22" s="252">
        <f t="shared" si="0"/>
        <v>8.203404255319148E-2</v>
      </c>
      <c r="H22" s="253" t="e">
        <f t="shared" si="1"/>
        <v>#VALUE!</v>
      </c>
      <c r="I22" s="37"/>
      <c r="M22" s="101" t="s">
        <v>158</v>
      </c>
      <c r="N22" s="102">
        <v>640</v>
      </c>
    </row>
    <row r="23" spans="2:17" ht="29.15" customHeight="1" x14ac:dyDescent="0.3">
      <c r="B23" s="38">
        <v>702.30020000000002</v>
      </c>
      <c r="C23" s="39" t="s">
        <v>32</v>
      </c>
      <c r="D23" s="40">
        <v>55</v>
      </c>
      <c r="E23" s="40">
        <v>1.7</v>
      </c>
      <c r="F23" s="41">
        <v>56.7</v>
      </c>
      <c r="G23" s="252">
        <f t="shared" si="0"/>
        <v>8.203404255319148E-2</v>
      </c>
      <c r="H23" s="253">
        <f t="shared" si="1"/>
        <v>0</v>
      </c>
      <c r="I23" s="37"/>
      <c r="M23" s="87"/>
      <c r="N23" s="88">
        <v>2023</v>
      </c>
    </row>
    <row r="24" spans="2:17" ht="29.15" customHeight="1" x14ac:dyDescent="0.3">
      <c r="B24" s="38">
        <v>702.31010000000003</v>
      </c>
      <c r="C24" s="39" t="s">
        <v>33</v>
      </c>
      <c r="D24" s="40">
        <v>63</v>
      </c>
      <c r="E24" s="40">
        <v>2.7</v>
      </c>
      <c r="F24" s="41">
        <v>65.7</v>
      </c>
      <c r="G24" s="252">
        <f t="shared" si="0"/>
        <v>9.5055319148936168E-2</v>
      </c>
      <c r="H24" s="253">
        <f t="shared" si="1"/>
        <v>0</v>
      </c>
      <c r="I24" s="37"/>
      <c r="M24" s="91" t="s">
        <v>144</v>
      </c>
      <c r="N24" s="92" t="s">
        <v>145</v>
      </c>
    </row>
    <row r="25" spans="2:17" ht="29.15" customHeight="1" x14ac:dyDescent="0.3">
      <c r="B25" s="38">
        <v>702.31020000000001</v>
      </c>
      <c r="C25" s="39" t="s">
        <v>34</v>
      </c>
      <c r="D25" s="40">
        <v>63</v>
      </c>
      <c r="E25" s="40">
        <v>2.7</v>
      </c>
      <c r="F25" s="41">
        <v>65.7</v>
      </c>
      <c r="G25" s="252">
        <f t="shared" si="0"/>
        <v>9.5055319148936168E-2</v>
      </c>
      <c r="H25" s="253">
        <f t="shared" si="1"/>
        <v>0</v>
      </c>
      <c r="I25" s="37"/>
      <c r="M25" s="91" t="s">
        <v>146</v>
      </c>
      <c r="N25" s="97">
        <v>626</v>
      </c>
    </row>
    <row r="26" spans="2:17" ht="29.15" customHeight="1" x14ac:dyDescent="0.3">
      <c r="B26" s="38">
        <v>702.32010000000002</v>
      </c>
      <c r="C26" s="39" t="s">
        <v>35</v>
      </c>
      <c r="D26" s="40">
        <v>65</v>
      </c>
      <c r="E26" s="40">
        <v>8.1999999999999993</v>
      </c>
      <c r="F26" s="41">
        <v>73.2</v>
      </c>
      <c r="G26" s="252">
        <f t="shared" si="0"/>
        <v>0.1059063829787234</v>
      </c>
      <c r="H26" s="253">
        <f t="shared" si="1"/>
        <v>0</v>
      </c>
      <c r="I26" s="37"/>
      <c r="M26" s="91" t="s">
        <v>148</v>
      </c>
      <c r="N26" s="97">
        <v>608</v>
      </c>
    </row>
    <row r="27" spans="2:17" ht="29.15" customHeight="1" x14ac:dyDescent="0.3">
      <c r="B27" s="38">
        <v>702.33010000000002</v>
      </c>
      <c r="C27" s="39" t="s">
        <v>36</v>
      </c>
      <c r="D27" s="40">
        <v>65</v>
      </c>
      <c r="E27" s="40">
        <v>8.1999999999999993</v>
      </c>
      <c r="F27" s="41">
        <v>73.2</v>
      </c>
      <c r="G27" s="252">
        <f t="shared" si="0"/>
        <v>0.1059063829787234</v>
      </c>
      <c r="H27" s="253" t="e">
        <f>IF((ABS((#REF!-J18)*E27/100))&gt;0.1, (#REF!-J18)*E27/100, 0)</f>
        <v>#REF!</v>
      </c>
      <c r="I27" s="37"/>
      <c r="M27" s="91" t="s">
        <v>150</v>
      </c>
      <c r="N27" s="97">
        <v>617</v>
      </c>
    </row>
    <row r="28" spans="2:17" ht="29.15" customHeight="1" x14ac:dyDescent="0.3">
      <c r="B28" s="38">
        <v>702.34010000000001</v>
      </c>
      <c r="C28" s="39" t="s">
        <v>37</v>
      </c>
      <c r="D28" s="40">
        <v>65</v>
      </c>
      <c r="E28" s="40">
        <v>2.7</v>
      </c>
      <c r="F28" s="41">
        <v>67.7</v>
      </c>
      <c r="G28" s="252">
        <f t="shared" si="0"/>
        <v>9.7948936170212775E-2</v>
      </c>
      <c r="H28" s="253" t="e">
        <f>IF((ABS((J19-#REF!)*E28/100))&gt;0.1, (J19-#REF!)*E28/100, 0)</f>
        <v>#REF!</v>
      </c>
      <c r="I28" s="37"/>
      <c r="M28" s="91" t="s">
        <v>142</v>
      </c>
      <c r="N28" s="97">
        <v>612</v>
      </c>
    </row>
    <row r="29" spans="2:17" ht="29.15" customHeight="1" x14ac:dyDescent="0.3">
      <c r="B29" s="38">
        <v>702.34019999999998</v>
      </c>
      <c r="C29" s="39" t="s">
        <v>38</v>
      </c>
      <c r="D29" s="40">
        <v>65</v>
      </c>
      <c r="E29" s="42">
        <v>8.1999999999999993</v>
      </c>
      <c r="F29" s="41">
        <v>73.2</v>
      </c>
      <c r="G29" s="252">
        <f t="shared" si="0"/>
        <v>0.1059063829787234</v>
      </c>
      <c r="H29" s="253">
        <f t="shared" ref="H29:H30" si="2">IF((ABS((J20-J19)*E29/100))&gt;0.1, (J20-J19)*E29/100, 0)</f>
        <v>0</v>
      </c>
      <c r="I29" s="37"/>
      <c r="M29" s="91" t="s">
        <v>151</v>
      </c>
      <c r="N29" s="97">
        <v>621</v>
      </c>
    </row>
    <row r="30" spans="2:17" ht="29.15" customHeight="1" x14ac:dyDescent="0.3">
      <c r="B30" s="38">
        <v>702.3501</v>
      </c>
      <c r="C30" s="39" t="s">
        <v>39</v>
      </c>
      <c r="D30" s="40">
        <v>57</v>
      </c>
      <c r="E30" s="40">
        <v>0.2</v>
      </c>
      <c r="F30" s="41">
        <v>57.2</v>
      </c>
      <c r="G30" s="252">
        <f t="shared" si="0"/>
        <v>8.2757446808510646E-2</v>
      </c>
      <c r="H30" s="253">
        <f t="shared" si="2"/>
        <v>0</v>
      </c>
      <c r="I30" s="37"/>
      <c r="M30" s="91" t="s">
        <v>152</v>
      </c>
      <c r="N30" s="97">
        <v>635</v>
      </c>
    </row>
    <row r="31" spans="2:17" ht="29.15" customHeight="1" x14ac:dyDescent="0.3">
      <c r="B31" s="43" t="s">
        <v>40</v>
      </c>
      <c r="C31" s="44" t="s">
        <v>39</v>
      </c>
      <c r="D31" s="45">
        <v>65</v>
      </c>
      <c r="E31" s="45">
        <v>0.2</v>
      </c>
      <c r="F31" s="46">
        <v>65.2</v>
      </c>
      <c r="G31" s="277">
        <f t="shared" si="0"/>
        <v>9.4331914893617017E-2</v>
      </c>
      <c r="H31" s="278" t="e">
        <f>IF((ABS((#REF!-J21)*E31/100))&gt;0.1, (#REF!-J21)*E31/100, 0)</f>
        <v>#REF!</v>
      </c>
      <c r="I31" s="37"/>
      <c r="M31" s="91" t="s">
        <v>153</v>
      </c>
      <c r="N31" s="97">
        <v>640</v>
      </c>
    </row>
    <row r="32" spans="2:17" ht="29.15" customHeight="1" x14ac:dyDescent="0.3">
      <c r="B32" s="38">
        <v>702.36009999999999</v>
      </c>
      <c r="C32" s="39" t="s">
        <v>41</v>
      </c>
      <c r="D32" s="40">
        <v>57</v>
      </c>
      <c r="E32" s="40">
        <v>0.2</v>
      </c>
      <c r="F32" s="41">
        <v>57.2</v>
      </c>
      <c r="G32" s="252">
        <f t="shared" si="0"/>
        <v>8.2757446808510646E-2</v>
      </c>
      <c r="H32" s="253" t="e">
        <f>IF((ABS((#REF!-#REF!)*E32/100))&gt;0.1, (#REF!-#REF!)*E32/100, 0)</f>
        <v>#REF!</v>
      </c>
      <c r="I32" s="37"/>
      <c r="M32" s="91" t="s">
        <v>154</v>
      </c>
      <c r="N32" s="97">
        <v>645</v>
      </c>
    </row>
    <row r="33" spans="2:14" ht="29.15" customHeight="1" x14ac:dyDescent="0.3">
      <c r="B33" s="43" t="s">
        <v>42</v>
      </c>
      <c r="C33" s="44" t="s">
        <v>41</v>
      </c>
      <c r="D33" s="45">
        <v>65</v>
      </c>
      <c r="E33" s="45">
        <v>0.2</v>
      </c>
      <c r="F33" s="46">
        <v>65.2</v>
      </c>
      <c r="G33" s="277">
        <f t="shared" si="0"/>
        <v>9.4331914893617017E-2</v>
      </c>
      <c r="H33" s="278" t="e">
        <f>IF((ABS((#REF!-#REF!)*E33/100))&gt;0.1, (#REF!-#REF!)*E33/100, 0)</f>
        <v>#REF!</v>
      </c>
      <c r="I33" s="37"/>
      <c r="M33" s="91" t="s">
        <v>155</v>
      </c>
      <c r="N33" s="97">
        <v>645</v>
      </c>
    </row>
    <row r="34" spans="2:14" ht="29.15" customHeight="1" x14ac:dyDescent="0.3">
      <c r="B34" s="38" t="s">
        <v>43</v>
      </c>
      <c r="C34" s="39" t="s">
        <v>44</v>
      </c>
      <c r="D34" s="40">
        <v>63</v>
      </c>
      <c r="E34" s="40">
        <v>2.7</v>
      </c>
      <c r="F34" s="41">
        <v>65.7</v>
      </c>
      <c r="G34" s="252">
        <f t="shared" si="0"/>
        <v>9.5055319148936168E-2</v>
      </c>
      <c r="H34" s="253" t="e">
        <f>IF((ABS((#REF!-#REF!)*E34/100))&gt;0.1, (#REF!-#REF!)*E34/100, 0)</f>
        <v>#REF!</v>
      </c>
      <c r="I34" s="37"/>
      <c r="M34" s="91" t="s">
        <v>156</v>
      </c>
      <c r="N34" s="97">
        <v>646</v>
      </c>
    </row>
    <row r="35" spans="2:14" ht="29.15" customHeight="1" x14ac:dyDescent="0.3">
      <c r="B35" s="38" t="s">
        <v>45</v>
      </c>
      <c r="C35" s="39" t="s">
        <v>46</v>
      </c>
      <c r="D35" s="40">
        <v>63</v>
      </c>
      <c r="E35" s="40">
        <v>2.7</v>
      </c>
      <c r="F35" s="41">
        <v>65.7</v>
      </c>
      <c r="G35" s="252">
        <f t="shared" si="0"/>
        <v>9.5055319148936168E-2</v>
      </c>
      <c r="H35" s="253" t="e">
        <f>IF((ABS((#REF!-#REF!)*E35/100))&gt;0.1, (#REF!-#REF!)*E35/100, 0)</f>
        <v>#REF!</v>
      </c>
      <c r="I35" s="37"/>
      <c r="M35" s="91" t="s">
        <v>157</v>
      </c>
      <c r="N35" s="97">
        <v>630</v>
      </c>
    </row>
    <row r="36" spans="2:14" ht="29.15" customHeight="1" thickBot="1" x14ac:dyDescent="0.35">
      <c r="B36" s="38" t="s">
        <v>47</v>
      </c>
      <c r="C36" s="39" t="s">
        <v>48</v>
      </c>
      <c r="D36" s="40">
        <v>65</v>
      </c>
      <c r="E36" s="40">
        <v>8.1999999999999993</v>
      </c>
      <c r="F36" s="41">
        <v>73.2</v>
      </c>
      <c r="G36" s="252">
        <f t="shared" si="0"/>
        <v>0.1059063829787234</v>
      </c>
      <c r="H36" s="253" t="e">
        <f>IF((ABS((#REF!-#REF!)*E36/100))&gt;0.1, (#REF!-#REF!)*E36/100, 0)</f>
        <v>#REF!</v>
      </c>
      <c r="I36" s="37"/>
      <c r="M36" s="101" t="s">
        <v>158</v>
      </c>
      <c r="N36" s="102">
        <v>615</v>
      </c>
    </row>
    <row r="37" spans="2:14" ht="29.15" customHeight="1" x14ac:dyDescent="0.3">
      <c r="B37" s="38">
        <v>702.40009999999995</v>
      </c>
      <c r="C37" s="39" t="s">
        <v>49</v>
      </c>
      <c r="D37" s="40">
        <v>60</v>
      </c>
      <c r="E37" s="40">
        <v>2.7</v>
      </c>
      <c r="F37" s="41">
        <v>62.7</v>
      </c>
      <c r="G37" s="252">
        <f t="shared" si="0"/>
        <v>9.0714893617021272E-2</v>
      </c>
      <c r="H37" s="253" t="e">
        <f>IF((ABS((#REF!-#REF!)*E37/100))&gt;0.1, (#REF!-#REF!)*E37/100, 0)</f>
        <v>#REF!</v>
      </c>
      <c r="I37" s="37"/>
      <c r="M37" s="87"/>
      <c r="N37" s="88">
        <v>2024</v>
      </c>
    </row>
    <row r="38" spans="2:14" ht="29.15" customHeight="1" x14ac:dyDescent="0.3">
      <c r="B38" s="38">
        <v>702.40020000000004</v>
      </c>
      <c r="C38" s="39" t="s">
        <v>50</v>
      </c>
      <c r="D38" s="40">
        <v>60</v>
      </c>
      <c r="E38" s="42">
        <v>2.7</v>
      </c>
      <c r="F38" s="41">
        <v>62.7</v>
      </c>
      <c r="G38" s="252">
        <f t="shared" si="0"/>
        <v>9.0714893617021272E-2</v>
      </c>
      <c r="H38" s="253" t="e">
        <f>IF((ABS((#REF!-#REF!)*E38/100))&gt;0.1, (#REF!-#REF!)*E38/100, 0)</f>
        <v>#REF!</v>
      </c>
      <c r="I38" s="37"/>
      <c r="M38" s="91" t="s">
        <v>144</v>
      </c>
      <c r="N38" s="92" t="s">
        <v>145</v>
      </c>
    </row>
    <row r="39" spans="2:14" ht="29.15" customHeight="1" x14ac:dyDescent="0.3">
      <c r="B39" s="38">
        <v>702.41010000000006</v>
      </c>
      <c r="C39" s="39" t="s">
        <v>51</v>
      </c>
      <c r="D39" s="40">
        <v>65</v>
      </c>
      <c r="E39" s="40">
        <v>2.7</v>
      </c>
      <c r="F39" s="41">
        <v>67.7</v>
      </c>
      <c r="G39" s="252">
        <f t="shared" si="0"/>
        <v>9.7948936170212775E-2</v>
      </c>
      <c r="H39" s="253" t="e">
        <f>IF((ABS((#REF!-#REF!)*E39/100))&gt;0.1, (#REF!-#REF!)*E39/100, 0)</f>
        <v>#REF!</v>
      </c>
      <c r="I39" s="37"/>
      <c r="M39" s="91" t="s">
        <v>146</v>
      </c>
      <c r="N39" s="97">
        <v>616</v>
      </c>
    </row>
    <row r="40" spans="2:14" ht="29.15" customHeight="1" x14ac:dyDescent="0.3">
      <c r="B40" s="38">
        <v>702.42010000000005</v>
      </c>
      <c r="C40" s="39" t="s">
        <v>52</v>
      </c>
      <c r="D40" s="40">
        <v>65</v>
      </c>
      <c r="E40" s="40">
        <v>10.199999999999999</v>
      </c>
      <c r="F40" s="41">
        <v>75.2</v>
      </c>
      <c r="G40" s="252">
        <f t="shared" si="0"/>
        <v>0.10879999999999999</v>
      </c>
      <c r="H40" s="253" t="e">
        <f>IF((ABS((#REF!-#REF!)*E40/100))&gt;0.1, (#REF!-#REF!)*E40/100, 0)</f>
        <v>#REF!</v>
      </c>
      <c r="I40" s="37"/>
      <c r="M40" s="91" t="s">
        <v>148</v>
      </c>
      <c r="N40" s="97">
        <v>602</v>
      </c>
    </row>
    <row r="41" spans="2:14" ht="29.15" customHeight="1" x14ac:dyDescent="0.3">
      <c r="B41" s="38">
        <v>702.43010000000004</v>
      </c>
      <c r="C41" s="39" t="s">
        <v>53</v>
      </c>
      <c r="D41" s="40">
        <v>65</v>
      </c>
      <c r="E41" s="40">
        <v>10.199999999999999</v>
      </c>
      <c r="F41" s="41">
        <v>75.2</v>
      </c>
      <c r="G41" s="252">
        <f t="shared" si="0"/>
        <v>0.10879999999999999</v>
      </c>
      <c r="H41" s="253" t="e">
        <f>IF((ABS((#REF!-#REF!)*E41/100))&gt;0.1, (#REF!-#REF!)*E41/100, 0)</f>
        <v>#REF!</v>
      </c>
      <c r="I41" s="37"/>
      <c r="M41" s="91" t="s">
        <v>150</v>
      </c>
      <c r="N41" s="97">
        <v>609</v>
      </c>
    </row>
    <row r="42" spans="2:14" ht="29.15" customHeight="1" thickBot="1" x14ac:dyDescent="0.35">
      <c r="B42" s="38" t="s">
        <v>54</v>
      </c>
      <c r="C42" s="39" t="s">
        <v>55</v>
      </c>
      <c r="D42" s="40">
        <v>57</v>
      </c>
      <c r="E42" s="40">
        <v>0.2</v>
      </c>
      <c r="F42" s="41">
        <v>57.2</v>
      </c>
      <c r="G42" s="252">
        <f t="shared" si="0"/>
        <v>8.2757446808510646E-2</v>
      </c>
      <c r="H42" s="253" t="e">
        <f>IF((ABS((#REF!-#REF!)*E42/100))&gt;0.1, (#REF!-#REF!)*E42/100, 0)</f>
        <v>#REF!</v>
      </c>
      <c r="I42" s="37"/>
      <c r="M42" s="101" t="s">
        <v>142</v>
      </c>
      <c r="N42" s="102">
        <v>604</v>
      </c>
    </row>
    <row r="43" spans="2:14" ht="29.15" customHeight="1" x14ac:dyDescent="0.3">
      <c r="B43" s="43" t="s">
        <v>56</v>
      </c>
      <c r="C43" s="44" t="s">
        <v>55</v>
      </c>
      <c r="D43" s="45">
        <v>65</v>
      </c>
      <c r="E43" s="45">
        <v>0.2</v>
      </c>
      <c r="F43" s="46">
        <v>65.2</v>
      </c>
      <c r="G43" s="277">
        <f t="shared" si="0"/>
        <v>9.4331914893617017E-2</v>
      </c>
      <c r="H43" s="278" t="e">
        <f>IF((ABS((#REF!-#REF!)*E43/100))&gt;0.1, (#REF!-#REF!)*E43/100, 0)</f>
        <v>#REF!</v>
      </c>
      <c r="I43" s="37"/>
    </row>
    <row r="44" spans="2:14" ht="29.15" customHeight="1" x14ac:dyDescent="0.3">
      <c r="B44" s="38" t="s">
        <v>57</v>
      </c>
      <c r="C44" s="39" t="s">
        <v>58</v>
      </c>
      <c r="D44" s="40">
        <v>57</v>
      </c>
      <c r="E44" s="40">
        <v>0.2</v>
      </c>
      <c r="F44" s="41">
        <v>57.2</v>
      </c>
      <c r="G44" s="252">
        <f t="shared" si="0"/>
        <v>8.2757446808510646E-2</v>
      </c>
      <c r="H44" s="253" t="e">
        <f>IF((ABS((#REF!-#REF!)*E44/100))&gt;0.1, (#REF!-#REF!)*E44/100, 0)</f>
        <v>#REF!</v>
      </c>
      <c r="I44" s="37"/>
    </row>
    <row r="45" spans="2:14" ht="29.15" customHeight="1" x14ac:dyDescent="0.3">
      <c r="B45" s="43" t="s">
        <v>59</v>
      </c>
      <c r="C45" s="44" t="s">
        <v>58</v>
      </c>
      <c r="D45" s="45">
        <v>65</v>
      </c>
      <c r="E45" s="47">
        <v>0.2</v>
      </c>
      <c r="F45" s="46">
        <v>65.2</v>
      </c>
      <c r="G45" s="277">
        <f t="shared" si="0"/>
        <v>9.4331914893617017E-2</v>
      </c>
      <c r="H45" s="278" t="e">
        <f>IF((ABS((#REF!-#REF!)*E45/100))&gt;0.1, (#REF!-#REF!)*E45/100, 0)</f>
        <v>#REF!</v>
      </c>
      <c r="I45" s="37"/>
    </row>
    <row r="46" spans="2:14" ht="29.15" customHeight="1" x14ac:dyDescent="0.3">
      <c r="B46" s="38">
        <v>702.46010000000001</v>
      </c>
      <c r="C46" s="39" t="s">
        <v>60</v>
      </c>
      <c r="D46" s="40">
        <v>62</v>
      </c>
      <c r="E46" s="40">
        <v>0.2</v>
      </c>
      <c r="F46" s="41">
        <v>62.2</v>
      </c>
      <c r="G46" s="252">
        <f t="shared" si="0"/>
        <v>8.9991489361702121E-2</v>
      </c>
      <c r="H46" s="253" t="e">
        <f>IF((ABS((#REF!-#REF!)*E46/100))&gt;0.1, (#REF!-#REF!)*E46/100, 0)</f>
        <v>#REF!</v>
      </c>
      <c r="I46" s="37"/>
    </row>
    <row r="47" spans="2:14" ht="29.15" customHeight="1" x14ac:dyDescent="0.3">
      <c r="B47" s="38" t="s">
        <v>61</v>
      </c>
      <c r="C47" s="39" t="s">
        <v>62</v>
      </c>
      <c r="D47" s="40">
        <v>60</v>
      </c>
      <c r="E47" s="40">
        <v>2.7</v>
      </c>
      <c r="F47" s="41">
        <v>62.7</v>
      </c>
      <c r="G47" s="252">
        <f t="shared" si="0"/>
        <v>9.0714893617021272E-2</v>
      </c>
      <c r="H47" s="253" t="e">
        <f>IF((ABS((#REF!-#REF!)*E47/100))&gt;0.1, (#REF!-#REF!)*E47/100, 0)</f>
        <v>#REF!</v>
      </c>
      <c r="I47" s="37"/>
    </row>
    <row r="48" spans="2:14" ht="29.15" customHeight="1" x14ac:dyDescent="0.3">
      <c r="B48" s="38" t="s">
        <v>63</v>
      </c>
      <c r="C48" s="39" t="s">
        <v>64</v>
      </c>
      <c r="D48" s="40">
        <v>65</v>
      </c>
      <c r="E48" s="40">
        <v>2.7</v>
      </c>
      <c r="F48" s="41">
        <v>67.7</v>
      </c>
      <c r="G48" s="252">
        <f t="shared" si="0"/>
        <v>9.7948936170212775E-2</v>
      </c>
      <c r="H48" s="253" t="e">
        <f>IF((ABS((#REF!-#REF!)*E48/100))&gt;0.1, (#REF!-#REF!)*E48/100, 0)</f>
        <v>#REF!</v>
      </c>
      <c r="I48" s="37"/>
    </row>
    <row r="49" spans="2:17" ht="29.15" customHeight="1" x14ac:dyDescent="0.3">
      <c r="B49" s="38" t="s">
        <v>65</v>
      </c>
      <c r="C49" s="39" t="s">
        <v>66</v>
      </c>
      <c r="D49" s="40">
        <v>62</v>
      </c>
      <c r="E49" s="40">
        <v>0.2</v>
      </c>
      <c r="F49" s="41">
        <v>62.2</v>
      </c>
      <c r="G49" s="252">
        <f t="shared" si="0"/>
        <v>8.9991489361702121E-2</v>
      </c>
      <c r="H49" s="253" t="e">
        <f>IF((ABS((#REF!-#REF!)*E49/100))&gt;0.1, (#REF!-#REF!)*E49/100, 0)</f>
        <v>#REF!</v>
      </c>
      <c r="I49" s="37"/>
    </row>
    <row r="50" spans="2:17" ht="29.15" customHeight="1" x14ac:dyDescent="0.3">
      <c r="B50" s="38" t="s">
        <v>67</v>
      </c>
      <c r="C50" s="39" t="s">
        <v>68</v>
      </c>
      <c r="D50" s="40">
        <v>40</v>
      </c>
      <c r="E50" s="40">
        <v>0.2</v>
      </c>
      <c r="F50" s="41">
        <v>40.200000000000003</v>
      </c>
      <c r="G50" s="252">
        <f t="shared" si="0"/>
        <v>5.8161702127659573E-2</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9.5489361702127656E-2</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8.1310638297872342E-2</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9.5540000000000017E-3</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0.13773617021276593</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6.8340000000000015E-3</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0</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3.1279999999999997</v>
      </c>
      <c r="H73" s="260" t="e">
        <f>IF((ABS((#REF!-#REF!)*E73/100))&gt;0.1, (#REF!-#REF!)*E73/100, 0)</f>
        <v>#REF!</v>
      </c>
      <c r="I73" s="37"/>
    </row>
    <row r="74" spans="2:17" ht="22" customHeight="1" x14ac:dyDescent="0.3">
      <c r="B74" s="66" t="s">
        <v>91</v>
      </c>
      <c r="C74" s="62" t="s">
        <v>92</v>
      </c>
      <c r="D74" s="40">
        <v>9</v>
      </c>
      <c r="E74" s="40">
        <v>0.2</v>
      </c>
      <c r="F74" s="41">
        <v>9.1999999999999993</v>
      </c>
      <c r="G74" s="252">
        <f t="shared" si="3"/>
        <v>3.1279999999999997</v>
      </c>
      <c r="H74" s="253" t="e">
        <f>IF((ABS((#REF!-#REF!)*E74/100))&gt;0.1, (#REF!-#REF!)*E74/100, 0)</f>
        <v>#REF!</v>
      </c>
      <c r="I74" s="37"/>
    </row>
    <row r="75" spans="2:17" ht="22" customHeight="1" x14ac:dyDescent="0.3">
      <c r="B75" s="66" t="s">
        <v>93</v>
      </c>
      <c r="C75" s="62" t="s">
        <v>94</v>
      </c>
      <c r="D75" s="40">
        <v>9</v>
      </c>
      <c r="E75" s="40">
        <v>0.2</v>
      </c>
      <c r="F75" s="41">
        <v>9.1999999999999993</v>
      </c>
      <c r="G75" s="252">
        <f t="shared" si="3"/>
        <v>3.1279999999999997</v>
      </c>
      <c r="H75" s="253" t="e">
        <f>IF((ABS((#REF!-#REF!)*E75/100))&gt;0.1, (#REF!-#REF!)*E75/100, 0)</f>
        <v>#REF!</v>
      </c>
      <c r="I75" s="37"/>
    </row>
    <row r="76" spans="2:17" ht="22" customHeight="1" x14ac:dyDescent="0.3">
      <c r="B76" s="66" t="s">
        <v>95</v>
      </c>
      <c r="C76" s="62" t="s">
        <v>96</v>
      </c>
      <c r="D76" s="40">
        <v>7.5</v>
      </c>
      <c r="E76" s="40">
        <v>0.2</v>
      </c>
      <c r="F76" s="41">
        <v>7.7</v>
      </c>
      <c r="G76" s="252">
        <f t="shared" si="3"/>
        <v>2.6180000000000003</v>
      </c>
      <c r="H76" s="253" t="e">
        <f>IF((ABS((#REF!-#REF!)*E76/100))&gt;0.1, (#REF!-#REF!)*E76/100, 0)</f>
        <v>#REF!</v>
      </c>
      <c r="I76" s="37"/>
    </row>
    <row r="77" spans="2:17" ht="22" customHeight="1" x14ac:dyDescent="0.3">
      <c r="B77" s="66" t="s">
        <v>97</v>
      </c>
      <c r="C77" s="62" t="s">
        <v>98</v>
      </c>
      <c r="D77" s="40">
        <v>7.5</v>
      </c>
      <c r="E77" s="40">
        <v>0.2</v>
      </c>
      <c r="F77" s="41">
        <v>7.7</v>
      </c>
      <c r="G77" s="252">
        <f t="shared" si="3"/>
        <v>2.6180000000000003</v>
      </c>
      <c r="H77" s="253" t="e">
        <f>IF((ABS((#REF!-#REF!)*E77/100))&gt;0.1, (#REF!-#REF!)*E77/100, 0)</f>
        <v>#REF!</v>
      </c>
      <c r="I77" s="37"/>
    </row>
    <row r="78" spans="2:17" ht="22" customHeight="1" x14ac:dyDescent="0.3">
      <c r="B78" s="66" t="s">
        <v>99</v>
      </c>
      <c r="C78" s="62" t="s">
        <v>100</v>
      </c>
      <c r="D78" s="40">
        <v>7.5</v>
      </c>
      <c r="E78" s="40">
        <v>0.2</v>
      </c>
      <c r="F78" s="41">
        <v>7.7</v>
      </c>
      <c r="G78" s="252">
        <f t="shared" si="3"/>
        <v>2.6180000000000003</v>
      </c>
      <c r="H78" s="253" t="e">
        <f>IF((ABS((#REF!-#REF!)*E78/100))&gt;0.1, (#REF!-#REF!)*E78/100, 0)</f>
        <v>#REF!</v>
      </c>
      <c r="I78" s="37"/>
    </row>
    <row r="79" spans="2:17" ht="22" customHeight="1" x14ac:dyDescent="0.3">
      <c r="B79" s="66" t="s">
        <v>101</v>
      </c>
      <c r="C79" s="62" t="s">
        <v>102</v>
      </c>
      <c r="D79" s="40">
        <v>7.5</v>
      </c>
      <c r="E79" s="40">
        <v>0.2</v>
      </c>
      <c r="F79" s="41">
        <v>7.7</v>
      </c>
      <c r="G79" s="252">
        <f t="shared" si="3"/>
        <v>2.6180000000000003</v>
      </c>
      <c r="H79" s="253" t="e">
        <f>IF((ABS((#REF!-#REF!)*E79/100))&gt;0.1, (#REF!-#REF!)*E79/100, 0)</f>
        <v>#REF!</v>
      </c>
      <c r="I79" s="37"/>
    </row>
    <row r="80" spans="2:17" ht="22" customHeight="1" x14ac:dyDescent="0.25">
      <c r="B80" s="66" t="s">
        <v>103</v>
      </c>
      <c r="C80" s="62" t="s">
        <v>104</v>
      </c>
      <c r="D80" s="40">
        <v>13.5</v>
      </c>
      <c r="E80" s="40">
        <v>0.2</v>
      </c>
      <c r="F80" s="41">
        <v>13.7</v>
      </c>
      <c r="G80" s="252">
        <f t="shared" si="3"/>
        <v>4.6579999999999995</v>
      </c>
      <c r="H80" s="253" t="e">
        <f>IF((ABS((#REF!-#REF!)*E80/100))&gt;0.1, (#REF!-#REF!)*E80/100, 0)</f>
        <v>#REF!</v>
      </c>
    </row>
    <row r="81" spans="2:14" ht="22" customHeight="1" thickBot="1" x14ac:dyDescent="0.3">
      <c r="B81" s="13" t="s">
        <v>105</v>
      </c>
      <c r="C81" s="67" t="s">
        <v>106</v>
      </c>
      <c r="D81" s="68">
        <v>12</v>
      </c>
      <c r="E81" s="68">
        <v>0.2</v>
      </c>
      <c r="F81" s="69">
        <v>12.2</v>
      </c>
      <c r="G81" s="250">
        <f t="shared" si="3"/>
        <v>4.1479999999999997</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2.5499999999999998</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2.5499999999999998</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223"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0.14497021276595745</v>
      </c>
      <c r="E96" s="105" t="s">
        <v>163</v>
      </c>
      <c r="F96" s="80">
        <f>(3+G21)</f>
        <v>3.1449702127659576</v>
      </c>
      <c r="G96" s="18"/>
      <c r="H96" s="18"/>
      <c r="J96" s="10"/>
      <c r="K96" s="10"/>
      <c r="L96" s="10"/>
      <c r="M96" s="1"/>
      <c r="N96" s="1"/>
    </row>
    <row r="97" spans="2:17" ht="43.5" customHeight="1" x14ac:dyDescent="0.4">
      <c r="B97" s="227" t="s">
        <v>164</v>
      </c>
      <c r="C97" s="227"/>
      <c r="D97" s="106">
        <f>F96</f>
        <v>3.1449702127659576</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223"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8.1310638297872342E-2</v>
      </c>
      <c r="E107" s="105" t="s">
        <v>163</v>
      </c>
      <c r="F107" s="80">
        <f>(45+G60)</f>
        <v>45.081310638297872</v>
      </c>
      <c r="G107" s="18"/>
      <c r="H107" s="18"/>
      <c r="J107" s="10"/>
      <c r="K107" s="10"/>
      <c r="L107" s="10"/>
      <c r="M107" s="1"/>
      <c r="N107" s="1"/>
    </row>
    <row r="108" spans="2:17" ht="43.5" customHeight="1" x14ac:dyDescent="0.4">
      <c r="B108" s="227" t="s">
        <v>164</v>
      </c>
      <c r="C108" s="227"/>
      <c r="D108" s="106">
        <f>F107</f>
        <v>45.081310638297872</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223"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6.8340000000000015E-3</v>
      </c>
      <c r="E118" s="105" t="s">
        <v>163</v>
      </c>
      <c r="F118" s="80">
        <f>(45+G66)</f>
        <v>45.006833999999998</v>
      </c>
      <c r="G118" s="18"/>
      <c r="H118" s="18"/>
      <c r="J118" s="10"/>
      <c r="K118" s="10"/>
      <c r="L118" s="10"/>
      <c r="M118" s="1"/>
      <c r="N118" s="1"/>
    </row>
    <row r="119" spans="2:17" ht="43.5" customHeight="1" x14ac:dyDescent="0.4">
      <c r="B119" s="227" t="s">
        <v>164</v>
      </c>
      <c r="C119" s="227"/>
      <c r="D119" s="106">
        <f>F118</f>
        <v>45.006833999999998</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223"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0</v>
      </c>
      <c r="E129" s="105" t="s">
        <v>163</v>
      </c>
      <c r="F129" s="80">
        <f>(1500+G69)</f>
        <v>1500</v>
      </c>
      <c r="G129" s="18"/>
      <c r="H129" s="18"/>
      <c r="J129" s="10"/>
      <c r="K129" s="10"/>
      <c r="L129" s="10"/>
      <c r="M129" s="1"/>
      <c r="N129" s="1"/>
    </row>
    <row r="130" spans="2:17" ht="43.5" customHeight="1" x14ac:dyDescent="0.4">
      <c r="B130" s="227" t="s">
        <v>164</v>
      </c>
      <c r="C130" s="227"/>
      <c r="D130" s="106">
        <f>F129</f>
        <v>1500</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173</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3.1279999999999997</v>
      </c>
      <c r="E140" s="105" t="s">
        <v>163</v>
      </c>
      <c r="F140" s="80">
        <f>(200+G73)</f>
        <v>203.12799999999999</v>
      </c>
      <c r="G140" s="18"/>
      <c r="H140" s="18"/>
      <c r="J140" s="10"/>
      <c r="K140" s="10"/>
      <c r="L140" s="10"/>
      <c r="M140" s="1"/>
      <c r="N140" s="1"/>
    </row>
    <row r="141" spans="2:17" ht="18" x14ac:dyDescent="0.4">
      <c r="B141" s="227" t="s">
        <v>164</v>
      </c>
      <c r="C141" s="227"/>
      <c r="D141" s="106">
        <f>F140</f>
        <v>203.12799999999999</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ysZ6y4O3TOgqQStyj2F60vB5kuJJ/SXxjb0IPS6E5HEkwGsKWCp2/ht7gSiae6YZLuQr4Gk36B3G8oUQYt9e2A==" saltValue="1+x0U4+3bMQ43e9YM0xXdA==" spinCount="100000" sheet="1" formatColumns="0" formatRows="0"/>
  <mergeCells count="144">
    <mergeCell ref="B137:H137"/>
    <mergeCell ref="B138:H138"/>
    <mergeCell ref="B139:C139"/>
    <mergeCell ref="B141:C141"/>
    <mergeCell ref="B133:H133"/>
    <mergeCell ref="B134:H134"/>
    <mergeCell ref="B135:B136"/>
    <mergeCell ref="C135:C136"/>
    <mergeCell ref="D135:D136"/>
    <mergeCell ref="E135:F136"/>
    <mergeCell ref="G135:H136"/>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01:H101"/>
    <mergeCell ref="B102:B103"/>
    <mergeCell ref="E102:F102"/>
    <mergeCell ref="G102:H103"/>
    <mergeCell ref="C103:F103"/>
    <mergeCell ref="B104:H104"/>
    <mergeCell ref="B93:H93"/>
    <mergeCell ref="B94:H94"/>
    <mergeCell ref="B95:C95"/>
    <mergeCell ref="B97:C97"/>
    <mergeCell ref="B99:H99"/>
    <mergeCell ref="B100:H100"/>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G73:H73"/>
    <mergeCell ref="G74:H74"/>
    <mergeCell ref="G75:H75"/>
    <mergeCell ref="G76:H76"/>
    <mergeCell ref="G77:H77"/>
    <mergeCell ref="G78:H78"/>
    <mergeCell ref="G66:H66"/>
    <mergeCell ref="B67:H67"/>
    <mergeCell ref="G68:H68"/>
    <mergeCell ref="G69:H69"/>
    <mergeCell ref="B71:H71"/>
    <mergeCell ref="G72:H72"/>
    <mergeCell ref="G60:H60"/>
    <mergeCell ref="G61:H61"/>
    <mergeCell ref="G62:H62"/>
    <mergeCell ref="G63:H63"/>
    <mergeCell ref="G64:H64"/>
    <mergeCell ref="G65:H65"/>
    <mergeCell ref="B52:H52"/>
    <mergeCell ref="B54:H54"/>
    <mergeCell ref="G55:H55"/>
    <mergeCell ref="G56:H56"/>
    <mergeCell ref="B58:H58"/>
    <mergeCell ref="G59:H59"/>
    <mergeCell ref="G46:H46"/>
    <mergeCell ref="G47:H47"/>
    <mergeCell ref="G48:H48"/>
    <mergeCell ref="G49:H49"/>
    <mergeCell ref="G50:H50"/>
    <mergeCell ref="G51:H51"/>
    <mergeCell ref="G40:H40"/>
    <mergeCell ref="G41:H41"/>
    <mergeCell ref="G42:H42"/>
    <mergeCell ref="G43:H43"/>
    <mergeCell ref="G44:H44"/>
    <mergeCell ref="G45:H45"/>
    <mergeCell ref="G34:H34"/>
    <mergeCell ref="G35:H35"/>
    <mergeCell ref="G36:H36"/>
    <mergeCell ref="G37:H37"/>
    <mergeCell ref="G38:H38"/>
    <mergeCell ref="G39:H39"/>
    <mergeCell ref="G28:H28"/>
    <mergeCell ref="G29:H29"/>
    <mergeCell ref="G30:H30"/>
    <mergeCell ref="G31:H31"/>
    <mergeCell ref="G32:H32"/>
    <mergeCell ref="G33:H33"/>
    <mergeCell ref="G22:H22"/>
    <mergeCell ref="G23:H23"/>
    <mergeCell ref="G24:H24"/>
    <mergeCell ref="G25:H25"/>
    <mergeCell ref="G26:H26"/>
    <mergeCell ref="G27:H27"/>
    <mergeCell ref="B16:H16"/>
    <mergeCell ref="B17:H17"/>
    <mergeCell ref="B18:H18"/>
    <mergeCell ref="B19:H19"/>
    <mergeCell ref="G20:H20"/>
    <mergeCell ref="G21:H21"/>
    <mergeCell ref="B11:H11"/>
    <mergeCell ref="J11:K11"/>
    <mergeCell ref="B12:E12"/>
    <mergeCell ref="B13:H13"/>
    <mergeCell ref="B14:H14"/>
    <mergeCell ref="B15:H15"/>
    <mergeCell ref="J6:K6"/>
    <mergeCell ref="M6:N8"/>
    <mergeCell ref="B7:E7"/>
    <mergeCell ref="B8:H8"/>
    <mergeCell ref="B9:H9"/>
    <mergeCell ref="B10:C10"/>
    <mergeCell ref="D10:F10"/>
    <mergeCell ref="B1:D1"/>
    <mergeCell ref="C3:E3"/>
    <mergeCell ref="G3:H3"/>
    <mergeCell ref="C4:E4"/>
    <mergeCell ref="G4:H4"/>
    <mergeCell ref="B6:E6"/>
    <mergeCell ref="F6:G6"/>
  </mergeCells>
  <dataValidations count="5">
    <dataValidation type="list" allowBlank="1" showInputMessage="1" showErrorMessage="1" sqref="WVR98303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K9" xr:uid="{FB3BD611-80CF-411A-A9FD-6D67C1DF2B44}">
      <formula1>$M$11:$M$22</formula1>
    </dataValidation>
    <dataValidation type="list" allowBlank="1" showInputMessage="1" showErrorMessage="1" sqref="K13" xr:uid="{F518A1CB-3BED-4648-B140-5139FDFADF94}">
      <formula1>$N$9:$N$42</formula1>
    </dataValidation>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30FD2D6C-8641-4EE9-BE9E-1C425191C79C}">
      <formula1>#REF!</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9582CBE1-C24C-4D87-8946-1D778849545E}">
      <formula1>$N$9:$N$9</formula1>
    </dataValidation>
    <dataValidation type="list" allowBlank="1" showInputMessage="1" showErrorMessage="1" sqref="K8" xr:uid="{748B79D9-2BCC-4D1D-8F11-79CC5D152C86}">
      <formula1>"2022,2023,2024,2025, 2026"</formula1>
    </dataValidation>
  </dataValidations>
  <hyperlinks>
    <hyperlink ref="M9" r:id="rId1" display="https://www.dot.ny.gov/main/business-center/contractors/construction-division/fuel-asphalt-steel-price-adjustments?nd=nysdot" xr:uid="{FE36E8AA-1CAC-4740-BE1D-385770CAC5EF}"/>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E84AB-7A1B-4E8B-9C93-1234FD0BDFA0}">
  <dimension ref="B1:Q144"/>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July</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87" t="s">
        <v>159</v>
      </c>
      <c r="G4" s="301" t="s">
        <v>160</v>
      </c>
      <c r="H4" s="302"/>
      <c r="I4" s="186"/>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July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85"/>
      <c r="J8" s="84" t="s">
        <v>140</v>
      </c>
      <c r="K8" s="85">
        <v>2023</v>
      </c>
      <c r="M8" s="290"/>
      <c r="N8" s="291"/>
    </row>
    <row r="9" spans="2:17" ht="24" customHeight="1" x14ac:dyDescent="0.25">
      <c r="B9" s="279" t="s">
        <v>11</v>
      </c>
      <c r="C9" s="279"/>
      <c r="D9" s="279"/>
      <c r="E9" s="279"/>
      <c r="F9" s="279"/>
      <c r="G9" s="279"/>
      <c r="H9" s="279"/>
      <c r="I9" s="185"/>
      <c r="J9" s="84" t="s">
        <v>141</v>
      </c>
      <c r="K9" s="85" t="s">
        <v>153</v>
      </c>
      <c r="L9" s="86"/>
      <c r="M9" s="87" t="s">
        <v>143</v>
      </c>
      <c r="N9" s="88">
        <v>2022</v>
      </c>
    </row>
    <row r="10" spans="2:17" ht="24" customHeight="1" thickBot="1" x14ac:dyDescent="0.3">
      <c r="B10" s="293" t="s">
        <v>12</v>
      </c>
      <c r="C10" s="293"/>
      <c r="D10" s="294" t="str">
        <f>CONCATENATE("The ",F1," ",G1," Average is")</f>
        <v>The July 2023 Average is</v>
      </c>
      <c r="E10" s="294"/>
      <c r="F10" s="294"/>
      <c r="G10" s="20">
        <f>K13</f>
        <v>640</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85"/>
      <c r="J13" s="95" t="s">
        <v>149</v>
      </c>
      <c r="K13" s="96">
        <v>640</v>
      </c>
      <c r="M13" s="91" t="s">
        <v>150</v>
      </c>
      <c r="N13" s="93" t="s">
        <v>116</v>
      </c>
      <c r="P13" s="24"/>
      <c r="Q13" s="24"/>
    </row>
    <row r="14" spans="2:17" ht="24" customHeight="1" x14ac:dyDescent="0.25">
      <c r="B14" s="279" t="s">
        <v>16</v>
      </c>
      <c r="C14" s="279"/>
      <c r="D14" s="279"/>
      <c r="E14" s="279"/>
      <c r="F14" s="279"/>
      <c r="G14" s="279"/>
      <c r="H14" s="279"/>
      <c r="I14" s="185"/>
      <c r="J14" s="1"/>
      <c r="K14" s="1"/>
      <c r="M14" s="91" t="s">
        <v>142</v>
      </c>
      <c r="N14" s="97">
        <v>655</v>
      </c>
      <c r="P14" s="24"/>
      <c r="Q14" s="24"/>
    </row>
    <row r="15" spans="2:17" ht="24" customHeight="1" x14ac:dyDescent="0.25">
      <c r="B15" s="279" t="s">
        <v>17</v>
      </c>
      <c r="C15" s="279"/>
      <c r="D15" s="279"/>
      <c r="E15" s="279"/>
      <c r="F15" s="279"/>
      <c r="G15" s="279"/>
      <c r="H15" s="279"/>
      <c r="I15" s="185"/>
      <c r="J15" s="1"/>
      <c r="K15" s="1"/>
      <c r="M15" s="91" t="s">
        <v>151</v>
      </c>
      <c r="N15" s="97">
        <v>719</v>
      </c>
      <c r="P15" s="24"/>
      <c r="Q15" s="24"/>
    </row>
    <row r="16" spans="2:17" ht="24" customHeight="1" x14ac:dyDescent="0.25">
      <c r="B16" s="279" t="s">
        <v>18</v>
      </c>
      <c r="C16" s="279"/>
      <c r="D16" s="279"/>
      <c r="E16" s="279"/>
      <c r="F16" s="279"/>
      <c r="G16" s="279"/>
      <c r="H16" s="279"/>
      <c r="I16" s="185"/>
      <c r="J16" s="1"/>
      <c r="K16" s="1"/>
      <c r="M16" s="91" t="s">
        <v>152</v>
      </c>
      <c r="N16" s="97">
        <v>779</v>
      </c>
      <c r="P16" s="24"/>
      <c r="Q16" s="24"/>
    </row>
    <row r="17" spans="2:17" ht="24" customHeight="1" x14ac:dyDescent="0.25">
      <c r="B17" s="279" t="s">
        <v>19</v>
      </c>
      <c r="C17" s="279"/>
      <c r="D17" s="279"/>
      <c r="E17" s="279"/>
      <c r="F17" s="279"/>
      <c r="G17" s="279"/>
      <c r="H17" s="279"/>
      <c r="I17" s="185"/>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156</v>
      </c>
      <c r="N19" s="97">
        <v>764</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157</v>
      </c>
      <c r="N20" s="97">
        <v>690</v>
      </c>
      <c r="P20" s="24"/>
      <c r="Q20" s="24"/>
    </row>
    <row r="21" spans="2:17" ht="29.15" customHeight="1" thickBot="1" x14ac:dyDescent="0.35">
      <c r="B21" s="32" t="s">
        <v>29</v>
      </c>
      <c r="C21" s="33" t="s">
        <v>30</v>
      </c>
      <c r="D21" s="34">
        <v>100</v>
      </c>
      <c r="E21" s="35">
        <v>0.2</v>
      </c>
      <c r="F21" s="36">
        <v>100.2</v>
      </c>
      <c r="G21" s="259">
        <f t="shared" ref="G21:G50" si="0">IF((ABS((($K$13-$K$12)/235)*F21/100))&gt;0.01, ((($K$13-$K$12)/235)*F21/100), 0)</f>
        <v>0.29846808510638295</v>
      </c>
      <c r="H21" s="260" t="e">
        <f t="shared" ref="H21:H26" si="1">IF((ABS((J13-J12)*E21/100))&gt;0.1, (J13-J12)*E21/100, 0)</f>
        <v>#VALUE!</v>
      </c>
      <c r="I21" s="37"/>
      <c r="K21" s="99"/>
      <c r="L21" s="1"/>
      <c r="M21" s="101" t="s">
        <v>158</v>
      </c>
      <c r="N21" s="102">
        <v>640</v>
      </c>
      <c r="P21" s="24"/>
      <c r="Q21" s="24"/>
    </row>
    <row r="22" spans="2:17" ht="29.15" customHeight="1" x14ac:dyDescent="0.3">
      <c r="B22" s="38">
        <v>702.30010000000004</v>
      </c>
      <c r="C22" s="39" t="s">
        <v>31</v>
      </c>
      <c r="D22" s="40">
        <v>55</v>
      </c>
      <c r="E22" s="40">
        <v>1.7</v>
      </c>
      <c r="F22" s="41">
        <v>56.7</v>
      </c>
      <c r="G22" s="252">
        <f t="shared" si="0"/>
        <v>0.16889361702127659</v>
      </c>
      <c r="H22" s="253" t="e">
        <f t="shared" si="1"/>
        <v>#VALUE!</v>
      </c>
      <c r="I22" s="37"/>
      <c r="M22" s="87"/>
      <c r="N22" s="88">
        <v>2023</v>
      </c>
    </row>
    <row r="23" spans="2:17" ht="29.15" customHeight="1" x14ac:dyDescent="0.3">
      <c r="B23" s="38">
        <v>702.30020000000002</v>
      </c>
      <c r="C23" s="39" t="s">
        <v>32</v>
      </c>
      <c r="D23" s="40">
        <v>55</v>
      </c>
      <c r="E23" s="40">
        <v>1.7</v>
      </c>
      <c r="F23" s="41">
        <v>56.7</v>
      </c>
      <c r="G23" s="252">
        <f t="shared" si="0"/>
        <v>0.16889361702127659</v>
      </c>
      <c r="H23" s="253">
        <f t="shared" si="1"/>
        <v>0</v>
      </c>
      <c r="I23" s="37"/>
      <c r="M23" s="91" t="s">
        <v>144</v>
      </c>
      <c r="N23" s="92" t="s">
        <v>145</v>
      </c>
    </row>
    <row r="24" spans="2:17" ht="29.15" customHeight="1" x14ac:dyDescent="0.3">
      <c r="B24" s="38">
        <v>702.31010000000003</v>
      </c>
      <c r="C24" s="39" t="s">
        <v>33</v>
      </c>
      <c r="D24" s="40">
        <v>63</v>
      </c>
      <c r="E24" s="40">
        <v>2.7</v>
      </c>
      <c r="F24" s="41">
        <v>65.7</v>
      </c>
      <c r="G24" s="252">
        <f t="shared" si="0"/>
        <v>0.19570212765957445</v>
      </c>
      <c r="H24" s="253">
        <f t="shared" si="1"/>
        <v>0</v>
      </c>
      <c r="I24" s="37"/>
      <c r="M24" s="91" t="s">
        <v>146</v>
      </c>
      <c r="N24" s="97">
        <v>626</v>
      </c>
    </row>
    <row r="25" spans="2:17" ht="29.15" customHeight="1" x14ac:dyDescent="0.3">
      <c r="B25" s="38">
        <v>702.31020000000001</v>
      </c>
      <c r="C25" s="39" t="s">
        <v>34</v>
      </c>
      <c r="D25" s="40">
        <v>63</v>
      </c>
      <c r="E25" s="40">
        <v>2.7</v>
      </c>
      <c r="F25" s="41">
        <v>65.7</v>
      </c>
      <c r="G25" s="252">
        <f t="shared" si="0"/>
        <v>0.19570212765957445</v>
      </c>
      <c r="H25" s="253">
        <f t="shared" si="1"/>
        <v>0</v>
      </c>
      <c r="I25" s="37"/>
      <c r="M25" s="91" t="s">
        <v>148</v>
      </c>
      <c r="N25" s="97">
        <v>608</v>
      </c>
    </row>
    <row r="26" spans="2:17" ht="29.15" customHeight="1" x14ac:dyDescent="0.3">
      <c r="B26" s="38">
        <v>702.32010000000002</v>
      </c>
      <c r="C26" s="39" t="s">
        <v>35</v>
      </c>
      <c r="D26" s="40">
        <v>65</v>
      </c>
      <c r="E26" s="40">
        <v>8.1999999999999993</v>
      </c>
      <c r="F26" s="41">
        <v>73.2</v>
      </c>
      <c r="G26" s="252">
        <f t="shared" si="0"/>
        <v>0.21804255319148935</v>
      </c>
      <c r="H26" s="253">
        <f t="shared" si="1"/>
        <v>0</v>
      </c>
      <c r="I26" s="37"/>
      <c r="M26" s="91" t="s">
        <v>150</v>
      </c>
      <c r="N26" s="97">
        <v>617</v>
      </c>
    </row>
    <row r="27" spans="2:17" ht="29.15" customHeight="1" x14ac:dyDescent="0.3">
      <c r="B27" s="38">
        <v>702.33010000000002</v>
      </c>
      <c r="C27" s="39" t="s">
        <v>36</v>
      </c>
      <c r="D27" s="40">
        <v>65</v>
      </c>
      <c r="E27" s="40">
        <v>8.1999999999999993</v>
      </c>
      <c r="F27" s="41">
        <v>73.2</v>
      </c>
      <c r="G27" s="252">
        <f t="shared" si="0"/>
        <v>0.21804255319148935</v>
      </c>
      <c r="H27" s="253" t="e">
        <f>IF((ABS((#REF!-J18)*E27/100))&gt;0.1, (#REF!-J18)*E27/100, 0)</f>
        <v>#REF!</v>
      </c>
      <c r="I27" s="37"/>
      <c r="M27" s="91" t="s">
        <v>142</v>
      </c>
      <c r="N27" s="97">
        <v>612</v>
      </c>
    </row>
    <row r="28" spans="2:17" ht="29.15" customHeight="1" x14ac:dyDescent="0.3">
      <c r="B28" s="38">
        <v>702.34010000000001</v>
      </c>
      <c r="C28" s="39" t="s">
        <v>37</v>
      </c>
      <c r="D28" s="40">
        <v>65</v>
      </c>
      <c r="E28" s="40">
        <v>2.7</v>
      </c>
      <c r="F28" s="41">
        <v>67.7</v>
      </c>
      <c r="G28" s="252">
        <f t="shared" si="0"/>
        <v>0.20165957446808508</v>
      </c>
      <c r="H28" s="253" t="e">
        <f>IF((ABS((J19-#REF!)*E28/100))&gt;0.1, (J19-#REF!)*E28/100, 0)</f>
        <v>#REF!</v>
      </c>
      <c r="I28" s="37"/>
      <c r="M28" s="91" t="s">
        <v>151</v>
      </c>
      <c r="N28" s="97">
        <v>621</v>
      </c>
    </row>
    <row r="29" spans="2:17" ht="29.15" customHeight="1" x14ac:dyDescent="0.3">
      <c r="B29" s="38">
        <v>702.34019999999998</v>
      </c>
      <c r="C29" s="39" t="s">
        <v>38</v>
      </c>
      <c r="D29" s="40">
        <v>65</v>
      </c>
      <c r="E29" s="42">
        <v>8.1999999999999993</v>
      </c>
      <c r="F29" s="41">
        <v>73.2</v>
      </c>
      <c r="G29" s="252">
        <f t="shared" si="0"/>
        <v>0.21804255319148935</v>
      </c>
      <c r="H29" s="253">
        <f t="shared" ref="H29:H30" si="2">IF((ABS((J20-J19)*E29/100))&gt;0.1, (J20-J19)*E29/100, 0)</f>
        <v>0</v>
      </c>
      <c r="I29" s="37"/>
      <c r="M29" s="91" t="s">
        <v>152</v>
      </c>
      <c r="N29" s="97">
        <v>635</v>
      </c>
    </row>
    <row r="30" spans="2:17" ht="29.15" customHeight="1" x14ac:dyDescent="0.3">
      <c r="B30" s="38">
        <v>702.3501</v>
      </c>
      <c r="C30" s="39" t="s">
        <v>39</v>
      </c>
      <c r="D30" s="40">
        <v>57</v>
      </c>
      <c r="E30" s="40">
        <v>0.2</v>
      </c>
      <c r="F30" s="41">
        <v>57.2</v>
      </c>
      <c r="G30" s="252">
        <f t="shared" si="0"/>
        <v>0.17038297872340424</v>
      </c>
      <c r="H30" s="253">
        <f t="shared" si="2"/>
        <v>0</v>
      </c>
      <c r="I30" s="37"/>
      <c r="M30" s="91" t="s">
        <v>153</v>
      </c>
      <c r="N30" s="97">
        <v>640</v>
      </c>
    </row>
    <row r="31" spans="2:17" ht="29.15" customHeight="1" x14ac:dyDescent="0.3">
      <c r="B31" s="43" t="s">
        <v>40</v>
      </c>
      <c r="C31" s="44" t="s">
        <v>39</v>
      </c>
      <c r="D31" s="45">
        <v>65</v>
      </c>
      <c r="E31" s="45">
        <v>0.2</v>
      </c>
      <c r="F31" s="46">
        <v>65.2</v>
      </c>
      <c r="G31" s="277">
        <f t="shared" si="0"/>
        <v>0.1942127659574468</v>
      </c>
      <c r="H31" s="278" t="e">
        <f>IF((ABS((#REF!-J21)*E31/100))&gt;0.1, (#REF!-J21)*E31/100, 0)</f>
        <v>#REF!</v>
      </c>
      <c r="I31" s="37"/>
      <c r="M31" s="91" t="s">
        <v>154</v>
      </c>
      <c r="N31" s="97"/>
    </row>
    <row r="32" spans="2:17" ht="29.15" customHeight="1" x14ac:dyDescent="0.3">
      <c r="B32" s="38">
        <v>702.36009999999999</v>
      </c>
      <c r="C32" s="39" t="s">
        <v>41</v>
      </c>
      <c r="D32" s="40">
        <v>57</v>
      </c>
      <c r="E32" s="40">
        <v>0.2</v>
      </c>
      <c r="F32" s="41">
        <v>57.2</v>
      </c>
      <c r="G32" s="252">
        <f t="shared" si="0"/>
        <v>0.17038297872340424</v>
      </c>
      <c r="H32" s="253" t="e">
        <f>IF((ABS((#REF!-#REF!)*E32/100))&gt;0.1, (#REF!-#REF!)*E32/100, 0)</f>
        <v>#REF!</v>
      </c>
      <c r="I32" s="37"/>
      <c r="M32" s="91" t="s">
        <v>155</v>
      </c>
      <c r="N32" s="97"/>
    </row>
    <row r="33" spans="2:14" ht="29.15" customHeight="1" x14ac:dyDescent="0.3">
      <c r="B33" s="43" t="s">
        <v>42</v>
      </c>
      <c r="C33" s="44" t="s">
        <v>41</v>
      </c>
      <c r="D33" s="45">
        <v>65</v>
      </c>
      <c r="E33" s="45">
        <v>0.2</v>
      </c>
      <c r="F33" s="46">
        <v>65.2</v>
      </c>
      <c r="G33" s="277">
        <f t="shared" si="0"/>
        <v>0.1942127659574468</v>
      </c>
      <c r="H33" s="278" t="e">
        <f>IF((ABS((#REF!-#REF!)*E33/100))&gt;0.1, (#REF!-#REF!)*E33/100, 0)</f>
        <v>#REF!</v>
      </c>
      <c r="I33" s="37"/>
      <c r="M33" s="91" t="s">
        <v>156</v>
      </c>
      <c r="N33" s="97"/>
    </row>
    <row r="34" spans="2:14" ht="29.15" customHeight="1" x14ac:dyDescent="0.3">
      <c r="B34" s="38" t="s">
        <v>43</v>
      </c>
      <c r="C34" s="39" t="s">
        <v>44</v>
      </c>
      <c r="D34" s="40">
        <v>63</v>
      </c>
      <c r="E34" s="40">
        <v>2.7</v>
      </c>
      <c r="F34" s="41">
        <v>65.7</v>
      </c>
      <c r="G34" s="252">
        <f t="shared" si="0"/>
        <v>0.19570212765957445</v>
      </c>
      <c r="H34" s="253" t="e">
        <f>IF((ABS((#REF!-#REF!)*E34/100))&gt;0.1, (#REF!-#REF!)*E34/100, 0)</f>
        <v>#REF!</v>
      </c>
      <c r="I34" s="37"/>
      <c r="M34" s="91" t="s">
        <v>157</v>
      </c>
      <c r="N34" s="97"/>
    </row>
    <row r="35" spans="2:14" ht="29.15" customHeight="1" thickBot="1" x14ac:dyDescent="0.35">
      <c r="B35" s="38" t="s">
        <v>45</v>
      </c>
      <c r="C35" s="39" t="s">
        <v>46</v>
      </c>
      <c r="D35" s="40">
        <v>63</v>
      </c>
      <c r="E35" s="40">
        <v>2.7</v>
      </c>
      <c r="F35" s="41">
        <v>65.7</v>
      </c>
      <c r="G35" s="252">
        <f t="shared" si="0"/>
        <v>0.19570212765957445</v>
      </c>
      <c r="H35" s="253" t="e">
        <f>IF((ABS((#REF!-#REF!)*E35/100))&gt;0.1, (#REF!-#REF!)*E35/100, 0)</f>
        <v>#REF!</v>
      </c>
      <c r="I35" s="37"/>
      <c r="M35" s="101" t="s">
        <v>158</v>
      </c>
      <c r="N35" s="102"/>
    </row>
    <row r="36" spans="2:14" ht="29.15" customHeight="1" x14ac:dyDescent="0.3">
      <c r="B36" s="38" t="s">
        <v>47</v>
      </c>
      <c r="C36" s="39" t="s">
        <v>48</v>
      </c>
      <c r="D36" s="40">
        <v>65</v>
      </c>
      <c r="E36" s="40">
        <v>8.1999999999999993</v>
      </c>
      <c r="F36" s="41">
        <v>73.2</v>
      </c>
      <c r="G36" s="252">
        <f t="shared" si="0"/>
        <v>0.21804255319148935</v>
      </c>
      <c r="H36" s="253" t="e">
        <f>IF((ABS((#REF!-#REF!)*E36/100))&gt;0.1, (#REF!-#REF!)*E36/100, 0)</f>
        <v>#REF!</v>
      </c>
      <c r="I36" s="37"/>
      <c r="M36" s="87"/>
      <c r="N36" s="88">
        <v>2024</v>
      </c>
    </row>
    <row r="37" spans="2:14" ht="29.15" customHeight="1" x14ac:dyDescent="0.3">
      <c r="B37" s="38">
        <v>702.40009999999995</v>
      </c>
      <c r="C37" s="39" t="s">
        <v>49</v>
      </c>
      <c r="D37" s="40">
        <v>60</v>
      </c>
      <c r="E37" s="40">
        <v>2.7</v>
      </c>
      <c r="F37" s="41">
        <v>62.7</v>
      </c>
      <c r="G37" s="252">
        <f t="shared" si="0"/>
        <v>0.18676595744680849</v>
      </c>
      <c r="H37" s="253" t="e">
        <f>IF((ABS((#REF!-#REF!)*E37/100))&gt;0.1, (#REF!-#REF!)*E37/100, 0)</f>
        <v>#REF!</v>
      </c>
      <c r="I37" s="37"/>
      <c r="M37" s="91" t="s">
        <v>144</v>
      </c>
      <c r="N37" s="92" t="s">
        <v>145</v>
      </c>
    </row>
    <row r="38" spans="2:14" ht="29.15" customHeight="1" x14ac:dyDescent="0.3">
      <c r="B38" s="38">
        <v>702.40020000000004</v>
      </c>
      <c r="C38" s="39" t="s">
        <v>50</v>
      </c>
      <c r="D38" s="40">
        <v>60</v>
      </c>
      <c r="E38" s="42">
        <v>2.7</v>
      </c>
      <c r="F38" s="41">
        <v>62.7</v>
      </c>
      <c r="G38" s="252">
        <f t="shared" si="0"/>
        <v>0.18676595744680849</v>
      </c>
      <c r="H38" s="253" t="e">
        <f>IF((ABS((#REF!-#REF!)*E38/100))&gt;0.1, (#REF!-#REF!)*E38/100, 0)</f>
        <v>#REF!</v>
      </c>
      <c r="I38" s="37"/>
      <c r="M38" s="91" t="s">
        <v>146</v>
      </c>
      <c r="N38" s="97"/>
    </row>
    <row r="39" spans="2:14" ht="29.15" customHeight="1" x14ac:dyDescent="0.3">
      <c r="B39" s="38">
        <v>702.41010000000006</v>
      </c>
      <c r="C39" s="39" t="s">
        <v>51</v>
      </c>
      <c r="D39" s="40">
        <v>65</v>
      </c>
      <c r="E39" s="40">
        <v>2.7</v>
      </c>
      <c r="F39" s="41">
        <v>67.7</v>
      </c>
      <c r="G39" s="252">
        <f t="shared" si="0"/>
        <v>0.20165957446808508</v>
      </c>
      <c r="H39" s="253" t="e">
        <f>IF((ABS((#REF!-#REF!)*E39/100))&gt;0.1, (#REF!-#REF!)*E39/100, 0)</f>
        <v>#REF!</v>
      </c>
      <c r="I39" s="37"/>
      <c r="M39" s="91" t="s">
        <v>148</v>
      </c>
      <c r="N39" s="97"/>
    </row>
    <row r="40" spans="2:14" ht="29.15" customHeight="1" x14ac:dyDescent="0.3">
      <c r="B40" s="38">
        <v>702.42010000000005</v>
      </c>
      <c r="C40" s="39" t="s">
        <v>52</v>
      </c>
      <c r="D40" s="40">
        <v>65</v>
      </c>
      <c r="E40" s="40">
        <v>10.199999999999999</v>
      </c>
      <c r="F40" s="41">
        <v>75.2</v>
      </c>
      <c r="G40" s="252">
        <f t="shared" si="0"/>
        <v>0.22399999999999998</v>
      </c>
      <c r="H40" s="253" t="e">
        <f>IF((ABS((#REF!-#REF!)*E40/100))&gt;0.1, (#REF!-#REF!)*E40/100, 0)</f>
        <v>#REF!</v>
      </c>
      <c r="I40" s="37"/>
      <c r="M40" s="91" t="s">
        <v>150</v>
      </c>
      <c r="N40" s="97"/>
    </row>
    <row r="41" spans="2:14" ht="29.15" customHeight="1" thickBot="1" x14ac:dyDescent="0.35">
      <c r="B41" s="38">
        <v>702.43010000000004</v>
      </c>
      <c r="C41" s="39" t="s">
        <v>53</v>
      </c>
      <c r="D41" s="40">
        <v>65</v>
      </c>
      <c r="E41" s="40">
        <v>10.199999999999999</v>
      </c>
      <c r="F41" s="41">
        <v>75.2</v>
      </c>
      <c r="G41" s="252">
        <f t="shared" si="0"/>
        <v>0.22399999999999998</v>
      </c>
      <c r="H41" s="253" t="e">
        <f>IF((ABS((#REF!-#REF!)*E41/100))&gt;0.1, (#REF!-#REF!)*E41/100, 0)</f>
        <v>#REF!</v>
      </c>
      <c r="I41" s="37"/>
      <c r="M41" s="101" t="s">
        <v>142</v>
      </c>
      <c r="N41" s="102"/>
    </row>
    <row r="42" spans="2:14" ht="29.15" customHeight="1" x14ac:dyDescent="0.3">
      <c r="B42" s="38" t="s">
        <v>54</v>
      </c>
      <c r="C42" s="39" t="s">
        <v>55</v>
      </c>
      <c r="D42" s="40">
        <v>57</v>
      </c>
      <c r="E42" s="40">
        <v>0.2</v>
      </c>
      <c r="F42" s="41">
        <v>57.2</v>
      </c>
      <c r="G42" s="252">
        <f t="shared" si="0"/>
        <v>0.17038297872340424</v>
      </c>
      <c r="H42" s="253" t="e">
        <f>IF((ABS((#REF!-#REF!)*E42/100))&gt;0.1, (#REF!-#REF!)*E42/100, 0)</f>
        <v>#REF!</v>
      </c>
      <c r="I42" s="37"/>
    </row>
    <row r="43" spans="2:14" ht="29.15" customHeight="1" x14ac:dyDescent="0.3">
      <c r="B43" s="43" t="s">
        <v>56</v>
      </c>
      <c r="C43" s="44" t="s">
        <v>55</v>
      </c>
      <c r="D43" s="45">
        <v>65</v>
      </c>
      <c r="E43" s="45">
        <v>0.2</v>
      </c>
      <c r="F43" s="46">
        <v>65.2</v>
      </c>
      <c r="G43" s="277">
        <f t="shared" si="0"/>
        <v>0.1942127659574468</v>
      </c>
      <c r="H43" s="278" t="e">
        <f>IF((ABS((#REF!-#REF!)*E43/100))&gt;0.1, (#REF!-#REF!)*E43/100, 0)</f>
        <v>#REF!</v>
      </c>
      <c r="I43" s="37"/>
    </row>
    <row r="44" spans="2:14" ht="29.15" customHeight="1" x14ac:dyDescent="0.3">
      <c r="B44" s="38" t="s">
        <v>57</v>
      </c>
      <c r="C44" s="39" t="s">
        <v>58</v>
      </c>
      <c r="D44" s="40">
        <v>57</v>
      </c>
      <c r="E44" s="40">
        <v>0.2</v>
      </c>
      <c r="F44" s="41">
        <v>57.2</v>
      </c>
      <c r="G44" s="252">
        <f t="shared" si="0"/>
        <v>0.17038297872340424</v>
      </c>
      <c r="H44" s="253" t="e">
        <f>IF((ABS((#REF!-#REF!)*E44/100))&gt;0.1, (#REF!-#REF!)*E44/100, 0)</f>
        <v>#REF!</v>
      </c>
      <c r="I44" s="37"/>
    </row>
    <row r="45" spans="2:14" ht="29.15" customHeight="1" x14ac:dyDescent="0.3">
      <c r="B45" s="43" t="s">
        <v>59</v>
      </c>
      <c r="C45" s="44" t="s">
        <v>58</v>
      </c>
      <c r="D45" s="45">
        <v>65</v>
      </c>
      <c r="E45" s="47">
        <v>0.2</v>
      </c>
      <c r="F45" s="46">
        <v>65.2</v>
      </c>
      <c r="G45" s="277">
        <f t="shared" si="0"/>
        <v>0.1942127659574468</v>
      </c>
      <c r="H45" s="278" t="e">
        <f>IF((ABS((#REF!-#REF!)*E45/100))&gt;0.1, (#REF!-#REF!)*E45/100, 0)</f>
        <v>#REF!</v>
      </c>
      <c r="I45" s="37"/>
    </row>
    <row r="46" spans="2:14" ht="29.15" customHeight="1" x14ac:dyDescent="0.3">
      <c r="B46" s="38">
        <v>702.46010000000001</v>
      </c>
      <c r="C46" s="39" t="s">
        <v>60</v>
      </c>
      <c r="D46" s="40">
        <v>62</v>
      </c>
      <c r="E46" s="40">
        <v>0.2</v>
      </c>
      <c r="F46" s="41">
        <v>62.2</v>
      </c>
      <c r="G46" s="252">
        <f t="shared" si="0"/>
        <v>0.18527659574468086</v>
      </c>
      <c r="H46" s="253" t="e">
        <f>IF((ABS((#REF!-#REF!)*E46/100))&gt;0.1, (#REF!-#REF!)*E46/100, 0)</f>
        <v>#REF!</v>
      </c>
      <c r="I46" s="37"/>
    </row>
    <row r="47" spans="2:14" ht="29.15" customHeight="1" x14ac:dyDescent="0.3">
      <c r="B47" s="38" t="s">
        <v>61</v>
      </c>
      <c r="C47" s="39" t="s">
        <v>62</v>
      </c>
      <c r="D47" s="40">
        <v>60</v>
      </c>
      <c r="E47" s="40">
        <v>2.7</v>
      </c>
      <c r="F47" s="41">
        <v>62.7</v>
      </c>
      <c r="G47" s="252">
        <f t="shared" si="0"/>
        <v>0.18676595744680849</v>
      </c>
      <c r="H47" s="253" t="e">
        <f>IF((ABS((#REF!-#REF!)*E47/100))&gt;0.1, (#REF!-#REF!)*E47/100, 0)</f>
        <v>#REF!</v>
      </c>
      <c r="I47" s="37"/>
    </row>
    <row r="48" spans="2:14" ht="29.15" customHeight="1" x14ac:dyDescent="0.3">
      <c r="B48" s="38" t="s">
        <v>63</v>
      </c>
      <c r="C48" s="39" t="s">
        <v>64</v>
      </c>
      <c r="D48" s="40">
        <v>65</v>
      </c>
      <c r="E48" s="40">
        <v>2.7</v>
      </c>
      <c r="F48" s="41">
        <v>67.7</v>
      </c>
      <c r="G48" s="252">
        <f t="shared" si="0"/>
        <v>0.20165957446808508</v>
      </c>
      <c r="H48" s="253" t="e">
        <f>IF((ABS((#REF!-#REF!)*E48/100))&gt;0.1, (#REF!-#REF!)*E48/100, 0)</f>
        <v>#REF!</v>
      </c>
      <c r="I48" s="37"/>
    </row>
    <row r="49" spans="2:17" ht="29.15" customHeight="1" x14ac:dyDescent="0.3">
      <c r="B49" s="38" t="s">
        <v>65</v>
      </c>
      <c r="C49" s="39" t="s">
        <v>66</v>
      </c>
      <c r="D49" s="40">
        <v>62</v>
      </c>
      <c r="E49" s="40">
        <v>0.2</v>
      </c>
      <c r="F49" s="41">
        <v>62.2</v>
      </c>
      <c r="G49" s="252">
        <f t="shared" si="0"/>
        <v>0.18527659574468086</v>
      </c>
      <c r="H49" s="253" t="e">
        <f>IF((ABS((#REF!-#REF!)*E49/100))&gt;0.1, (#REF!-#REF!)*E49/100, 0)</f>
        <v>#REF!</v>
      </c>
      <c r="I49" s="37"/>
    </row>
    <row r="50" spans="2:17" ht="29.15" customHeight="1" x14ac:dyDescent="0.3">
      <c r="B50" s="38" t="s">
        <v>67</v>
      </c>
      <c r="C50" s="39" t="s">
        <v>68</v>
      </c>
      <c r="D50" s="40">
        <v>40</v>
      </c>
      <c r="E50" s="40">
        <v>0.2</v>
      </c>
      <c r="F50" s="41">
        <v>40.200000000000003</v>
      </c>
      <c r="G50" s="252">
        <f t="shared" si="0"/>
        <v>0.11974468085106384</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0.19659574468085103</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0.16740425531914893</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1.9670000000000003E-2</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0.28357446808510639</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1.4070000000000003E-2</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2.7319444444444448E-3</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6.44</v>
      </c>
      <c r="H73" s="260" t="e">
        <f>IF((ABS((#REF!-#REF!)*E73/100))&gt;0.1, (#REF!-#REF!)*E73/100, 0)</f>
        <v>#REF!</v>
      </c>
      <c r="I73" s="37"/>
    </row>
    <row r="74" spans="2:17" ht="22" customHeight="1" x14ac:dyDescent="0.3">
      <c r="B74" s="66" t="s">
        <v>91</v>
      </c>
      <c r="C74" s="62" t="s">
        <v>92</v>
      </c>
      <c r="D74" s="40">
        <v>9</v>
      </c>
      <c r="E74" s="40">
        <v>0.2</v>
      </c>
      <c r="F74" s="41">
        <v>9.1999999999999993</v>
      </c>
      <c r="G74" s="252">
        <f t="shared" si="3"/>
        <v>6.44</v>
      </c>
      <c r="H74" s="253" t="e">
        <f>IF((ABS((#REF!-#REF!)*E74/100))&gt;0.1, (#REF!-#REF!)*E74/100, 0)</f>
        <v>#REF!</v>
      </c>
      <c r="I74" s="37"/>
    </row>
    <row r="75" spans="2:17" ht="22" customHeight="1" x14ac:dyDescent="0.3">
      <c r="B75" s="66" t="s">
        <v>93</v>
      </c>
      <c r="C75" s="62" t="s">
        <v>94</v>
      </c>
      <c r="D75" s="40">
        <v>9</v>
      </c>
      <c r="E75" s="40">
        <v>0.2</v>
      </c>
      <c r="F75" s="41">
        <v>9.1999999999999993</v>
      </c>
      <c r="G75" s="252">
        <f t="shared" si="3"/>
        <v>6.44</v>
      </c>
      <c r="H75" s="253" t="e">
        <f>IF((ABS((#REF!-#REF!)*E75/100))&gt;0.1, (#REF!-#REF!)*E75/100, 0)</f>
        <v>#REF!</v>
      </c>
      <c r="I75" s="37"/>
    </row>
    <row r="76" spans="2:17" ht="22" customHeight="1" x14ac:dyDescent="0.3">
      <c r="B76" s="66" t="s">
        <v>95</v>
      </c>
      <c r="C76" s="62" t="s">
        <v>96</v>
      </c>
      <c r="D76" s="40">
        <v>7.5</v>
      </c>
      <c r="E76" s="40">
        <v>0.2</v>
      </c>
      <c r="F76" s="41">
        <v>7.7</v>
      </c>
      <c r="G76" s="252">
        <f t="shared" si="3"/>
        <v>5.39</v>
      </c>
      <c r="H76" s="253" t="e">
        <f>IF((ABS((#REF!-#REF!)*E76/100))&gt;0.1, (#REF!-#REF!)*E76/100, 0)</f>
        <v>#REF!</v>
      </c>
      <c r="I76" s="37"/>
    </row>
    <row r="77" spans="2:17" ht="22" customHeight="1" x14ac:dyDescent="0.3">
      <c r="B77" s="66" t="s">
        <v>97</v>
      </c>
      <c r="C77" s="62" t="s">
        <v>98</v>
      </c>
      <c r="D77" s="40">
        <v>7.5</v>
      </c>
      <c r="E77" s="40">
        <v>0.2</v>
      </c>
      <c r="F77" s="41">
        <v>7.7</v>
      </c>
      <c r="G77" s="252">
        <f t="shared" si="3"/>
        <v>5.39</v>
      </c>
      <c r="H77" s="253" t="e">
        <f>IF((ABS((#REF!-#REF!)*E77/100))&gt;0.1, (#REF!-#REF!)*E77/100, 0)</f>
        <v>#REF!</v>
      </c>
      <c r="I77" s="37"/>
    </row>
    <row r="78" spans="2:17" ht="22" customHeight="1" x14ac:dyDescent="0.3">
      <c r="B78" s="66" t="s">
        <v>99</v>
      </c>
      <c r="C78" s="62" t="s">
        <v>100</v>
      </c>
      <c r="D78" s="40">
        <v>7.5</v>
      </c>
      <c r="E78" s="40">
        <v>0.2</v>
      </c>
      <c r="F78" s="41">
        <v>7.7</v>
      </c>
      <c r="G78" s="252">
        <f t="shared" si="3"/>
        <v>5.39</v>
      </c>
      <c r="H78" s="253" t="e">
        <f>IF((ABS((#REF!-#REF!)*E78/100))&gt;0.1, (#REF!-#REF!)*E78/100, 0)</f>
        <v>#REF!</v>
      </c>
      <c r="I78" s="37"/>
    </row>
    <row r="79" spans="2:17" ht="22" customHeight="1" x14ac:dyDescent="0.3">
      <c r="B79" s="66" t="s">
        <v>101</v>
      </c>
      <c r="C79" s="62" t="s">
        <v>102</v>
      </c>
      <c r="D79" s="40">
        <v>7.5</v>
      </c>
      <c r="E79" s="40">
        <v>0.2</v>
      </c>
      <c r="F79" s="41">
        <v>7.7</v>
      </c>
      <c r="G79" s="252">
        <f t="shared" si="3"/>
        <v>5.39</v>
      </c>
      <c r="H79" s="253" t="e">
        <f>IF((ABS((#REF!-#REF!)*E79/100))&gt;0.1, (#REF!-#REF!)*E79/100, 0)</f>
        <v>#REF!</v>
      </c>
      <c r="I79" s="37"/>
    </row>
    <row r="80" spans="2:17" ht="22" customHeight="1" x14ac:dyDescent="0.25">
      <c r="B80" s="66" t="s">
        <v>103</v>
      </c>
      <c r="C80" s="62" t="s">
        <v>104</v>
      </c>
      <c r="D80" s="40">
        <v>13.5</v>
      </c>
      <c r="E80" s="40">
        <v>0.2</v>
      </c>
      <c r="F80" s="41">
        <v>13.7</v>
      </c>
      <c r="G80" s="252">
        <f t="shared" si="3"/>
        <v>9.59</v>
      </c>
      <c r="H80" s="253" t="e">
        <f>IF((ABS((#REF!-#REF!)*E80/100))&gt;0.1, (#REF!-#REF!)*E80/100, 0)</f>
        <v>#REF!</v>
      </c>
    </row>
    <row r="81" spans="2:14" ht="22" customHeight="1" thickBot="1" x14ac:dyDescent="0.3">
      <c r="B81" s="13" t="s">
        <v>105</v>
      </c>
      <c r="C81" s="67" t="s">
        <v>106</v>
      </c>
      <c r="D81" s="68">
        <v>12</v>
      </c>
      <c r="E81" s="68">
        <v>0.2</v>
      </c>
      <c r="F81" s="69">
        <v>12.2</v>
      </c>
      <c r="G81" s="250">
        <f t="shared" si="3"/>
        <v>8.5399999999999991</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5.25</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5.25</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184"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0.29846808510638295</v>
      </c>
      <c r="E96" s="105" t="s">
        <v>163</v>
      </c>
      <c r="F96" s="80">
        <f>(3+G21)</f>
        <v>3.298468085106383</v>
      </c>
      <c r="G96" s="18"/>
      <c r="H96" s="18"/>
      <c r="J96" s="10"/>
      <c r="K96" s="10"/>
      <c r="L96" s="10"/>
      <c r="M96" s="1"/>
      <c r="N96" s="1"/>
    </row>
    <row r="97" spans="2:17" ht="43.5" customHeight="1" x14ac:dyDescent="0.4">
      <c r="B97" s="227" t="s">
        <v>164</v>
      </c>
      <c r="C97" s="227"/>
      <c r="D97" s="106">
        <f>F96</f>
        <v>3.298468085106383</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184"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0.16740425531914893</v>
      </c>
      <c r="E107" s="105" t="s">
        <v>163</v>
      </c>
      <c r="F107" s="80">
        <f>(45+G60)</f>
        <v>45.167404255319148</v>
      </c>
      <c r="G107" s="18"/>
      <c r="H107" s="18"/>
      <c r="J107" s="10"/>
      <c r="K107" s="10"/>
      <c r="L107" s="10"/>
      <c r="M107" s="1"/>
      <c r="N107" s="1"/>
    </row>
    <row r="108" spans="2:17" ht="43.5" customHeight="1" x14ac:dyDescent="0.4">
      <c r="B108" s="227" t="s">
        <v>164</v>
      </c>
      <c r="C108" s="227"/>
      <c r="D108" s="106">
        <f>F107</f>
        <v>45.167404255319148</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184"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1.4070000000000003E-2</v>
      </c>
      <c r="E118" s="105" t="s">
        <v>163</v>
      </c>
      <c r="F118" s="80">
        <f>(45+G66)</f>
        <v>45.014069999999997</v>
      </c>
      <c r="G118" s="18"/>
      <c r="H118" s="18"/>
      <c r="J118" s="10"/>
      <c r="K118" s="10"/>
      <c r="L118" s="10"/>
      <c r="M118" s="1"/>
      <c r="N118" s="1"/>
    </row>
    <row r="119" spans="2:17" ht="43.5" customHeight="1" x14ac:dyDescent="0.4">
      <c r="B119" s="227" t="s">
        <v>164</v>
      </c>
      <c r="C119" s="227"/>
      <c r="D119" s="106">
        <f>F118</f>
        <v>45.014069999999997</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184"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2.7319444444444448E-3</v>
      </c>
      <c r="E129" s="105" t="s">
        <v>163</v>
      </c>
      <c r="F129" s="80">
        <f>(1500+G69)</f>
        <v>1500.0027319444443</v>
      </c>
      <c r="G129" s="18"/>
      <c r="H129" s="18"/>
      <c r="J129" s="10"/>
      <c r="K129" s="10"/>
      <c r="L129" s="10"/>
      <c r="M129" s="1"/>
      <c r="N129" s="1"/>
    </row>
    <row r="130" spans="2:17" ht="43.5" customHeight="1" x14ac:dyDescent="0.4">
      <c r="B130" s="227" t="s">
        <v>164</v>
      </c>
      <c r="C130" s="227"/>
      <c r="D130" s="106">
        <f>F129</f>
        <v>1500.0027319444443</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135</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6.44</v>
      </c>
      <c r="E140" s="105" t="s">
        <v>163</v>
      </c>
      <c r="F140" s="80">
        <f>(200+G73)</f>
        <v>206.44</v>
      </c>
      <c r="G140" s="18"/>
      <c r="H140" s="18"/>
      <c r="J140" s="10"/>
      <c r="K140" s="10"/>
      <c r="L140" s="10"/>
      <c r="M140" s="1"/>
      <c r="N140" s="1"/>
    </row>
    <row r="141" spans="2:17" ht="18" x14ac:dyDescent="0.4">
      <c r="B141" s="227" t="s">
        <v>164</v>
      </c>
      <c r="C141" s="227"/>
      <c r="D141" s="106">
        <f>F140</f>
        <v>206.44</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IPUfitWW1WnFftUOnQFL0xEpC6mRzQXSYpU6+BQxyAZGJpCnp9DeRHB1H3nSQqNISxbEwDkj1/2cyZnUyG2ODA==" saltValue="ROWeMtbttlrf2Ixvt/clhQ==" spinCount="100000" sheet="1" formatColumns="0" formatRows="0"/>
  <mergeCells count="144">
    <mergeCell ref="B137:H137"/>
    <mergeCell ref="B138:H138"/>
    <mergeCell ref="B139:C139"/>
    <mergeCell ref="B141:C141"/>
    <mergeCell ref="B133:H133"/>
    <mergeCell ref="B134:H134"/>
    <mergeCell ref="B135:B136"/>
    <mergeCell ref="C135:C136"/>
    <mergeCell ref="D135:D136"/>
    <mergeCell ref="E135:F136"/>
    <mergeCell ref="G135:H136"/>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01:H101"/>
    <mergeCell ref="B102:B103"/>
    <mergeCell ref="E102:F102"/>
    <mergeCell ref="G102:H103"/>
    <mergeCell ref="C103:F103"/>
    <mergeCell ref="B104:H104"/>
    <mergeCell ref="B93:H93"/>
    <mergeCell ref="B94:H94"/>
    <mergeCell ref="B95:C95"/>
    <mergeCell ref="B97:C97"/>
    <mergeCell ref="B99:H99"/>
    <mergeCell ref="B100:H100"/>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G73:H73"/>
    <mergeCell ref="G74:H74"/>
    <mergeCell ref="G75:H75"/>
    <mergeCell ref="G76:H76"/>
    <mergeCell ref="G77:H77"/>
    <mergeCell ref="G78:H78"/>
    <mergeCell ref="G66:H66"/>
    <mergeCell ref="B67:H67"/>
    <mergeCell ref="G68:H68"/>
    <mergeCell ref="G69:H69"/>
    <mergeCell ref="B71:H71"/>
    <mergeCell ref="G72:H72"/>
    <mergeCell ref="G60:H60"/>
    <mergeCell ref="G61:H61"/>
    <mergeCell ref="G62:H62"/>
    <mergeCell ref="G63:H63"/>
    <mergeCell ref="G64:H64"/>
    <mergeCell ref="G65:H65"/>
    <mergeCell ref="B52:H52"/>
    <mergeCell ref="B54:H54"/>
    <mergeCell ref="G55:H55"/>
    <mergeCell ref="G56:H56"/>
    <mergeCell ref="B58:H58"/>
    <mergeCell ref="G59:H59"/>
    <mergeCell ref="G46:H46"/>
    <mergeCell ref="G47:H47"/>
    <mergeCell ref="G48:H48"/>
    <mergeCell ref="G49:H49"/>
    <mergeCell ref="G50:H50"/>
    <mergeCell ref="G51:H51"/>
    <mergeCell ref="G40:H40"/>
    <mergeCell ref="G41:H41"/>
    <mergeCell ref="G42:H42"/>
    <mergeCell ref="G43:H43"/>
    <mergeCell ref="G44:H44"/>
    <mergeCell ref="G45:H45"/>
    <mergeCell ref="G34:H34"/>
    <mergeCell ref="G35:H35"/>
    <mergeCell ref="G36:H36"/>
    <mergeCell ref="G37:H37"/>
    <mergeCell ref="G38:H38"/>
    <mergeCell ref="G39:H39"/>
    <mergeCell ref="G28:H28"/>
    <mergeCell ref="G29:H29"/>
    <mergeCell ref="G30:H30"/>
    <mergeCell ref="G31:H31"/>
    <mergeCell ref="G32:H32"/>
    <mergeCell ref="G33:H33"/>
    <mergeCell ref="G22:H22"/>
    <mergeCell ref="G23:H23"/>
    <mergeCell ref="G24:H24"/>
    <mergeCell ref="G25:H25"/>
    <mergeCell ref="G26:H26"/>
    <mergeCell ref="G27:H27"/>
    <mergeCell ref="B16:H16"/>
    <mergeCell ref="B17:H17"/>
    <mergeCell ref="B18:H18"/>
    <mergeCell ref="B19:H19"/>
    <mergeCell ref="G20:H20"/>
    <mergeCell ref="G21:H21"/>
    <mergeCell ref="B12:E12"/>
    <mergeCell ref="B13:H13"/>
    <mergeCell ref="B14:H14"/>
    <mergeCell ref="B15:H15"/>
    <mergeCell ref="J6:K6"/>
    <mergeCell ref="M6:N8"/>
    <mergeCell ref="B7:E7"/>
    <mergeCell ref="B8:H8"/>
    <mergeCell ref="B9:H9"/>
    <mergeCell ref="B10:C10"/>
    <mergeCell ref="D10:F10"/>
    <mergeCell ref="B1:D1"/>
    <mergeCell ref="C3:E3"/>
    <mergeCell ref="G3:H3"/>
    <mergeCell ref="C4:E4"/>
    <mergeCell ref="G4:H4"/>
    <mergeCell ref="B6:E6"/>
    <mergeCell ref="F6:G6"/>
    <mergeCell ref="B11:H11"/>
    <mergeCell ref="J11:K11"/>
  </mergeCells>
  <dataValidations count="5">
    <dataValidation type="list" allowBlank="1" showInputMessage="1" showErrorMessage="1" sqref="K13" xr:uid="{75ACD1F8-A507-4ACB-B88F-01C91E997EB9}">
      <formula1>$N$9:$N$41</formula1>
    </dataValidation>
    <dataValidation type="list" allowBlank="1" showInputMessage="1" showErrorMessage="1" sqref="K8" xr:uid="{3AEB2FBD-8367-4FB2-89E8-A5054334AF83}">
      <formula1>"2022,2023,2024,2025, 2026"</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686A1FB3-FBB3-41D1-B711-5461E56804F8}">
      <formula1>$N$9:$N$9</formula1>
    </dataValidation>
    <dataValidation type="list" allowBlank="1" showInputMessage="1" showErrorMessage="1" sqref="WVR983033 K9 WLV983033 WBZ983033 VSD983033 VIH983033 UYL983033 UOP983033 UET983033 TUX983033 TLB983033 TBF983033 SRJ983033 SHN983033 RXR983033 RNV983033 RDZ983033 QUD983033 QKH983033 QAL983033 PQP983033 PGT983033 OWX983033 ONB983033 ODF983033 NTJ983033 NJN983033 MZR983033 MPV983033 MFZ983033 LWD983033 LMH983033 LCL983033 KSP983033 KIT983033 JYX983033 JPB983033 JFF983033 IVJ983033 ILN983033 IBR983033 HRV983033 HHZ983033 GYD983033 GOH983033 GEL983033 FUP983033 FKT983033 FAX983033 ERB983033 EHF983033 DXJ983033 DNN983033 DDR983033 CTV983033 CJZ983033 CAD983033 BQH983033 BGL983033 AWP983033 AMT983033 ACX983033 TB983033 JF983033 K982897 WVR917497 WLV917497 WBZ917497 VSD917497 VIH917497 UYL917497 UOP917497 UET917497 TUX917497 TLB917497 TBF917497 SRJ917497 SHN917497 RXR917497 RNV917497 RDZ917497 QUD917497 QKH917497 QAL917497 PQP917497 PGT917497 OWX917497 ONB917497 ODF917497 NTJ917497 NJN917497 MZR917497 MPV917497 MFZ917497 LWD917497 LMH917497 LCL917497 KSP917497 KIT917497 JYX917497 JPB917497 JFF917497 IVJ917497 ILN917497 IBR917497 HRV917497 HHZ917497 GYD917497 GOH917497 GEL917497 FUP917497 FKT917497 FAX917497 ERB917497 EHF917497 DXJ917497 DNN917497 DDR917497 CTV917497 CJZ917497 CAD917497 BQH917497 BGL917497 AWP917497 AMT917497 ACX917497 TB917497 JF917497 K917361 WVR851961 WLV851961 WBZ851961 VSD851961 VIH851961 UYL851961 UOP851961 UET851961 TUX851961 TLB851961 TBF851961 SRJ851961 SHN851961 RXR851961 RNV851961 RDZ851961 QUD851961 QKH851961 QAL851961 PQP851961 PGT851961 OWX851961 ONB851961 ODF851961 NTJ851961 NJN851961 MZR851961 MPV851961 MFZ851961 LWD851961 LMH851961 LCL851961 KSP851961 KIT851961 JYX851961 JPB851961 JFF851961 IVJ851961 ILN851961 IBR851961 HRV851961 HHZ851961 GYD851961 GOH851961 GEL851961 FUP851961 FKT851961 FAX851961 ERB851961 EHF851961 DXJ851961 DNN851961 DDR851961 CTV851961 CJZ851961 CAD851961 BQH851961 BGL851961 AWP851961 AMT851961 ACX851961 TB851961 JF851961 K851825 WVR786425 WLV786425 WBZ786425 VSD786425 VIH786425 UYL786425 UOP786425 UET786425 TUX786425 TLB786425 TBF786425 SRJ786425 SHN786425 RXR786425 RNV786425 RDZ786425 QUD786425 QKH786425 QAL786425 PQP786425 PGT786425 OWX786425 ONB786425 ODF786425 NTJ786425 NJN786425 MZR786425 MPV786425 MFZ786425 LWD786425 LMH786425 LCL786425 KSP786425 KIT786425 JYX786425 JPB786425 JFF786425 IVJ786425 ILN786425 IBR786425 HRV786425 HHZ786425 GYD786425 GOH786425 GEL786425 FUP786425 FKT786425 FAX786425 ERB786425 EHF786425 DXJ786425 DNN786425 DDR786425 CTV786425 CJZ786425 CAD786425 BQH786425 BGL786425 AWP786425 AMT786425 ACX786425 TB786425 JF786425 K786289 WVR720889 WLV720889 WBZ720889 VSD720889 VIH720889 UYL720889 UOP720889 UET720889 TUX720889 TLB720889 TBF720889 SRJ720889 SHN720889 RXR720889 RNV720889 RDZ720889 QUD720889 QKH720889 QAL720889 PQP720889 PGT720889 OWX720889 ONB720889 ODF720889 NTJ720889 NJN720889 MZR720889 MPV720889 MFZ720889 LWD720889 LMH720889 LCL720889 KSP720889 KIT720889 JYX720889 JPB720889 JFF720889 IVJ720889 ILN720889 IBR720889 HRV720889 HHZ720889 GYD720889 GOH720889 GEL720889 FUP720889 FKT720889 FAX720889 ERB720889 EHF720889 DXJ720889 DNN720889 DDR720889 CTV720889 CJZ720889 CAD720889 BQH720889 BGL720889 AWP720889 AMT720889 ACX720889 TB720889 JF720889 K720753 WVR655353 WLV655353 WBZ655353 VSD655353 VIH655353 UYL655353 UOP655353 UET655353 TUX655353 TLB655353 TBF655353 SRJ655353 SHN655353 RXR655353 RNV655353 RDZ655353 QUD655353 QKH655353 QAL655353 PQP655353 PGT655353 OWX655353 ONB655353 ODF655353 NTJ655353 NJN655353 MZR655353 MPV655353 MFZ655353 LWD655353 LMH655353 LCL655353 KSP655353 KIT655353 JYX655353 JPB655353 JFF655353 IVJ655353 ILN655353 IBR655353 HRV655353 HHZ655353 GYD655353 GOH655353 GEL655353 FUP655353 FKT655353 FAX655353 ERB655353 EHF655353 DXJ655353 DNN655353 DDR655353 CTV655353 CJZ655353 CAD655353 BQH655353 BGL655353 AWP655353 AMT655353 ACX655353 TB655353 JF655353 K655217 WVR589817 WLV589817 WBZ589817 VSD589817 VIH589817 UYL589817 UOP589817 UET589817 TUX589817 TLB589817 TBF589817 SRJ589817 SHN589817 RXR589817 RNV589817 RDZ589817 QUD589817 QKH589817 QAL589817 PQP589817 PGT589817 OWX589817 ONB589817 ODF589817 NTJ589817 NJN589817 MZR589817 MPV589817 MFZ589817 LWD589817 LMH589817 LCL589817 KSP589817 KIT589817 JYX589817 JPB589817 JFF589817 IVJ589817 ILN589817 IBR589817 HRV589817 HHZ589817 GYD589817 GOH589817 GEL589817 FUP589817 FKT589817 FAX589817 ERB589817 EHF589817 DXJ589817 DNN589817 DDR589817 CTV589817 CJZ589817 CAD589817 BQH589817 BGL589817 AWP589817 AMT589817 ACX589817 TB589817 JF589817 K589681 WVR524281 WLV524281 WBZ524281 VSD524281 VIH524281 UYL524281 UOP524281 UET524281 TUX524281 TLB524281 TBF524281 SRJ524281 SHN524281 RXR524281 RNV524281 RDZ524281 QUD524281 QKH524281 QAL524281 PQP524281 PGT524281 OWX524281 ONB524281 ODF524281 NTJ524281 NJN524281 MZR524281 MPV524281 MFZ524281 LWD524281 LMH524281 LCL524281 KSP524281 KIT524281 JYX524281 JPB524281 JFF524281 IVJ524281 ILN524281 IBR524281 HRV524281 HHZ524281 GYD524281 GOH524281 GEL524281 FUP524281 FKT524281 FAX524281 ERB524281 EHF524281 DXJ524281 DNN524281 DDR524281 CTV524281 CJZ524281 CAD524281 BQH524281 BGL524281 AWP524281 AMT524281 ACX524281 TB524281 JF524281 K524145 WVR458745 WLV458745 WBZ458745 VSD458745 VIH458745 UYL458745 UOP458745 UET458745 TUX458745 TLB458745 TBF458745 SRJ458745 SHN458745 RXR458745 RNV458745 RDZ458745 QUD458745 QKH458745 QAL458745 PQP458745 PGT458745 OWX458745 ONB458745 ODF458745 NTJ458745 NJN458745 MZR458745 MPV458745 MFZ458745 LWD458745 LMH458745 LCL458745 KSP458745 KIT458745 JYX458745 JPB458745 JFF458745 IVJ458745 ILN458745 IBR458745 HRV458745 HHZ458745 GYD458745 GOH458745 GEL458745 FUP458745 FKT458745 FAX458745 ERB458745 EHF458745 DXJ458745 DNN458745 DDR458745 CTV458745 CJZ458745 CAD458745 BQH458745 BGL458745 AWP458745 AMT458745 ACX458745 TB458745 JF458745 K458609 WVR393209 WLV393209 WBZ393209 VSD393209 VIH393209 UYL393209 UOP393209 UET393209 TUX393209 TLB393209 TBF393209 SRJ393209 SHN393209 RXR393209 RNV393209 RDZ393209 QUD393209 QKH393209 QAL393209 PQP393209 PGT393209 OWX393209 ONB393209 ODF393209 NTJ393209 NJN393209 MZR393209 MPV393209 MFZ393209 LWD393209 LMH393209 LCL393209 KSP393209 KIT393209 JYX393209 JPB393209 JFF393209 IVJ393209 ILN393209 IBR393209 HRV393209 HHZ393209 GYD393209 GOH393209 GEL393209 FUP393209 FKT393209 FAX393209 ERB393209 EHF393209 DXJ393209 DNN393209 DDR393209 CTV393209 CJZ393209 CAD393209 BQH393209 BGL393209 AWP393209 AMT393209 ACX393209 TB393209 JF393209 K393073 WVR327673 WLV327673 WBZ327673 VSD327673 VIH327673 UYL327673 UOP327673 UET327673 TUX327673 TLB327673 TBF327673 SRJ327673 SHN327673 RXR327673 RNV327673 RDZ327673 QUD327673 QKH327673 QAL327673 PQP327673 PGT327673 OWX327673 ONB327673 ODF327673 NTJ327673 NJN327673 MZR327673 MPV327673 MFZ327673 LWD327673 LMH327673 LCL327673 KSP327673 KIT327673 JYX327673 JPB327673 JFF327673 IVJ327673 ILN327673 IBR327673 HRV327673 HHZ327673 GYD327673 GOH327673 GEL327673 FUP327673 FKT327673 FAX327673 ERB327673 EHF327673 DXJ327673 DNN327673 DDR327673 CTV327673 CJZ327673 CAD327673 BQH327673 BGL327673 AWP327673 AMT327673 ACX327673 TB327673 JF327673 K327537 WVR262137 WLV262137 WBZ262137 VSD262137 VIH262137 UYL262137 UOP262137 UET262137 TUX262137 TLB262137 TBF262137 SRJ262137 SHN262137 RXR262137 RNV262137 RDZ262137 QUD262137 QKH262137 QAL262137 PQP262137 PGT262137 OWX262137 ONB262137 ODF262137 NTJ262137 NJN262137 MZR262137 MPV262137 MFZ262137 LWD262137 LMH262137 LCL262137 KSP262137 KIT262137 JYX262137 JPB262137 JFF262137 IVJ262137 ILN262137 IBR262137 HRV262137 HHZ262137 GYD262137 GOH262137 GEL262137 FUP262137 FKT262137 FAX262137 ERB262137 EHF262137 DXJ262137 DNN262137 DDR262137 CTV262137 CJZ262137 CAD262137 BQH262137 BGL262137 AWP262137 AMT262137 ACX262137 TB262137 JF262137 K262001 WVR196601 WLV196601 WBZ196601 VSD196601 VIH196601 UYL196601 UOP196601 UET196601 TUX196601 TLB196601 TBF196601 SRJ196601 SHN196601 RXR196601 RNV196601 RDZ196601 QUD196601 QKH196601 QAL196601 PQP196601 PGT196601 OWX196601 ONB196601 ODF196601 NTJ196601 NJN196601 MZR196601 MPV196601 MFZ196601 LWD196601 LMH196601 LCL196601 KSP196601 KIT196601 JYX196601 JPB196601 JFF196601 IVJ196601 ILN196601 IBR196601 HRV196601 HHZ196601 GYD196601 GOH196601 GEL196601 FUP196601 FKT196601 FAX196601 ERB196601 EHF196601 DXJ196601 DNN196601 DDR196601 CTV196601 CJZ196601 CAD196601 BQH196601 BGL196601 AWP196601 AMT196601 ACX196601 TB196601 JF196601 K196465 WVR131065 WLV131065 WBZ131065 VSD131065 VIH131065 UYL131065 UOP131065 UET131065 TUX131065 TLB131065 TBF131065 SRJ131065 SHN131065 RXR131065 RNV131065 RDZ131065 QUD131065 QKH131065 QAL131065 PQP131065 PGT131065 OWX131065 ONB131065 ODF131065 NTJ131065 NJN131065 MZR131065 MPV131065 MFZ131065 LWD131065 LMH131065 LCL131065 KSP131065 KIT131065 JYX131065 JPB131065 JFF131065 IVJ131065 ILN131065 IBR131065 HRV131065 HHZ131065 GYD131065 GOH131065 GEL131065 FUP131065 FKT131065 FAX131065 ERB131065 EHF131065 DXJ131065 DNN131065 DDR131065 CTV131065 CJZ131065 CAD131065 BQH131065 BGL131065 AWP131065 AMT131065 ACX131065 TB131065 JF131065 K130929 WVR65529 WLV65529 WBZ65529 VSD65529 VIH65529 UYL65529 UOP65529 UET65529 TUX65529 TLB65529 TBF65529 SRJ65529 SHN65529 RXR65529 RNV65529 RDZ65529 QUD65529 QKH65529 QAL65529 PQP65529 PGT65529 OWX65529 ONB65529 ODF65529 NTJ65529 NJN65529 MZR65529 MPV65529 MFZ65529 LWD65529 LMH65529 LCL65529 KSP65529 KIT65529 JYX65529 JPB65529 JFF65529 IVJ65529 ILN65529 IBR65529 HRV65529 HHZ65529 GYD65529 GOH65529 GEL65529 FUP65529 FKT65529 FAX65529 ERB65529 EHF65529 DXJ65529 DNN65529 DDR65529 CTV65529 CJZ65529 CAD65529 BQH65529 BGL65529 AWP65529 AMT65529 ACX65529 TB65529 JF65529 K65393" xr:uid="{3B80E217-836D-410B-8B6D-8059AAFF5E84}">
      <formula1>$M$11:$M$21</formula1>
    </dataValidation>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54344D6D-0BFA-4E7D-AFB2-5B69A87FEC52}">
      <formula1>#REF!</formula1>
    </dataValidation>
  </dataValidations>
  <hyperlinks>
    <hyperlink ref="M9" r:id="rId1" display="https://www.dot.ny.gov/main/business-center/contractors/construction-division/fuel-asphalt-steel-price-adjustments?nd=nysdot" xr:uid="{2CF6D259-8AFF-4AC3-A2F5-5CC46DACF402}"/>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294FD-9E7F-41A3-B7F8-B24F9590EEF8}">
  <dimension ref="B1:Q144"/>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June</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81" t="s">
        <v>159</v>
      </c>
      <c r="G4" s="301" t="s">
        <v>160</v>
      </c>
      <c r="H4" s="302"/>
      <c r="I4" s="182"/>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June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80"/>
      <c r="J8" s="84" t="s">
        <v>140</v>
      </c>
      <c r="K8" s="85">
        <v>2023</v>
      </c>
      <c r="M8" s="290"/>
      <c r="N8" s="291"/>
    </row>
    <row r="9" spans="2:17" ht="24" customHeight="1" x14ac:dyDescent="0.25">
      <c r="B9" s="279" t="s">
        <v>11</v>
      </c>
      <c r="C9" s="279"/>
      <c r="D9" s="279"/>
      <c r="E9" s="279"/>
      <c r="F9" s="279"/>
      <c r="G9" s="279"/>
      <c r="H9" s="279"/>
      <c r="I9" s="180"/>
      <c r="J9" s="84" t="s">
        <v>141</v>
      </c>
      <c r="K9" s="85" t="s">
        <v>152</v>
      </c>
      <c r="L9" s="86"/>
      <c r="M9" s="87" t="s">
        <v>143</v>
      </c>
      <c r="N9" s="88">
        <v>2022</v>
      </c>
    </row>
    <row r="10" spans="2:17" ht="24" customHeight="1" thickBot="1" x14ac:dyDescent="0.3">
      <c r="B10" s="293" t="s">
        <v>12</v>
      </c>
      <c r="C10" s="293"/>
      <c r="D10" s="294" t="str">
        <f>CONCATENATE("The ",F1," ",G1," Average is")</f>
        <v>The June 2023 Average is</v>
      </c>
      <c r="E10" s="294"/>
      <c r="F10" s="294"/>
      <c r="G10" s="20">
        <f>K13</f>
        <v>635</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80"/>
      <c r="J13" s="95" t="s">
        <v>149</v>
      </c>
      <c r="K13" s="96">
        <v>635</v>
      </c>
      <c r="M13" s="91" t="s">
        <v>150</v>
      </c>
      <c r="N13" s="93" t="s">
        <v>116</v>
      </c>
      <c r="P13" s="24"/>
      <c r="Q13" s="24"/>
    </row>
    <row r="14" spans="2:17" ht="24" customHeight="1" x14ac:dyDescent="0.25">
      <c r="B14" s="279" t="s">
        <v>16</v>
      </c>
      <c r="C14" s="279"/>
      <c r="D14" s="279"/>
      <c r="E14" s="279"/>
      <c r="F14" s="279"/>
      <c r="G14" s="279"/>
      <c r="H14" s="279"/>
      <c r="I14" s="180"/>
      <c r="J14" s="1"/>
      <c r="K14" s="1"/>
      <c r="M14" s="91" t="s">
        <v>142</v>
      </c>
      <c r="N14" s="97">
        <v>655</v>
      </c>
      <c r="P14" s="24"/>
      <c r="Q14" s="24"/>
    </row>
    <row r="15" spans="2:17" ht="24" customHeight="1" x14ac:dyDescent="0.25">
      <c r="B15" s="279" t="s">
        <v>17</v>
      </c>
      <c r="C15" s="279"/>
      <c r="D15" s="279"/>
      <c r="E15" s="279"/>
      <c r="F15" s="279"/>
      <c r="G15" s="279"/>
      <c r="H15" s="279"/>
      <c r="I15" s="180"/>
      <c r="J15" s="1"/>
      <c r="K15" s="1"/>
      <c r="M15" s="91" t="s">
        <v>151</v>
      </c>
      <c r="N15" s="97">
        <v>719</v>
      </c>
      <c r="P15" s="24"/>
      <c r="Q15" s="24"/>
    </row>
    <row r="16" spans="2:17" ht="24" customHeight="1" x14ac:dyDescent="0.25">
      <c r="B16" s="279" t="s">
        <v>18</v>
      </c>
      <c r="C16" s="279"/>
      <c r="D16" s="279"/>
      <c r="E16" s="279"/>
      <c r="F16" s="279"/>
      <c r="G16" s="279"/>
      <c r="H16" s="279"/>
      <c r="I16" s="180"/>
      <c r="J16" s="1"/>
      <c r="K16" s="1"/>
      <c r="M16" s="91" t="s">
        <v>152</v>
      </c>
      <c r="N16" s="97">
        <v>779</v>
      </c>
      <c r="P16" s="24"/>
      <c r="Q16" s="24"/>
    </row>
    <row r="17" spans="2:17" ht="24" customHeight="1" x14ac:dyDescent="0.25">
      <c r="B17" s="279" t="s">
        <v>19</v>
      </c>
      <c r="C17" s="279"/>
      <c r="D17" s="279"/>
      <c r="E17" s="279"/>
      <c r="F17" s="279"/>
      <c r="G17" s="279"/>
      <c r="H17" s="279"/>
      <c r="I17" s="180"/>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156</v>
      </c>
      <c r="N19" s="97">
        <v>764</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157</v>
      </c>
      <c r="N20" s="97">
        <v>690</v>
      </c>
      <c r="P20" s="24"/>
      <c r="Q20" s="24"/>
    </row>
    <row r="21" spans="2:17" ht="29.15" customHeight="1" thickBot="1" x14ac:dyDescent="0.35">
      <c r="B21" s="32" t="s">
        <v>29</v>
      </c>
      <c r="C21" s="33" t="s">
        <v>30</v>
      </c>
      <c r="D21" s="34">
        <v>100</v>
      </c>
      <c r="E21" s="35">
        <v>0.2</v>
      </c>
      <c r="F21" s="36">
        <v>100.2</v>
      </c>
      <c r="G21" s="259">
        <f t="shared" ref="G21:G50" si="0">IF((ABS((($K$13-$K$12)/235)*F21/100))&gt;0.01, ((($K$13-$K$12)/235)*F21/100), 0)</f>
        <v>0.2771489361702128</v>
      </c>
      <c r="H21" s="260" t="e">
        <f t="shared" ref="H21:H26" si="1">IF((ABS((J13-J12)*E21/100))&gt;0.1, (J13-J12)*E21/100, 0)</f>
        <v>#VALUE!</v>
      </c>
      <c r="I21" s="37"/>
      <c r="K21" s="99"/>
      <c r="L21" s="1"/>
      <c r="M21" s="101" t="s">
        <v>158</v>
      </c>
      <c r="N21" s="102">
        <v>640</v>
      </c>
      <c r="P21" s="24"/>
      <c r="Q21" s="24"/>
    </row>
    <row r="22" spans="2:17" ht="29.15" customHeight="1" x14ac:dyDescent="0.3">
      <c r="B22" s="38">
        <v>702.30010000000004</v>
      </c>
      <c r="C22" s="39" t="s">
        <v>31</v>
      </c>
      <c r="D22" s="40">
        <v>55</v>
      </c>
      <c r="E22" s="40">
        <v>1.7</v>
      </c>
      <c r="F22" s="41">
        <v>56.7</v>
      </c>
      <c r="G22" s="252">
        <f t="shared" si="0"/>
        <v>0.15682978723404256</v>
      </c>
      <c r="H22" s="253" t="e">
        <f t="shared" si="1"/>
        <v>#VALUE!</v>
      </c>
      <c r="I22" s="37"/>
      <c r="M22" s="87"/>
      <c r="N22" s="88">
        <v>2023</v>
      </c>
    </row>
    <row r="23" spans="2:17" ht="29.15" customHeight="1" x14ac:dyDescent="0.3">
      <c r="B23" s="38">
        <v>702.30020000000002</v>
      </c>
      <c r="C23" s="39" t="s">
        <v>32</v>
      </c>
      <c r="D23" s="40">
        <v>55</v>
      </c>
      <c r="E23" s="40">
        <v>1.7</v>
      </c>
      <c r="F23" s="41">
        <v>56.7</v>
      </c>
      <c r="G23" s="252">
        <f t="shared" si="0"/>
        <v>0.15682978723404256</v>
      </c>
      <c r="H23" s="253">
        <f t="shared" si="1"/>
        <v>0</v>
      </c>
      <c r="I23" s="37"/>
      <c r="M23" s="91" t="s">
        <v>144</v>
      </c>
      <c r="N23" s="92" t="s">
        <v>145</v>
      </c>
    </row>
    <row r="24" spans="2:17" ht="29.15" customHeight="1" x14ac:dyDescent="0.3">
      <c r="B24" s="38">
        <v>702.31010000000003</v>
      </c>
      <c r="C24" s="39" t="s">
        <v>33</v>
      </c>
      <c r="D24" s="40">
        <v>63</v>
      </c>
      <c r="E24" s="40">
        <v>2.7</v>
      </c>
      <c r="F24" s="41">
        <v>65.7</v>
      </c>
      <c r="G24" s="252">
        <f t="shared" si="0"/>
        <v>0.18172340425531919</v>
      </c>
      <c r="H24" s="253">
        <f t="shared" si="1"/>
        <v>0</v>
      </c>
      <c r="I24" s="37"/>
      <c r="M24" s="91" t="s">
        <v>146</v>
      </c>
      <c r="N24" s="97">
        <v>626</v>
      </c>
    </row>
    <row r="25" spans="2:17" ht="29.15" customHeight="1" x14ac:dyDescent="0.3">
      <c r="B25" s="38">
        <v>702.31020000000001</v>
      </c>
      <c r="C25" s="39" t="s">
        <v>34</v>
      </c>
      <c r="D25" s="40">
        <v>63</v>
      </c>
      <c r="E25" s="40">
        <v>2.7</v>
      </c>
      <c r="F25" s="41">
        <v>65.7</v>
      </c>
      <c r="G25" s="252">
        <f t="shared" si="0"/>
        <v>0.18172340425531919</v>
      </c>
      <c r="H25" s="253">
        <f t="shared" si="1"/>
        <v>0</v>
      </c>
      <c r="I25" s="37"/>
      <c r="M25" s="91" t="s">
        <v>148</v>
      </c>
      <c r="N25" s="97">
        <v>608</v>
      </c>
    </row>
    <row r="26" spans="2:17" ht="29.15" customHeight="1" x14ac:dyDescent="0.3">
      <c r="B26" s="38">
        <v>702.32010000000002</v>
      </c>
      <c r="C26" s="39" t="s">
        <v>35</v>
      </c>
      <c r="D26" s="40">
        <v>65</v>
      </c>
      <c r="E26" s="40">
        <v>8.1999999999999993</v>
      </c>
      <c r="F26" s="41">
        <v>73.2</v>
      </c>
      <c r="G26" s="252">
        <f t="shared" si="0"/>
        <v>0.20246808510638301</v>
      </c>
      <c r="H26" s="253">
        <f t="shared" si="1"/>
        <v>0</v>
      </c>
      <c r="I26" s="37"/>
      <c r="M26" s="91" t="s">
        <v>150</v>
      </c>
      <c r="N26" s="97">
        <v>617</v>
      </c>
    </row>
    <row r="27" spans="2:17" ht="29.15" customHeight="1" x14ac:dyDescent="0.3">
      <c r="B27" s="38">
        <v>702.33010000000002</v>
      </c>
      <c r="C27" s="39" t="s">
        <v>36</v>
      </c>
      <c r="D27" s="40">
        <v>65</v>
      </c>
      <c r="E27" s="40">
        <v>8.1999999999999993</v>
      </c>
      <c r="F27" s="41">
        <v>73.2</v>
      </c>
      <c r="G27" s="252">
        <f t="shared" si="0"/>
        <v>0.20246808510638301</v>
      </c>
      <c r="H27" s="253" t="e">
        <f>IF((ABS((#REF!-J18)*E27/100))&gt;0.1, (#REF!-J18)*E27/100, 0)</f>
        <v>#REF!</v>
      </c>
      <c r="I27" s="37"/>
      <c r="M27" s="91" t="s">
        <v>142</v>
      </c>
      <c r="N27" s="97">
        <v>612</v>
      </c>
    </row>
    <row r="28" spans="2:17" ht="29.15" customHeight="1" x14ac:dyDescent="0.3">
      <c r="B28" s="38">
        <v>702.34010000000001</v>
      </c>
      <c r="C28" s="39" t="s">
        <v>37</v>
      </c>
      <c r="D28" s="40">
        <v>65</v>
      </c>
      <c r="E28" s="40">
        <v>2.7</v>
      </c>
      <c r="F28" s="41">
        <v>67.7</v>
      </c>
      <c r="G28" s="252">
        <f t="shared" si="0"/>
        <v>0.1872553191489362</v>
      </c>
      <c r="H28" s="253" t="e">
        <f>IF((ABS((J19-#REF!)*E28/100))&gt;0.1, (J19-#REF!)*E28/100, 0)</f>
        <v>#REF!</v>
      </c>
      <c r="I28" s="37"/>
      <c r="M28" s="91" t="s">
        <v>151</v>
      </c>
      <c r="N28" s="97">
        <v>621</v>
      </c>
    </row>
    <row r="29" spans="2:17" ht="29.15" customHeight="1" x14ac:dyDescent="0.3">
      <c r="B29" s="38">
        <v>702.34019999999998</v>
      </c>
      <c r="C29" s="39" t="s">
        <v>38</v>
      </c>
      <c r="D29" s="40">
        <v>65</v>
      </c>
      <c r="E29" s="42">
        <v>8.1999999999999993</v>
      </c>
      <c r="F29" s="41">
        <v>73.2</v>
      </c>
      <c r="G29" s="252">
        <f t="shared" si="0"/>
        <v>0.20246808510638301</v>
      </c>
      <c r="H29" s="253">
        <f t="shared" ref="H29:H30" si="2">IF((ABS((J20-J19)*E29/100))&gt;0.1, (J20-J19)*E29/100, 0)</f>
        <v>0</v>
      </c>
      <c r="I29" s="37"/>
      <c r="M29" s="91" t="s">
        <v>152</v>
      </c>
      <c r="N29" s="97">
        <v>635</v>
      </c>
    </row>
    <row r="30" spans="2:17" ht="29.15" customHeight="1" x14ac:dyDescent="0.3">
      <c r="B30" s="38">
        <v>702.3501</v>
      </c>
      <c r="C30" s="39" t="s">
        <v>39</v>
      </c>
      <c r="D30" s="40">
        <v>57</v>
      </c>
      <c r="E30" s="40">
        <v>0.2</v>
      </c>
      <c r="F30" s="41">
        <v>57.2</v>
      </c>
      <c r="G30" s="252">
        <f t="shared" si="0"/>
        <v>0.15821276595744682</v>
      </c>
      <c r="H30" s="253">
        <f t="shared" si="2"/>
        <v>0</v>
      </c>
      <c r="I30" s="37"/>
      <c r="M30" s="91" t="s">
        <v>153</v>
      </c>
      <c r="N30" s="97"/>
    </row>
    <row r="31" spans="2:17" ht="29.15" customHeight="1" x14ac:dyDescent="0.3">
      <c r="B31" s="43" t="s">
        <v>40</v>
      </c>
      <c r="C31" s="44" t="s">
        <v>39</v>
      </c>
      <c r="D31" s="45">
        <v>65</v>
      </c>
      <c r="E31" s="45">
        <v>0.2</v>
      </c>
      <c r="F31" s="46">
        <v>65.2</v>
      </c>
      <c r="G31" s="277">
        <f t="shared" si="0"/>
        <v>0.1803404255319149</v>
      </c>
      <c r="H31" s="278" t="e">
        <f>IF((ABS((#REF!-J21)*E31/100))&gt;0.1, (#REF!-J21)*E31/100, 0)</f>
        <v>#REF!</v>
      </c>
      <c r="I31" s="37"/>
      <c r="M31" s="91" t="s">
        <v>154</v>
      </c>
      <c r="N31" s="97"/>
    </row>
    <row r="32" spans="2:17" ht="29.15" customHeight="1" x14ac:dyDescent="0.3">
      <c r="B32" s="38">
        <v>702.36009999999999</v>
      </c>
      <c r="C32" s="39" t="s">
        <v>41</v>
      </c>
      <c r="D32" s="40">
        <v>57</v>
      </c>
      <c r="E32" s="40">
        <v>0.2</v>
      </c>
      <c r="F32" s="41">
        <v>57.2</v>
      </c>
      <c r="G32" s="252">
        <f t="shared" si="0"/>
        <v>0.15821276595744682</v>
      </c>
      <c r="H32" s="253" t="e">
        <f>IF((ABS((#REF!-#REF!)*E32/100))&gt;0.1, (#REF!-#REF!)*E32/100, 0)</f>
        <v>#REF!</v>
      </c>
      <c r="I32" s="37"/>
      <c r="M32" s="91" t="s">
        <v>155</v>
      </c>
      <c r="N32" s="97"/>
    </row>
    <row r="33" spans="2:14" ht="29.15" customHeight="1" x14ac:dyDescent="0.3">
      <c r="B33" s="43" t="s">
        <v>42</v>
      </c>
      <c r="C33" s="44" t="s">
        <v>41</v>
      </c>
      <c r="D33" s="45">
        <v>65</v>
      </c>
      <c r="E33" s="45">
        <v>0.2</v>
      </c>
      <c r="F33" s="46">
        <v>65.2</v>
      </c>
      <c r="G33" s="277">
        <f t="shared" si="0"/>
        <v>0.1803404255319149</v>
      </c>
      <c r="H33" s="278" t="e">
        <f>IF((ABS((#REF!-#REF!)*E33/100))&gt;0.1, (#REF!-#REF!)*E33/100, 0)</f>
        <v>#REF!</v>
      </c>
      <c r="I33" s="37"/>
      <c r="M33" s="91" t="s">
        <v>156</v>
      </c>
      <c r="N33" s="97"/>
    </row>
    <row r="34" spans="2:14" ht="29.15" customHeight="1" x14ac:dyDescent="0.3">
      <c r="B34" s="38" t="s">
        <v>43</v>
      </c>
      <c r="C34" s="39" t="s">
        <v>44</v>
      </c>
      <c r="D34" s="40">
        <v>63</v>
      </c>
      <c r="E34" s="40">
        <v>2.7</v>
      </c>
      <c r="F34" s="41">
        <v>65.7</v>
      </c>
      <c r="G34" s="252">
        <f t="shared" si="0"/>
        <v>0.18172340425531919</v>
      </c>
      <c r="H34" s="253" t="e">
        <f>IF((ABS((#REF!-#REF!)*E34/100))&gt;0.1, (#REF!-#REF!)*E34/100, 0)</f>
        <v>#REF!</v>
      </c>
      <c r="I34" s="37"/>
      <c r="M34" s="91" t="s">
        <v>157</v>
      </c>
      <c r="N34" s="97"/>
    </row>
    <row r="35" spans="2:14" ht="29.15" customHeight="1" thickBot="1" x14ac:dyDescent="0.35">
      <c r="B35" s="38" t="s">
        <v>45</v>
      </c>
      <c r="C35" s="39" t="s">
        <v>46</v>
      </c>
      <c r="D35" s="40">
        <v>63</v>
      </c>
      <c r="E35" s="40">
        <v>2.7</v>
      </c>
      <c r="F35" s="41">
        <v>65.7</v>
      </c>
      <c r="G35" s="252">
        <f t="shared" si="0"/>
        <v>0.18172340425531919</v>
      </c>
      <c r="H35" s="253" t="e">
        <f>IF((ABS((#REF!-#REF!)*E35/100))&gt;0.1, (#REF!-#REF!)*E35/100, 0)</f>
        <v>#REF!</v>
      </c>
      <c r="I35" s="37"/>
      <c r="M35" s="101" t="s">
        <v>158</v>
      </c>
      <c r="N35" s="102"/>
    </row>
    <row r="36" spans="2:14" ht="29.15" customHeight="1" x14ac:dyDescent="0.3">
      <c r="B36" s="38" t="s">
        <v>47</v>
      </c>
      <c r="C36" s="39" t="s">
        <v>48</v>
      </c>
      <c r="D36" s="40">
        <v>65</v>
      </c>
      <c r="E36" s="40">
        <v>8.1999999999999993</v>
      </c>
      <c r="F36" s="41">
        <v>73.2</v>
      </c>
      <c r="G36" s="252">
        <f t="shared" si="0"/>
        <v>0.20246808510638301</v>
      </c>
      <c r="H36" s="253" t="e">
        <f>IF((ABS((#REF!-#REF!)*E36/100))&gt;0.1, (#REF!-#REF!)*E36/100, 0)</f>
        <v>#REF!</v>
      </c>
      <c r="I36" s="37"/>
      <c r="M36" s="87"/>
      <c r="N36" s="88">
        <v>2024</v>
      </c>
    </row>
    <row r="37" spans="2:14" ht="29.15" customHeight="1" x14ac:dyDescent="0.3">
      <c r="B37" s="38">
        <v>702.40009999999995</v>
      </c>
      <c r="C37" s="39" t="s">
        <v>49</v>
      </c>
      <c r="D37" s="40">
        <v>60</v>
      </c>
      <c r="E37" s="40">
        <v>2.7</v>
      </c>
      <c r="F37" s="41">
        <v>62.7</v>
      </c>
      <c r="G37" s="252">
        <f t="shared" si="0"/>
        <v>0.17342553191489363</v>
      </c>
      <c r="H37" s="253" t="e">
        <f>IF((ABS((#REF!-#REF!)*E37/100))&gt;0.1, (#REF!-#REF!)*E37/100, 0)</f>
        <v>#REF!</v>
      </c>
      <c r="I37" s="37"/>
      <c r="M37" s="91" t="s">
        <v>144</v>
      </c>
      <c r="N37" s="92" t="s">
        <v>145</v>
      </c>
    </row>
    <row r="38" spans="2:14" ht="29.15" customHeight="1" x14ac:dyDescent="0.3">
      <c r="B38" s="38">
        <v>702.40020000000004</v>
      </c>
      <c r="C38" s="39" t="s">
        <v>50</v>
      </c>
      <c r="D38" s="40">
        <v>60</v>
      </c>
      <c r="E38" s="42">
        <v>2.7</v>
      </c>
      <c r="F38" s="41">
        <v>62.7</v>
      </c>
      <c r="G38" s="252">
        <f t="shared" si="0"/>
        <v>0.17342553191489363</v>
      </c>
      <c r="H38" s="253" t="e">
        <f>IF((ABS((#REF!-#REF!)*E38/100))&gt;0.1, (#REF!-#REF!)*E38/100, 0)</f>
        <v>#REF!</v>
      </c>
      <c r="I38" s="37"/>
      <c r="M38" s="91" t="s">
        <v>146</v>
      </c>
      <c r="N38" s="97"/>
    </row>
    <row r="39" spans="2:14" ht="29.15" customHeight="1" x14ac:dyDescent="0.3">
      <c r="B39" s="38">
        <v>702.41010000000006</v>
      </c>
      <c r="C39" s="39" t="s">
        <v>51</v>
      </c>
      <c r="D39" s="40">
        <v>65</v>
      </c>
      <c r="E39" s="40">
        <v>2.7</v>
      </c>
      <c r="F39" s="41">
        <v>67.7</v>
      </c>
      <c r="G39" s="252">
        <f t="shared" si="0"/>
        <v>0.1872553191489362</v>
      </c>
      <c r="H39" s="253" t="e">
        <f>IF((ABS((#REF!-#REF!)*E39/100))&gt;0.1, (#REF!-#REF!)*E39/100, 0)</f>
        <v>#REF!</v>
      </c>
      <c r="I39" s="37"/>
      <c r="M39" s="91" t="s">
        <v>148</v>
      </c>
      <c r="N39" s="97"/>
    </row>
    <row r="40" spans="2:14" ht="29.15" customHeight="1" x14ac:dyDescent="0.3">
      <c r="B40" s="38">
        <v>702.42010000000005</v>
      </c>
      <c r="C40" s="39" t="s">
        <v>52</v>
      </c>
      <c r="D40" s="40">
        <v>65</v>
      </c>
      <c r="E40" s="40">
        <v>10.199999999999999</v>
      </c>
      <c r="F40" s="41">
        <v>75.2</v>
      </c>
      <c r="G40" s="252">
        <f t="shared" si="0"/>
        <v>0.20800000000000002</v>
      </c>
      <c r="H40" s="253" t="e">
        <f>IF((ABS((#REF!-#REF!)*E40/100))&gt;0.1, (#REF!-#REF!)*E40/100, 0)</f>
        <v>#REF!</v>
      </c>
      <c r="I40" s="37"/>
      <c r="M40" s="91" t="s">
        <v>150</v>
      </c>
      <c r="N40" s="97"/>
    </row>
    <row r="41" spans="2:14" ht="29.15" customHeight="1" thickBot="1" x14ac:dyDescent="0.35">
      <c r="B41" s="38">
        <v>702.43010000000004</v>
      </c>
      <c r="C41" s="39" t="s">
        <v>53</v>
      </c>
      <c r="D41" s="40">
        <v>65</v>
      </c>
      <c r="E41" s="40">
        <v>10.199999999999999</v>
      </c>
      <c r="F41" s="41">
        <v>75.2</v>
      </c>
      <c r="G41" s="252">
        <f t="shared" si="0"/>
        <v>0.20800000000000002</v>
      </c>
      <c r="H41" s="253" t="e">
        <f>IF((ABS((#REF!-#REF!)*E41/100))&gt;0.1, (#REF!-#REF!)*E41/100, 0)</f>
        <v>#REF!</v>
      </c>
      <c r="I41" s="37"/>
      <c r="M41" s="101" t="s">
        <v>142</v>
      </c>
      <c r="N41" s="102"/>
    </row>
    <row r="42" spans="2:14" ht="29.15" customHeight="1" x14ac:dyDescent="0.3">
      <c r="B42" s="38" t="s">
        <v>54</v>
      </c>
      <c r="C42" s="39" t="s">
        <v>55</v>
      </c>
      <c r="D42" s="40">
        <v>57</v>
      </c>
      <c r="E42" s="40">
        <v>0.2</v>
      </c>
      <c r="F42" s="41">
        <v>57.2</v>
      </c>
      <c r="G42" s="252">
        <f t="shared" si="0"/>
        <v>0.15821276595744682</v>
      </c>
      <c r="H42" s="253" t="e">
        <f>IF((ABS((#REF!-#REF!)*E42/100))&gt;0.1, (#REF!-#REF!)*E42/100, 0)</f>
        <v>#REF!</v>
      </c>
      <c r="I42" s="37"/>
    </row>
    <row r="43" spans="2:14" ht="29.15" customHeight="1" x14ac:dyDescent="0.3">
      <c r="B43" s="43" t="s">
        <v>56</v>
      </c>
      <c r="C43" s="44" t="s">
        <v>55</v>
      </c>
      <c r="D43" s="45">
        <v>65</v>
      </c>
      <c r="E43" s="45">
        <v>0.2</v>
      </c>
      <c r="F43" s="46">
        <v>65.2</v>
      </c>
      <c r="G43" s="277">
        <f t="shared" si="0"/>
        <v>0.1803404255319149</v>
      </c>
      <c r="H43" s="278" t="e">
        <f>IF((ABS((#REF!-#REF!)*E43/100))&gt;0.1, (#REF!-#REF!)*E43/100, 0)</f>
        <v>#REF!</v>
      </c>
      <c r="I43" s="37"/>
    </row>
    <row r="44" spans="2:14" ht="29.15" customHeight="1" x14ac:dyDescent="0.3">
      <c r="B44" s="38" t="s">
        <v>57</v>
      </c>
      <c r="C44" s="39" t="s">
        <v>58</v>
      </c>
      <c r="D44" s="40">
        <v>57</v>
      </c>
      <c r="E44" s="40">
        <v>0.2</v>
      </c>
      <c r="F44" s="41">
        <v>57.2</v>
      </c>
      <c r="G44" s="252">
        <f t="shared" si="0"/>
        <v>0.15821276595744682</v>
      </c>
      <c r="H44" s="253" t="e">
        <f>IF((ABS((#REF!-#REF!)*E44/100))&gt;0.1, (#REF!-#REF!)*E44/100, 0)</f>
        <v>#REF!</v>
      </c>
      <c r="I44" s="37"/>
    </row>
    <row r="45" spans="2:14" ht="29.15" customHeight="1" x14ac:dyDescent="0.3">
      <c r="B45" s="43" t="s">
        <v>59</v>
      </c>
      <c r="C45" s="44" t="s">
        <v>58</v>
      </c>
      <c r="D45" s="45">
        <v>65</v>
      </c>
      <c r="E45" s="47">
        <v>0.2</v>
      </c>
      <c r="F45" s="46">
        <v>65.2</v>
      </c>
      <c r="G45" s="277">
        <f t="shared" si="0"/>
        <v>0.1803404255319149</v>
      </c>
      <c r="H45" s="278" t="e">
        <f>IF((ABS((#REF!-#REF!)*E45/100))&gt;0.1, (#REF!-#REF!)*E45/100, 0)</f>
        <v>#REF!</v>
      </c>
      <c r="I45" s="37"/>
    </row>
    <row r="46" spans="2:14" ht="29.15" customHeight="1" x14ac:dyDescent="0.3">
      <c r="B46" s="38">
        <v>702.46010000000001</v>
      </c>
      <c r="C46" s="39" t="s">
        <v>60</v>
      </c>
      <c r="D46" s="40">
        <v>62</v>
      </c>
      <c r="E46" s="40">
        <v>0.2</v>
      </c>
      <c r="F46" s="41">
        <v>62.2</v>
      </c>
      <c r="G46" s="252">
        <f t="shared" si="0"/>
        <v>0.17204255319148939</v>
      </c>
      <c r="H46" s="253" t="e">
        <f>IF((ABS((#REF!-#REF!)*E46/100))&gt;0.1, (#REF!-#REF!)*E46/100, 0)</f>
        <v>#REF!</v>
      </c>
      <c r="I46" s="37"/>
    </row>
    <row r="47" spans="2:14" ht="29.15" customHeight="1" x14ac:dyDescent="0.3">
      <c r="B47" s="38" t="s">
        <v>61</v>
      </c>
      <c r="C47" s="39" t="s">
        <v>62</v>
      </c>
      <c r="D47" s="40">
        <v>60</v>
      </c>
      <c r="E47" s="40">
        <v>2.7</v>
      </c>
      <c r="F47" s="41">
        <v>62.7</v>
      </c>
      <c r="G47" s="252">
        <f t="shared" si="0"/>
        <v>0.17342553191489363</v>
      </c>
      <c r="H47" s="253" t="e">
        <f>IF((ABS((#REF!-#REF!)*E47/100))&gt;0.1, (#REF!-#REF!)*E47/100, 0)</f>
        <v>#REF!</v>
      </c>
      <c r="I47" s="37"/>
    </row>
    <row r="48" spans="2:14" ht="29.15" customHeight="1" x14ac:dyDescent="0.3">
      <c r="B48" s="38" t="s">
        <v>63</v>
      </c>
      <c r="C48" s="39" t="s">
        <v>64</v>
      </c>
      <c r="D48" s="40">
        <v>65</v>
      </c>
      <c r="E48" s="40">
        <v>2.7</v>
      </c>
      <c r="F48" s="41">
        <v>67.7</v>
      </c>
      <c r="G48" s="252">
        <f t="shared" si="0"/>
        <v>0.1872553191489362</v>
      </c>
      <c r="H48" s="253" t="e">
        <f>IF((ABS((#REF!-#REF!)*E48/100))&gt;0.1, (#REF!-#REF!)*E48/100, 0)</f>
        <v>#REF!</v>
      </c>
      <c r="I48" s="37"/>
    </row>
    <row r="49" spans="2:17" ht="29.15" customHeight="1" x14ac:dyDescent="0.3">
      <c r="B49" s="38" t="s">
        <v>65</v>
      </c>
      <c r="C49" s="39" t="s">
        <v>66</v>
      </c>
      <c r="D49" s="40">
        <v>62</v>
      </c>
      <c r="E49" s="40">
        <v>0.2</v>
      </c>
      <c r="F49" s="41">
        <v>62.2</v>
      </c>
      <c r="G49" s="252">
        <f t="shared" si="0"/>
        <v>0.17204255319148939</v>
      </c>
      <c r="H49" s="253" t="e">
        <f>IF((ABS((#REF!-#REF!)*E49/100))&gt;0.1, (#REF!-#REF!)*E49/100, 0)</f>
        <v>#REF!</v>
      </c>
      <c r="I49" s="37"/>
    </row>
    <row r="50" spans="2:17" ht="29.15" customHeight="1" x14ac:dyDescent="0.3">
      <c r="B50" s="38" t="s">
        <v>67</v>
      </c>
      <c r="C50" s="39" t="s">
        <v>68</v>
      </c>
      <c r="D50" s="40">
        <v>40</v>
      </c>
      <c r="E50" s="40">
        <v>0.2</v>
      </c>
      <c r="F50" s="41">
        <v>40.200000000000003</v>
      </c>
      <c r="G50" s="252">
        <f t="shared" si="0"/>
        <v>0.11119148936170214</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0.18255319148936169</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0.1554468085106383</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1.8265000000000003E-2</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0.2633191489361702</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1.3065000000000002E-2</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2.5368055555555552E-3</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5.98</v>
      </c>
      <c r="H73" s="260" t="e">
        <f>IF((ABS((#REF!-#REF!)*E73/100))&gt;0.1, (#REF!-#REF!)*E73/100, 0)</f>
        <v>#REF!</v>
      </c>
      <c r="I73" s="37"/>
    </row>
    <row r="74" spans="2:17" ht="22" customHeight="1" x14ac:dyDescent="0.3">
      <c r="B74" s="66" t="s">
        <v>91</v>
      </c>
      <c r="C74" s="62" t="s">
        <v>92</v>
      </c>
      <c r="D74" s="40">
        <v>9</v>
      </c>
      <c r="E74" s="40">
        <v>0.2</v>
      </c>
      <c r="F74" s="41">
        <v>9.1999999999999993</v>
      </c>
      <c r="G74" s="252">
        <f t="shared" si="3"/>
        <v>5.98</v>
      </c>
      <c r="H74" s="253" t="e">
        <f>IF((ABS((#REF!-#REF!)*E74/100))&gt;0.1, (#REF!-#REF!)*E74/100, 0)</f>
        <v>#REF!</v>
      </c>
      <c r="I74" s="37"/>
    </row>
    <row r="75" spans="2:17" ht="22" customHeight="1" x14ac:dyDescent="0.3">
      <c r="B75" s="66" t="s">
        <v>93</v>
      </c>
      <c r="C75" s="62" t="s">
        <v>94</v>
      </c>
      <c r="D75" s="40">
        <v>9</v>
      </c>
      <c r="E75" s="40">
        <v>0.2</v>
      </c>
      <c r="F75" s="41">
        <v>9.1999999999999993</v>
      </c>
      <c r="G75" s="252">
        <f t="shared" si="3"/>
        <v>5.98</v>
      </c>
      <c r="H75" s="253" t="e">
        <f>IF((ABS((#REF!-#REF!)*E75/100))&gt;0.1, (#REF!-#REF!)*E75/100, 0)</f>
        <v>#REF!</v>
      </c>
      <c r="I75" s="37"/>
    </row>
    <row r="76" spans="2:17" ht="22" customHeight="1" x14ac:dyDescent="0.3">
      <c r="B76" s="66" t="s">
        <v>95</v>
      </c>
      <c r="C76" s="62" t="s">
        <v>96</v>
      </c>
      <c r="D76" s="40">
        <v>7.5</v>
      </c>
      <c r="E76" s="40">
        <v>0.2</v>
      </c>
      <c r="F76" s="41">
        <v>7.7</v>
      </c>
      <c r="G76" s="252">
        <f t="shared" si="3"/>
        <v>5.0049999999999999</v>
      </c>
      <c r="H76" s="253" t="e">
        <f>IF((ABS((#REF!-#REF!)*E76/100))&gt;0.1, (#REF!-#REF!)*E76/100, 0)</f>
        <v>#REF!</v>
      </c>
      <c r="I76" s="37"/>
    </row>
    <row r="77" spans="2:17" ht="22" customHeight="1" x14ac:dyDescent="0.3">
      <c r="B77" s="66" t="s">
        <v>97</v>
      </c>
      <c r="C77" s="62" t="s">
        <v>98</v>
      </c>
      <c r="D77" s="40">
        <v>7.5</v>
      </c>
      <c r="E77" s="40">
        <v>0.2</v>
      </c>
      <c r="F77" s="41">
        <v>7.7</v>
      </c>
      <c r="G77" s="252">
        <f t="shared" si="3"/>
        <v>5.0049999999999999</v>
      </c>
      <c r="H77" s="253" t="e">
        <f>IF((ABS((#REF!-#REF!)*E77/100))&gt;0.1, (#REF!-#REF!)*E77/100, 0)</f>
        <v>#REF!</v>
      </c>
      <c r="I77" s="37"/>
    </row>
    <row r="78" spans="2:17" ht="22" customHeight="1" x14ac:dyDescent="0.3">
      <c r="B78" s="66" t="s">
        <v>99</v>
      </c>
      <c r="C78" s="62" t="s">
        <v>100</v>
      </c>
      <c r="D78" s="40">
        <v>7.5</v>
      </c>
      <c r="E78" s="40">
        <v>0.2</v>
      </c>
      <c r="F78" s="41">
        <v>7.7</v>
      </c>
      <c r="G78" s="252">
        <f t="shared" si="3"/>
        <v>5.0049999999999999</v>
      </c>
      <c r="H78" s="253" t="e">
        <f>IF((ABS((#REF!-#REF!)*E78/100))&gt;0.1, (#REF!-#REF!)*E78/100, 0)</f>
        <v>#REF!</v>
      </c>
      <c r="I78" s="37"/>
    </row>
    <row r="79" spans="2:17" ht="22" customHeight="1" x14ac:dyDescent="0.3">
      <c r="B79" s="66" t="s">
        <v>101</v>
      </c>
      <c r="C79" s="62" t="s">
        <v>102</v>
      </c>
      <c r="D79" s="40">
        <v>7.5</v>
      </c>
      <c r="E79" s="40">
        <v>0.2</v>
      </c>
      <c r="F79" s="41">
        <v>7.7</v>
      </c>
      <c r="G79" s="252">
        <f t="shared" si="3"/>
        <v>5.0049999999999999</v>
      </c>
      <c r="H79" s="253" t="e">
        <f>IF((ABS((#REF!-#REF!)*E79/100))&gt;0.1, (#REF!-#REF!)*E79/100, 0)</f>
        <v>#REF!</v>
      </c>
      <c r="I79" s="37"/>
    </row>
    <row r="80" spans="2:17" ht="22" customHeight="1" x14ac:dyDescent="0.25">
      <c r="B80" s="66" t="s">
        <v>103</v>
      </c>
      <c r="C80" s="62" t="s">
        <v>104</v>
      </c>
      <c r="D80" s="40">
        <v>13.5</v>
      </c>
      <c r="E80" s="40">
        <v>0.2</v>
      </c>
      <c r="F80" s="41">
        <v>13.7</v>
      </c>
      <c r="G80" s="252">
        <f t="shared" si="3"/>
        <v>8.9049999999999994</v>
      </c>
      <c r="H80" s="253" t="e">
        <f>IF((ABS((#REF!-#REF!)*E80/100))&gt;0.1, (#REF!-#REF!)*E80/100, 0)</f>
        <v>#REF!</v>
      </c>
    </row>
    <row r="81" spans="2:14" ht="22" customHeight="1" thickBot="1" x14ac:dyDescent="0.3">
      <c r="B81" s="13" t="s">
        <v>105</v>
      </c>
      <c r="C81" s="67" t="s">
        <v>106</v>
      </c>
      <c r="D81" s="68">
        <v>12</v>
      </c>
      <c r="E81" s="68">
        <v>0.2</v>
      </c>
      <c r="F81" s="69">
        <v>12.2</v>
      </c>
      <c r="G81" s="250">
        <f t="shared" si="3"/>
        <v>7.93</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4.875</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4.875</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183"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0.2771489361702128</v>
      </c>
      <c r="E96" s="105" t="s">
        <v>163</v>
      </c>
      <c r="F96" s="80">
        <f>(3+G21)</f>
        <v>3.2771489361702129</v>
      </c>
      <c r="G96" s="18"/>
      <c r="H96" s="18"/>
      <c r="J96" s="10"/>
      <c r="K96" s="10"/>
      <c r="L96" s="10"/>
      <c r="M96" s="1"/>
      <c r="N96" s="1"/>
    </row>
    <row r="97" spans="2:17" ht="43.5" customHeight="1" x14ac:dyDescent="0.4">
      <c r="B97" s="227" t="s">
        <v>164</v>
      </c>
      <c r="C97" s="227"/>
      <c r="D97" s="106">
        <f>F96</f>
        <v>3.2771489361702129</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183"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0.1554468085106383</v>
      </c>
      <c r="E107" s="105" t="s">
        <v>163</v>
      </c>
      <c r="F107" s="80">
        <f>(45+G60)</f>
        <v>45.155446808510639</v>
      </c>
      <c r="G107" s="18"/>
      <c r="H107" s="18"/>
      <c r="J107" s="10"/>
      <c r="K107" s="10"/>
      <c r="L107" s="10"/>
      <c r="M107" s="1"/>
      <c r="N107" s="1"/>
    </row>
    <row r="108" spans="2:17" ht="43.5" customHeight="1" x14ac:dyDescent="0.4">
      <c r="B108" s="227" t="s">
        <v>164</v>
      </c>
      <c r="C108" s="227"/>
      <c r="D108" s="106">
        <f>F107</f>
        <v>45.155446808510639</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183"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1.3065000000000002E-2</v>
      </c>
      <c r="E118" s="105" t="s">
        <v>163</v>
      </c>
      <c r="F118" s="80">
        <f>(45+G66)</f>
        <v>45.013064999999997</v>
      </c>
      <c r="G118" s="18"/>
      <c r="H118" s="18"/>
      <c r="J118" s="10"/>
      <c r="K118" s="10"/>
      <c r="L118" s="10"/>
      <c r="M118" s="1"/>
      <c r="N118" s="1"/>
    </row>
    <row r="119" spans="2:17" ht="43.5" customHeight="1" x14ac:dyDescent="0.4">
      <c r="B119" s="227" t="s">
        <v>164</v>
      </c>
      <c r="C119" s="227"/>
      <c r="D119" s="106">
        <f>F118</f>
        <v>45.013064999999997</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183"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2.5368055555555552E-3</v>
      </c>
      <c r="E129" s="105" t="s">
        <v>163</v>
      </c>
      <c r="F129" s="80">
        <f>(1500+G69)</f>
        <v>1500.0025368055556</v>
      </c>
      <c r="G129" s="18"/>
      <c r="H129" s="18"/>
      <c r="J129" s="10"/>
      <c r="K129" s="10"/>
      <c r="L129" s="10"/>
      <c r="M129" s="1"/>
      <c r="N129" s="1"/>
    </row>
    <row r="130" spans="2:17" ht="43.5" customHeight="1" x14ac:dyDescent="0.4">
      <c r="B130" s="227" t="s">
        <v>164</v>
      </c>
      <c r="C130" s="227"/>
      <c r="D130" s="106">
        <f>F129</f>
        <v>1500.0025368055556</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135</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5.98</v>
      </c>
      <c r="E140" s="105" t="s">
        <v>163</v>
      </c>
      <c r="F140" s="80">
        <f>(200+G73)</f>
        <v>205.98</v>
      </c>
      <c r="G140" s="18"/>
      <c r="H140" s="18"/>
      <c r="J140" s="10"/>
      <c r="K140" s="10"/>
      <c r="L140" s="10"/>
      <c r="M140" s="1"/>
      <c r="N140" s="1"/>
    </row>
    <row r="141" spans="2:17" ht="18" x14ac:dyDescent="0.4">
      <c r="B141" s="227" t="s">
        <v>164</v>
      </c>
      <c r="C141" s="227"/>
      <c r="D141" s="106">
        <f>F140</f>
        <v>205.98</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tMZwWuduDq38wSLRCZjrMDsKrKfZl9qs+HE+5eAVPESVe2c6NNgGlvuXXnzXIXOLtQrsnaV+doGI7J8EKo8olA==" saltValue="XUGGuTc4n68+vfJh6pOaLA==" spinCount="100000" sheet="1" formatColumns="0" formatRows="0"/>
  <mergeCells count="144">
    <mergeCell ref="B137:H137"/>
    <mergeCell ref="B138:H138"/>
    <mergeCell ref="B139:C139"/>
    <mergeCell ref="B141:C141"/>
    <mergeCell ref="B133:H133"/>
    <mergeCell ref="B134:H134"/>
    <mergeCell ref="B135:B136"/>
    <mergeCell ref="C135:C136"/>
    <mergeCell ref="D135:D136"/>
    <mergeCell ref="E135:F136"/>
    <mergeCell ref="G135:H136"/>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01:H101"/>
    <mergeCell ref="B102:B103"/>
    <mergeCell ref="E102:F102"/>
    <mergeCell ref="G102:H103"/>
    <mergeCell ref="C103:F103"/>
    <mergeCell ref="B104:H104"/>
    <mergeCell ref="B93:H93"/>
    <mergeCell ref="B94:H94"/>
    <mergeCell ref="B95:C95"/>
    <mergeCell ref="B97:C97"/>
    <mergeCell ref="B99:H99"/>
    <mergeCell ref="B100:H100"/>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G73:H73"/>
    <mergeCell ref="G74:H74"/>
    <mergeCell ref="G75:H75"/>
    <mergeCell ref="G76:H76"/>
    <mergeCell ref="G77:H77"/>
    <mergeCell ref="G78:H78"/>
    <mergeCell ref="G66:H66"/>
    <mergeCell ref="B67:H67"/>
    <mergeCell ref="G68:H68"/>
    <mergeCell ref="G69:H69"/>
    <mergeCell ref="B71:H71"/>
    <mergeCell ref="G72:H72"/>
    <mergeCell ref="G60:H60"/>
    <mergeCell ref="G61:H61"/>
    <mergeCell ref="G62:H62"/>
    <mergeCell ref="G63:H63"/>
    <mergeCell ref="G64:H64"/>
    <mergeCell ref="G65:H65"/>
    <mergeCell ref="B52:H52"/>
    <mergeCell ref="B54:H54"/>
    <mergeCell ref="G55:H55"/>
    <mergeCell ref="G56:H56"/>
    <mergeCell ref="B58:H58"/>
    <mergeCell ref="G59:H59"/>
    <mergeCell ref="G46:H46"/>
    <mergeCell ref="G47:H47"/>
    <mergeCell ref="G48:H48"/>
    <mergeCell ref="G49:H49"/>
    <mergeCell ref="G50:H50"/>
    <mergeCell ref="G51:H51"/>
    <mergeCell ref="G40:H40"/>
    <mergeCell ref="G41:H41"/>
    <mergeCell ref="G42:H42"/>
    <mergeCell ref="G43:H43"/>
    <mergeCell ref="G44:H44"/>
    <mergeCell ref="G45:H45"/>
    <mergeCell ref="G34:H34"/>
    <mergeCell ref="G35:H35"/>
    <mergeCell ref="G36:H36"/>
    <mergeCell ref="G37:H37"/>
    <mergeCell ref="G38:H38"/>
    <mergeCell ref="G39:H39"/>
    <mergeCell ref="G28:H28"/>
    <mergeCell ref="G29:H29"/>
    <mergeCell ref="G30:H30"/>
    <mergeCell ref="G31:H31"/>
    <mergeCell ref="G32:H32"/>
    <mergeCell ref="G33:H33"/>
    <mergeCell ref="G22:H22"/>
    <mergeCell ref="G23:H23"/>
    <mergeCell ref="G24:H24"/>
    <mergeCell ref="G25:H25"/>
    <mergeCell ref="G26:H26"/>
    <mergeCell ref="G27:H27"/>
    <mergeCell ref="B16:H16"/>
    <mergeCell ref="B17:H17"/>
    <mergeCell ref="B18:H18"/>
    <mergeCell ref="B19:H19"/>
    <mergeCell ref="G20:H20"/>
    <mergeCell ref="G21:H21"/>
    <mergeCell ref="B12:E12"/>
    <mergeCell ref="B13:H13"/>
    <mergeCell ref="B14:H14"/>
    <mergeCell ref="B15:H15"/>
    <mergeCell ref="J6:K6"/>
    <mergeCell ref="M6:N8"/>
    <mergeCell ref="B7:E7"/>
    <mergeCell ref="B8:H8"/>
    <mergeCell ref="B9:H9"/>
    <mergeCell ref="B10:C10"/>
    <mergeCell ref="D10:F10"/>
    <mergeCell ref="B1:D1"/>
    <mergeCell ref="C3:E3"/>
    <mergeCell ref="G3:H3"/>
    <mergeCell ref="C4:E4"/>
    <mergeCell ref="G4:H4"/>
    <mergeCell ref="B6:E6"/>
    <mergeCell ref="F6:G6"/>
    <mergeCell ref="B11:H11"/>
    <mergeCell ref="J11:K11"/>
  </mergeCells>
  <dataValidations count="5">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171F016B-8A3B-448D-B8A6-430B8FC94EED}">
      <formula1>#REF!</formula1>
    </dataValidation>
    <dataValidation type="list" allowBlank="1" showInputMessage="1" showErrorMessage="1" sqref="WVR983033 K9 WLV983033 WBZ983033 VSD983033 VIH983033 UYL983033 UOP983033 UET983033 TUX983033 TLB983033 TBF983033 SRJ983033 SHN983033 RXR983033 RNV983033 RDZ983033 QUD983033 QKH983033 QAL983033 PQP983033 PGT983033 OWX983033 ONB983033 ODF983033 NTJ983033 NJN983033 MZR983033 MPV983033 MFZ983033 LWD983033 LMH983033 LCL983033 KSP983033 KIT983033 JYX983033 JPB983033 JFF983033 IVJ983033 ILN983033 IBR983033 HRV983033 HHZ983033 GYD983033 GOH983033 GEL983033 FUP983033 FKT983033 FAX983033 ERB983033 EHF983033 DXJ983033 DNN983033 DDR983033 CTV983033 CJZ983033 CAD983033 BQH983033 BGL983033 AWP983033 AMT983033 ACX983033 TB983033 JF983033 K982897 WVR917497 WLV917497 WBZ917497 VSD917497 VIH917497 UYL917497 UOP917497 UET917497 TUX917497 TLB917497 TBF917497 SRJ917497 SHN917497 RXR917497 RNV917497 RDZ917497 QUD917497 QKH917497 QAL917497 PQP917497 PGT917497 OWX917497 ONB917497 ODF917497 NTJ917497 NJN917497 MZR917497 MPV917497 MFZ917497 LWD917497 LMH917497 LCL917497 KSP917497 KIT917497 JYX917497 JPB917497 JFF917497 IVJ917497 ILN917497 IBR917497 HRV917497 HHZ917497 GYD917497 GOH917497 GEL917497 FUP917497 FKT917497 FAX917497 ERB917497 EHF917497 DXJ917497 DNN917497 DDR917497 CTV917497 CJZ917497 CAD917497 BQH917497 BGL917497 AWP917497 AMT917497 ACX917497 TB917497 JF917497 K917361 WVR851961 WLV851961 WBZ851961 VSD851961 VIH851961 UYL851961 UOP851961 UET851961 TUX851961 TLB851961 TBF851961 SRJ851961 SHN851961 RXR851961 RNV851961 RDZ851961 QUD851961 QKH851961 QAL851961 PQP851961 PGT851961 OWX851961 ONB851961 ODF851961 NTJ851961 NJN851961 MZR851961 MPV851961 MFZ851961 LWD851961 LMH851961 LCL851961 KSP851961 KIT851961 JYX851961 JPB851961 JFF851961 IVJ851961 ILN851961 IBR851961 HRV851961 HHZ851961 GYD851961 GOH851961 GEL851961 FUP851961 FKT851961 FAX851961 ERB851961 EHF851961 DXJ851961 DNN851961 DDR851961 CTV851961 CJZ851961 CAD851961 BQH851961 BGL851961 AWP851961 AMT851961 ACX851961 TB851961 JF851961 K851825 WVR786425 WLV786425 WBZ786425 VSD786425 VIH786425 UYL786425 UOP786425 UET786425 TUX786425 TLB786425 TBF786425 SRJ786425 SHN786425 RXR786425 RNV786425 RDZ786425 QUD786425 QKH786425 QAL786425 PQP786425 PGT786425 OWX786425 ONB786425 ODF786425 NTJ786425 NJN786425 MZR786425 MPV786425 MFZ786425 LWD786425 LMH786425 LCL786425 KSP786425 KIT786425 JYX786425 JPB786425 JFF786425 IVJ786425 ILN786425 IBR786425 HRV786425 HHZ786425 GYD786425 GOH786425 GEL786425 FUP786425 FKT786425 FAX786425 ERB786425 EHF786425 DXJ786425 DNN786425 DDR786425 CTV786425 CJZ786425 CAD786425 BQH786425 BGL786425 AWP786425 AMT786425 ACX786425 TB786425 JF786425 K786289 WVR720889 WLV720889 WBZ720889 VSD720889 VIH720889 UYL720889 UOP720889 UET720889 TUX720889 TLB720889 TBF720889 SRJ720889 SHN720889 RXR720889 RNV720889 RDZ720889 QUD720889 QKH720889 QAL720889 PQP720889 PGT720889 OWX720889 ONB720889 ODF720889 NTJ720889 NJN720889 MZR720889 MPV720889 MFZ720889 LWD720889 LMH720889 LCL720889 KSP720889 KIT720889 JYX720889 JPB720889 JFF720889 IVJ720889 ILN720889 IBR720889 HRV720889 HHZ720889 GYD720889 GOH720889 GEL720889 FUP720889 FKT720889 FAX720889 ERB720889 EHF720889 DXJ720889 DNN720889 DDR720889 CTV720889 CJZ720889 CAD720889 BQH720889 BGL720889 AWP720889 AMT720889 ACX720889 TB720889 JF720889 K720753 WVR655353 WLV655353 WBZ655353 VSD655353 VIH655353 UYL655353 UOP655353 UET655353 TUX655353 TLB655353 TBF655353 SRJ655353 SHN655353 RXR655353 RNV655353 RDZ655353 QUD655353 QKH655353 QAL655353 PQP655353 PGT655353 OWX655353 ONB655353 ODF655353 NTJ655353 NJN655353 MZR655353 MPV655353 MFZ655353 LWD655353 LMH655353 LCL655353 KSP655353 KIT655353 JYX655353 JPB655353 JFF655353 IVJ655353 ILN655353 IBR655353 HRV655353 HHZ655353 GYD655353 GOH655353 GEL655353 FUP655353 FKT655353 FAX655353 ERB655353 EHF655353 DXJ655353 DNN655353 DDR655353 CTV655353 CJZ655353 CAD655353 BQH655353 BGL655353 AWP655353 AMT655353 ACX655353 TB655353 JF655353 K655217 WVR589817 WLV589817 WBZ589817 VSD589817 VIH589817 UYL589817 UOP589817 UET589817 TUX589817 TLB589817 TBF589817 SRJ589817 SHN589817 RXR589817 RNV589817 RDZ589817 QUD589817 QKH589817 QAL589817 PQP589817 PGT589817 OWX589817 ONB589817 ODF589817 NTJ589817 NJN589817 MZR589817 MPV589817 MFZ589817 LWD589817 LMH589817 LCL589817 KSP589817 KIT589817 JYX589817 JPB589817 JFF589817 IVJ589817 ILN589817 IBR589817 HRV589817 HHZ589817 GYD589817 GOH589817 GEL589817 FUP589817 FKT589817 FAX589817 ERB589817 EHF589817 DXJ589817 DNN589817 DDR589817 CTV589817 CJZ589817 CAD589817 BQH589817 BGL589817 AWP589817 AMT589817 ACX589817 TB589817 JF589817 K589681 WVR524281 WLV524281 WBZ524281 VSD524281 VIH524281 UYL524281 UOP524281 UET524281 TUX524281 TLB524281 TBF524281 SRJ524281 SHN524281 RXR524281 RNV524281 RDZ524281 QUD524281 QKH524281 QAL524281 PQP524281 PGT524281 OWX524281 ONB524281 ODF524281 NTJ524281 NJN524281 MZR524281 MPV524281 MFZ524281 LWD524281 LMH524281 LCL524281 KSP524281 KIT524281 JYX524281 JPB524281 JFF524281 IVJ524281 ILN524281 IBR524281 HRV524281 HHZ524281 GYD524281 GOH524281 GEL524281 FUP524281 FKT524281 FAX524281 ERB524281 EHF524281 DXJ524281 DNN524281 DDR524281 CTV524281 CJZ524281 CAD524281 BQH524281 BGL524281 AWP524281 AMT524281 ACX524281 TB524281 JF524281 K524145 WVR458745 WLV458745 WBZ458745 VSD458745 VIH458745 UYL458745 UOP458745 UET458745 TUX458745 TLB458745 TBF458745 SRJ458745 SHN458745 RXR458745 RNV458745 RDZ458745 QUD458745 QKH458745 QAL458745 PQP458745 PGT458745 OWX458745 ONB458745 ODF458745 NTJ458745 NJN458745 MZR458745 MPV458745 MFZ458745 LWD458745 LMH458745 LCL458745 KSP458745 KIT458745 JYX458745 JPB458745 JFF458745 IVJ458745 ILN458745 IBR458745 HRV458745 HHZ458745 GYD458745 GOH458745 GEL458745 FUP458745 FKT458745 FAX458745 ERB458745 EHF458745 DXJ458745 DNN458745 DDR458745 CTV458745 CJZ458745 CAD458745 BQH458745 BGL458745 AWP458745 AMT458745 ACX458745 TB458745 JF458745 K458609 WVR393209 WLV393209 WBZ393209 VSD393209 VIH393209 UYL393209 UOP393209 UET393209 TUX393209 TLB393209 TBF393209 SRJ393209 SHN393209 RXR393209 RNV393209 RDZ393209 QUD393209 QKH393209 QAL393209 PQP393209 PGT393209 OWX393209 ONB393209 ODF393209 NTJ393209 NJN393209 MZR393209 MPV393209 MFZ393209 LWD393209 LMH393209 LCL393209 KSP393209 KIT393209 JYX393209 JPB393209 JFF393209 IVJ393209 ILN393209 IBR393209 HRV393209 HHZ393209 GYD393209 GOH393209 GEL393209 FUP393209 FKT393209 FAX393209 ERB393209 EHF393209 DXJ393209 DNN393209 DDR393209 CTV393209 CJZ393209 CAD393209 BQH393209 BGL393209 AWP393209 AMT393209 ACX393209 TB393209 JF393209 K393073 WVR327673 WLV327673 WBZ327673 VSD327673 VIH327673 UYL327673 UOP327673 UET327673 TUX327673 TLB327673 TBF327673 SRJ327673 SHN327673 RXR327673 RNV327673 RDZ327673 QUD327673 QKH327673 QAL327673 PQP327673 PGT327673 OWX327673 ONB327673 ODF327673 NTJ327673 NJN327673 MZR327673 MPV327673 MFZ327673 LWD327673 LMH327673 LCL327673 KSP327673 KIT327673 JYX327673 JPB327673 JFF327673 IVJ327673 ILN327673 IBR327673 HRV327673 HHZ327673 GYD327673 GOH327673 GEL327673 FUP327673 FKT327673 FAX327673 ERB327673 EHF327673 DXJ327673 DNN327673 DDR327673 CTV327673 CJZ327673 CAD327673 BQH327673 BGL327673 AWP327673 AMT327673 ACX327673 TB327673 JF327673 K327537 WVR262137 WLV262137 WBZ262137 VSD262137 VIH262137 UYL262137 UOP262137 UET262137 TUX262137 TLB262137 TBF262137 SRJ262137 SHN262137 RXR262137 RNV262137 RDZ262137 QUD262137 QKH262137 QAL262137 PQP262137 PGT262137 OWX262137 ONB262137 ODF262137 NTJ262137 NJN262137 MZR262137 MPV262137 MFZ262137 LWD262137 LMH262137 LCL262137 KSP262137 KIT262137 JYX262137 JPB262137 JFF262137 IVJ262137 ILN262137 IBR262137 HRV262137 HHZ262137 GYD262137 GOH262137 GEL262137 FUP262137 FKT262137 FAX262137 ERB262137 EHF262137 DXJ262137 DNN262137 DDR262137 CTV262137 CJZ262137 CAD262137 BQH262137 BGL262137 AWP262137 AMT262137 ACX262137 TB262137 JF262137 K262001 WVR196601 WLV196601 WBZ196601 VSD196601 VIH196601 UYL196601 UOP196601 UET196601 TUX196601 TLB196601 TBF196601 SRJ196601 SHN196601 RXR196601 RNV196601 RDZ196601 QUD196601 QKH196601 QAL196601 PQP196601 PGT196601 OWX196601 ONB196601 ODF196601 NTJ196601 NJN196601 MZR196601 MPV196601 MFZ196601 LWD196601 LMH196601 LCL196601 KSP196601 KIT196601 JYX196601 JPB196601 JFF196601 IVJ196601 ILN196601 IBR196601 HRV196601 HHZ196601 GYD196601 GOH196601 GEL196601 FUP196601 FKT196601 FAX196601 ERB196601 EHF196601 DXJ196601 DNN196601 DDR196601 CTV196601 CJZ196601 CAD196601 BQH196601 BGL196601 AWP196601 AMT196601 ACX196601 TB196601 JF196601 K196465 WVR131065 WLV131065 WBZ131065 VSD131065 VIH131065 UYL131065 UOP131065 UET131065 TUX131065 TLB131065 TBF131065 SRJ131065 SHN131065 RXR131065 RNV131065 RDZ131065 QUD131065 QKH131065 QAL131065 PQP131065 PGT131065 OWX131065 ONB131065 ODF131065 NTJ131065 NJN131065 MZR131065 MPV131065 MFZ131065 LWD131065 LMH131065 LCL131065 KSP131065 KIT131065 JYX131065 JPB131065 JFF131065 IVJ131065 ILN131065 IBR131065 HRV131065 HHZ131065 GYD131065 GOH131065 GEL131065 FUP131065 FKT131065 FAX131065 ERB131065 EHF131065 DXJ131065 DNN131065 DDR131065 CTV131065 CJZ131065 CAD131065 BQH131065 BGL131065 AWP131065 AMT131065 ACX131065 TB131065 JF131065 K130929 WVR65529 WLV65529 WBZ65529 VSD65529 VIH65529 UYL65529 UOP65529 UET65529 TUX65529 TLB65529 TBF65529 SRJ65529 SHN65529 RXR65529 RNV65529 RDZ65529 QUD65529 QKH65529 QAL65529 PQP65529 PGT65529 OWX65529 ONB65529 ODF65529 NTJ65529 NJN65529 MZR65529 MPV65529 MFZ65529 LWD65529 LMH65529 LCL65529 KSP65529 KIT65529 JYX65529 JPB65529 JFF65529 IVJ65529 ILN65529 IBR65529 HRV65529 HHZ65529 GYD65529 GOH65529 GEL65529 FUP65529 FKT65529 FAX65529 ERB65529 EHF65529 DXJ65529 DNN65529 DDR65529 CTV65529 CJZ65529 CAD65529 BQH65529 BGL65529 AWP65529 AMT65529 ACX65529 TB65529 JF65529 K65393" xr:uid="{984573C3-80B5-48FA-81F7-547A59EBD1B1}">
      <formula1>$M$11:$M$21</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D20F2272-7634-47F3-B69C-9565F296F3B7}">
      <formula1>$N$9:$N$9</formula1>
    </dataValidation>
    <dataValidation type="list" allowBlank="1" showInputMessage="1" showErrorMessage="1" sqref="K8" xr:uid="{EFEBD335-F47A-4364-8098-B43E6C07E8B5}">
      <formula1>"2022,2023,2024,2025, 2026"</formula1>
    </dataValidation>
    <dataValidation type="list" allowBlank="1" showInputMessage="1" showErrorMessage="1" sqref="K13" xr:uid="{C5826C33-94F4-4171-8145-DFF223A9B643}">
      <formula1>$N$9:$N$41</formula1>
    </dataValidation>
  </dataValidations>
  <hyperlinks>
    <hyperlink ref="M9" r:id="rId1" display="https://www.dot.ny.gov/main/business-center/contractors/construction-division/fuel-asphalt-steel-price-adjustments?nd=nysdot" xr:uid="{432957BD-B041-4791-8AD8-3FA5E46436C7}"/>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72035-A654-4123-9A78-2B8582D820A4}">
  <dimension ref="B1:Q144"/>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May</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79" t="s">
        <v>159</v>
      </c>
      <c r="G4" s="301" t="s">
        <v>160</v>
      </c>
      <c r="H4" s="302"/>
      <c r="I4" s="178"/>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May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77"/>
      <c r="J8" s="84" t="s">
        <v>140</v>
      </c>
      <c r="K8" s="85">
        <v>2023</v>
      </c>
      <c r="M8" s="290"/>
      <c r="N8" s="291"/>
    </row>
    <row r="9" spans="2:17" ht="24" customHeight="1" x14ac:dyDescent="0.25">
      <c r="B9" s="279" t="s">
        <v>11</v>
      </c>
      <c r="C9" s="279"/>
      <c r="D9" s="279"/>
      <c r="E9" s="279"/>
      <c r="F9" s="279"/>
      <c r="G9" s="279"/>
      <c r="H9" s="279"/>
      <c r="I9" s="177"/>
      <c r="J9" s="84" t="s">
        <v>141</v>
      </c>
      <c r="K9" s="85" t="s">
        <v>151</v>
      </c>
      <c r="L9" s="86"/>
      <c r="M9" s="87" t="s">
        <v>143</v>
      </c>
      <c r="N9" s="88">
        <v>2022</v>
      </c>
    </row>
    <row r="10" spans="2:17" ht="24" customHeight="1" thickBot="1" x14ac:dyDescent="0.3">
      <c r="B10" s="293" t="s">
        <v>12</v>
      </c>
      <c r="C10" s="293"/>
      <c r="D10" s="294" t="str">
        <f>CONCATENATE("The ",F1," ",G1," Average is")</f>
        <v>The May 2023 Average is</v>
      </c>
      <c r="E10" s="294"/>
      <c r="F10" s="294"/>
      <c r="G10" s="20">
        <f>K13</f>
        <v>621</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77"/>
      <c r="J13" s="95" t="s">
        <v>149</v>
      </c>
      <c r="K13" s="96">
        <v>621</v>
      </c>
      <c r="M13" s="91" t="s">
        <v>150</v>
      </c>
      <c r="N13" s="93" t="s">
        <v>116</v>
      </c>
      <c r="P13" s="24"/>
      <c r="Q13" s="24"/>
    </row>
    <row r="14" spans="2:17" ht="24" customHeight="1" x14ac:dyDescent="0.25">
      <c r="B14" s="279" t="s">
        <v>16</v>
      </c>
      <c r="C14" s="279"/>
      <c r="D14" s="279"/>
      <c r="E14" s="279"/>
      <c r="F14" s="279"/>
      <c r="G14" s="279"/>
      <c r="H14" s="279"/>
      <c r="I14" s="177"/>
      <c r="J14" s="1"/>
      <c r="K14" s="1"/>
      <c r="M14" s="91" t="s">
        <v>142</v>
      </c>
      <c r="N14" s="97">
        <v>655</v>
      </c>
      <c r="P14" s="24"/>
      <c r="Q14" s="24"/>
    </row>
    <row r="15" spans="2:17" ht="24" customHeight="1" x14ac:dyDescent="0.25">
      <c r="B15" s="279" t="s">
        <v>17</v>
      </c>
      <c r="C15" s="279"/>
      <c r="D15" s="279"/>
      <c r="E15" s="279"/>
      <c r="F15" s="279"/>
      <c r="G15" s="279"/>
      <c r="H15" s="279"/>
      <c r="I15" s="177"/>
      <c r="J15" s="1"/>
      <c r="K15" s="1"/>
      <c r="M15" s="91" t="s">
        <v>151</v>
      </c>
      <c r="N15" s="97">
        <v>719</v>
      </c>
      <c r="P15" s="24"/>
      <c r="Q15" s="24"/>
    </row>
    <row r="16" spans="2:17" ht="24" customHeight="1" x14ac:dyDescent="0.25">
      <c r="B16" s="279" t="s">
        <v>18</v>
      </c>
      <c r="C16" s="279"/>
      <c r="D16" s="279"/>
      <c r="E16" s="279"/>
      <c r="F16" s="279"/>
      <c r="G16" s="279"/>
      <c r="H16" s="279"/>
      <c r="I16" s="177"/>
      <c r="J16" s="1"/>
      <c r="K16" s="1"/>
      <c r="M16" s="91" t="s">
        <v>152</v>
      </c>
      <c r="N16" s="97">
        <v>779</v>
      </c>
      <c r="P16" s="24"/>
      <c r="Q16" s="24"/>
    </row>
    <row r="17" spans="2:17" ht="24" customHeight="1" x14ac:dyDescent="0.25">
      <c r="B17" s="279" t="s">
        <v>19</v>
      </c>
      <c r="C17" s="279"/>
      <c r="D17" s="279"/>
      <c r="E17" s="279"/>
      <c r="F17" s="279"/>
      <c r="G17" s="279"/>
      <c r="H17" s="279"/>
      <c r="I17" s="177"/>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156</v>
      </c>
      <c r="N19" s="97">
        <v>764</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157</v>
      </c>
      <c r="N20" s="97">
        <v>690</v>
      </c>
      <c r="P20" s="24"/>
      <c r="Q20" s="24"/>
    </row>
    <row r="21" spans="2:17" ht="29.15" customHeight="1" thickBot="1" x14ac:dyDescent="0.35">
      <c r="B21" s="32" t="s">
        <v>29</v>
      </c>
      <c r="C21" s="33" t="s">
        <v>30</v>
      </c>
      <c r="D21" s="34">
        <v>100</v>
      </c>
      <c r="E21" s="35">
        <v>0.2</v>
      </c>
      <c r="F21" s="36">
        <v>100.2</v>
      </c>
      <c r="G21" s="259">
        <f t="shared" ref="G21:G50" si="0">IF((ABS((($K$13-$K$12)/235)*F21/100))&gt;0.01, ((($K$13-$K$12)/235)*F21/100), 0)</f>
        <v>0.21745531914893618</v>
      </c>
      <c r="H21" s="260" t="e">
        <f t="shared" ref="H21:H26" si="1">IF((ABS((J13-J12)*E21/100))&gt;0.1, (J13-J12)*E21/100, 0)</f>
        <v>#VALUE!</v>
      </c>
      <c r="I21" s="37"/>
      <c r="K21" s="99"/>
      <c r="L21" s="1"/>
      <c r="M21" s="101" t="s">
        <v>158</v>
      </c>
      <c r="N21" s="102">
        <v>640</v>
      </c>
      <c r="P21" s="24"/>
      <c r="Q21" s="24"/>
    </row>
    <row r="22" spans="2:17" ht="29.15" customHeight="1" x14ac:dyDescent="0.3">
      <c r="B22" s="38">
        <v>702.30010000000004</v>
      </c>
      <c r="C22" s="39" t="s">
        <v>31</v>
      </c>
      <c r="D22" s="40">
        <v>55</v>
      </c>
      <c r="E22" s="40">
        <v>1.7</v>
      </c>
      <c r="F22" s="41">
        <v>56.7</v>
      </c>
      <c r="G22" s="252">
        <f t="shared" si="0"/>
        <v>0.12305106382978724</v>
      </c>
      <c r="H22" s="253" t="e">
        <f t="shared" si="1"/>
        <v>#VALUE!</v>
      </c>
      <c r="I22" s="37"/>
      <c r="M22" s="87"/>
      <c r="N22" s="88">
        <v>2023</v>
      </c>
    </row>
    <row r="23" spans="2:17" ht="29.15" customHeight="1" x14ac:dyDescent="0.3">
      <c r="B23" s="38">
        <v>702.30020000000002</v>
      </c>
      <c r="C23" s="39" t="s">
        <v>32</v>
      </c>
      <c r="D23" s="40">
        <v>55</v>
      </c>
      <c r="E23" s="40">
        <v>1.7</v>
      </c>
      <c r="F23" s="41">
        <v>56.7</v>
      </c>
      <c r="G23" s="252">
        <f t="shared" si="0"/>
        <v>0.12305106382978724</v>
      </c>
      <c r="H23" s="253">
        <f t="shared" si="1"/>
        <v>0</v>
      </c>
      <c r="I23" s="37"/>
      <c r="M23" s="91" t="s">
        <v>144</v>
      </c>
      <c r="N23" s="92" t="s">
        <v>145</v>
      </c>
    </row>
    <row r="24" spans="2:17" ht="29.15" customHeight="1" x14ac:dyDescent="0.3">
      <c r="B24" s="38">
        <v>702.31010000000003</v>
      </c>
      <c r="C24" s="39" t="s">
        <v>33</v>
      </c>
      <c r="D24" s="40">
        <v>63</v>
      </c>
      <c r="E24" s="40">
        <v>2.7</v>
      </c>
      <c r="F24" s="41">
        <v>65.7</v>
      </c>
      <c r="G24" s="252">
        <f t="shared" si="0"/>
        <v>0.14258297872340425</v>
      </c>
      <c r="H24" s="253">
        <f t="shared" si="1"/>
        <v>0</v>
      </c>
      <c r="I24" s="37"/>
      <c r="M24" s="91" t="s">
        <v>146</v>
      </c>
      <c r="N24" s="97">
        <v>626</v>
      </c>
    </row>
    <row r="25" spans="2:17" ht="29.15" customHeight="1" x14ac:dyDescent="0.3">
      <c r="B25" s="38">
        <v>702.31020000000001</v>
      </c>
      <c r="C25" s="39" t="s">
        <v>34</v>
      </c>
      <c r="D25" s="40">
        <v>63</v>
      </c>
      <c r="E25" s="40">
        <v>2.7</v>
      </c>
      <c r="F25" s="41">
        <v>65.7</v>
      </c>
      <c r="G25" s="252">
        <f t="shared" si="0"/>
        <v>0.14258297872340425</v>
      </c>
      <c r="H25" s="253">
        <f t="shared" si="1"/>
        <v>0</v>
      </c>
      <c r="I25" s="37"/>
      <c r="M25" s="91" t="s">
        <v>148</v>
      </c>
      <c r="N25" s="97">
        <v>608</v>
      </c>
    </row>
    <row r="26" spans="2:17" ht="29.15" customHeight="1" x14ac:dyDescent="0.3">
      <c r="B26" s="38">
        <v>702.32010000000002</v>
      </c>
      <c r="C26" s="39" t="s">
        <v>35</v>
      </c>
      <c r="D26" s="40">
        <v>65</v>
      </c>
      <c r="E26" s="40">
        <v>8.1999999999999993</v>
      </c>
      <c r="F26" s="41">
        <v>73.2</v>
      </c>
      <c r="G26" s="252">
        <f t="shared" si="0"/>
        <v>0.1588595744680851</v>
      </c>
      <c r="H26" s="253">
        <f t="shared" si="1"/>
        <v>0</v>
      </c>
      <c r="I26" s="37"/>
      <c r="M26" s="91" t="s">
        <v>150</v>
      </c>
      <c r="N26" s="97">
        <v>617</v>
      </c>
    </row>
    <row r="27" spans="2:17" ht="29.15" customHeight="1" x14ac:dyDescent="0.3">
      <c r="B27" s="38">
        <v>702.33010000000002</v>
      </c>
      <c r="C27" s="39" t="s">
        <v>36</v>
      </c>
      <c r="D27" s="40">
        <v>65</v>
      </c>
      <c r="E27" s="40">
        <v>8.1999999999999993</v>
      </c>
      <c r="F27" s="41">
        <v>73.2</v>
      </c>
      <c r="G27" s="252">
        <f t="shared" si="0"/>
        <v>0.1588595744680851</v>
      </c>
      <c r="H27" s="253" t="e">
        <f>IF((ABS((#REF!-J18)*E27/100))&gt;0.1, (#REF!-J18)*E27/100, 0)</f>
        <v>#REF!</v>
      </c>
      <c r="I27" s="37"/>
      <c r="M27" s="91" t="s">
        <v>142</v>
      </c>
      <c r="N27" s="97">
        <v>612</v>
      </c>
    </row>
    <row r="28" spans="2:17" ht="29.15" customHeight="1" x14ac:dyDescent="0.3">
      <c r="B28" s="38">
        <v>702.34010000000001</v>
      </c>
      <c r="C28" s="39" t="s">
        <v>37</v>
      </c>
      <c r="D28" s="40">
        <v>65</v>
      </c>
      <c r="E28" s="40">
        <v>2.7</v>
      </c>
      <c r="F28" s="41">
        <v>67.7</v>
      </c>
      <c r="G28" s="252">
        <f t="shared" si="0"/>
        <v>0.14692340425531916</v>
      </c>
      <c r="H28" s="253" t="e">
        <f>IF((ABS((J19-#REF!)*E28/100))&gt;0.1, (J19-#REF!)*E28/100, 0)</f>
        <v>#REF!</v>
      </c>
      <c r="I28" s="37"/>
      <c r="M28" s="91" t="s">
        <v>151</v>
      </c>
      <c r="N28" s="97">
        <v>621</v>
      </c>
    </row>
    <row r="29" spans="2:17" ht="29.15" customHeight="1" x14ac:dyDescent="0.3">
      <c r="B29" s="38">
        <v>702.34019999999998</v>
      </c>
      <c r="C29" s="39" t="s">
        <v>38</v>
      </c>
      <c r="D29" s="40">
        <v>65</v>
      </c>
      <c r="E29" s="42">
        <v>8.1999999999999993</v>
      </c>
      <c r="F29" s="41">
        <v>73.2</v>
      </c>
      <c r="G29" s="252">
        <f t="shared" si="0"/>
        <v>0.1588595744680851</v>
      </c>
      <c r="H29" s="253">
        <f t="shared" ref="H29:H30" si="2">IF((ABS((J20-J19)*E29/100))&gt;0.1, (J20-J19)*E29/100, 0)</f>
        <v>0</v>
      </c>
      <c r="I29" s="37"/>
      <c r="M29" s="91" t="s">
        <v>152</v>
      </c>
      <c r="N29" s="97"/>
    </row>
    <row r="30" spans="2:17" ht="29.15" customHeight="1" x14ac:dyDescent="0.3">
      <c r="B30" s="38">
        <v>702.3501</v>
      </c>
      <c r="C30" s="39" t="s">
        <v>39</v>
      </c>
      <c r="D30" s="40">
        <v>57</v>
      </c>
      <c r="E30" s="40">
        <v>0.2</v>
      </c>
      <c r="F30" s="41">
        <v>57.2</v>
      </c>
      <c r="G30" s="252">
        <f t="shared" si="0"/>
        <v>0.12413617021276596</v>
      </c>
      <c r="H30" s="253">
        <f t="shared" si="2"/>
        <v>0</v>
      </c>
      <c r="I30" s="37"/>
      <c r="M30" s="91" t="s">
        <v>153</v>
      </c>
      <c r="N30" s="97"/>
    </row>
    <row r="31" spans="2:17" ht="29.15" customHeight="1" x14ac:dyDescent="0.3">
      <c r="B31" s="43" t="s">
        <v>40</v>
      </c>
      <c r="C31" s="44" t="s">
        <v>39</v>
      </c>
      <c r="D31" s="45">
        <v>65</v>
      </c>
      <c r="E31" s="45">
        <v>0.2</v>
      </c>
      <c r="F31" s="46">
        <v>65.2</v>
      </c>
      <c r="G31" s="277">
        <f t="shared" si="0"/>
        <v>0.14149787234042555</v>
      </c>
      <c r="H31" s="278" t="e">
        <f>IF((ABS((#REF!-J21)*E31/100))&gt;0.1, (#REF!-J21)*E31/100, 0)</f>
        <v>#REF!</v>
      </c>
      <c r="I31" s="37"/>
      <c r="M31" s="91" t="s">
        <v>154</v>
      </c>
      <c r="N31" s="97"/>
    </row>
    <row r="32" spans="2:17" ht="29.15" customHeight="1" x14ac:dyDescent="0.3">
      <c r="B32" s="38">
        <v>702.36009999999999</v>
      </c>
      <c r="C32" s="39" t="s">
        <v>41</v>
      </c>
      <c r="D32" s="40">
        <v>57</v>
      </c>
      <c r="E32" s="40">
        <v>0.2</v>
      </c>
      <c r="F32" s="41">
        <v>57.2</v>
      </c>
      <c r="G32" s="252">
        <f t="shared" si="0"/>
        <v>0.12413617021276596</v>
      </c>
      <c r="H32" s="253" t="e">
        <f>IF((ABS((#REF!-#REF!)*E32/100))&gt;0.1, (#REF!-#REF!)*E32/100, 0)</f>
        <v>#REF!</v>
      </c>
      <c r="I32" s="37"/>
      <c r="M32" s="91" t="s">
        <v>155</v>
      </c>
      <c r="N32" s="97"/>
    </row>
    <row r="33" spans="2:14" ht="29.15" customHeight="1" x14ac:dyDescent="0.3">
      <c r="B33" s="43" t="s">
        <v>42</v>
      </c>
      <c r="C33" s="44" t="s">
        <v>41</v>
      </c>
      <c r="D33" s="45">
        <v>65</v>
      </c>
      <c r="E33" s="45">
        <v>0.2</v>
      </c>
      <c r="F33" s="46">
        <v>65.2</v>
      </c>
      <c r="G33" s="277">
        <f t="shared" si="0"/>
        <v>0.14149787234042555</v>
      </c>
      <c r="H33" s="278" t="e">
        <f>IF((ABS((#REF!-#REF!)*E33/100))&gt;0.1, (#REF!-#REF!)*E33/100, 0)</f>
        <v>#REF!</v>
      </c>
      <c r="I33" s="37"/>
      <c r="M33" s="91" t="s">
        <v>156</v>
      </c>
      <c r="N33" s="97"/>
    </row>
    <row r="34" spans="2:14" ht="29.15" customHeight="1" x14ac:dyDescent="0.3">
      <c r="B34" s="38" t="s">
        <v>43</v>
      </c>
      <c r="C34" s="39" t="s">
        <v>44</v>
      </c>
      <c r="D34" s="40">
        <v>63</v>
      </c>
      <c r="E34" s="40">
        <v>2.7</v>
      </c>
      <c r="F34" s="41">
        <v>65.7</v>
      </c>
      <c r="G34" s="252">
        <f t="shared" si="0"/>
        <v>0.14258297872340425</v>
      </c>
      <c r="H34" s="253" t="e">
        <f>IF((ABS((#REF!-#REF!)*E34/100))&gt;0.1, (#REF!-#REF!)*E34/100, 0)</f>
        <v>#REF!</v>
      </c>
      <c r="I34" s="37"/>
      <c r="M34" s="91" t="s">
        <v>157</v>
      </c>
      <c r="N34" s="97"/>
    </row>
    <row r="35" spans="2:14" ht="29.15" customHeight="1" thickBot="1" x14ac:dyDescent="0.35">
      <c r="B35" s="38" t="s">
        <v>45</v>
      </c>
      <c r="C35" s="39" t="s">
        <v>46</v>
      </c>
      <c r="D35" s="40">
        <v>63</v>
      </c>
      <c r="E35" s="40">
        <v>2.7</v>
      </c>
      <c r="F35" s="41">
        <v>65.7</v>
      </c>
      <c r="G35" s="252">
        <f t="shared" si="0"/>
        <v>0.14258297872340425</v>
      </c>
      <c r="H35" s="253" t="e">
        <f>IF((ABS((#REF!-#REF!)*E35/100))&gt;0.1, (#REF!-#REF!)*E35/100, 0)</f>
        <v>#REF!</v>
      </c>
      <c r="I35" s="37"/>
      <c r="M35" s="101" t="s">
        <v>158</v>
      </c>
      <c r="N35" s="102"/>
    </row>
    <row r="36" spans="2:14" ht="29.15" customHeight="1" x14ac:dyDescent="0.3">
      <c r="B36" s="38" t="s">
        <v>47</v>
      </c>
      <c r="C36" s="39" t="s">
        <v>48</v>
      </c>
      <c r="D36" s="40">
        <v>65</v>
      </c>
      <c r="E36" s="40">
        <v>8.1999999999999993</v>
      </c>
      <c r="F36" s="41">
        <v>73.2</v>
      </c>
      <c r="G36" s="252">
        <f t="shared" si="0"/>
        <v>0.1588595744680851</v>
      </c>
      <c r="H36" s="253" t="e">
        <f>IF((ABS((#REF!-#REF!)*E36/100))&gt;0.1, (#REF!-#REF!)*E36/100, 0)</f>
        <v>#REF!</v>
      </c>
      <c r="I36" s="37"/>
      <c r="M36" s="87"/>
      <c r="N36" s="88">
        <v>2024</v>
      </c>
    </row>
    <row r="37" spans="2:14" ht="29.15" customHeight="1" x14ac:dyDescent="0.3">
      <c r="B37" s="38">
        <v>702.40009999999995</v>
      </c>
      <c r="C37" s="39" t="s">
        <v>49</v>
      </c>
      <c r="D37" s="40">
        <v>60</v>
      </c>
      <c r="E37" s="40">
        <v>2.7</v>
      </c>
      <c r="F37" s="41">
        <v>62.7</v>
      </c>
      <c r="G37" s="252">
        <f t="shared" si="0"/>
        <v>0.13607234042553193</v>
      </c>
      <c r="H37" s="253" t="e">
        <f>IF((ABS((#REF!-#REF!)*E37/100))&gt;0.1, (#REF!-#REF!)*E37/100, 0)</f>
        <v>#REF!</v>
      </c>
      <c r="I37" s="37"/>
      <c r="M37" s="91" t="s">
        <v>144</v>
      </c>
      <c r="N37" s="92" t="s">
        <v>145</v>
      </c>
    </row>
    <row r="38" spans="2:14" ht="29.15" customHeight="1" x14ac:dyDescent="0.3">
      <c r="B38" s="38">
        <v>702.40020000000004</v>
      </c>
      <c r="C38" s="39" t="s">
        <v>50</v>
      </c>
      <c r="D38" s="40">
        <v>60</v>
      </c>
      <c r="E38" s="42">
        <v>2.7</v>
      </c>
      <c r="F38" s="41">
        <v>62.7</v>
      </c>
      <c r="G38" s="252">
        <f t="shared" si="0"/>
        <v>0.13607234042553193</v>
      </c>
      <c r="H38" s="253" t="e">
        <f>IF((ABS((#REF!-#REF!)*E38/100))&gt;0.1, (#REF!-#REF!)*E38/100, 0)</f>
        <v>#REF!</v>
      </c>
      <c r="I38" s="37"/>
      <c r="M38" s="91" t="s">
        <v>146</v>
      </c>
      <c r="N38" s="97"/>
    </row>
    <row r="39" spans="2:14" ht="29.15" customHeight="1" x14ac:dyDescent="0.3">
      <c r="B39" s="38">
        <v>702.41010000000006</v>
      </c>
      <c r="C39" s="39" t="s">
        <v>51</v>
      </c>
      <c r="D39" s="40">
        <v>65</v>
      </c>
      <c r="E39" s="40">
        <v>2.7</v>
      </c>
      <c r="F39" s="41">
        <v>67.7</v>
      </c>
      <c r="G39" s="252">
        <f t="shared" si="0"/>
        <v>0.14692340425531916</v>
      </c>
      <c r="H39" s="253" t="e">
        <f>IF((ABS((#REF!-#REF!)*E39/100))&gt;0.1, (#REF!-#REF!)*E39/100, 0)</f>
        <v>#REF!</v>
      </c>
      <c r="I39" s="37"/>
      <c r="M39" s="91" t="s">
        <v>148</v>
      </c>
      <c r="N39" s="97"/>
    </row>
    <row r="40" spans="2:14" ht="29.15" customHeight="1" x14ac:dyDescent="0.3">
      <c r="B40" s="38">
        <v>702.42010000000005</v>
      </c>
      <c r="C40" s="39" t="s">
        <v>52</v>
      </c>
      <c r="D40" s="40">
        <v>65</v>
      </c>
      <c r="E40" s="40">
        <v>10.199999999999999</v>
      </c>
      <c r="F40" s="41">
        <v>75.2</v>
      </c>
      <c r="G40" s="252">
        <f t="shared" si="0"/>
        <v>0.16320000000000001</v>
      </c>
      <c r="H40" s="253" t="e">
        <f>IF((ABS((#REF!-#REF!)*E40/100))&gt;0.1, (#REF!-#REF!)*E40/100, 0)</f>
        <v>#REF!</v>
      </c>
      <c r="I40" s="37"/>
      <c r="M40" s="91" t="s">
        <v>150</v>
      </c>
      <c r="N40" s="97"/>
    </row>
    <row r="41" spans="2:14" ht="29.15" customHeight="1" thickBot="1" x14ac:dyDescent="0.35">
      <c r="B41" s="38">
        <v>702.43010000000004</v>
      </c>
      <c r="C41" s="39" t="s">
        <v>53</v>
      </c>
      <c r="D41" s="40">
        <v>65</v>
      </c>
      <c r="E41" s="40">
        <v>10.199999999999999</v>
      </c>
      <c r="F41" s="41">
        <v>75.2</v>
      </c>
      <c r="G41" s="252">
        <f t="shared" si="0"/>
        <v>0.16320000000000001</v>
      </c>
      <c r="H41" s="253" t="e">
        <f>IF((ABS((#REF!-#REF!)*E41/100))&gt;0.1, (#REF!-#REF!)*E41/100, 0)</f>
        <v>#REF!</v>
      </c>
      <c r="I41" s="37"/>
      <c r="M41" s="101" t="s">
        <v>142</v>
      </c>
      <c r="N41" s="102"/>
    </row>
    <row r="42" spans="2:14" ht="29.15" customHeight="1" x14ac:dyDescent="0.3">
      <c r="B42" s="38" t="s">
        <v>54</v>
      </c>
      <c r="C42" s="39" t="s">
        <v>55</v>
      </c>
      <c r="D42" s="40">
        <v>57</v>
      </c>
      <c r="E42" s="40">
        <v>0.2</v>
      </c>
      <c r="F42" s="41">
        <v>57.2</v>
      </c>
      <c r="G42" s="252">
        <f t="shared" si="0"/>
        <v>0.12413617021276596</v>
      </c>
      <c r="H42" s="253" t="e">
        <f>IF((ABS((#REF!-#REF!)*E42/100))&gt;0.1, (#REF!-#REF!)*E42/100, 0)</f>
        <v>#REF!</v>
      </c>
      <c r="I42" s="37"/>
    </row>
    <row r="43" spans="2:14" ht="29.15" customHeight="1" x14ac:dyDescent="0.3">
      <c r="B43" s="43" t="s">
        <v>56</v>
      </c>
      <c r="C43" s="44" t="s">
        <v>55</v>
      </c>
      <c r="D43" s="45">
        <v>65</v>
      </c>
      <c r="E43" s="45">
        <v>0.2</v>
      </c>
      <c r="F43" s="46">
        <v>65.2</v>
      </c>
      <c r="G43" s="277">
        <f t="shared" si="0"/>
        <v>0.14149787234042555</v>
      </c>
      <c r="H43" s="278" t="e">
        <f>IF((ABS((#REF!-#REF!)*E43/100))&gt;0.1, (#REF!-#REF!)*E43/100, 0)</f>
        <v>#REF!</v>
      </c>
      <c r="I43" s="37"/>
    </row>
    <row r="44" spans="2:14" ht="29.15" customHeight="1" x14ac:dyDescent="0.3">
      <c r="B44" s="38" t="s">
        <v>57</v>
      </c>
      <c r="C44" s="39" t="s">
        <v>58</v>
      </c>
      <c r="D44" s="40">
        <v>57</v>
      </c>
      <c r="E44" s="40">
        <v>0.2</v>
      </c>
      <c r="F44" s="41">
        <v>57.2</v>
      </c>
      <c r="G44" s="252">
        <f t="shared" si="0"/>
        <v>0.12413617021276596</v>
      </c>
      <c r="H44" s="253" t="e">
        <f>IF((ABS((#REF!-#REF!)*E44/100))&gt;0.1, (#REF!-#REF!)*E44/100, 0)</f>
        <v>#REF!</v>
      </c>
      <c r="I44" s="37"/>
    </row>
    <row r="45" spans="2:14" ht="29.15" customHeight="1" x14ac:dyDescent="0.3">
      <c r="B45" s="43" t="s">
        <v>59</v>
      </c>
      <c r="C45" s="44" t="s">
        <v>58</v>
      </c>
      <c r="D45" s="45">
        <v>65</v>
      </c>
      <c r="E45" s="47">
        <v>0.2</v>
      </c>
      <c r="F45" s="46">
        <v>65.2</v>
      </c>
      <c r="G45" s="277">
        <f t="shared" si="0"/>
        <v>0.14149787234042555</v>
      </c>
      <c r="H45" s="278" t="e">
        <f>IF((ABS((#REF!-#REF!)*E45/100))&gt;0.1, (#REF!-#REF!)*E45/100, 0)</f>
        <v>#REF!</v>
      </c>
      <c r="I45" s="37"/>
    </row>
    <row r="46" spans="2:14" ht="29.15" customHeight="1" x14ac:dyDescent="0.3">
      <c r="B46" s="38">
        <v>702.46010000000001</v>
      </c>
      <c r="C46" s="39" t="s">
        <v>60</v>
      </c>
      <c r="D46" s="40">
        <v>62</v>
      </c>
      <c r="E46" s="40">
        <v>0.2</v>
      </c>
      <c r="F46" s="41">
        <v>62.2</v>
      </c>
      <c r="G46" s="252">
        <f t="shared" si="0"/>
        <v>0.13498723404255319</v>
      </c>
      <c r="H46" s="253" t="e">
        <f>IF((ABS((#REF!-#REF!)*E46/100))&gt;0.1, (#REF!-#REF!)*E46/100, 0)</f>
        <v>#REF!</v>
      </c>
      <c r="I46" s="37"/>
    </row>
    <row r="47" spans="2:14" ht="29.15" customHeight="1" x14ac:dyDescent="0.3">
      <c r="B47" s="38" t="s">
        <v>61</v>
      </c>
      <c r="C47" s="39" t="s">
        <v>62</v>
      </c>
      <c r="D47" s="40">
        <v>60</v>
      </c>
      <c r="E47" s="40">
        <v>2.7</v>
      </c>
      <c r="F47" s="41">
        <v>62.7</v>
      </c>
      <c r="G47" s="252">
        <f t="shared" si="0"/>
        <v>0.13607234042553193</v>
      </c>
      <c r="H47" s="253" t="e">
        <f>IF((ABS((#REF!-#REF!)*E47/100))&gt;0.1, (#REF!-#REF!)*E47/100, 0)</f>
        <v>#REF!</v>
      </c>
      <c r="I47" s="37"/>
    </row>
    <row r="48" spans="2:14" ht="29.15" customHeight="1" x14ac:dyDescent="0.3">
      <c r="B48" s="38" t="s">
        <v>63</v>
      </c>
      <c r="C48" s="39" t="s">
        <v>64</v>
      </c>
      <c r="D48" s="40">
        <v>65</v>
      </c>
      <c r="E48" s="40">
        <v>2.7</v>
      </c>
      <c r="F48" s="41">
        <v>67.7</v>
      </c>
      <c r="G48" s="252">
        <f t="shared" si="0"/>
        <v>0.14692340425531916</v>
      </c>
      <c r="H48" s="253" t="e">
        <f>IF((ABS((#REF!-#REF!)*E48/100))&gt;0.1, (#REF!-#REF!)*E48/100, 0)</f>
        <v>#REF!</v>
      </c>
      <c r="I48" s="37"/>
    </row>
    <row r="49" spans="2:17" ht="29.15" customHeight="1" x14ac:dyDescent="0.3">
      <c r="B49" s="38" t="s">
        <v>65</v>
      </c>
      <c r="C49" s="39" t="s">
        <v>66</v>
      </c>
      <c r="D49" s="40">
        <v>62</v>
      </c>
      <c r="E49" s="40">
        <v>0.2</v>
      </c>
      <c r="F49" s="41">
        <v>62.2</v>
      </c>
      <c r="G49" s="252">
        <f t="shared" si="0"/>
        <v>0.13498723404255319</v>
      </c>
      <c r="H49" s="253" t="e">
        <f>IF((ABS((#REF!-#REF!)*E49/100))&gt;0.1, (#REF!-#REF!)*E49/100, 0)</f>
        <v>#REF!</v>
      </c>
      <c r="I49" s="37"/>
    </row>
    <row r="50" spans="2:17" ht="29.15" customHeight="1" x14ac:dyDescent="0.3">
      <c r="B50" s="38" t="s">
        <v>67</v>
      </c>
      <c r="C50" s="39" t="s">
        <v>68</v>
      </c>
      <c r="D50" s="40">
        <v>40</v>
      </c>
      <c r="E50" s="40">
        <v>0.2</v>
      </c>
      <c r="F50" s="41">
        <v>40.200000000000003</v>
      </c>
      <c r="G50" s="252">
        <f t="shared" si="0"/>
        <v>8.724255319148938E-2</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0.1432340425531915</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0.12196595744680852</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1.4331E-2</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0.20660425531914897</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1.0251E-2</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0</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4.6920000000000002</v>
      </c>
      <c r="H73" s="260" t="e">
        <f>IF((ABS((#REF!-#REF!)*E73/100))&gt;0.1, (#REF!-#REF!)*E73/100, 0)</f>
        <v>#REF!</v>
      </c>
      <c r="I73" s="37"/>
    </row>
    <row r="74" spans="2:17" ht="22" customHeight="1" x14ac:dyDescent="0.3">
      <c r="B74" s="66" t="s">
        <v>91</v>
      </c>
      <c r="C74" s="62" t="s">
        <v>92</v>
      </c>
      <c r="D74" s="40">
        <v>9</v>
      </c>
      <c r="E74" s="40">
        <v>0.2</v>
      </c>
      <c r="F74" s="41">
        <v>9.1999999999999993</v>
      </c>
      <c r="G74" s="252">
        <f t="shared" si="3"/>
        <v>4.6920000000000002</v>
      </c>
      <c r="H74" s="253" t="e">
        <f>IF((ABS((#REF!-#REF!)*E74/100))&gt;0.1, (#REF!-#REF!)*E74/100, 0)</f>
        <v>#REF!</v>
      </c>
      <c r="I74" s="37"/>
    </row>
    <row r="75" spans="2:17" ht="22" customHeight="1" x14ac:dyDescent="0.3">
      <c r="B75" s="66" t="s">
        <v>93</v>
      </c>
      <c r="C75" s="62" t="s">
        <v>94</v>
      </c>
      <c r="D75" s="40">
        <v>9</v>
      </c>
      <c r="E75" s="40">
        <v>0.2</v>
      </c>
      <c r="F75" s="41">
        <v>9.1999999999999993</v>
      </c>
      <c r="G75" s="252">
        <f t="shared" si="3"/>
        <v>4.6920000000000002</v>
      </c>
      <c r="H75" s="253" t="e">
        <f>IF((ABS((#REF!-#REF!)*E75/100))&gt;0.1, (#REF!-#REF!)*E75/100, 0)</f>
        <v>#REF!</v>
      </c>
      <c r="I75" s="37"/>
    </row>
    <row r="76" spans="2:17" ht="22" customHeight="1" x14ac:dyDescent="0.3">
      <c r="B76" s="66" t="s">
        <v>95</v>
      </c>
      <c r="C76" s="62" t="s">
        <v>96</v>
      </c>
      <c r="D76" s="40">
        <v>7.5</v>
      </c>
      <c r="E76" s="40">
        <v>0.2</v>
      </c>
      <c r="F76" s="41">
        <v>7.7</v>
      </c>
      <c r="G76" s="252">
        <f t="shared" si="3"/>
        <v>3.927</v>
      </c>
      <c r="H76" s="253" t="e">
        <f>IF((ABS((#REF!-#REF!)*E76/100))&gt;0.1, (#REF!-#REF!)*E76/100, 0)</f>
        <v>#REF!</v>
      </c>
      <c r="I76" s="37"/>
    </row>
    <row r="77" spans="2:17" ht="22" customHeight="1" x14ac:dyDescent="0.3">
      <c r="B77" s="66" t="s">
        <v>97</v>
      </c>
      <c r="C77" s="62" t="s">
        <v>98</v>
      </c>
      <c r="D77" s="40">
        <v>7.5</v>
      </c>
      <c r="E77" s="40">
        <v>0.2</v>
      </c>
      <c r="F77" s="41">
        <v>7.7</v>
      </c>
      <c r="G77" s="252">
        <f t="shared" si="3"/>
        <v>3.927</v>
      </c>
      <c r="H77" s="253" t="e">
        <f>IF((ABS((#REF!-#REF!)*E77/100))&gt;0.1, (#REF!-#REF!)*E77/100, 0)</f>
        <v>#REF!</v>
      </c>
      <c r="I77" s="37"/>
    </row>
    <row r="78" spans="2:17" ht="22" customHeight="1" x14ac:dyDescent="0.3">
      <c r="B78" s="66" t="s">
        <v>99</v>
      </c>
      <c r="C78" s="62" t="s">
        <v>100</v>
      </c>
      <c r="D78" s="40">
        <v>7.5</v>
      </c>
      <c r="E78" s="40">
        <v>0.2</v>
      </c>
      <c r="F78" s="41">
        <v>7.7</v>
      </c>
      <c r="G78" s="252">
        <f t="shared" si="3"/>
        <v>3.927</v>
      </c>
      <c r="H78" s="253" t="e">
        <f>IF((ABS((#REF!-#REF!)*E78/100))&gt;0.1, (#REF!-#REF!)*E78/100, 0)</f>
        <v>#REF!</v>
      </c>
      <c r="I78" s="37"/>
    </row>
    <row r="79" spans="2:17" ht="22" customHeight="1" x14ac:dyDescent="0.3">
      <c r="B79" s="66" t="s">
        <v>101</v>
      </c>
      <c r="C79" s="62" t="s">
        <v>102</v>
      </c>
      <c r="D79" s="40">
        <v>7.5</v>
      </c>
      <c r="E79" s="40">
        <v>0.2</v>
      </c>
      <c r="F79" s="41">
        <v>7.7</v>
      </c>
      <c r="G79" s="252">
        <f t="shared" si="3"/>
        <v>3.927</v>
      </c>
      <c r="H79" s="253" t="e">
        <f>IF((ABS((#REF!-#REF!)*E79/100))&gt;0.1, (#REF!-#REF!)*E79/100, 0)</f>
        <v>#REF!</v>
      </c>
      <c r="I79" s="37"/>
    </row>
    <row r="80" spans="2:17" ht="22" customHeight="1" x14ac:dyDescent="0.25">
      <c r="B80" s="66" t="s">
        <v>103</v>
      </c>
      <c r="C80" s="62" t="s">
        <v>104</v>
      </c>
      <c r="D80" s="40">
        <v>13.5</v>
      </c>
      <c r="E80" s="40">
        <v>0.2</v>
      </c>
      <c r="F80" s="41">
        <v>13.7</v>
      </c>
      <c r="G80" s="252">
        <f t="shared" si="3"/>
        <v>6.9869999999999992</v>
      </c>
      <c r="H80" s="253" t="e">
        <f>IF((ABS((#REF!-#REF!)*E80/100))&gt;0.1, (#REF!-#REF!)*E80/100, 0)</f>
        <v>#REF!</v>
      </c>
    </row>
    <row r="81" spans="2:14" ht="22" customHeight="1" thickBot="1" x14ac:dyDescent="0.3">
      <c r="B81" s="13" t="s">
        <v>105</v>
      </c>
      <c r="C81" s="67" t="s">
        <v>106</v>
      </c>
      <c r="D81" s="68">
        <v>12</v>
      </c>
      <c r="E81" s="68">
        <v>0.2</v>
      </c>
      <c r="F81" s="69">
        <v>12.2</v>
      </c>
      <c r="G81" s="250">
        <f t="shared" si="3"/>
        <v>6.2219999999999995</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3.8250000000000002</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3.8250000000000002</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176"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0.21745531914893618</v>
      </c>
      <c r="E96" s="105" t="s">
        <v>163</v>
      </c>
      <c r="F96" s="80">
        <f>(3+G21)</f>
        <v>3.2174553191489363</v>
      </c>
      <c r="G96" s="18"/>
      <c r="H96" s="18"/>
      <c r="J96" s="10"/>
      <c r="K96" s="10"/>
      <c r="L96" s="10"/>
      <c r="M96" s="1"/>
      <c r="N96" s="1"/>
    </row>
    <row r="97" spans="2:17" ht="43.5" customHeight="1" x14ac:dyDescent="0.4">
      <c r="B97" s="227" t="s">
        <v>164</v>
      </c>
      <c r="C97" s="227"/>
      <c r="D97" s="106">
        <f>F96</f>
        <v>3.2174553191489363</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176"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0.12196595744680852</v>
      </c>
      <c r="E107" s="105" t="s">
        <v>163</v>
      </c>
      <c r="F107" s="80">
        <f>(45+G60)</f>
        <v>45.121965957446811</v>
      </c>
      <c r="G107" s="18"/>
      <c r="H107" s="18"/>
      <c r="J107" s="10"/>
      <c r="K107" s="10"/>
      <c r="L107" s="10"/>
      <c r="M107" s="1"/>
      <c r="N107" s="1"/>
    </row>
    <row r="108" spans="2:17" ht="43.5" customHeight="1" x14ac:dyDescent="0.4">
      <c r="B108" s="227" t="s">
        <v>164</v>
      </c>
      <c r="C108" s="227"/>
      <c r="D108" s="106">
        <f>F107</f>
        <v>45.121965957446811</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176"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1.0251E-2</v>
      </c>
      <c r="E118" s="105" t="s">
        <v>163</v>
      </c>
      <c r="F118" s="80">
        <f>(45+G66)</f>
        <v>45.010250999999997</v>
      </c>
      <c r="G118" s="18"/>
      <c r="H118" s="18"/>
      <c r="J118" s="10"/>
      <c r="K118" s="10"/>
      <c r="L118" s="10"/>
      <c r="M118" s="1"/>
      <c r="N118" s="1"/>
    </row>
    <row r="119" spans="2:17" ht="43.5" customHeight="1" x14ac:dyDescent="0.4">
      <c r="B119" s="227" t="s">
        <v>164</v>
      </c>
      <c r="C119" s="227"/>
      <c r="D119" s="106">
        <f>F118</f>
        <v>45.010250999999997</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176"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0</v>
      </c>
      <c r="E129" s="105" t="s">
        <v>163</v>
      </c>
      <c r="F129" s="80">
        <f>(1500+G69)</f>
        <v>1500</v>
      </c>
      <c r="G129" s="18"/>
      <c r="H129" s="18"/>
      <c r="J129" s="10"/>
      <c r="K129" s="10"/>
      <c r="L129" s="10"/>
      <c r="M129" s="1"/>
      <c r="N129" s="1"/>
    </row>
    <row r="130" spans="2:17" ht="43.5" customHeight="1" x14ac:dyDescent="0.4">
      <c r="B130" s="227" t="s">
        <v>164</v>
      </c>
      <c r="C130" s="227"/>
      <c r="D130" s="106">
        <f>F129</f>
        <v>1500</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135</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4.6920000000000002</v>
      </c>
      <c r="E140" s="105" t="s">
        <v>163</v>
      </c>
      <c r="F140" s="80">
        <f>(200+G73)</f>
        <v>204.69200000000001</v>
      </c>
      <c r="G140" s="18"/>
      <c r="H140" s="18"/>
      <c r="J140" s="10"/>
      <c r="K140" s="10"/>
      <c r="L140" s="10"/>
      <c r="M140" s="1"/>
      <c r="N140" s="1"/>
    </row>
    <row r="141" spans="2:17" ht="18" x14ac:dyDescent="0.4">
      <c r="B141" s="227" t="s">
        <v>164</v>
      </c>
      <c r="C141" s="227"/>
      <c r="D141" s="106">
        <f>F140</f>
        <v>204.69200000000001</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6JJnu8xJp6CzMEfT6xEJTtGXX576kc0XmL3luGML4fG+YvAX6rdPTiHrfeA+MMm/tILb4cAHX9mmqhAfKkHPsw==" saltValue="Gpab31+JgqCTBTko1V4WrQ==" spinCount="100000" sheet="1" formatColumns="0" formatRows="0"/>
  <mergeCells count="144">
    <mergeCell ref="B1:D1"/>
    <mergeCell ref="C3:E3"/>
    <mergeCell ref="G3:H3"/>
    <mergeCell ref="C4:E4"/>
    <mergeCell ref="G4:H4"/>
    <mergeCell ref="B6:E6"/>
    <mergeCell ref="F6:G6"/>
    <mergeCell ref="B11:H11"/>
    <mergeCell ref="J11:K11"/>
    <mergeCell ref="B12:E12"/>
    <mergeCell ref="B13:H13"/>
    <mergeCell ref="B14:H14"/>
    <mergeCell ref="B15:H15"/>
    <mergeCell ref="J6:K6"/>
    <mergeCell ref="M6:N8"/>
    <mergeCell ref="B7:E7"/>
    <mergeCell ref="B8:H8"/>
    <mergeCell ref="B9:H9"/>
    <mergeCell ref="B10:C10"/>
    <mergeCell ref="D10:F10"/>
    <mergeCell ref="G22:H22"/>
    <mergeCell ref="G23:H23"/>
    <mergeCell ref="G24:H24"/>
    <mergeCell ref="G25:H25"/>
    <mergeCell ref="G26:H26"/>
    <mergeCell ref="G27:H27"/>
    <mergeCell ref="B16:H16"/>
    <mergeCell ref="B17:H17"/>
    <mergeCell ref="B18:H18"/>
    <mergeCell ref="B19:H19"/>
    <mergeCell ref="G20:H20"/>
    <mergeCell ref="G21:H21"/>
    <mergeCell ref="G34:H34"/>
    <mergeCell ref="G35:H35"/>
    <mergeCell ref="G36:H36"/>
    <mergeCell ref="G37:H37"/>
    <mergeCell ref="G38:H38"/>
    <mergeCell ref="G39:H39"/>
    <mergeCell ref="G28:H28"/>
    <mergeCell ref="G29:H29"/>
    <mergeCell ref="G30:H30"/>
    <mergeCell ref="G31:H31"/>
    <mergeCell ref="G32:H32"/>
    <mergeCell ref="G33:H33"/>
    <mergeCell ref="G46:H46"/>
    <mergeCell ref="G47:H47"/>
    <mergeCell ref="G48:H48"/>
    <mergeCell ref="G49:H49"/>
    <mergeCell ref="G50:H50"/>
    <mergeCell ref="G51:H51"/>
    <mergeCell ref="G40:H40"/>
    <mergeCell ref="G41:H41"/>
    <mergeCell ref="G42:H42"/>
    <mergeCell ref="G43:H43"/>
    <mergeCell ref="G44:H44"/>
    <mergeCell ref="G45:H45"/>
    <mergeCell ref="G60:H60"/>
    <mergeCell ref="G61:H61"/>
    <mergeCell ref="G62:H62"/>
    <mergeCell ref="G63:H63"/>
    <mergeCell ref="G64:H64"/>
    <mergeCell ref="G65:H65"/>
    <mergeCell ref="B52:H52"/>
    <mergeCell ref="B54:H54"/>
    <mergeCell ref="G55:H55"/>
    <mergeCell ref="G56:H56"/>
    <mergeCell ref="B58:H58"/>
    <mergeCell ref="G59:H59"/>
    <mergeCell ref="G73:H73"/>
    <mergeCell ref="G74:H74"/>
    <mergeCell ref="G75:H75"/>
    <mergeCell ref="G76:H76"/>
    <mergeCell ref="G77:H77"/>
    <mergeCell ref="G78:H78"/>
    <mergeCell ref="G66:H66"/>
    <mergeCell ref="B67:H67"/>
    <mergeCell ref="G68:H68"/>
    <mergeCell ref="G69:H69"/>
    <mergeCell ref="B71:H71"/>
    <mergeCell ref="G72:H72"/>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B101:H101"/>
    <mergeCell ref="B102:B103"/>
    <mergeCell ref="E102:F102"/>
    <mergeCell ref="G102:H103"/>
    <mergeCell ref="C103:F103"/>
    <mergeCell ref="B104:H104"/>
    <mergeCell ref="B93:H93"/>
    <mergeCell ref="B94:H94"/>
    <mergeCell ref="B95:C95"/>
    <mergeCell ref="B97:C97"/>
    <mergeCell ref="B99:H99"/>
    <mergeCell ref="B100:H100"/>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37:H137"/>
    <mergeCell ref="B138:H138"/>
    <mergeCell ref="B139:C139"/>
    <mergeCell ref="B141:C141"/>
    <mergeCell ref="B133:H133"/>
    <mergeCell ref="B134:H134"/>
    <mergeCell ref="B135:B136"/>
    <mergeCell ref="C135:C136"/>
    <mergeCell ref="D135:D136"/>
    <mergeCell ref="E135:F136"/>
    <mergeCell ref="G135:H136"/>
  </mergeCells>
  <dataValidations count="5">
    <dataValidation type="list" allowBlank="1" showInputMessage="1" showErrorMessage="1" sqref="K13" xr:uid="{7E04F271-970C-45A6-9C3B-D5AB234AD054}">
      <formula1>$N$9:$N$41</formula1>
    </dataValidation>
    <dataValidation type="list" allowBlank="1" showInputMessage="1" showErrorMessage="1" sqref="K8" xr:uid="{D058DA79-2B3C-428F-AC40-6E251DE55DE2}">
      <formula1>"2022,2023,2024,2025, 2026"</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059CCD1C-613C-4468-81AA-79ABC3ACF368}">
      <formula1>$N$9:$N$9</formula1>
    </dataValidation>
    <dataValidation type="list" allowBlank="1" showInputMessage="1" showErrorMessage="1" sqref="WVR983033 K9 WLV983033 WBZ983033 VSD983033 VIH983033 UYL983033 UOP983033 UET983033 TUX983033 TLB983033 TBF983033 SRJ983033 SHN983033 RXR983033 RNV983033 RDZ983033 QUD983033 QKH983033 QAL983033 PQP983033 PGT983033 OWX983033 ONB983033 ODF983033 NTJ983033 NJN983033 MZR983033 MPV983033 MFZ983033 LWD983033 LMH983033 LCL983033 KSP983033 KIT983033 JYX983033 JPB983033 JFF983033 IVJ983033 ILN983033 IBR983033 HRV983033 HHZ983033 GYD983033 GOH983033 GEL983033 FUP983033 FKT983033 FAX983033 ERB983033 EHF983033 DXJ983033 DNN983033 DDR983033 CTV983033 CJZ983033 CAD983033 BQH983033 BGL983033 AWP983033 AMT983033 ACX983033 TB983033 JF983033 K982897 WVR917497 WLV917497 WBZ917497 VSD917497 VIH917497 UYL917497 UOP917497 UET917497 TUX917497 TLB917497 TBF917497 SRJ917497 SHN917497 RXR917497 RNV917497 RDZ917497 QUD917497 QKH917497 QAL917497 PQP917497 PGT917497 OWX917497 ONB917497 ODF917497 NTJ917497 NJN917497 MZR917497 MPV917497 MFZ917497 LWD917497 LMH917497 LCL917497 KSP917497 KIT917497 JYX917497 JPB917497 JFF917497 IVJ917497 ILN917497 IBR917497 HRV917497 HHZ917497 GYD917497 GOH917497 GEL917497 FUP917497 FKT917497 FAX917497 ERB917497 EHF917497 DXJ917497 DNN917497 DDR917497 CTV917497 CJZ917497 CAD917497 BQH917497 BGL917497 AWP917497 AMT917497 ACX917497 TB917497 JF917497 K917361 WVR851961 WLV851961 WBZ851961 VSD851961 VIH851961 UYL851961 UOP851961 UET851961 TUX851961 TLB851961 TBF851961 SRJ851961 SHN851961 RXR851961 RNV851961 RDZ851961 QUD851961 QKH851961 QAL851961 PQP851961 PGT851961 OWX851961 ONB851961 ODF851961 NTJ851961 NJN851961 MZR851961 MPV851961 MFZ851961 LWD851961 LMH851961 LCL851961 KSP851961 KIT851961 JYX851961 JPB851961 JFF851961 IVJ851961 ILN851961 IBR851961 HRV851961 HHZ851961 GYD851961 GOH851961 GEL851961 FUP851961 FKT851961 FAX851961 ERB851961 EHF851961 DXJ851961 DNN851961 DDR851961 CTV851961 CJZ851961 CAD851961 BQH851961 BGL851961 AWP851961 AMT851961 ACX851961 TB851961 JF851961 K851825 WVR786425 WLV786425 WBZ786425 VSD786425 VIH786425 UYL786425 UOP786425 UET786425 TUX786425 TLB786425 TBF786425 SRJ786425 SHN786425 RXR786425 RNV786425 RDZ786425 QUD786425 QKH786425 QAL786425 PQP786425 PGT786425 OWX786425 ONB786425 ODF786425 NTJ786425 NJN786425 MZR786425 MPV786425 MFZ786425 LWD786425 LMH786425 LCL786425 KSP786425 KIT786425 JYX786425 JPB786425 JFF786425 IVJ786425 ILN786425 IBR786425 HRV786425 HHZ786425 GYD786425 GOH786425 GEL786425 FUP786425 FKT786425 FAX786425 ERB786425 EHF786425 DXJ786425 DNN786425 DDR786425 CTV786425 CJZ786425 CAD786425 BQH786425 BGL786425 AWP786425 AMT786425 ACX786425 TB786425 JF786425 K786289 WVR720889 WLV720889 WBZ720889 VSD720889 VIH720889 UYL720889 UOP720889 UET720889 TUX720889 TLB720889 TBF720889 SRJ720889 SHN720889 RXR720889 RNV720889 RDZ720889 QUD720889 QKH720889 QAL720889 PQP720889 PGT720889 OWX720889 ONB720889 ODF720889 NTJ720889 NJN720889 MZR720889 MPV720889 MFZ720889 LWD720889 LMH720889 LCL720889 KSP720889 KIT720889 JYX720889 JPB720889 JFF720889 IVJ720889 ILN720889 IBR720889 HRV720889 HHZ720889 GYD720889 GOH720889 GEL720889 FUP720889 FKT720889 FAX720889 ERB720889 EHF720889 DXJ720889 DNN720889 DDR720889 CTV720889 CJZ720889 CAD720889 BQH720889 BGL720889 AWP720889 AMT720889 ACX720889 TB720889 JF720889 K720753 WVR655353 WLV655353 WBZ655353 VSD655353 VIH655353 UYL655353 UOP655353 UET655353 TUX655353 TLB655353 TBF655353 SRJ655353 SHN655353 RXR655353 RNV655353 RDZ655353 QUD655353 QKH655353 QAL655353 PQP655353 PGT655353 OWX655353 ONB655353 ODF655353 NTJ655353 NJN655353 MZR655353 MPV655353 MFZ655353 LWD655353 LMH655353 LCL655353 KSP655353 KIT655353 JYX655353 JPB655353 JFF655353 IVJ655353 ILN655353 IBR655353 HRV655353 HHZ655353 GYD655353 GOH655353 GEL655353 FUP655353 FKT655353 FAX655353 ERB655353 EHF655353 DXJ655353 DNN655353 DDR655353 CTV655353 CJZ655353 CAD655353 BQH655353 BGL655353 AWP655353 AMT655353 ACX655353 TB655353 JF655353 K655217 WVR589817 WLV589817 WBZ589817 VSD589817 VIH589817 UYL589817 UOP589817 UET589817 TUX589817 TLB589817 TBF589817 SRJ589817 SHN589817 RXR589817 RNV589817 RDZ589817 QUD589817 QKH589817 QAL589817 PQP589817 PGT589817 OWX589817 ONB589817 ODF589817 NTJ589817 NJN589817 MZR589817 MPV589817 MFZ589817 LWD589817 LMH589817 LCL589817 KSP589817 KIT589817 JYX589817 JPB589817 JFF589817 IVJ589817 ILN589817 IBR589817 HRV589817 HHZ589817 GYD589817 GOH589817 GEL589817 FUP589817 FKT589817 FAX589817 ERB589817 EHF589817 DXJ589817 DNN589817 DDR589817 CTV589817 CJZ589817 CAD589817 BQH589817 BGL589817 AWP589817 AMT589817 ACX589817 TB589817 JF589817 K589681 WVR524281 WLV524281 WBZ524281 VSD524281 VIH524281 UYL524281 UOP524281 UET524281 TUX524281 TLB524281 TBF524281 SRJ524281 SHN524281 RXR524281 RNV524281 RDZ524281 QUD524281 QKH524281 QAL524281 PQP524281 PGT524281 OWX524281 ONB524281 ODF524281 NTJ524281 NJN524281 MZR524281 MPV524281 MFZ524281 LWD524281 LMH524281 LCL524281 KSP524281 KIT524281 JYX524281 JPB524281 JFF524281 IVJ524281 ILN524281 IBR524281 HRV524281 HHZ524281 GYD524281 GOH524281 GEL524281 FUP524281 FKT524281 FAX524281 ERB524281 EHF524281 DXJ524281 DNN524281 DDR524281 CTV524281 CJZ524281 CAD524281 BQH524281 BGL524281 AWP524281 AMT524281 ACX524281 TB524281 JF524281 K524145 WVR458745 WLV458745 WBZ458745 VSD458745 VIH458745 UYL458745 UOP458745 UET458745 TUX458745 TLB458745 TBF458745 SRJ458745 SHN458745 RXR458745 RNV458745 RDZ458745 QUD458745 QKH458745 QAL458745 PQP458745 PGT458745 OWX458745 ONB458745 ODF458745 NTJ458745 NJN458745 MZR458745 MPV458745 MFZ458745 LWD458745 LMH458745 LCL458745 KSP458745 KIT458745 JYX458745 JPB458745 JFF458745 IVJ458745 ILN458745 IBR458745 HRV458745 HHZ458745 GYD458745 GOH458745 GEL458745 FUP458745 FKT458745 FAX458745 ERB458745 EHF458745 DXJ458745 DNN458745 DDR458745 CTV458745 CJZ458745 CAD458745 BQH458745 BGL458745 AWP458745 AMT458745 ACX458745 TB458745 JF458745 K458609 WVR393209 WLV393209 WBZ393209 VSD393209 VIH393209 UYL393209 UOP393209 UET393209 TUX393209 TLB393209 TBF393209 SRJ393209 SHN393209 RXR393209 RNV393209 RDZ393209 QUD393209 QKH393209 QAL393209 PQP393209 PGT393209 OWX393209 ONB393209 ODF393209 NTJ393209 NJN393209 MZR393209 MPV393209 MFZ393209 LWD393209 LMH393209 LCL393209 KSP393209 KIT393209 JYX393209 JPB393209 JFF393209 IVJ393209 ILN393209 IBR393209 HRV393209 HHZ393209 GYD393209 GOH393209 GEL393209 FUP393209 FKT393209 FAX393209 ERB393209 EHF393209 DXJ393209 DNN393209 DDR393209 CTV393209 CJZ393209 CAD393209 BQH393209 BGL393209 AWP393209 AMT393209 ACX393209 TB393209 JF393209 K393073 WVR327673 WLV327673 WBZ327673 VSD327673 VIH327673 UYL327673 UOP327673 UET327673 TUX327673 TLB327673 TBF327673 SRJ327673 SHN327673 RXR327673 RNV327673 RDZ327673 QUD327673 QKH327673 QAL327673 PQP327673 PGT327673 OWX327673 ONB327673 ODF327673 NTJ327673 NJN327673 MZR327673 MPV327673 MFZ327673 LWD327673 LMH327673 LCL327673 KSP327673 KIT327673 JYX327673 JPB327673 JFF327673 IVJ327673 ILN327673 IBR327673 HRV327673 HHZ327673 GYD327673 GOH327673 GEL327673 FUP327673 FKT327673 FAX327673 ERB327673 EHF327673 DXJ327673 DNN327673 DDR327673 CTV327673 CJZ327673 CAD327673 BQH327673 BGL327673 AWP327673 AMT327673 ACX327673 TB327673 JF327673 K327537 WVR262137 WLV262137 WBZ262137 VSD262137 VIH262137 UYL262137 UOP262137 UET262137 TUX262137 TLB262137 TBF262137 SRJ262137 SHN262137 RXR262137 RNV262137 RDZ262137 QUD262137 QKH262137 QAL262137 PQP262137 PGT262137 OWX262137 ONB262137 ODF262137 NTJ262137 NJN262137 MZR262137 MPV262137 MFZ262137 LWD262137 LMH262137 LCL262137 KSP262137 KIT262137 JYX262137 JPB262137 JFF262137 IVJ262137 ILN262137 IBR262137 HRV262137 HHZ262137 GYD262137 GOH262137 GEL262137 FUP262137 FKT262137 FAX262137 ERB262137 EHF262137 DXJ262137 DNN262137 DDR262137 CTV262137 CJZ262137 CAD262137 BQH262137 BGL262137 AWP262137 AMT262137 ACX262137 TB262137 JF262137 K262001 WVR196601 WLV196601 WBZ196601 VSD196601 VIH196601 UYL196601 UOP196601 UET196601 TUX196601 TLB196601 TBF196601 SRJ196601 SHN196601 RXR196601 RNV196601 RDZ196601 QUD196601 QKH196601 QAL196601 PQP196601 PGT196601 OWX196601 ONB196601 ODF196601 NTJ196601 NJN196601 MZR196601 MPV196601 MFZ196601 LWD196601 LMH196601 LCL196601 KSP196601 KIT196601 JYX196601 JPB196601 JFF196601 IVJ196601 ILN196601 IBR196601 HRV196601 HHZ196601 GYD196601 GOH196601 GEL196601 FUP196601 FKT196601 FAX196601 ERB196601 EHF196601 DXJ196601 DNN196601 DDR196601 CTV196601 CJZ196601 CAD196601 BQH196601 BGL196601 AWP196601 AMT196601 ACX196601 TB196601 JF196601 K196465 WVR131065 WLV131065 WBZ131065 VSD131065 VIH131065 UYL131065 UOP131065 UET131065 TUX131065 TLB131065 TBF131065 SRJ131065 SHN131065 RXR131065 RNV131065 RDZ131065 QUD131065 QKH131065 QAL131065 PQP131065 PGT131065 OWX131065 ONB131065 ODF131065 NTJ131065 NJN131065 MZR131065 MPV131065 MFZ131065 LWD131065 LMH131065 LCL131065 KSP131065 KIT131065 JYX131065 JPB131065 JFF131065 IVJ131065 ILN131065 IBR131065 HRV131065 HHZ131065 GYD131065 GOH131065 GEL131065 FUP131065 FKT131065 FAX131065 ERB131065 EHF131065 DXJ131065 DNN131065 DDR131065 CTV131065 CJZ131065 CAD131065 BQH131065 BGL131065 AWP131065 AMT131065 ACX131065 TB131065 JF131065 K130929 WVR65529 WLV65529 WBZ65529 VSD65529 VIH65529 UYL65529 UOP65529 UET65529 TUX65529 TLB65529 TBF65529 SRJ65529 SHN65529 RXR65529 RNV65529 RDZ65529 QUD65529 QKH65529 QAL65529 PQP65529 PGT65529 OWX65529 ONB65529 ODF65529 NTJ65529 NJN65529 MZR65529 MPV65529 MFZ65529 LWD65529 LMH65529 LCL65529 KSP65529 KIT65529 JYX65529 JPB65529 JFF65529 IVJ65529 ILN65529 IBR65529 HRV65529 HHZ65529 GYD65529 GOH65529 GEL65529 FUP65529 FKT65529 FAX65529 ERB65529 EHF65529 DXJ65529 DNN65529 DDR65529 CTV65529 CJZ65529 CAD65529 BQH65529 BGL65529 AWP65529 AMT65529 ACX65529 TB65529 JF65529 K65393" xr:uid="{843EC9E4-C230-4475-B3B8-4E77EE332FA8}">
      <formula1>$M$11:$M$21</formula1>
    </dataValidation>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C953219F-2568-43EC-8ADB-15E422522A10}">
      <formula1>#REF!</formula1>
    </dataValidation>
  </dataValidations>
  <hyperlinks>
    <hyperlink ref="M9" r:id="rId1" display="https://www.dot.ny.gov/main/business-center/contractors/construction-division/fuel-asphalt-steel-price-adjustments?nd=nysdot" xr:uid="{B4CF6AF2-C388-477A-88D7-F8BB1D4DCE20}"/>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3A4FB-F34D-4EA0-ABCF-E63C5CB18EB7}">
  <dimension ref="B1:Q144"/>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April</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75" t="s">
        <v>159</v>
      </c>
      <c r="G4" s="301" t="s">
        <v>160</v>
      </c>
      <c r="H4" s="302"/>
      <c r="I4" s="174"/>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April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73"/>
      <c r="J8" s="84" t="s">
        <v>140</v>
      </c>
      <c r="K8" s="85">
        <v>2023</v>
      </c>
      <c r="M8" s="290"/>
      <c r="N8" s="291"/>
    </row>
    <row r="9" spans="2:17" ht="24" customHeight="1" x14ac:dyDescent="0.25">
      <c r="B9" s="279" t="s">
        <v>11</v>
      </c>
      <c r="C9" s="279"/>
      <c r="D9" s="279"/>
      <c r="E9" s="279"/>
      <c r="F9" s="279"/>
      <c r="G9" s="279"/>
      <c r="H9" s="279"/>
      <c r="I9" s="173"/>
      <c r="J9" s="84" t="s">
        <v>141</v>
      </c>
      <c r="K9" s="85" t="s">
        <v>142</v>
      </c>
      <c r="L9" s="86"/>
      <c r="M9" s="87" t="s">
        <v>143</v>
      </c>
      <c r="N9" s="88">
        <v>2022</v>
      </c>
    </row>
    <row r="10" spans="2:17" ht="24" customHeight="1" thickBot="1" x14ac:dyDescent="0.3">
      <c r="B10" s="293" t="s">
        <v>12</v>
      </c>
      <c r="C10" s="293"/>
      <c r="D10" s="294" t="str">
        <f>CONCATENATE("The ",F1," ",G1," Average is")</f>
        <v>The April 2023 Average is</v>
      </c>
      <c r="E10" s="294"/>
      <c r="F10" s="294"/>
      <c r="G10" s="20">
        <f>K13</f>
        <v>612</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73"/>
      <c r="J13" s="95" t="s">
        <v>149</v>
      </c>
      <c r="K13" s="96">
        <v>612</v>
      </c>
      <c r="M13" s="91" t="s">
        <v>150</v>
      </c>
      <c r="N13" s="93" t="s">
        <v>116</v>
      </c>
      <c r="P13" s="24"/>
      <c r="Q13" s="24"/>
    </row>
    <row r="14" spans="2:17" ht="24" customHeight="1" x14ac:dyDescent="0.25">
      <c r="B14" s="279" t="s">
        <v>16</v>
      </c>
      <c r="C14" s="279"/>
      <c r="D14" s="279"/>
      <c r="E14" s="279"/>
      <c r="F14" s="279"/>
      <c r="G14" s="279"/>
      <c r="H14" s="279"/>
      <c r="I14" s="173"/>
      <c r="J14" s="1"/>
      <c r="K14" s="1"/>
      <c r="M14" s="91" t="s">
        <v>142</v>
      </c>
      <c r="N14" s="97">
        <v>655</v>
      </c>
      <c r="P14" s="24"/>
      <c r="Q14" s="24"/>
    </row>
    <row r="15" spans="2:17" ht="24" customHeight="1" x14ac:dyDescent="0.25">
      <c r="B15" s="279" t="s">
        <v>17</v>
      </c>
      <c r="C15" s="279"/>
      <c r="D15" s="279"/>
      <c r="E15" s="279"/>
      <c r="F15" s="279"/>
      <c r="G15" s="279"/>
      <c r="H15" s="279"/>
      <c r="I15" s="173"/>
      <c r="J15" s="1"/>
      <c r="K15" s="1"/>
      <c r="M15" s="91" t="s">
        <v>151</v>
      </c>
      <c r="N15" s="97">
        <v>719</v>
      </c>
      <c r="P15" s="24"/>
      <c r="Q15" s="24"/>
    </row>
    <row r="16" spans="2:17" ht="24" customHeight="1" x14ac:dyDescent="0.25">
      <c r="B16" s="279" t="s">
        <v>18</v>
      </c>
      <c r="C16" s="279"/>
      <c r="D16" s="279"/>
      <c r="E16" s="279"/>
      <c r="F16" s="279"/>
      <c r="G16" s="279"/>
      <c r="H16" s="279"/>
      <c r="I16" s="173"/>
      <c r="J16" s="1"/>
      <c r="K16" s="1"/>
      <c r="M16" s="91" t="s">
        <v>152</v>
      </c>
      <c r="N16" s="97">
        <v>779</v>
      </c>
      <c r="P16" s="24"/>
      <c r="Q16" s="24"/>
    </row>
    <row r="17" spans="2:17" ht="24" customHeight="1" x14ac:dyDescent="0.25">
      <c r="B17" s="279" t="s">
        <v>19</v>
      </c>
      <c r="C17" s="279"/>
      <c r="D17" s="279"/>
      <c r="E17" s="279"/>
      <c r="F17" s="279"/>
      <c r="G17" s="279"/>
      <c r="H17" s="279"/>
      <c r="I17" s="173"/>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156</v>
      </c>
      <c r="N19" s="97">
        <v>764</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157</v>
      </c>
      <c r="N20" s="97">
        <v>690</v>
      </c>
      <c r="P20" s="24"/>
      <c r="Q20" s="24"/>
    </row>
    <row r="21" spans="2:17" ht="29.15" customHeight="1" thickBot="1" x14ac:dyDescent="0.35">
      <c r="B21" s="32" t="s">
        <v>29</v>
      </c>
      <c r="C21" s="33" t="s">
        <v>30</v>
      </c>
      <c r="D21" s="34">
        <v>100</v>
      </c>
      <c r="E21" s="35">
        <v>0.2</v>
      </c>
      <c r="F21" s="36">
        <v>100.2</v>
      </c>
      <c r="G21" s="259">
        <f t="shared" ref="G21:G50" si="0">IF((ABS((($K$13-$K$12)/235)*F21/100))&gt;0.01, ((($K$13-$K$12)/235)*F21/100), 0)</f>
        <v>0.17908085106382982</v>
      </c>
      <c r="H21" s="260" t="e">
        <f t="shared" ref="H21:H26" si="1">IF((ABS((J13-J12)*E21/100))&gt;0.1, (J13-J12)*E21/100, 0)</f>
        <v>#VALUE!</v>
      </c>
      <c r="I21" s="37"/>
      <c r="K21" s="99"/>
      <c r="L21" s="1"/>
      <c r="M21" s="101" t="s">
        <v>158</v>
      </c>
      <c r="N21" s="102">
        <v>640</v>
      </c>
      <c r="P21" s="24"/>
      <c r="Q21" s="24"/>
    </row>
    <row r="22" spans="2:17" ht="29.15" customHeight="1" x14ac:dyDescent="0.3">
      <c r="B22" s="38">
        <v>702.30010000000004</v>
      </c>
      <c r="C22" s="39" t="s">
        <v>31</v>
      </c>
      <c r="D22" s="40">
        <v>55</v>
      </c>
      <c r="E22" s="40">
        <v>1.7</v>
      </c>
      <c r="F22" s="41">
        <v>56.7</v>
      </c>
      <c r="G22" s="252">
        <f t="shared" si="0"/>
        <v>0.10133617021276597</v>
      </c>
      <c r="H22" s="253" t="e">
        <f t="shared" si="1"/>
        <v>#VALUE!</v>
      </c>
      <c r="I22" s="37"/>
      <c r="M22" s="87"/>
      <c r="N22" s="88">
        <v>2023</v>
      </c>
    </row>
    <row r="23" spans="2:17" ht="29.15" customHeight="1" x14ac:dyDescent="0.3">
      <c r="B23" s="38">
        <v>702.30020000000002</v>
      </c>
      <c r="C23" s="39" t="s">
        <v>32</v>
      </c>
      <c r="D23" s="40">
        <v>55</v>
      </c>
      <c r="E23" s="40">
        <v>1.7</v>
      </c>
      <c r="F23" s="41">
        <v>56.7</v>
      </c>
      <c r="G23" s="252">
        <f t="shared" si="0"/>
        <v>0.10133617021276597</v>
      </c>
      <c r="H23" s="253">
        <f t="shared" si="1"/>
        <v>0</v>
      </c>
      <c r="I23" s="37"/>
      <c r="M23" s="91" t="s">
        <v>144</v>
      </c>
      <c r="N23" s="92" t="s">
        <v>145</v>
      </c>
    </row>
    <row r="24" spans="2:17" ht="29.15" customHeight="1" x14ac:dyDescent="0.3">
      <c r="B24" s="38">
        <v>702.31010000000003</v>
      </c>
      <c r="C24" s="39" t="s">
        <v>33</v>
      </c>
      <c r="D24" s="40">
        <v>63</v>
      </c>
      <c r="E24" s="40">
        <v>2.7</v>
      </c>
      <c r="F24" s="41">
        <v>65.7</v>
      </c>
      <c r="G24" s="252">
        <f t="shared" si="0"/>
        <v>0.11742127659574469</v>
      </c>
      <c r="H24" s="253">
        <f t="shared" si="1"/>
        <v>0</v>
      </c>
      <c r="I24" s="37"/>
      <c r="M24" s="91" t="s">
        <v>146</v>
      </c>
      <c r="N24" s="97">
        <v>626</v>
      </c>
    </row>
    <row r="25" spans="2:17" ht="29.15" customHeight="1" x14ac:dyDescent="0.3">
      <c r="B25" s="38">
        <v>702.31020000000001</v>
      </c>
      <c r="C25" s="39" t="s">
        <v>34</v>
      </c>
      <c r="D25" s="40">
        <v>63</v>
      </c>
      <c r="E25" s="40">
        <v>2.7</v>
      </c>
      <c r="F25" s="41">
        <v>65.7</v>
      </c>
      <c r="G25" s="252">
        <f t="shared" si="0"/>
        <v>0.11742127659574469</v>
      </c>
      <c r="H25" s="253">
        <f t="shared" si="1"/>
        <v>0</v>
      </c>
      <c r="I25" s="37"/>
      <c r="M25" s="91" t="s">
        <v>148</v>
      </c>
      <c r="N25" s="97">
        <v>608</v>
      </c>
    </row>
    <row r="26" spans="2:17" ht="29.15" customHeight="1" x14ac:dyDescent="0.3">
      <c r="B26" s="38">
        <v>702.32010000000002</v>
      </c>
      <c r="C26" s="39" t="s">
        <v>35</v>
      </c>
      <c r="D26" s="40">
        <v>65</v>
      </c>
      <c r="E26" s="40">
        <v>8.1999999999999993</v>
      </c>
      <c r="F26" s="41">
        <v>73.2</v>
      </c>
      <c r="G26" s="252">
        <f t="shared" si="0"/>
        <v>0.13082553191489363</v>
      </c>
      <c r="H26" s="253">
        <f t="shared" si="1"/>
        <v>0</v>
      </c>
      <c r="I26" s="37"/>
      <c r="M26" s="91" t="s">
        <v>150</v>
      </c>
      <c r="N26" s="97">
        <v>617</v>
      </c>
    </row>
    <row r="27" spans="2:17" ht="29.15" customHeight="1" x14ac:dyDescent="0.3">
      <c r="B27" s="38">
        <v>702.33010000000002</v>
      </c>
      <c r="C27" s="39" t="s">
        <v>36</v>
      </c>
      <c r="D27" s="40">
        <v>65</v>
      </c>
      <c r="E27" s="40">
        <v>8.1999999999999993</v>
      </c>
      <c r="F27" s="41">
        <v>73.2</v>
      </c>
      <c r="G27" s="252">
        <f t="shared" si="0"/>
        <v>0.13082553191489363</v>
      </c>
      <c r="H27" s="253" t="e">
        <f>IF((ABS((#REF!-J18)*E27/100))&gt;0.1, (#REF!-J18)*E27/100, 0)</f>
        <v>#REF!</v>
      </c>
      <c r="I27" s="37"/>
      <c r="M27" s="91" t="s">
        <v>142</v>
      </c>
      <c r="N27" s="97">
        <v>612</v>
      </c>
    </row>
    <row r="28" spans="2:17" ht="29.15" customHeight="1" x14ac:dyDescent="0.3">
      <c r="B28" s="38">
        <v>702.34010000000001</v>
      </c>
      <c r="C28" s="39" t="s">
        <v>37</v>
      </c>
      <c r="D28" s="40">
        <v>65</v>
      </c>
      <c r="E28" s="40">
        <v>2.7</v>
      </c>
      <c r="F28" s="41">
        <v>67.7</v>
      </c>
      <c r="G28" s="252">
        <f t="shared" si="0"/>
        <v>0.12099574468085107</v>
      </c>
      <c r="H28" s="253" t="e">
        <f>IF((ABS((J19-#REF!)*E28/100))&gt;0.1, (J19-#REF!)*E28/100, 0)</f>
        <v>#REF!</v>
      </c>
      <c r="I28" s="37"/>
      <c r="M28" s="91" t="s">
        <v>151</v>
      </c>
      <c r="N28" s="97"/>
    </row>
    <row r="29" spans="2:17" ht="29.15" customHeight="1" x14ac:dyDescent="0.3">
      <c r="B29" s="38">
        <v>702.34019999999998</v>
      </c>
      <c r="C29" s="39" t="s">
        <v>38</v>
      </c>
      <c r="D29" s="40">
        <v>65</v>
      </c>
      <c r="E29" s="42">
        <v>8.1999999999999993</v>
      </c>
      <c r="F29" s="41">
        <v>73.2</v>
      </c>
      <c r="G29" s="252">
        <f t="shared" si="0"/>
        <v>0.13082553191489363</v>
      </c>
      <c r="H29" s="253">
        <f t="shared" ref="H29:H30" si="2">IF((ABS((J20-J19)*E29/100))&gt;0.1, (J20-J19)*E29/100, 0)</f>
        <v>0</v>
      </c>
      <c r="I29" s="37"/>
      <c r="M29" s="91" t="s">
        <v>152</v>
      </c>
      <c r="N29" s="97"/>
    </row>
    <row r="30" spans="2:17" ht="29.15" customHeight="1" x14ac:dyDescent="0.3">
      <c r="B30" s="38">
        <v>702.3501</v>
      </c>
      <c r="C30" s="39" t="s">
        <v>39</v>
      </c>
      <c r="D30" s="40">
        <v>57</v>
      </c>
      <c r="E30" s="40">
        <v>0.2</v>
      </c>
      <c r="F30" s="41">
        <v>57.2</v>
      </c>
      <c r="G30" s="252">
        <f t="shared" si="0"/>
        <v>0.10222978723404257</v>
      </c>
      <c r="H30" s="253">
        <f t="shared" si="2"/>
        <v>0</v>
      </c>
      <c r="I30" s="37"/>
      <c r="M30" s="91" t="s">
        <v>153</v>
      </c>
      <c r="N30" s="97"/>
    </row>
    <row r="31" spans="2:17" ht="29.15" customHeight="1" x14ac:dyDescent="0.3">
      <c r="B31" s="43" t="s">
        <v>40</v>
      </c>
      <c r="C31" s="44" t="s">
        <v>39</v>
      </c>
      <c r="D31" s="45">
        <v>65</v>
      </c>
      <c r="E31" s="45">
        <v>0.2</v>
      </c>
      <c r="F31" s="46">
        <v>65.2</v>
      </c>
      <c r="G31" s="277">
        <f t="shared" si="0"/>
        <v>0.1165276595744681</v>
      </c>
      <c r="H31" s="278" t="e">
        <f>IF((ABS((#REF!-J21)*E31/100))&gt;0.1, (#REF!-J21)*E31/100, 0)</f>
        <v>#REF!</v>
      </c>
      <c r="I31" s="37"/>
      <c r="M31" s="91" t="s">
        <v>154</v>
      </c>
      <c r="N31" s="97"/>
    </row>
    <row r="32" spans="2:17" ht="29.15" customHeight="1" x14ac:dyDescent="0.3">
      <c r="B32" s="38">
        <v>702.36009999999999</v>
      </c>
      <c r="C32" s="39" t="s">
        <v>41</v>
      </c>
      <c r="D32" s="40">
        <v>57</v>
      </c>
      <c r="E32" s="40">
        <v>0.2</v>
      </c>
      <c r="F32" s="41">
        <v>57.2</v>
      </c>
      <c r="G32" s="252">
        <f t="shared" si="0"/>
        <v>0.10222978723404257</v>
      </c>
      <c r="H32" s="253" t="e">
        <f>IF((ABS((#REF!-#REF!)*E32/100))&gt;0.1, (#REF!-#REF!)*E32/100, 0)</f>
        <v>#REF!</v>
      </c>
      <c r="I32" s="37"/>
      <c r="M32" s="91" t="s">
        <v>155</v>
      </c>
      <c r="N32" s="97"/>
    </row>
    <row r="33" spans="2:14" ht="29.15" customHeight="1" x14ac:dyDescent="0.3">
      <c r="B33" s="43" t="s">
        <v>42</v>
      </c>
      <c r="C33" s="44" t="s">
        <v>41</v>
      </c>
      <c r="D33" s="45">
        <v>65</v>
      </c>
      <c r="E33" s="45">
        <v>0.2</v>
      </c>
      <c r="F33" s="46">
        <v>65.2</v>
      </c>
      <c r="G33" s="277">
        <f t="shared" si="0"/>
        <v>0.1165276595744681</v>
      </c>
      <c r="H33" s="278" t="e">
        <f>IF((ABS((#REF!-#REF!)*E33/100))&gt;0.1, (#REF!-#REF!)*E33/100, 0)</f>
        <v>#REF!</v>
      </c>
      <c r="I33" s="37"/>
      <c r="M33" s="91" t="s">
        <v>156</v>
      </c>
      <c r="N33" s="97"/>
    </row>
    <row r="34" spans="2:14" ht="29.15" customHeight="1" x14ac:dyDescent="0.3">
      <c r="B34" s="38" t="s">
        <v>43</v>
      </c>
      <c r="C34" s="39" t="s">
        <v>44</v>
      </c>
      <c r="D34" s="40">
        <v>63</v>
      </c>
      <c r="E34" s="40">
        <v>2.7</v>
      </c>
      <c r="F34" s="41">
        <v>65.7</v>
      </c>
      <c r="G34" s="252">
        <f t="shared" si="0"/>
        <v>0.11742127659574469</v>
      </c>
      <c r="H34" s="253" t="e">
        <f>IF((ABS((#REF!-#REF!)*E34/100))&gt;0.1, (#REF!-#REF!)*E34/100, 0)</f>
        <v>#REF!</v>
      </c>
      <c r="I34" s="37"/>
      <c r="M34" s="91" t="s">
        <v>157</v>
      </c>
      <c r="N34" s="97"/>
    </row>
    <row r="35" spans="2:14" ht="29.15" customHeight="1" thickBot="1" x14ac:dyDescent="0.35">
      <c r="B35" s="38" t="s">
        <v>45</v>
      </c>
      <c r="C35" s="39" t="s">
        <v>46</v>
      </c>
      <c r="D35" s="40">
        <v>63</v>
      </c>
      <c r="E35" s="40">
        <v>2.7</v>
      </c>
      <c r="F35" s="41">
        <v>65.7</v>
      </c>
      <c r="G35" s="252">
        <f t="shared" si="0"/>
        <v>0.11742127659574469</v>
      </c>
      <c r="H35" s="253" t="e">
        <f>IF((ABS((#REF!-#REF!)*E35/100))&gt;0.1, (#REF!-#REF!)*E35/100, 0)</f>
        <v>#REF!</v>
      </c>
      <c r="I35" s="37"/>
      <c r="M35" s="101" t="s">
        <v>158</v>
      </c>
      <c r="N35" s="102"/>
    </row>
    <row r="36" spans="2:14" ht="29.15" customHeight="1" x14ac:dyDescent="0.3">
      <c r="B36" s="38" t="s">
        <v>47</v>
      </c>
      <c r="C36" s="39" t="s">
        <v>48</v>
      </c>
      <c r="D36" s="40">
        <v>65</v>
      </c>
      <c r="E36" s="40">
        <v>8.1999999999999993</v>
      </c>
      <c r="F36" s="41">
        <v>73.2</v>
      </c>
      <c r="G36" s="252">
        <f t="shared" si="0"/>
        <v>0.13082553191489363</v>
      </c>
      <c r="H36" s="253" t="e">
        <f>IF((ABS((#REF!-#REF!)*E36/100))&gt;0.1, (#REF!-#REF!)*E36/100, 0)</f>
        <v>#REF!</v>
      </c>
      <c r="I36" s="37"/>
      <c r="M36" s="87"/>
      <c r="N36" s="88">
        <v>2024</v>
      </c>
    </row>
    <row r="37" spans="2:14" ht="29.15" customHeight="1" x14ac:dyDescent="0.3">
      <c r="B37" s="38">
        <v>702.40009999999995</v>
      </c>
      <c r="C37" s="39" t="s">
        <v>49</v>
      </c>
      <c r="D37" s="40">
        <v>60</v>
      </c>
      <c r="E37" s="40">
        <v>2.7</v>
      </c>
      <c r="F37" s="41">
        <v>62.7</v>
      </c>
      <c r="G37" s="252">
        <f t="shared" si="0"/>
        <v>0.11205957446808512</v>
      </c>
      <c r="H37" s="253" t="e">
        <f>IF((ABS((#REF!-#REF!)*E37/100))&gt;0.1, (#REF!-#REF!)*E37/100, 0)</f>
        <v>#REF!</v>
      </c>
      <c r="I37" s="37"/>
      <c r="M37" s="91" t="s">
        <v>144</v>
      </c>
      <c r="N37" s="92" t="s">
        <v>145</v>
      </c>
    </row>
    <row r="38" spans="2:14" ht="29.15" customHeight="1" x14ac:dyDescent="0.3">
      <c r="B38" s="38">
        <v>702.40020000000004</v>
      </c>
      <c r="C38" s="39" t="s">
        <v>50</v>
      </c>
      <c r="D38" s="40">
        <v>60</v>
      </c>
      <c r="E38" s="42">
        <v>2.7</v>
      </c>
      <c r="F38" s="41">
        <v>62.7</v>
      </c>
      <c r="G38" s="252">
        <f t="shared" si="0"/>
        <v>0.11205957446808512</v>
      </c>
      <c r="H38" s="253" t="e">
        <f>IF((ABS((#REF!-#REF!)*E38/100))&gt;0.1, (#REF!-#REF!)*E38/100, 0)</f>
        <v>#REF!</v>
      </c>
      <c r="I38" s="37"/>
      <c r="M38" s="91" t="s">
        <v>146</v>
      </c>
      <c r="N38" s="97"/>
    </row>
    <row r="39" spans="2:14" ht="29.15" customHeight="1" x14ac:dyDescent="0.3">
      <c r="B39" s="38">
        <v>702.41010000000006</v>
      </c>
      <c r="C39" s="39" t="s">
        <v>51</v>
      </c>
      <c r="D39" s="40">
        <v>65</v>
      </c>
      <c r="E39" s="40">
        <v>2.7</v>
      </c>
      <c r="F39" s="41">
        <v>67.7</v>
      </c>
      <c r="G39" s="252">
        <f t="shared" si="0"/>
        <v>0.12099574468085107</v>
      </c>
      <c r="H39" s="253" t="e">
        <f>IF((ABS((#REF!-#REF!)*E39/100))&gt;0.1, (#REF!-#REF!)*E39/100, 0)</f>
        <v>#REF!</v>
      </c>
      <c r="I39" s="37"/>
      <c r="M39" s="91" t="s">
        <v>148</v>
      </c>
      <c r="N39" s="97"/>
    </row>
    <row r="40" spans="2:14" ht="29.15" customHeight="1" x14ac:dyDescent="0.3">
      <c r="B40" s="38">
        <v>702.42010000000005</v>
      </c>
      <c r="C40" s="39" t="s">
        <v>52</v>
      </c>
      <c r="D40" s="40">
        <v>65</v>
      </c>
      <c r="E40" s="40">
        <v>10.199999999999999</v>
      </c>
      <c r="F40" s="41">
        <v>75.2</v>
      </c>
      <c r="G40" s="252">
        <f t="shared" si="0"/>
        <v>0.13440000000000002</v>
      </c>
      <c r="H40" s="253" t="e">
        <f>IF((ABS((#REF!-#REF!)*E40/100))&gt;0.1, (#REF!-#REF!)*E40/100, 0)</f>
        <v>#REF!</v>
      </c>
      <c r="I40" s="37"/>
      <c r="M40" s="91" t="s">
        <v>150</v>
      </c>
      <c r="N40" s="97"/>
    </row>
    <row r="41" spans="2:14" ht="29.15" customHeight="1" thickBot="1" x14ac:dyDescent="0.35">
      <c r="B41" s="38">
        <v>702.43010000000004</v>
      </c>
      <c r="C41" s="39" t="s">
        <v>53</v>
      </c>
      <c r="D41" s="40">
        <v>65</v>
      </c>
      <c r="E41" s="40">
        <v>10.199999999999999</v>
      </c>
      <c r="F41" s="41">
        <v>75.2</v>
      </c>
      <c r="G41" s="252">
        <f t="shared" si="0"/>
        <v>0.13440000000000002</v>
      </c>
      <c r="H41" s="253" t="e">
        <f>IF((ABS((#REF!-#REF!)*E41/100))&gt;0.1, (#REF!-#REF!)*E41/100, 0)</f>
        <v>#REF!</v>
      </c>
      <c r="I41" s="37"/>
      <c r="M41" s="101" t="s">
        <v>142</v>
      </c>
      <c r="N41" s="102"/>
    </row>
    <row r="42" spans="2:14" ht="29.15" customHeight="1" x14ac:dyDescent="0.3">
      <c r="B42" s="38" t="s">
        <v>54</v>
      </c>
      <c r="C42" s="39" t="s">
        <v>55</v>
      </c>
      <c r="D42" s="40">
        <v>57</v>
      </c>
      <c r="E42" s="40">
        <v>0.2</v>
      </c>
      <c r="F42" s="41">
        <v>57.2</v>
      </c>
      <c r="G42" s="252">
        <f t="shared" si="0"/>
        <v>0.10222978723404257</v>
      </c>
      <c r="H42" s="253" t="e">
        <f>IF((ABS((#REF!-#REF!)*E42/100))&gt;0.1, (#REF!-#REF!)*E42/100, 0)</f>
        <v>#REF!</v>
      </c>
      <c r="I42" s="37"/>
    </row>
    <row r="43" spans="2:14" ht="29.15" customHeight="1" x14ac:dyDescent="0.3">
      <c r="B43" s="43" t="s">
        <v>56</v>
      </c>
      <c r="C43" s="44" t="s">
        <v>55</v>
      </c>
      <c r="D43" s="45">
        <v>65</v>
      </c>
      <c r="E43" s="45">
        <v>0.2</v>
      </c>
      <c r="F43" s="46">
        <v>65.2</v>
      </c>
      <c r="G43" s="277">
        <f t="shared" si="0"/>
        <v>0.1165276595744681</v>
      </c>
      <c r="H43" s="278" t="e">
        <f>IF((ABS((#REF!-#REF!)*E43/100))&gt;0.1, (#REF!-#REF!)*E43/100, 0)</f>
        <v>#REF!</v>
      </c>
      <c r="I43" s="37"/>
    </row>
    <row r="44" spans="2:14" ht="29.15" customHeight="1" x14ac:dyDescent="0.3">
      <c r="B44" s="38" t="s">
        <v>57</v>
      </c>
      <c r="C44" s="39" t="s">
        <v>58</v>
      </c>
      <c r="D44" s="40">
        <v>57</v>
      </c>
      <c r="E44" s="40">
        <v>0.2</v>
      </c>
      <c r="F44" s="41">
        <v>57.2</v>
      </c>
      <c r="G44" s="252">
        <f t="shared" si="0"/>
        <v>0.10222978723404257</v>
      </c>
      <c r="H44" s="253" t="e">
        <f>IF((ABS((#REF!-#REF!)*E44/100))&gt;0.1, (#REF!-#REF!)*E44/100, 0)</f>
        <v>#REF!</v>
      </c>
      <c r="I44" s="37"/>
    </row>
    <row r="45" spans="2:14" ht="29.15" customHeight="1" x14ac:dyDescent="0.3">
      <c r="B45" s="43" t="s">
        <v>59</v>
      </c>
      <c r="C45" s="44" t="s">
        <v>58</v>
      </c>
      <c r="D45" s="45">
        <v>65</v>
      </c>
      <c r="E45" s="47">
        <v>0.2</v>
      </c>
      <c r="F45" s="46">
        <v>65.2</v>
      </c>
      <c r="G45" s="277">
        <f t="shared" si="0"/>
        <v>0.1165276595744681</v>
      </c>
      <c r="H45" s="278" t="e">
        <f>IF((ABS((#REF!-#REF!)*E45/100))&gt;0.1, (#REF!-#REF!)*E45/100, 0)</f>
        <v>#REF!</v>
      </c>
      <c r="I45" s="37"/>
    </row>
    <row r="46" spans="2:14" ht="29.15" customHeight="1" x14ac:dyDescent="0.3">
      <c r="B46" s="38">
        <v>702.46010000000001</v>
      </c>
      <c r="C46" s="39" t="s">
        <v>60</v>
      </c>
      <c r="D46" s="40">
        <v>62</v>
      </c>
      <c r="E46" s="40">
        <v>0.2</v>
      </c>
      <c r="F46" s="41">
        <v>62.2</v>
      </c>
      <c r="G46" s="252">
        <f t="shared" si="0"/>
        <v>0.11116595744680852</v>
      </c>
      <c r="H46" s="253" t="e">
        <f>IF((ABS((#REF!-#REF!)*E46/100))&gt;0.1, (#REF!-#REF!)*E46/100, 0)</f>
        <v>#REF!</v>
      </c>
      <c r="I46" s="37"/>
    </row>
    <row r="47" spans="2:14" ht="29.15" customHeight="1" x14ac:dyDescent="0.3">
      <c r="B47" s="38" t="s">
        <v>61</v>
      </c>
      <c r="C47" s="39" t="s">
        <v>62</v>
      </c>
      <c r="D47" s="40">
        <v>60</v>
      </c>
      <c r="E47" s="40">
        <v>2.7</v>
      </c>
      <c r="F47" s="41">
        <v>62.7</v>
      </c>
      <c r="G47" s="252">
        <f t="shared" si="0"/>
        <v>0.11205957446808512</v>
      </c>
      <c r="H47" s="253" t="e">
        <f>IF((ABS((#REF!-#REF!)*E47/100))&gt;0.1, (#REF!-#REF!)*E47/100, 0)</f>
        <v>#REF!</v>
      </c>
      <c r="I47" s="37"/>
    </row>
    <row r="48" spans="2:14" ht="29.15" customHeight="1" x14ac:dyDescent="0.3">
      <c r="B48" s="38" t="s">
        <v>63</v>
      </c>
      <c r="C48" s="39" t="s">
        <v>64</v>
      </c>
      <c r="D48" s="40">
        <v>65</v>
      </c>
      <c r="E48" s="40">
        <v>2.7</v>
      </c>
      <c r="F48" s="41">
        <v>67.7</v>
      </c>
      <c r="G48" s="252">
        <f t="shared" si="0"/>
        <v>0.12099574468085107</v>
      </c>
      <c r="H48" s="253" t="e">
        <f>IF((ABS((#REF!-#REF!)*E48/100))&gt;0.1, (#REF!-#REF!)*E48/100, 0)</f>
        <v>#REF!</v>
      </c>
      <c r="I48" s="37"/>
    </row>
    <row r="49" spans="2:17" ht="29.15" customHeight="1" x14ac:dyDescent="0.3">
      <c r="B49" s="38" t="s">
        <v>65</v>
      </c>
      <c r="C49" s="39" t="s">
        <v>66</v>
      </c>
      <c r="D49" s="40">
        <v>62</v>
      </c>
      <c r="E49" s="40">
        <v>0.2</v>
      </c>
      <c r="F49" s="41">
        <v>62.2</v>
      </c>
      <c r="G49" s="252">
        <f t="shared" si="0"/>
        <v>0.11116595744680852</v>
      </c>
      <c r="H49" s="253" t="e">
        <f>IF((ABS((#REF!-#REF!)*E49/100))&gt;0.1, (#REF!-#REF!)*E49/100, 0)</f>
        <v>#REF!</v>
      </c>
      <c r="I49" s="37"/>
    </row>
    <row r="50" spans="2:17" ht="29.15" customHeight="1" x14ac:dyDescent="0.3">
      <c r="B50" s="38" t="s">
        <v>67</v>
      </c>
      <c r="C50" s="39" t="s">
        <v>68</v>
      </c>
      <c r="D50" s="40">
        <v>40</v>
      </c>
      <c r="E50" s="40">
        <v>0.2</v>
      </c>
      <c r="F50" s="41">
        <v>40.200000000000003</v>
      </c>
      <c r="G50" s="252">
        <f t="shared" si="0"/>
        <v>7.1846808510638308E-2</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0.11795744680851064</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0.10044255319148937</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1.1802000000000002E-2</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0.17014468085106382</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8.4419999999999999E-3</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0</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3.8639999999999999</v>
      </c>
      <c r="H73" s="260" t="e">
        <f>IF((ABS((#REF!-#REF!)*E73/100))&gt;0.1, (#REF!-#REF!)*E73/100, 0)</f>
        <v>#REF!</v>
      </c>
      <c r="I73" s="37"/>
    </row>
    <row r="74" spans="2:17" ht="22" customHeight="1" x14ac:dyDescent="0.3">
      <c r="B74" s="66" t="s">
        <v>91</v>
      </c>
      <c r="C74" s="62" t="s">
        <v>92</v>
      </c>
      <c r="D74" s="40">
        <v>9</v>
      </c>
      <c r="E74" s="40">
        <v>0.2</v>
      </c>
      <c r="F74" s="41">
        <v>9.1999999999999993</v>
      </c>
      <c r="G74" s="252">
        <f t="shared" si="3"/>
        <v>3.8639999999999999</v>
      </c>
      <c r="H74" s="253" t="e">
        <f>IF((ABS((#REF!-#REF!)*E74/100))&gt;0.1, (#REF!-#REF!)*E74/100, 0)</f>
        <v>#REF!</v>
      </c>
      <c r="I74" s="37"/>
    </row>
    <row r="75" spans="2:17" ht="22" customHeight="1" x14ac:dyDescent="0.3">
      <c r="B75" s="66" t="s">
        <v>93</v>
      </c>
      <c r="C75" s="62" t="s">
        <v>94</v>
      </c>
      <c r="D75" s="40">
        <v>9</v>
      </c>
      <c r="E75" s="40">
        <v>0.2</v>
      </c>
      <c r="F75" s="41">
        <v>9.1999999999999993</v>
      </c>
      <c r="G75" s="252">
        <f t="shared" si="3"/>
        <v>3.8639999999999999</v>
      </c>
      <c r="H75" s="253" t="e">
        <f>IF((ABS((#REF!-#REF!)*E75/100))&gt;0.1, (#REF!-#REF!)*E75/100, 0)</f>
        <v>#REF!</v>
      </c>
      <c r="I75" s="37"/>
    </row>
    <row r="76" spans="2:17" ht="22" customHeight="1" x14ac:dyDescent="0.3">
      <c r="B76" s="66" t="s">
        <v>95</v>
      </c>
      <c r="C76" s="62" t="s">
        <v>96</v>
      </c>
      <c r="D76" s="40">
        <v>7.5</v>
      </c>
      <c r="E76" s="40">
        <v>0.2</v>
      </c>
      <c r="F76" s="41">
        <v>7.7</v>
      </c>
      <c r="G76" s="252">
        <f t="shared" si="3"/>
        <v>3.2340000000000004</v>
      </c>
      <c r="H76" s="253" t="e">
        <f>IF((ABS((#REF!-#REF!)*E76/100))&gt;0.1, (#REF!-#REF!)*E76/100, 0)</f>
        <v>#REF!</v>
      </c>
      <c r="I76" s="37"/>
    </row>
    <row r="77" spans="2:17" ht="22" customHeight="1" x14ac:dyDescent="0.3">
      <c r="B77" s="66" t="s">
        <v>97</v>
      </c>
      <c r="C77" s="62" t="s">
        <v>98</v>
      </c>
      <c r="D77" s="40">
        <v>7.5</v>
      </c>
      <c r="E77" s="40">
        <v>0.2</v>
      </c>
      <c r="F77" s="41">
        <v>7.7</v>
      </c>
      <c r="G77" s="252">
        <f t="shared" si="3"/>
        <v>3.2340000000000004</v>
      </c>
      <c r="H77" s="253" t="e">
        <f>IF((ABS((#REF!-#REF!)*E77/100))&gt;0.1, (#REF!-#REF!)*E77/100, 0)</f>
        <v>#REF!</v>
      </c>
      <c r="I77" s="37"/>
    </row>
    <row r="78" spans="2:17" ht="22" customHeight="1" x14ac:dyDescent="0.3">
      <c r="B78" s="66" t="s">
        <v>99</v>
      </c>
      <c r="C78" s="62" t="s">
        <v>100</v>
      </c>
      <c r="D78" s="40">
        <v>7.5</v>
      </c>
      <c r="E78" s="40">
        <v>0.2</v>
      </c>
      <c r="F78" s="41">
        <v>7.7</v>
      </c>
      <c r="G78" s="252">
        <f t="shared" si="3"/>
        <v>3.2340000000000004</v>
      </c>
      <c r="H78" s="253" t="e">
        <f>IF((ABS((#REF!-#REF!)*E78/100))&gt;0.1, (#REF!-#REF!)*E78/100, 0)</f>
        <v>#REF!</v>
      </c>
      <c r="I78" s="37"/>
    </row>
    <row r="79" spans="2:17" ht="22" customHeight="1" x14ac:dyDescent="0.3">
      <c r="B79" s="66" t="s">
        <v>101</v>
      </c>
      <c r="C79" s="62" t="s">
        <v>102</v>
      </c>
      <c r="D79" s="40">
        <v>7.5</v>
      </c>
      <c r="E79" s="40">
        <v>0.2</v>
      </c>
      <c r="F79" s="41">
        <v>7.7</v>
      </c>
      <c r="G79" s="252">
        <f t="shared" si="3"/>
        <v>3.2340000000000004</v>
      </c>
      <c r="H79" s="253" t="e">
        <f>IF((ABS((#REF!-#REF!)*E79/100))&gt;0.1, (#REF!-#REF!)*E79/100, 0)</f>
        <v>#REF!</v>
      </c>
      <c r="I79" s="37"/>
    </row>
    <row r="80" spans="2:17" ht="22" customHeight="1" x14ac:dyDescent="0.25">
      <c r="B80" s="66" t="s">
        <v>103</v>
      </c>
      <c r="C80" s="62" t="s">
        <v>104</v>
      </c>
      <c r="D80" s="40">
        <v>13.5</v>
      </c>
      <c r="E80" s="40">
        <v>0.2</v>
      </c>
      <c r="F80" s="41">
        <v>13.7</v>
      </c>
      <c r="G80" s="252">
        <f t="shared" si="3"/>
        <v>5.7539999999999996</v>
      </c>
      <c r="H80" s="253" t="e">
        <f>IF((ABS((#REF!-#REF!)*E80/100))&gt;0.1, (#REF!-#REF!)*E80/100, 0)</f>
        <v>#REF!</v>
      </c>
    </row>
    <row r="81" spans="2:14" ht="22" customHeight="1" thickBot="1" x14ac:dyDescent="0.3">
      <c r="B81" s="13" t="s">
        <v>105</v>
      </c>
      <c r="C81" s="67" t="s">
        <v>106</v>
      </c>
      <c r="D81" s="68">
        <v>12</v>
      </c>
      <c r="E81" s="68">
        <v>0.2</v>
      </c>
      <c r="F81" s="69">
        <v>12.2</v>
      </c>
      <c r="G81" s="250">
        <f t="shared" si="3"/>
        <v>5.1239999999999997</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3.15</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3.15</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172"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0.17908085106382982</v>
      </c>
      <c r="E96" s="105" t="s">
        <v>163</v>
      </c>
      <c r="F96" s="80">
        <f>(3+G21)</f>
        <v>3.17908085106383</v>
      </c>
      <c r="G96" s="18"/>
      <c r="H96" s="18"/>
      <c r="J96" s="10"/>
      <c r="K96" s="10"/>
      <c r="L96" s="10"/>
      <c r="M96" s="1"/>
      <c r="N96" s="1"/>
    </row>
    <row r="97" spans="2:17" ht="43.5" customHeight="1" x14ac:dyDescent="0.4">
      <c r="B97" s="227" t="s">
        <v>164</v>
      </c>
      <c r="C97" s="227"/>
      <c r="D97" s="106">
        <f>F96</f>
        <v>3.17908085106383</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172"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0.10044255319148937</v>
      </c>
      <c r="E107" s="105" t="s">
        <v>163</v>
      </c>
      <c r="F107" s="80">
        <f>(45+G60)</f>
        <v>45.100442553191492</v>
      </c>
      <c r="G107" s="18"/>
      <c r="H107" s="18"/>
      <c r="J107" s="10"/>
      <c r="K107" s="10"/>
      <c r="L107" s="10"/>
      <c r="M107" s="1"/>
      <c r="N107" s="1"/>
    </row>
    <row r="108" spans="2:17" ht="43.5" customHeight="1" x14ac:dyDescent="0.4">
      <c r="B108" s="227" t="s">
        <v>164</v>
      </c>
      <c r="C108" s="227"/>
      <c r="D108" s="106">
        <f>F107</f>
        <v>45.100442553191492</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172"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8.4419999999999999E-3</v>
      </c>
      <c r="E118" s="105" t="s">
        <v>163</v>
      </c>
      <c r="F118" s="80">
        <f>(45+G66)</f>
        <v>45.008442000000002</v>
      </c>
      <c r="G118" s="18"/>
      <c r="H118" s="18"/>
      <c r="J118" s="10"/>
      <c r="K118" s="10"/>
      <c r="L118" s="10"/>
      <c r="M118" s="1"/>
      <c r="N118" s="1"/>
    </row>
    <row r="119" spans="2:17" ht="43.5" customHeight="1" x14ac:dyDescent="0.4">
      <c r="B119" s="227" t="s">
        <v>164</v>
      </c>
      <c r="C119" s="227"/>
      <c r="D119" s="106">
        <f>F118</f>
        <v>45.008442000000002</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172"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0</v>
      </c>
      <c r="E129" s="105" t="s">
        <v>163</v>
      </c>
      <c r="F129" s="80">
        <f>(1500+G69)</f>
        <v>1500</v>
      </c>
      <c r="G129" s="18"/>
      <c r="H129" s="18"/>
      <c r="J129" s="10"/>
      <c r="K129" s="10"/>
      <c r="L129" s="10"/>
      <c r="M129" s="1"/>
      <c r="N129" s="1"/>
    </row>
    <row r="130" spans="2:17" ht="43.5" customHeight="1" x14ac:dyDescent="0.4">
      <c r="B130" s="227" t="s">
        <v>164</v>
      </c>
      <c r="C130" s="227"/>
      <c r="D130" s="106">
        <f>F129</f>
        <v>1500</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135</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3.8639999999999999</v>
      </c>
      <c r="E140" s="105" t="s">
        <v>163</v>
      </c>
      <c r="F140" s="80">
        <f>(200+G73)</f>
        <v>203.864</v>
      </c>
      <c r="G140" s="18"/>
      <c r="H140" s="18"/>
      <c r="J140" s="10"/>
      <c r="K140" s="10"/>
      <c r="L140" s="10"/>
      <c r="M140" s="1"/>
      <c r="N140" s="1"/>
    </row>
    <row r="141" spans="2:17" ht="18" x14ac:dyDescent="0.4">
      <c r="B141" s="227" t="s">
        <v>164</v>
      </c>
      <c r="C141" s="227"/>
      <c r="D141" s="106">
        <f>F140</f>
        <v>203.864</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59xnnU+E13eW6FshNYIupU7fPFMQDaeYq4rL5gxQxpRdUbU5zLgK/1T+kFPapPJOUAM4pOHQ5/zrJOjP0z2/tw==" saltValue="lGULejeN95z3ENLjQl138w==" spinCount="100000" sheet="1" formatColumns="0" formatRows="0"/>
  <mergeCells count="144">
    <mergeCell ref="J6:K6"/>
    <mergeCell ref="M6:N8"/>
    <mergeCell ref="B7:E7"/>
    <mergeCell ref="B8:H8"/>
    <mergeCell ref="B9:H9"/>
    <mergeCell ref="B10:C10"/>
    <mergeCell ref="D10:F10"/>
    <mergeCell ref="B1:D1"/>
    <mergeCell ref="C3:E3"/>
    <mergeCell ref="G3:H3"/>
    <mergeCell ref="C4:E4"/>
    <mergeCell ref="G4:H4"/>
    <mergeCell ref="B6:E6"/>
    <mergeCell ref="F6:G6"/>
    <mergeCell ref="B16:H16"/>
    <mergeCell ref="B17:H17"/>
    <mergeCell ref="B18:H18"/>
    <mergeCell ref="B19:H19"/>
    <mergeCell ref="G20:H20"/>
    <mergeCell ref="B11:H11"/>
    <mergeCell ref="J11:K11"/>
    <mergeCell ref="B12:E12"/>
    <mergeCell ref="B13:H13"/>
    <mergeCell ref="B14:H14"/>
    <mergeCell ref="B15:H15"/>
    <mergeCell ref="G27:H27"/>
    <mergeCell ref="G28:H28"/>
    <mergeCell ref="G29:H29"/>
    <mergeCell ref="G30:H30"/>
    <mergeCell ref="G31:H31"/>
    <mergeCell ref="G32:H32"/>
    <mergeCell ref="G21:H21"/>
    <mergeCell ref="G22:H22"/>
    <mergeCell ref="G23:H23"/>
    <mergeCell ref="G24:H24"/>
    <mergeCell ref="G25:H25"/>
    <mergeCell ref="G26:H26"/>
    <mergeCell ref="G39:H39"/>
    <mergeCell ref="G40:H40"/>
    <mergeCell ref="G41:H41"/>
    <mergeCell ref="G42:H42"/>
    <mergeCell ref="G43:H43"/>
    <mergeCell ref="G44:H44"/>
    <mergeCell ref="G33:H33"/>
    <mergeCell ref="G34:H34"/>
    <mergeCell ref="G35:H35"/>
    <mergeCell ref="G36:H36"/>
    <mergeCell ref="G37:H37"/>
    <mergeCell ref="G38:H38"/>
    <mergeCell ref="G51:H51"/>
    <mergeCell ref="B52:H52"/>
    <mergeCell ref="B54:H54"/>
    <mergeCell ref="G55:H55"/>
    <mergeCell ref="G56:H56"/>
    <mergeCell ref="B58:H58"/>
    <mergeCell ref="G45:H45"/>
    <mergeCell ref="G46:H46"/>
    <mergeCell ref="G47:H47"/>
    <mergeCell ref="G48:H48"/>
    <mergeCell ref="G49:H49"/>
    <mergeCell ref="G50:H50"/>
    <mergeCell ref="G65:H65"/>
    <mergeCell ref="G66:H66"/>
    <mergeCell ref="B67:H67"/>
    <mergeCell ref="G68:H68"/>
    <mergeCell ref="G69:H69"/>
    <mergeCell ref="B71:H71"/>
    <mergeCell ref="G59:H59"/>
    <mergeCell ref="G60:H60"/>
    <mergeCell ref="G61:H61"/>
    <mergeCell ref="G62:H62"/>
    <mergeCell ref="G63:H63"/>
    <mergeCell ref="G64:H64"/>
    <mergeCell ref="G78:H78"/>
    <mergeCell ref="G79:H79"/>
    <mergeCell ref="G80:H80"/>
    <mergeCell ref="G81:H81"/>
    <mergeCell ref="B83:H83"/>
    <mergeCell ref="G84:H84"/>
    <mergeCell ref="G72:H72"/>
    <mergeCell ref="G73:H73"/>
    <mergeCell ref="G74:H74"/>
    <mergeCell ref="G75:H75"/>
    <mergeCell ref="G76:H76"/>
    <mergeCell ref="G77:H77"/>
    <mergeCell ref="G85:H85"/>
    <mergeCell ref="G86:H86"/>
    <mergeCell ref="B88:H88"/>
    <mergeCell ref="B89:H89"/>
    <mergeCell ref="B90:H90"/>
    <mergeCell ref="B91:B92"/>
    <mergeCell ref="E91:F91"/>
    <mergeCell ref="G91:H92"/>
    <mergeCell ref="C92:F92"/>
    <mergeCell ref="B101:H101"/>
    <mergeCell ref="B102:B103"/>
    <mergeCell ref="E102:F102"/>
    <mergeCell ref="G102:H103"/>
    <mergeCell ref="C103:F103"/>
    <mergeCell ref="B104:H104"/>
    <mergeCell ref="B93:H93"/>
    <mergeCell ref="B94:H94"/>
    <mergeCell ref="B95:C95"/>
    <mergeCell ref="B97:C97"/>
    <mergeCell ref="B99:H99"/>
    <mergeCell ref="B100:H100"/>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37:H137"/>
    <mergeCell ref="B138:H138"/>
    <mergeCell ref="B139:C139"/>
    <mergeCell ref="B141:C141"/>
    <mergeCell ref="B133:H133"/>
    <mergeCell ref="B134:H134"/>
    <mergeCell ref="B135:B136"/>
    <mergeCell ref="C135:C136"/>
    <mergeCell ref="D135:D136"/>
    <mergeCell ref="E135:F136"/>
    <mergeCell ref="G135:H136"/>
  </mergeCells>
  <dataValidations count="5">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6F53B210-D30D-4C57-84C1-899C0CF9F163}">
      <formula1>#REF!</formula1>
    </dataValidation>
    <dataValidation type="list" allowBlank="1" showInputMessage="1" showErrorMessage="1" sqref="WVR983033 K9 WLV983033 WBZ983033 VSD983033 VIH983033 UYL983033 UOP983033 UET983033 TUX983033 TLB983033 TBF983033 SRJ983033 SHN983033 RXR983033 RNV983033 RDZ983033 QUD983033 QKH983033 QAL983033 PQP983033 PGT983033 OWX983033 ONB983033 ODF983033 NTJ983033 NJN983033 MZR983033 MPV983033 MFZ983033 LWD983033 LMH983033 LCL983033 KSP983033 KIT983033 JYX983033 JPB983033 JFF983033 IVJ983033 ILN983033 IBR983033 HRV983033 HHZ983033 GYD983033 GOH983033 GEL983033 FUP983033 FKT983033 FAX983033 ERB983033 EHF983033 DXJ983033 DNN983033 DDR983033 CTV983033 CJZ983033 CAD983033 BQH983033 BGL983033 AWP983033 AMT983033 ACX983033 TB983033 JF983033 K982897 WVR917497 WLV917497 WBZ917497 VSD917497 VIH917497 UYL917497 UOP917497 UET917497 TUX917497 TLB917497 TBF917497 SRJ917497 SHN917497 RXR917497 RNV917497 RDZ917497 QUD917497 QKH917497 QAL917497 PQP917497 PGT917497 OWX917497 ONB917497 ODF917497 NTJ917497 NJN917497 MZR917497 MPV917497 MFZ917497 LWD917497 LMH917497 LCL917497 KSP917497 KIT917497 JYX917497 JPB917497 JFF917497 IVJ917497 ILN917497 IBR917497 HRV917497 HHZ917497 GYD917497 GOH917497 GEL917497 FUP917497 FKT917497 FAX917497 ERB917497 EHF917497 DXJ917497 DNN917497 DDR917497 CTV917497 CJZ917497 CAD917497 BQH917497 BGL917497 AWP917497 AMT917497 ACX917497 TB917497 JF917497 K917361 WVR851961 WLV851961 WBZ851961 VSD851961 VIH851961 UYL851961 UOP851961 UET851961 TUX851961 TLB851961 TBF851961 SRJ851961 SHN851961 RXR851961 RNV851961 RDZ851961 QUD851961 QKH851961 QAL851961 PQP851961 PGT851961 OWX851961 ONB851961 ODF851961 NTJ851961 NJN851961 MZR851961 MPV851961 MFZ851961 LWD851961 LMH851961 LCL851961 KSP851961 KIT851961 JYX851961 JPB851961 JFF851961 IVJ851961 ILN851961 IBR851961 HRV851961 HHZ851961 GYD851961 GOH851961 GEL851961 FUP851961 FKT851961 FAX851961 ERB851961 EHF851961 DXJ851961 DNN851961 DDR851961 CTV851961 CJZ851961 CAD851961 BQH851961 BGL851961 AWP851961 AMT851961 ACX851961 TB851961 JF851961 K851825 WVR786425 WLV786425 WBZ786425 VSD786425 VIH786425 UYL786425 UOP786425 UET786425 TUX786425 TLB786425 TBF786425 SRJ786425 SHN786425 RXR786425 RNV786425 RDZ786425 QUD786425 QKH786425 QAL786425 PQP786425 PGT786425 OWX786425 ONB786425 ODF786425 NTJ786425 NJN786425 MZR786425 MPV786425 MFZ786425 LWD786425 LMH786425 LCL786425 KSP786425 KIT786425 JYX786425 JPB786425 JFF786425 IVJ786425 ILN786425 IBR786425 HRV786425 HHZ786425 GYD786425 GOH786425 GEL786425 FUP786425 FKT786425 FAX786425 ERB786425 EHF786425 DXJ786425 DNN786425 DDR786425 CTV786425 CJZ786425 CAD786425 BQH786425 BGL786425 AWP786425 AMT786425 ACX786425 TB786425 JF786425 K786289 WVR720889 WLV720889 WBZ720889 VSD720889 VIH720889 UYL720889 UOP720889 UET720889 TUX720889 TLB720889 TBF720889 SRJ720889 SHN720889 RXR720889 RNV720889 RDZ720889 QUD720889 QKH720889 QAL720889 PQP720889 PGT720889 OWX720889 ONB720889 ODF720889 NTJ720889 NJN720889 MZR720889 MPV720889 MFZ720889 LWD720889 LMH720889 LCL720889 KSP720889 KIT720889 JYX720889 JPB720889 JFF720889 IVJ720889 ILN720889 IBR720889 HRV720889 HHZ720889 GYD720889 GOH720889 GEL720889 FUP720889 FKT720889 FAX720889 ERB720889 EHF720889 DXJ720889 DNN720889 DDR720889 CTV720889 CJZ720889 CAD720889 BQH720889 BGL720889 AWP720889 AMT720889 ACX720889 TB720889 JF720889 K720753 WVR655353 WLV655353 WBZ655353 VSD655353 VIH655353 UYL655353 UOP655353 UET655353 TUX655353 TLB655353 TBF655353 SRJ655353 SHN655353 RXR655353 RNV655353 RDZ655353 QUD655353 QKH655353 QAL655353 PQP655353 PGT655353 OWX655353 ONB655353 ODF655353 NTJ655353 NJN655353 MZR655353 MPV655353 MFZ655353 LWD655353 LMH655353 LCL655353 KSP655353 KIT655353 JYX655353 JPB655353 JFF655353 IVJ655353 ILN655353 IBR655353 HRV655353 HHZ655353 GYD655353 GOH655353 GEL655353 FUP655353 FKT655353 FAX655353 ERB655353 EHF655353 DXJ655353 DNN655353 DDR655353 CTV655353 CJZ655353 CAD655353 BQH655353 BGL655353 AWP655353 AMT655353 ACX655353 TB655353 JF655353 K655217 WVR589817 WLV589817 WBZ589817 VSD589817 VIH589817 UYL589817 UOP589817 UET589817 TUX589817 TLB589817 TBF589817 SRJ589817 SHN589817 RXR589817 RNV589817 RDZ589817 QUD589817 QKH589817 QAL589817 PQP589817 PGT589817 OWX589817 ONB589817 ODF589817 NTJ589817 NJN589817 MZR589817 MPV589817 MFZ589817 LWD589817 LMH589817 LCL589817 KSP589817 KIT589817 JYX589817 JPB589817 JFF589817 IVJ589817 ILN589817 IBR589817 HRV589817 HHZ589817 GYD589817 GOH589817 GEL589817 FUP589817 FKT589817 FAX589817 ERB589817 EHF589817 DXJ589817 DNN589817 DDR589817 CTV589817 CJZ589817 CAD589817 BQH589817 BGL589817 AWP589817 AMT589817 ACX589817 TB589817 JF589817 K589681 WVR524281 WLV524281 WBZ524281 VSD524281 VIH524281 UYL524281 UOP524281 UET524281 TUX524281 TLB524281 TBF524281 SRJ524281 SHN524281 RXR524281 RNV524281 RDZ524281 QUD524281 QKH524281 QAL524281 PQP524281 PGT524281 OWX524281 ONB524281 ODF524281 NTJ524281 NJN524281 MZR524281 MPV524281 MFZ524281 LWD524281 LMH524281 LCL524281 KSP524281 KIT524281 JYX524281 JPB524281 JFF524281 IVJ524281 ILN524281 IBR524281 HRV524281 HHZ524281 GYD524281 GOH524281 GEL524281 FUP524281 FKT524281 FAX524281 ERB524281 EHF524281 DXJ524281 DNN524281 DDR524281 CTV524281 CJZ524281 CAD524281 BQH524281 BGL524281 AWP524281 AMT524281 ACX524281 TB524281 JF524281 K524145 WVR458745 WLV458745 WBZ458745 VSD458745 VIH458745 UYL458745 UOP458745 UET458745 TUX458745 TLB458745 TBF458745 SRJ458745 SHN458745 RXR458745 RNV458745 RDZ458745 QUD458745 QKH458745 QAL458745 PQP458745 PGT458745 OWX458745 ONB458745 ODF458745 NTJ458745 NJN458745 MZR458745 MPV458745 MFZ458745 LWD458745 LMH458745 LCL458745 KSP458745 KIT458745 JYX458745 JPB458745 JFF458745 IVJ458745 ILN458745 IBR458745 HRV458745 HHZ458745 GYD458745 GOH458745 GEL458745 FUP458745 FKT458745 FAX458745 ERB458745 EHF458745 DXJ458745 DNN458745 DDR458745 CTV458745 CJZ458745 CAD458745 BQH458745 BGL458745 AWP458745 AMT458745 ACX458745 TB458745 JF458745 K458609 WVR393209 WLV393209 WBZ393209 VSD393209 VIH393209 UYL393209 UOP393209 UET393209 TUX393209 TLB393209 TBF393209 SRJ393209 SHN393209 RXR393209 RNV393209 RDZ393209 QUD393209 QKH393209 QAL393209 PQP393209 PGT393209 OWX393209 ONB393209 ODF393209 NTJ393209 NJN393209 MZR393209 MPV393209 MFZ393209 LWD393209 LMH393209 LCL393209 KSP393209 KIT393209 JYX393209 JPB393209 JFF393209 IVJ393209 ILN393209 IBR393209 HRV393209 HHZ393209 GYD393209 GOH393209 GEL393209 FUP393209 FKT393209 FAX393209 ERB393209 EHF393209 DXJ393209 DNN393209 DDR393209 CTV393209 CJZ393209 CAD393209 BQH393209 BGL393209 AWP393209 AMT393209 ACX393209 TB393209 JF393209 K393073 WVR327673 WLV327673 WBZ327673 VSD327673 VIH327673 UYL327673 UOP327673 UET327673 TUX327673 TLB327673 TBF327673 SRJ327673 SHN327673 RXR327673 RNV327673 RDZ327673 QUD327673 QKH327673 QAL327673 PQP327673 PGT327673 OWX327673 ONB327673 ODF327673 NTJ327673 NJN327673 MZR327673 MPV327673 MFZ327673 LWD327673 LMH327673 LCL327673 KSP327673 KIT327673 JYX327673 JPB327673 JFF327673 IVJ327673 ILN327673 IBR327673 HRV327673 HHZ327673 GYD327673 GOH327673 GEL327673 FUP327673 FKT327673 FAX327673 ERB327673 EHF327673 DXJ327673 DNN327673 DDR327673 CTV327673 CJZ327673 CAD327673 BQH327673 BGL327673 AWP327673 AMT327673 ACX327673 TB327673 JF327673 K327537 WVR262137 WLV262137 WBZ262137 VSD262137 VIH262137 UYL262137 UOP262137 UET262137 TUX262137 TLB262137 TBF262137 SRJ262137 SHN262137 RXR262137 RNV262137 RDZ262137 QUD262137 QKH262137 QAL262137 PQP262137 PGT262137 OWX262137 ONB262137 ODF262137 NTJ262137 NJN262137 MZR262137 MPV262137 MFZ262137 LWD262137 LMH262137 LCL262137 KSP262137 KIT262137 JYX262137 JPB262137 JFF262137 IVJ262137 ILN262137 IBR262137 HRV262137 HHZ262137 GYD262137 GOH262137 GEL262137 FUP262137 FKT262137 FAX262137 ERB262137 EHF262137 DXJ262137 DNN262137 DDR262137 CTV262137 CJZ262137 CAD262137 BQH262137 BGL262137 AWP262137 AMT262137 ACX262137 TB262137 JF262137 K262001 WVR196601 WLV196601 WBZ196601 VSD196601 VIH196601 UYL196601 UOP196601 UET196601 TUX196601 TLB196601 TBF196601 SRJ196601 SHN196601 RXR196601 RNV196601 RDZ196601 QUD196601 QKH196601 QAL196601 PQP196601 PGT196601 OWX196601 ONB196601 ODF196601 NTJ196601 NJN196601 MZR196601 MPV196601 MFZ196601 LWD196601 LMH196601 LCL196601 KSP196601 KIT196601 JYX196601 JPB196601 JFF196601 IVJ196601 ILN196601 IBR196601 HRV196601 HHZ196601 GYD196601 GOH196601 GEL196601 FUP196601 FKT196601 FAX196601 ERB196601 EHF196601 DXJ196601 DNN196601 DDR196601 CTV196601 CJZ196601 CAD196601 BQH196601 BGL196601 AWP196601 AMT196601 ACX196601 TB196601 JF196601 K196465 WVR131065 WLV131065 WBZ131065 VSD131065 VIH131065 UYL131065 UOP131065 UET131065 TUX131065 TLB131065 TBF131065 SRJ131065 SHN131065 RXR131065 RNV131065 RDZ131065 QUD131065 QKH131065 QAL131065 PQP131065 PGT131065 OWX131065 ONB131065 ODF131065 NTJ131065 NJN131065 MZR131065 MPV131065 MFZ131065 LWD131065 LMH131065 LCL131065 KSP131065 KIT131065 JYX131065 JPB131065 JFF131065 IVJ131065 ILN131065 IBR131065 HRV131065 HHZ131065 GYD131065 GOH131065 GEL131065 FUP131065 FKT131065 FAX131065 ERB131065 EHF131065 DXJ131065 DNN131065 DDR131065 CTV131065 CJZ131065 CAD131065 BQH131065 BGL131065 AWP131065 AMT131065 ACX131065 TB131065 JF131065 K130929 WVR65529 WLV65529 WBZ65529 VSD65529 VIH65529 UYL65529 UOP65529 UET65529 TUX65529 TLB65529 TBF65529 SRJ65529 SHN65529 RXR65529 RNV65529 RDZ65529 QUD65529 QKH65529 QAL65529 PQP65529 PGT65529 OWX65529 ONB65529 ODF65529 NTJ65529 NJN65529 MZR65529 MPV65529 MFZ65529 LWD65529 LMH65529 LCL65529 KSP65529 KIT65529 JYX65529 JPB65529 JFF65529 IVJ65529 ILN65529 IBR65529 HRV65529 HHZ65529 GYD65529 GOH65529 GEL65529 FUP65529 FKT65529 FAX65529 ERB65529 EHF65529 DXJ65529 DNN65529 DDR65529 CTV65529 CJZ65529 CAD65529 BQH65529 BGL65529 AWP65529 AMT65529 ACX65529 TB65529 JF65529 K65393" xr:uid="{606998AB-7B3F-4CE6-B982-E9B88CA2DE8B}">
      <formula1>$M$11:$M$21</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BBDA1958-BA6C-4766-A699-336BFDEBBFDC}">
      <formula1>$N$9:$N$9</formula1>
    </dataValidation>
    <dataValidation type="list" allowBlank="1" showInputMessage="1" showErrorMessage="1" sqref="K8" xr:uid="{14839A5D-B36E-4D89-95D8-53B2A39E8429}">
      <formula1>"2022,2023,2024,2025, 2026"</formula1>
    </dataValidation>
    <dataValidation type="list" allowBlank="1" showInputMessage="1" showErrorMessage="1" sqref="K13" xr:uid="{3C805BAB-D038-4E15-9A6C-1D48FEB815F2}">
      <formula1>$N$9:$N$41</formula1>
    </dataValidation>
  </dataValidations>
  <hyperlinks>
    <hyperlink ref="M9" r:id="rId1" display="https://www.dot.ny.gov/main/business-center/contractors/construction-division/fuel-asphalt-steel-price-adjustments?nd=nysdot" xr:uid="{021C29CF-FD04-4A72-BAF3-8322E248A94D}"/>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17808-E674-41C3-B84C-E4FBEBDB8FCD}">
  <dimension ref="B1:W145"/>
  <sheetViews>
    <sheetView showGridLines="0" showRowColHeaders="0" zoomScale="90" zoomScaleNormal="90" workbookViewId="0">
      <selection activeCell="G10" sqref="G10"/>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March</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71" t="s">
        <v>159</v>
      </c>
      <c r="G4" s="301" t="s">
        <v>160</v>
      </c>
      <c r="H4" s="302"/>
      <c r="I4" s="170"/>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March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69"/>
      <c r="J8" s="84" t="s">
        <v>140</v>
      </c>
      <c r="K8" s="85">
        <v>2023</v>
      </c>
      <c r="M8" s="290"/>
      <c r="N8" s="291"/>
    </row>
    <row r="9" spans="2:17" ht="24" customHeight="1" x14ac:dyDescent="0.25">
      <c r="B9" s="279" t="s">
        <v>11</v>
      </c>
      <c r="C9" s="279"/>
      <c r="D9" s="279"/>
      <c r="E9" s="279"/>
      <c r="F9" s="279"/>
      <c r="G9" s="279"/>
      <c r="H9" s="279"/>
      <c r="I9" s="169"/>
      <c r="J9" s="84" t="s">
        <v>141</v>
      </c>
      <c r="K9" s="85" t="s">
        <v>150</v>
      </c>
      <c r="L9" s="86"/>
      <c r="M9" s="87" t="s">
        <v>143</v>
      </c>
      <c r="N9" s="88">
        <v>2022</v>
      </c>
    </row>
    <row r="10" spans="2:17" ht="24" customHeight="1" thickBot="1" x14ac:dyDescent="0.3">
      <c r="B10" s="293" t="s">
        <v>12</v>
      </c>
      <c r="C10" s="293"/>
      <c r="D10" s="294" t="str">
        <f>CONCATENATE("The ",F1," ",G1," Average is")</f>
        <v>The March 2023 Average is</v>
      </c>
      <c r="E10" s="294"/>
      <c r="F10" s="294"/>
      <c r="G10" s="20">
        <f>K13</f>
        <v>617</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69"/>
      <c r="J13" s="95" t="s">
        <v>149</v>
      </c>
      <c r="K13" s="96">
        <v>617</v>
      </c>
      <c r="M13" s="91" t="s">
        <v>150</v>
      </c>
      <c r="N13" s="93" t="s">
        <v>116</v>
      </c>
      <c r="P13" s="24"/>
      <c r="Q13" s="24"/>
    </row>
    <row r="14" spans="2:17" ht="24" customHeight="1" x14ac:dyDescent="0.25">
      <c r="B14" s="279" t="s">
        <v>16</v>
      </c>
      <c r="C14" s="279"/>
      <c r="D14" s="279"/>
      <c r="E14" s="279"/>
      <c r="F14" s="279"/>
      <c r="G14" s="279"/>
      <c r="H14" s="279"/>
      <c r="I14" s="169"/>
      <c r="J14" s="1"/>
      <c r="K14" s="1"/>
      <c r="M14" s="91" t="s">
        <v>142</v>
      </c>
      <c r="N14" s="97">
        <v>655</v>
      </c>
      <c r="P14" s="24"/>
      <c r="Q14" s="24"/>
    </row>
    <row r="15" spans="2:17" ht="24" customHeight="1" x14ac:dyDescent="0.25">
      <c r="B15" s="279" t="s">
        <v>17</v>
      </c>
      <c r="C15" s="279"/>
      <c r="D15" s="279"/>
      <c r="E15" s="279"/>
      <c r="F15" s="279"/>
      <c r="G15" s="279"/>
      <c r="H15" s="279"/>
      <c r="I15" s="169"/>
      <c r="J15" s="1"/>
      <c r="K15" s="1"/>
      <c r="M15" s="91" t="s">
        <v>151</v>
      </c>
      <c r="N15" s="97">
        <v>719</v>
      </c>
      <c r="P15" s="24"/>
      <c r="Q15" s="24"/>
    </row>
    <row r="16" spans="2:17" ht="24" customHeight="1" x14ac:dyDescent="0.25">
      <c r="B16" s="279" t="s">
        <v>18</v>
      </c>
      <c r="C16" s="279"/>
      <c r="D16" s="279"/>
      <c r="E16" s="279"/>
      <c r="F16" s="279"/>
      <c r="G16" s="279"/>
      <c r="H16" s="279"/>
      <c r="I16" s="169"/>
      <c r="J16" s="1"/>
      <c r="K16" s="1"/>
      <c r="M16" s="91" t="s">
        <v>152</v>
      </c>
      <c r="N16" s="97">
        <v>779</v>
      </c>
      <c r="P16" s="24"/>
      <c r="Q16" s="24"/>
    </row>
    <row r="17" spans="2:23" ht="24" customHeight="1" x14ac:dyDescent="0.25">
      <c r="B17" s="279" t="s">
        <v>19</v>
      </c>
      <c r="C17" s="279"/>
      <c r="D17" s="279"/>
      <c r="E17" s="279"/>
      <c r="F17" s="279"/>
      <c r="G17" s="279"/>
      <c r="H17" s="279"/>
      <c r="I17" s="169"/>
      <c r="J17" s="1"/>
      <c r="K17" s="1"/>
      <c r="M17" s="91" t="s">
        <v>153</v>
      </c>
      <c r="N17" s="97">
        <v>824</v>
      </c>
      <c r="P17" s="24"/>
      <c r="Q17" s="24"/>
    </row>
    <row r="18" spans="2:23" ht="24" customHeight="1" thickBot="1" x14ac:dyDescent="0.3">
      <c r="B18" s="280" t="s">
        <v>20</v>
      </c>
      <c r="C18" s="281"/>
      <c r="D18" s="281"/>
      <c r="E18" s="281"/>
      <c r="F18" s="281"/>
      <c r="G18" s="281"/>
      <c r="H18" s="281"/>
      <c r="I18" s="25"/>
      <c r="J18" s="98"/>
      <c r="K18" s="99"/>
      <c r="M18" s="91" t="s">
        <v>154</v>
      </c>
      <c r="N18" s="97">
        <v>829</v>
      </c>
      <c r="P18" s="24"/>
      <c r="Q18" s="24"/>
    </row>
    <row r="19" spans="2:23" ht="33.65" customHeight="1" thickBot="1" x14ac:dyDescent="0.3">
      <c r="B19" s="305" t="s">
        <v>21</v>
      </c>
      <c r="C19" s="306"/>
      <c r="D19" s="306"/>
      <c r="E19" s="306"/>
      <c r="F19" s="306"/>
      <c r="G19" s="306"/>
      <c r="H19" s="307"/>
      <c r="I19" s="168"/>
      <c r="J19" s="100"/>
      <c r="K19" s="99"/>
      <c r="M19" s="91" t="s">
        <v>155</v>
      </c>
      <c r="N19" s="97">
        <v>806</v>
      </c>
      <c r="P19" s="27"/>
      <c r="Q19" s="27"/>
      <c r="R19" s="27"/>
      <c r="S19" s="27"/>
      <c r="V19" s="24"/>
      <c r="W19" s="24"/>
    </row>
    <row r="20" spans="2:23" ht="33.65" customHeight="1" thickBot="1" x14ac:dyDescent="0.3">
      <c r="B20" s="254" t="s">
        <v>22</v>
      </c>
      <c r="C20" s="229"/>
      <c r="D20" s="229"/>
      <c r="E20" s="229"/>
      <c r="F20" s="229"/>
      <c r="G20" s="229"/>
      <c r="H20" s="230"/>
      <c r="I20" s="9"/>
      <c r="J20" s="100"/>
      <c r="K20" s="99"/>
      <c r="M20" s="91" t="s">
        <v>156</v>
      </c>
      <c r="N20" s="97">
        <v>764</v>
      </c>
      <c r="P20" s="24"/>
      <c r="Q20" s="24"/>
    </row>
    <row r="21" spans="2:23" ht="33.65" customHeight="1" thickBot="1" x14ac:dyDescent="0.3">
      <c r="B21" s="28" t="s">
        <v>23</v>
      </c>
      <c r="C21" s="29" t="s">
        <v>24</v>
      </c>
      <c r="D21" s="30" t="s">
        <v>25</v>
      </c>
      <c r="E21" s="30" t="s">
        <v>26</v>
      </c>
      <c r="F21" s="30" t="s">
        <v>27</v>
      </c>
      <c r="G21" s="255" t="s">
        <v>28</v>
      </c>
      <c r="H21" s="256"/>
      <c r="I21" s="31"/>
      <c r="J21" s="100"/>
      <c r="K21" s="99"/>
      <c r="M21" s="91" t="s">
        <v>157</v>
      </c>
      <c r="N21" s="97">
        <v>690</v>
      </c>
      <c r="P21" s="24"/>
      <c r="Q21" s="24"/>
    </row>
    <row r="22" spans="2:23" ht="29.15" customHeight="1" thickBot="1" x14ac:dyDescent="0.35">
      <c r="B22" s="32" t="s">
        <v>29</v>
      </c>
      <c r="C22" s="33" t="s">
        <v>30</v>
      </c>
      <c r="D22" s="34">
        <v>100</v>
      </c>
      <c r="E22" s="35">
        <v>0.2</v>
      </c>
      <c r="F22" s="36">
        <v>100.2</v>
      </c>
      <c r="G22" s="259">
        <f t="shared" ref="G22:G51" si="0">IF((ABS((($K$13-$K$12)/235)*F22/100))&gt;0.01, ((($K$13-$K$12)/235)*F22/100), 0)</f>
        <v>0.20040000000000002</v>
      </c>
      <c r="H22" s="260" t="e">
        <f t="shared" ref="H22:H31" si="1">IF((ABS((J13-J12)*E22/100))&gt;0.1, (J13-J12)*E22/100, 0)</f>
        <v>#VALUE!</v>
      </c>
      <c r="I22" s="37"/>
      <c r="K22" s="99"/>
      <c r="L22" s="1"/>
      <c r="M22" s="101" t="s">
        <v>158</v>
      </c>
      <c r="N22" s="102">
        <v>640</v>
      </c>
      <c r="P22" s="24"/>
      <c r="Q22" s="24"/>
    </row>
    <row r="23" spans="2:23" ht="29.15" customHeight="1" x14ac:dyDescent="0.3">
      <c r="B23" s="38">
        <v>702.30010000000004</v>
      </c>
      <c r="C23" s="39" t="s">
        <v>31</v>
      </c>
      <c r="D23" s="40">
        <v>55</v>
      </c>
      <c r="E23" s="40">
        <v>1.7</v>
      </c>
      <c r="F23" s="41">
        <v>56.7</v>
      </c>
      <c r="G23" s="252">
        <f t="shared" si="0"/>
        <v>0.11340000000000001</v>
      </c>
      <c r="H23" s="253" t="e">
        <f t="shared" si="1"/>
        <v>#VALUE!</v>
      </c>
      <c r="I23" s="37"/>
      <c r="M23" s="87"/>
      <c r="N23" s="88">
        <v>2023</v>
      </c>
    </row>
    <row r="24" spans="2:23" ht="29.15" customHeight="1" x14ac:dyDescent="0.3">
      <c r="B24" s="38">
        <v>702.30020000000002</v>
      </c>
      <c r="C24" s="39" t="s">
        <v>32</v>
      </c>
      <c r="D24" s="40">
        <v>55</v>
      </c>
      <c r="E24" s="40">
        <v>1.7</v>
      </c>
      <c r="F24" s="41">
        <v>56.7</v>
      </c>
      <c r="G24" s="252">
        <f t="shared" si="0"/>
        <v>0.11340000000000001</v>
      </c>
      <c r="H24" s="253">
        <f t="shared" si="1"/>
        <v>0</v>
      </c>
      <c r="I24" s="37"/>
      <c r="M24" s="91" t="s">
        <v>144</v>
      </c>
      <c r="N24" s="92" t="s">
        <v>145</v>
      </c>
    </row>
    <row r="25" spans="2:23" ht="29.15" customHeight="1" x14ac:dyDescent="0.3">
      <c r="B25" s="38">
        <v>702.31010000000003</v>
      </c>
      <c r="C25" s="39" t="s">
        <v>33</v>
      </c>
      <c r="D25" s="40">
        <v>63</v>
      </c>
      <c r="E25" s="40">
        <v>2.7</v>
      </c>
      <c r="F25" s="41">
        <v>65.7</v>
      </c>
      <c r="G25" s="252">
        <f t="shared" si="0"/>
        <v>0.13140000000000002</v>
      </c>
      <c r="H25" s="253">
        <f t="shared" si="1"/>
        <v>0</v>
      </c>
      <c r="I25" s="37"/>
      <c r="M25" s="91" t="s">
        <v>146</v>
      </c>
      <c r="N25" s="97">
        <v>626</v>
      </c>
    </row>
    <row r="26" spans="2:23" ht="29.15" customHeight="1" x14ac:dyDescent="0.3">
      <c r="B26" s="38">
        <v>702.31020000000001</v>
      </c>
      <c r="C26" s="39" t="s">
        <v>34</v>
      </c>
      <c r="D26" s="40">
        <v>63</v>
      </c>
      <c r="E26" s="40">
        <v>2.7</v>
      </c>
      <c r="F26" s="41">
        <v>65.7</v>
      </c>
      <c r="G26" s="252">
        <f t="shared" si="0"/>
        <v>0.13140000000000002</v>
      </c>
      <c r="H26" s="253">
        <f t="shared" si="1"/>
        <v>0</v>
      </c>
      <c r="I26" s="37"/>
      <c r="M26" s="91" t="s">
        <v>148</v>
      </c>
      <c r="N26" s="97">
        <v>608</v>
      </c>
    </row>
    <row r="27" spans="2:23" ht="29.15" customHeight="1" x14ac:dyDescent="0.3">
      <c r="B27" s="38">
        <v>702.32010000000002</v>
      </c>
      <c r="C27" s="39" t="s">
        <v>35</v>
      </c>
      <c r="D27" s="40">
        <v>65</v>
      </c>
      <c r="E27" s="40">
        <v>8.1999999999999993</v>
      </c>
      <c r="F27" s="41">
        <v>73.2</v>
      </c>
      <c r="G27" s="252">
        <f t="shared" si="0"/>
        <v>0.1464</v>
      </c>
      <c r="H27" s="253">
        <f t="shared" si="1"/>
        <v>0</v>
      </c>
      <c r="I27" s="37"/>
      <c r="M27" s="91" t="s">
        <v>150</v>
      </c>
      <c r="N27" s="97">
        <v>617</v>
      </c>
    </row>
    <row r="28" spans="2:23" ht="29.15" customHeight="1" x14ac:dyDescent="0.3">
      <c r="B28" s="38">
        <v>702.33010000000002</v>
      </c>
      <c r="C28" s="39" t="s">
        <v>36</v>
      </c>
      <c r="D28" s="40">
        <v>65</v>
      </c>
      <c r="E28" s="40">
        <v>8.1999999999999993</v>
      </c>
      <c r="F28" s="41">
        <v>73.2</v>
      </c>
      <c r="G28" s="252">
        <f t="shared" si="0"/>
        <v>0.1464</v>
      </c>
      <c r="H28" s="253">
        <f t="shared" si="1"/>
        <v>0</v>
      </c>
      <c r="I28" s="37"/>
      <c r="M28" s="91" t="s">
        <v>142</v>
      </c>
      <c r="N28" s="97"/>
    </row>
    <row r="29" spans="2:23" ht="29.15" customHeight="1" x14ac:dyDescent="0.3">
      <c r="B29" s="38">
        <v>702.34010000000001</v>
      </c>
      <c r="C29" s="39" t="s">
        <v>37</v>
      </c>
      <c r="D29" s="40">
        <v>65</v>
      </c>
      <c r="E29" s="40">
        <v>2.7</v>
      </c>
      <c r="F29" s="41">
        <v>67.7</v>
      </c>
      <c r="G29" s="252">
        <f t="shared" si="0"/>
        <v>0.13540000000000002</v>
      </c>
      <c r="H29" s="253">
        <f t="shared" si="1"/>
        <v>0</v>
      </c>
      <c r="I29" s="37"/>
      <c r="M29" s="91" t="s">
        <v>151</v>
      </c>
      <c r="N29" s="97"/>
    </row>
    <row r="30" spans="2:23" ht="29.15" customHeight="1" x14ac:dyDescent="0.3">
      <c r="B30" s="38">
        <v>702.34019999999998</v>
      </c>
      <c r="C30" s="39" t="s">
        <v>38</v>
      </c>
      <c r="D30" s="40">
        <v>65</v>
      </c>
      <c r="E30" s="42">
        <v>8.1999999999999993</v>
      </c>
      <c r="F30" s="41">
        <v>73.2</v>
      </c>
      <c r="G30" s="252">
        <f t="shared" si="0"/>
        <v>0.1464</v>
      </c>
      <c r="H30" s="253">
        <f t="shared" si="1"/>
        <v>0</v>
      </c>
      <c r="I30" s="37"/>
      <c r="M30" s="91" t="s">
        <v>152</v>
      </c>
      <c r="N30" s="97"/>
    </row>
    <row r="31" spans="2:23" ht="29.15" customHeight="1" x14ac:dyDescent="0.3">
      <c r="B31" s="38">
        <v>702.3501</v>
      </c>
      <c r="C31" s="39" t="s">
        <v>39</v>
      </c>
      <c r="D31" s="40">
        <v>57</v>
      </c>
      <c r="E31" s="40">
        <v>0.2</v>
      </c>
      <c r="F31" s="41">
        <v>57.2</v>
      </c>
      <c r="G31" s="252">
        <f t="shared" si="0"/>
        <v>0.11440000000000002</v>
      </c>
      <c r="H31" s="253">
        <f t="shared" si="1"/>
        <v>0</v>
      </c>
      <c r="I31" s="37"/>
      <c r="M31" s="91" t="s">
        <v>153</v>
      </c>
      <c r="N31" s="97"/>
    </row>
    <row r="32" spans="2:23" ht="29.15" customHeight="1" x14ac:dyDescent="0.3">
      <c r="B32" s="43" t="s">
        <v>40</v>
      </c>
      <c r="C32" s="44" t="s">
        <v>39</v>
      </c>
      <c r="D32" s="45">
        <v>65</v>
      </c>
      <c r="E32" s="45">
        <v>0.2</v>
      </c>
      <c r="F32" s="46">
        <v>65.2</v>
      </c>
      <c r="G32" s="277">
        <f t="shared" si="0"/>
        <v>0.13040000000000002</v>
      </c>
      <c r="H32" s="278" t="e">
        <f>IF((ABS((#REF!-J22)*E32/100))&gt;0.1, (#REF!-J22)*E32/100, 0)</f>
        <v>#REF!</v>
      </c>
      <c r="I32" s="37"/>
      <c r="M32" s="91" t="s">
        <v>154</v>
      </c>
      <c r="N32" s="97"/>
    </row>
    <row r="33" spans="2:14" ht="29.15" customHeight="1" x14ac:dyDescent="0.3">
      <c r="B33" s="38">
        <v>702.36009999999999</v>
      </c>
      <c r="C33" s="39" t="s">
        <v>41</v>
      </c>
      <c r="D33" s="40">
        <v>57</v>
      </c>
      <c r="E33" s="40">
        <v>0.2</v>
      </c>
      <c r="F33" s="41">
        <v>57.2</v>
      </c>
      <c r="G33" s="252">
        <f t="shared" si="0"/>
        <v>0.11440000000000002</v>
      </c>
      <c r="H33" s="253" t="e">
        <f>IF((ABS((#REF!-#REF!)*E33/100))&gt;0.1, (#REF!-#REF!)*E33/100, 0)</f>
        <v>#REF!</v>
      </c>
      <c r="I33" s="37"/>
      <c r="M33" s="91" t="s">
        <v>155</v>
      </c>
      <c r="N33" s="97"/>
    </row>
    <row r="34" spans="2:14" ht="29.15" customHeight="1" x14ac:dyDescent="0.3">
      <c r="B34" s="43" t="s">
        <v>42</v>
      </c>
      <c r="C34" s="44" t="s">
        <v>41</v>
      </c>
      <c r="D34" s="45">
        <v>65</v>
      </c>
      <c r="E34" s="45">
        <v>0.2</v>
      </c>
      <c r="F34" s="46">
        <v>65.2</v>
      </c>
      <c r="G34" s="277">
        <f t="shared" si="0"/>
        <v>0.13040000000000002</v>
      </c>
      <c r="H34" s="278" t="e">
        <f>IF((ABS((#REF!-#REF!)*E34/100))&gt;0.1, (#REF!-#REF!)*E34/100, 0)</f>
        <v>#REF!</v>
      </c>
      <c r="I34" s="37"/>
      <c r="M34" s="91" t="s">
        <v>156</v>
      </c>
      <c r="N34" s="97"/>
    </row>
    <row r="35" spans="2:14" ht="29.15" customHeight="1" x14ac:dyDescent="0.3">
      <c r="B35" s="38" t="s">
        <v>43</v>
      </c>
      <c r="C35" s="39" t="s">
        <v>44</v>
      </c>
      <c r="D35" s="40">
        <v>63</v>
      </c>
      <c r="E35" s="40">
        <v>2.7</v>
      </c>
      <c r="F35" s="41">
        <v>65.7</v>
      </c>
      <c r="G35" s="252">
        <f t="shared" si="0"/>
        <v>0.13140000000000002</v>
      </c>
      <c r="H35" s="253" t="e">
        <f>IF((ABS((#REF!-#REF!)*E35/100))&gt;0.1, (#REF!-#REF!)*E35/100, 0)</f>
        <v>#REF!</v>
      </c>
      <c r="I35" s="37"/>
      <c r="M35" s="91" t="s">
        <v>157</v>
      </c>
      <c r="N35" s="97"/>
    </row>
    <row r="36" spans="2:14" ht="29.15" customHeight="1" thickBot="1" x14ac:dyDescent="0.35">
      <c r="B36" s="38" t="s">
        <v>45</v>
      </c>
      <c r="C36" s="39" t="s">
        <v>46</v>
      </c>
      <c r="D36" s="40">
        <v>63</v>
      </c>
      <c r="E36" s="40">
        <v>2.7</v>
      </c>
      <c r="F36" s="41">
        <v>65.7</v>
      </c>
      <c r="G36" s="252">
        <f t="shared" si="0"/>
        <v>0.13140000000000002</v>
      </c>
      <c r="H36" s="253" t="e">
        <f>IF((ABS((#REF!-#REF!)*E36/100))&gt;0.1, (#REF!-#REF!)*E36/100, 0)</f>
        <v>#REF!</v>
      </c>
      <c r="I36" s="37"/>
      <c r="M36" s="101" t="s">
        <v>158</v>
      </c>
      <c r="N36" s="102"/>
    </row>
    <row r="37" spans="2:14" ht="29.15" customHeight="1" x14ac:dyDescent="0.3">
      <c r="B37" s="38" t="s">
        <v>47</v>
      </c>
      <c r="C37" s="39" t="s">
        <v>48</v>
      </c>
      <c r="D37" s="40">
        <v>65</v>
      </c>
      <c r="E37" s="40">
        <v>8.1999999999999993</v>
      </c>
      <c r="F37" s="41">
        <v>73.2</v>
      </c>
      <c r="G37" s="252">
        <f t="shared" si="0"/>
        <v>0.1464</v>
      </c>
      <c r="H37" s="253" t="e">
        <f>IF((ABS((#REF!-#REF!)*E37/100))&gt;0.1, (#REF!-#REF!)*E37/100, 0)</f>
        <v>#REF!</v>
      </c>
      <c r="I37" s="37"/>
      <c r="M37" s="87"/>
      <c r="N37" s="88">
        <v>2024</v>
      </c>
    </row>
    <row r="38" spans="2:14" ht="29.15" customHeight="1" x14ac:dyDescent="0.3">
      <c r="B38" s="38">
        <v>702.40009999999995</v>
      </c>
      <c r="C38" s="39" t="s">
        <v>49</v>
      </c>
      <c r="D38" s="40">
        <v>60</v>
      </c>
      <c r="E38" s="40">
        <v>2.7</v>
      </c>
      <c r="F38" s="41">
        <v>62.7</v>
      </c>
      <c r="G38" s="252">
        <f t="shared" si="0"/>
        <v>0.12540000000000001</v>
      </c>
      <c r="H38" s="253" t="e">
        <f>IF((ABS((#REF!-#REF!)*E38/100))&gt;0.1, (#REF!-#REF!)*E38/100, 0)</f>
        <v>#REF!</v>
      </c>
      <c r="I38" s="37"/>
      <c r="M38" s="91" t="s">
        <v>144</v>
      </c>
      <c r="N38" s="92" t="s">
        <v>145</v>
      </c>
    </row>
    <row r="39" spans="2:14" ht="29.15" customHeight="1" x14ac:dyDescent="0.3">
      <c r="B39" s="38">
        <v>702.40020000000004</v>
      </c>
      <c r="C39" s="39" t="s">
        <v>50</v>
      </c>
      <c r="D39" s="40">
        <v>60</v>
      </c>
      <c r="E39" s="42">
        <v>2.7</v>
      </c>
      <c r="F39" s="41">
        <v>62.7</v>
      </c>
      <c r="G39" s="252">
        <f t="shared" si="0"/>
        <v>0.12540000000000001</v>
      </c>
      <c r="H39" s="253" t="e">
        <f>IF((ABS((#REF!-#REF!)*E39/100))&gt;0.1, (#REF!-#REF!)*E39/100, 0)</f>
        <v>#REF!</v>
      </c>
      <c r="I39" s="37"/>
      <c r="M39" s="91" t="s">
        <v>146</v>
      </c>
      <c r="N39" s="97"/>
    </row>
    <row r="40" spans="2:14" ht="29.15" customHeight="1" x14ac:dyDescent="0.3">
      <c r="B40" s="38">
        <v>702.41010000000006</v>
      </c>
      <c r="C40" s="39" t="s">
        <v>51</v>
      </c>
      <c r="D40" s="40">
        <v>65</v>
      </c>
      <c r="E40" s="40">
        <v>2.7</v>
      </c>
      <c r="F40" s="41">
        <v>67.7</v>
      </c>
      <c r="G40" s="252">
        <f t="shared" si="0"/>
        <v>0.13540000000000002</v>
      </c>
      <c r="H40" s="253" t="e">
        <f>IF((ABS((#REF!-#REF!)*E40/100))&gt;0.1, (#REF!-#REF!)*E40/100, 0)</f>
        <v>#REF!</v>
      </c>
      <c r="I40" s="37"/>
      <c r="M40" s="91" t="s">
        <v>148</v>
      </c>
      <c r="N40" s="97"/>
    </row>
    <row r="41" spans="2:14" ht="29.15" customHeight="1" x14ac:dyDescent="0.3">
      <c r="B41" s="38">
        <v>702.42010000000005</v>
      </c>
      <c r="C41" s="39" t="s">
        <v>52</v>
      </c>
      <c r="D41" s="40">
        <v>65</v>
      </c>
      <c r="E41" s="40">
        <v>10.199999999999999</v>
      </c>
      <c r="F41" s="41">
        <v>75.2</v>
      </c>
      <c r="G41" s="252">
        <f t="shared" si="0"/>
        <v>0.15040000000000001</v>
      </c>
      <c r="H41" s="253" t="e">
        <f>IF((ABS((#REF!-#REF!)*E41/100))&gt;0.1, (#REF!-#REF!)*E41/100, 0)</f>
        <v>#REF!</v>
      </c>
      <c r="I41" s="37"/>
      <c r="M41" s="91" t="s">
        <v>150</v>
      </c>
      <c r="N41" s="97"/>
    </row>
    <row r="42" spans="2:14" ht="29.15" customHeight="1" thickBot="1" x14ac:dyDescent="0.35">
      <c r="B42" s="38">
        <v>702.43010000000004</v>
      </c>
      <c r="C42" s="39" t="s">
        <v>53</v>
      </c>
      <c r="D42" s="40">
        <v>65</v>
      </c>
      <c r="E42" s="40">
        <v>10.199999999999999</v>
      </c>
      <c r="F42" s="41">
        <v>75.2</v>
      </c>
      <c r="G42" s="252">
        <f t="shared" si="0"/>
        <v>0.15040000000000001</v>
      </c>
      <c r="H42" s="253" t="e">
        <f>IF((ABS((#REF!-#REF!)*E42/100))&gt;0.1, (#REF!-#REF!)*E42/100, 0)</f>
        <v>#REF!</v>
      </c>
      <c r="I42" s="37"/>
      <c r="M42" s="101" t="s">
        <v>142</v>
      </c>
      <c r="N42" s="102"/>
    </row>
    <row r="43" spans="2:14" ht="29.15" customHeight="1" x14ac:dyDescent="0.3">
      <c r="B43" s="38" t="s">
        <v>54</v>
      </c>
      <c r="C43" s="39" t="s">
        <v>55</v>
      </c>
      <c r="D43" s="40">
        <v>57</v>
      </c>
      <c r="E43" s="40">
        <v>0.2</v>
      </c>
      <c r="F43" s="41">
        <v>57.2</v>
      </c>
      <c r="G43" s="252">
        <f t="shared" si="0"/>
        <v>0.11440000000000002</v>
      </c>
      <c r="H43" s="253" t="e">
        <f>IF((ABS((#REF!-#REF!)*E43/100))&gt;0.1, (#REF!-#REF!)*E43/100, 0)</f>
        <v>#REF!</v>
      </c>
      <c r="I43" s="37"/>
    </row>
    <row r="44" spans="2:14" ht="29.15" customHeight="1" x14ac:dyDescent="0.3">
      <c r="B44" s="43" t="s">
        <v>56</v>
      </c>
      <c r="C44" s="44" t="s">
        <v>55</v>
      </c>
      <c r="D44" s="45">
        <v>65</v>
      </c>
      <c r="E44" s="45">
        <v>0.2</v>
      </c>
      <c r="F44" s="46">
        <v>65.2</v>
      </c>
      <c r="G44" s="277">
        <f t="shared" si="0"/>
        <v>0.13040000000000002</v>
      </c>
      <c r="H44" s="278" t="e">
        <f>IF((ABS((#REF!-#REF!)*E44/100))&gt;0.1, (#REF!-#REF!)*E44/100, 0)</f>
        <v>#REF!</v>
      </c>
      <c r="I44" s="37"/>
    </row>
    <row r="45" spans="2:14" ht="29.15" customHeight="1" x14ac:dyDescent="0.3">
      <c r="B45" s="38" t="s">
        <v>57</v>
      </c>
      <c r="C45" s="39" t="s">
        <v>58</v>
      </c>
      <c r="D45" s="40">
        <v>57</v>
      </c>
      <c r="E45" s="40">
        <v>0.2</v>
      </c>
      <c r="F45" s="41">
        <v>57.2</v>
      </c>
      <c r="G45" s="252">
        <f t="shared" si="0"/>
        <v>0.11440000000000002</v>
      </c>
      <c r="H45" s="253" t="e">
        <f>IF((ABS((#REF!-#REF!)*E45/100))&gt;0.1, (#REF!-#REF!)*E45/100, 0)</f>
        <v>#REF!</v>
      </c>
      <c r="I45" s="37"/>
    </row>
    <row r="46" spans="2:14" ht="29.15" customHeight="1" x14ac:dyDescent="0.3">
      <c r="B46" s="43" t="s">
        <v>59</v>
      </c>
      <c r="C46" s="44" t="s">
        <v>58</v>
      </c>
      <c r="D46" s="45">
        <v>65</v>
      </c>
      <c r="E46" s="47">
        <v>0.2</v>
      </c>
      <c r="F46" s="46">
        <v>65.2</v>
      </c>
      <c r="G46" s="277">
        <f t="shared" si="0"/>
        <v>0.13040000000000002</v>
      </c>
      <c r="H46" s="278" t="e">
        <f>IF((ABS((#REF!-#REF!)*E46/100))&gt;0.1, (#REF!-#REF!)*E46/100, 0)</f>
        <v>#REF!</v>
      </c>
      <c r="I46" s="37"/>
    </row>
    <row r="47" spans="2:14" ht="29.15" customHeight="1" x14ac:dyDescent="0.3">
      <c r="B47" s="38">
        <v>702.46010000000001</v>
      </c>
      <c r="C47" s="39" t="s">
        <v>60</v>
      </c>
      <c r="D47" s="40">
        <v>62</v>
      </c>
      <c r="E47" s="40">
        <v>0.2</v>
      </c>
      <c r="F47" s="41">
        <v>62.2</v>
      </c>
      <c r="G47" s="252">
        <f t="shared" si="0"/>
        <v>0.12440000000000001</v>
      </c>
      <c r="H47" s="253" t="e">
        <f>IF((ABS((#REF!-#REF!)*E47/100))&gt;0.1, (#REF!-#REF!)*E47/100, 0)</f>
        <v>#REF!</v>
      </c>
      <c r="I47" s="37"/>
    </row>
    <row r="48" spans="2:14" ht="29.15" customHeight="1" x14ac:dyDescent="0.3">
      <c r="B48" s="38" t="s">
        <v>61</v>
      </c>
      <c r="C48" s="39" t="s">
        <v>62</v>
      </c>
      <c r="D48" s="40">
        <v>60</v>
      </c>
      <c r="E48" s="40">
        <v>2.7</v>
      </c>
      <c r="F48" s="41">
        <v>62.7</v>
      </c>
      <c r="G48" s="252">
        <f t="shared" si="0"/>
        <v>0.12540000000000001</v>
      </c>
      <c r="H48" s="253" t="e">
        <f>IF((ABS((#REF!-#REF!)*E48/100))&gt;0.1, (#REF!-#REF!)*E48/100, 0)</f>
        <v>#REF!</v>
      </c>
      <c r="I48" s="37"/>
    </row>
    <row r="49" spans="2:17" ht="29.15" customHeight="1" x14ac:dyDescent="0.3">
      <c r="B49" s="38" t="s">
        <v>63</v>
      </c>
      <c r="C49" s="39" t="s">
        <v>64</v>
      </c>
      <c r="D49" s="40">
        <v>65</v>
      </c>
      <c r="E49" s="40">
        <v>2.7</v>
      </c>
      <c r="F49" s="41">
        <v>67.7</v>
      </c>
      <c r="G49" s="252">
        <f t="shared" si="0"/>
        <v>0.13540000000000002</v>
      </c>
      <c r="H49" s="253" t="e">
        <f>IF((ABS((#REF!-#REF!)*E49/100))&gt;0.1, (#REF!-#REF!)*E49/100, 0)</f>
        <v>#REF!</v>
      </c>
      <c r="I49" s="37"/>
    </row>
    <row r="50" spans="2:17" ht="29.15" customHeight="1" x14ac:dyDescent="0.3">
      <c r="B50" s="38" t="s">
        <v>65</v>
      </c>
      <c r="C50" s="39" t="s">
        <v>66</v>
      </c>
      <c r="D50" s="40">
        <v>62</v>
      </c>
      <c r="E50" s="40">
        <v>0.2</v>
      </c>
      <c r="F50" s="41">
        <v>62.2</v>
      </c>
      <c r="G50" s="252">
        <f t="shared" si="0"/>
        <v>0.12440000000000001</v>
      </c>
      <c r="H50" s="253" t="e">
        <f>IF((ABS((#REF!-#REF!)*E50/100))&gt;0.1, (#REF!-#REF!)*E50/100, 0)</f>
        <v>#REF!</v>
      </c>
      <c r="I50" s="37"/>
    </row>
    <row r="51" spans="2:17" ht="29.15" customHeight="1" x14ac:dyDescent="0.3">
      <c r="B51" s="38" t="s">
        <v>67</v>
      </c>
      <c r="C51" s="39" t="s">
        <v>68</v>
      </c>
      <c r="D51" s="40">
        <v>40</v>
      </c>
      <c r="E51" s="40">
        <v>0.2</v>
      </c>
      <c r="F51" s="41">
        <v>40.200000000000003</v>
      </c>
      <c r="G51" s="252">
        <f t="shared" si="0"/>
        <v>8.0400000000000013E-2</v>
      </c>
      <c r="H51" s="253" t="e">
        <f>IF((ABS((#REF!-#REF!)*E51/100))&gt;0.1, (#REF!-#REF!)*E51/100, 0)</f>
        <v>#REF!</v>
      </c>
      <c r="I51" s="37"/>
    </row>
    <row r="52" spans="2:17" ht="29.15" customHeight="1" x14ac:dyDescent="0.3">
      <c r="B52" s="38" t="s">
        <v>67</v>
      </c>
      <c r="C52" s="39" t="s">
        <v>69</v>
      </c>
      <c r="D52" s="48"/>
      <c r="E52" s="48"/>
      <c r="F52" s="49"/>
      <c r="G52" s="275" t="s">
        <v>70</v>
      </c>
      <c r="H52" s="276" t="e">
        <f>IF((ABS((#REF!-#REF!)*E52/100))&gt;0.1, (#REF!-#REF!)*E52/100, 0)</f>
        <v>#REF!</v>
      </c>
      <c r="I52" s="37"/>
    </row>
    <row r="53" spans="2:17" ht="29.15" customHeight="1" thickBot="1" x14ac:dyDescent="0.35">
      <c r="B53" s="272" t="s">
        <v>71</v>
      </c>
      <c r="C53" s="273"/>
      <c r="D53" s="273"/>
      <c r="E53" s="273"/>
      <c r="F53" s="273"/>
      <c r="G53" s="273"/>
      <c r="H53" s="274"/>
      <c r="I53" s="37"/>
    </row>
    <row r="54" spans="2:17" ht="45" customHeight="1" thickBot="1" x14ac:dyDescent="0.35">
      <c r="B54" s="50"/>
      <c r="C54" s="51"/>
      <c r="D54" s="52"/>
      <c r="E54" s="53"/>
      <c r="F54" s="54"/>
      <c r="G54" s="55"/>
      <c r="H54" s="55"/>
      <c r="I54" s="37"/>
    </row>
    <row r="55" spans="2:17" ht="46" customHeight="1" thickBot="1" x14ac:dyDescent="0.3">
      <c r="B55" s="254" t="s">
        <v>72</v>
      </c>
      <c r="C55" s="229"/>
      <c r="D55" s="229"/>
      <c r="E55" s="229"/>
      <c r="F55" s="229"/>
      <c r="G55" s="229"/>
      <c r="H55" s="230"/>
      <c r="I55" s="9"/>
    </row>
    <row r="56" spans="2:17" ht="44.15" customHeight="1" thickBot="1" x14ac:dyDescent="0.3">
      <c r="B56" s="28" t="s">
        <v>23</v>
      </c>
      <c r="C56" s="29" t="s">
        <v>24</v>
      </c>
      <c r="D56" s="30" t="s">
        <v>25</v>
      </c>
      <c r="E56" s="30" t="s">
        <v>26</v>
      </c>
      <c r="F56" s="30" t="s">
        <v>27</v>
      </c>
      <c r="G56" s="255" t="s">
        <v>28</v>
      </c>
      <c r="H56" s="256"/>
      <c r="I56" s="31"/>
    </row>
    <row r="57" spans="2:17" ht="24.65" customHeight="1" thickBot="1" x14ac:dyDescent="0.35">
      <c r="B57" s="56" t="s">
        <v>73</v>
      </c>
      <c r="C57" s="57" t="s">
        <v>74</v>
      </c>
      <c r="D57" s="58">
        <v>65</v>
      </c>
      <c r="E57" s="59">
        <v>1</v>
      </c>
      <c r="F57" s="60">
        <f>D57+E57</f>
        <v>66</v>
      </c>
      <c r="G57" s="266">
        <f>IF((ABS((($K$13-$K$12)/235)*F57/100))&gt;0.01, ((($K$13-$K$12)/235)*F57/100), 0)</f>
        <v>0.13200000000000001</v>
      </c>
      <c r="H57" s="267" t="e">
        <f>IF((ABS((#REF!-#REF!)*E57/100))&gt;0.1, (#REF!-#REF!)*E57/100, 0)</f>
        <v>#REF!</v>
      </c>
      <c r="I57" s="37"/>
    </row>
    <row r="58" spans="2:17" ht="45" customHeight="1" thickBot="1" x14ac:dyDescent="0.35">
      <c r="B58" s="50"/>
      <c r="C58" s="51"/>
      <c r="D58" s="52"/>
      <c r="E58" s="53"/>
      <c r="F58" s="54"/>
      <c r="G58" s="55"/>
      <c r="H58" s="55"/>
      <c r="I58" s="37"/>
    </row>
    <row r="59" spans="2:17" ht="46" customHeight="1" thickBot="1" x14ac:dyDescent="0.3">
      <c r="B59" s="254" t="s">
        <v>75</v>
      </c>
      <c r="C59" s="229"/>
      <c r="D59" s="229"/>
      <c r="E59" s="229"/>
      <c r="F59" s="229"/>
      <c r="G59" s="229"/>
      <c r="H59" s="230"/>
      <c r="I59" s="9"/>
      <c r="P59" s="24"/>
      <c r="Q59" s="24"/>
    </row>
    <row r="60" spans="2:17" ht="44.15" customHeight="1" thickBot="1" x14ac:dyDescent="0.3">
      <c r="B60" s="28" t="s">
        <v>23</v>
      </c>
      <c r="C60" s="29" t="s">
        <v>24</v>
      </c>
      <c r="D60" s="30" t="s">
        <v>25</v>
      </c>
      <c r="E60" s="30" t="s">
        <v>26</v>
      </c>
      <c r="F60" s="30" t="s">
        <v>27</v>
      </c>
      <c r="G60" s="255" t="s">
        <v>76</v>
      </c>
      <c r="H60" s="256"/>
      <c r="I60" s="31"/>
      <c r="P60" s="24"/>
      <c r="Q60" s="24"/>
    </row>
    <row r="61" spans="2:17" ht="22.5" customHeight="1" thickBot="1" x14ac:dyDescent="0.35">
      <c r="B61" s="107" t="s">
        <v>77</v>
      </c>
      <c r="C61" s="108" t="s">
        <v>78</v>
      </c>
      <c r="D61" s="109">
        <v>56</v>
      </c>
      <c r="E61" s="110">
        <v>0.2</v>
      </c>
      <c r="F61" s="111">
        <v>56.2</v>
      </c>
      <c r="G61" s="268">
        <f>IF((ABS((($K$13-$K$12)/235)*F61/100))&gt;0.01, ((($K$13-$K$12)/235)*F61/100), 0)</f>
        <v>0.11240000000000001</v>
      </c>
      <c r="H61" s="269" t="e">
        <f>IF((ABS((#REF!-#REF!)*E61/100))&gt;0.1, (#REF!-#REF!)*E61/100, 0)</f>
        <v>#REF!</v>
      </c>
      <c r="I61" s="37"/>
      <c r="P61" s="24"/>
      <c r="Q61" s="24"/>
    </row>
    <row r="62" spans="2:17" ht="44.15" customHeight="1" thickBot="1" x14ac:dyDescent="0.3">
      <c r="B62" s="28" t="s">
        <v>23</v>
      </c>
      <c r="C62" s="29" t="s">
        <v>24</v>
      </c>
      <c r="D62" s="30" t="s">
        <v>25</v>
      </c>
      <c r="E62" s="30" t="s">
        <v>26</v>
      </c>
      <c r="F62" s="30" t="s">
        <v>27</v>
      </c>
      <c r="G62" s="255" t="s">
        <v>81</v>
      </c>
      <c r="H62" s="256"/>
      <c r="I62" s="31"/>
      <c r="P62" s="24"/>
      <c r="Q62" s="24"/>
    </row>
    <row r="63" spans="2:17" ht="22.5" customHeight="1" thickBot="1" x14ac:dyDescent="0.35">
      <c r="B63" s="56" t="s">
        <v>77</v>
      </c>
      <c r="C63" s="112" t="s">
        <v>78</v>
      </c>
      <c r="D63" s="58">
        <v>56</v>
      </c>
      <c r="E63" s="59">
        <v>0.2</v>
      </c>
      <c r="F63" s="60">
        <v>56.2</v>
      </c>
      <c r="G63" s="270">
        <f>IF((ABS((($K$13-$K$12)/2000)*F63/100))&gt;0.001, ((($K$13-$K$12)/2000)*F63/100), 0)</f>
        <v>1.3207E-2</v>
      </c>
      <c r="H63" s="271" t="e">
        <f>IF((ABS((#REF!-#REF!)*E63/100))&gt;0.1, (#REF!-#REF!)*E63/100, 0)</f>
        <v>#REF!</v>
      </c>
      <c r="I63" s="37"/>
      <c r="P63" s="24"/>
      <c r="Q63" s="24"/>
    </row>
    <row r="64" spans="2:17" ht="44.15" customHeight="1" thickBot="1" x14ac:dyDescent="0.3">
      <c r="B64" s="28" t="s">
        <v>23</v>
      </c>
      <c r="C64" s="29" t="s">
        <v>24</v>
      </c>
      <c r="D64" s="30" t="s">
        <v>25</v>
      </c>
      <c r="E64" s="30" t="s">
        <v>26</v>
      </c>
      <c r="F64" s="30" t="s">
        <v>27</v>
      </c>
      <c r="G64" s="255" t="s">
        <v>76</v>
      </c>
      <c r="H64" s="256"/>
      <c r="I64" s="31"/>
      <c r="P64" s="24"/>
      <c r="Q64" s="24"/>
    </row>
    <row r="65" spans="2:17" ht="22" customHeight="1" thickBot="1" x14ac:dyDescent="0.35">
      <c r="B65" s="32" t="s">
        <v>79</v>
      </c>
      <c r="C65" s="61" t="s">
        <v>80</v>
      </c>
      <c r="D65" s="34">
        <v>95</v>
      </c>
      <c r="E65" s="35">
        <v>0.2</v>
      </c>
      <c r="F65" s="36">
        <v>95.2</v>
      </c>
      <c r="G65" s="259">
        <f>IF((ABS((($K$13-$K$12)/235)*F65/100))&gt;0.01, ((($K$13-$K$12)/235)*F65/100), 0)</f>
        <v>0.19040000000000001</v>
      </c>
      <c r="H65" s="260" t="e">
        <f>IF((ABS((#REF!-#REF!)*E65/100))&gt;0.1, (#REF!-#REF!)*E65/100, 0)</f>
        <v>#REF!</v>
      </c>
      <c r="I65" s="37"/>
    </row>
    <row r="66" spans="2:17" ht="44.15" customHeight="1" thickBot="1" x14ac:dyDescent="0.3">
      <c r="B66" s="28" t="s">
        <v>23</v>
      </c>
      <c r="C66" s="29" t="s">
        <v>24</v>
      </c>
      <c r="D66" s="30" t="s">
        <v>25</v>
      </c>
      <c r="E66" s="30" t="s">
        <v>26</v>
      </c>
      <c r="F66" s="30" t="s">
        <v>27</v>
      </c>
      <c r="G66" s="255" t="s">
        <v>81</v>
      </c>
      <c r="H66" s="256"/>
    </row>
    <row r="67" spans="2:17" ht="22" customHeight="1" thickBot="1" x14ac:dyDescent="0.3">
      <c r="B67" s="123" t="s">
        <v>82</v>
      </c>
      <c r="C67" s="124" t="s">
        <v>83</v>
      </c>
      <c r="D67" s="125">
        <v>40</v>
      </c>
      <c r="E67" s="125">
        <v>0.2</v>
      </c>
      <c r="F67" s="126">
        <v>40.200000000000003</v>
      </c>
      <c r="G67" s="261">
        <f>IF((ABS((($K$13-$K$12)/2000)*F67/100))&gt;0.001, ((($K$13-$K$12)/2000)*F67/100), 0)</f>
        <v>9.4470000000000005E-3</v>
      </c>
      <c r="H67" s="262" t="e">
        <f>IF((ABS((#REF!-#REF!)*E67/100))&gt;0.1, (#REF!-#REF!)*E67/100, 0)</f>
        <v>#REF!</v>
      </c>
      <c r="I67" s="31"/>
      <c r="P67" s="24"/>
      <c r="Q67" s="24"/>
    </row>
    <row r="68" spans="2:17" ht="44.15" customHeight="1" thickBot="1" x14ac:dyDescent="0.35">
      <c r="B68" s="263" t="s">
        <v>84</v>
      </c>
      <c r="C68" s="264"/>
      <c r="D68" s="264"/>
      <c r="E68" s="264"/>
      <c r="F68" s="264"/>
      <c r="G68" s="264"/>
      <c r="H68" s="265"/>
      <c r="I68" s="37"/>
      <c r="P68" s="24"/>
      <c r="Q68" s="24"/>
    </row>
    <row r="69" spans="2:17" ht="44.15" customHeight="1" thickBot="1" x14ac:dyDescent="0.3">
      <c r="B69" s="28" t="s">
        <v>23</v>
      </c>
      <c r="C69" s="29" t="s">
        <v>24</v>
      </c>
      <c r="D69" s="30" t="s">
        <v>25</v>
      </c>
      <c r="E69" s="30" t="s">
        <v>26</v>
      </c>
      <c r="F69" s="30" t="s">
        <v>27</v>
      </c>
      <c r="G69" s="255" t="s">
        <v>85</v>
      </c>
      <c r="H69" s="256"/>
    </row>
    <row r="70" spans="2:17" ht="22" customHeight="1" thickBot="1" x14ac:dyDescent="0.3">
      <c r="B70" s="56" t="s">
        <v>77</v>
      </c>
      <c r="C70" s="57" t="s">
        <v>78</v>
      </c>
      <c r="D70" s="58">
        <v>56</v>
      </c>
      <c r="E70" s="59">
        <v>0.2</v>
      </c>
      <c r="F70" s="60">
        <v>56.2</v>
      </c>
      <c r="G70" s="266">
        <f>IF((ABS((($K$13-$K$12)/14400)*F70/100))&gt;0.002, ((($K$13-$K$12)/14400)*F70/100), 0)</f>
        <v>0</v>
      </c>
      <c r="H70" s="267" t="e">
        <f>IF((ABS((#REF!-#REF!)*E70/100))&gt;0.1, (#REF!-#REF!)*E70/100, 0)</f>
        <v>#REF!</v>
      </c>
      <c r="I70" s="9"/>
    </row>
    <row r="71" spans="2:17" ht="56.25" customHeight="1" thickBot="1" x14ac:dyDescent="0.3">
      <c r="I71" s="31"/>
    </row>
    <row r="72" spans="2:17" ht="46" customHeight="1" thickBot="1" x14ac:dyDescent="0.35">
      <c r="B72" s="254" t="s">
        <v>86</v>
      </c>
      <c r="C72" s="229"/>
      <c r="D72" s="229"/>
      <c r="E72" s="229"/>
      <c r="F72" s="229"/>
      <c r="G72" s="229"/>
      <c r="H72" s="230"/>
      <c r="I72" s="37"/>
    </row>
    <row r="73" spans="2:17" ht="44.15" customHeight="1" thickBot="1" x14ac:dyDescent="0.35">
      <c r="B73" s="64" t="s">
        <v>23</v>
      </c>
      <c r="C73" s="29" t="s">
        <v>24</v>
      </c>
      <c r="D73" s="30" t="s">
        <v>25</v>
      </c>
      <c r="E73" s="30" t="s">
        <v>87</v>
      </c>
      <c r="F73" s="30" t="s">
        <v>27</v>
      </c>
      <c r="G73" s="255" t="s">
        <v>88</v>
      </c>
      <c r="H73" s="256"/>
      <c r="I73" s="37"/>
    </row>
    <row r="74" spans="2:17" ht="22" customHeight="1" x14ac:dyDescent="0.3">
      <c r="B74" s="65" t="s">
        <v>89</v>
      </c>
      <c r="C74" s="61" t="s">
        <v>90</v>
      </c>
      <c r="D74" s="34">
        <v>9</v>
      </c>
      <c r="E74" s="35">
        <v>0.2</v>
      </c>
      <c r="F74" s="36">
        <v>9.1999999999999993</v>
      </c>
      <c r="G74" s="259">
        <f t="shared" ref="G74:G82" si="2">IF((ABS(($K$13-$K$12)*F74/100))&gt;0.1, ($K$13-$K$12)*F74/100, 0)</f>
        <v>4.3239999999999998</v>
      </c>
      <c r="H74" s="260" t="e">
        <f>IF((ABS((#REF!-#REF!)*E74/100))&gt;0.1, (#REF!-#REF!)*E74/100, 0)</f>
        <v>#REF!</v>
      </c>
      <c r="I74" s="37"/>
    </row>
    <row r="75" spans="2:17" ht="22" customHeight="1" x14ac:dyDescent="0.3">
      <c r="B75" s="66" t="s">
        <v>91</v>
      </c>
      <c r="C75" s="62" t="s">
        <v>92</v>
      </c>
      <c r="D75" s="40">
        <v>9</v>
      </c>
      <c r="E75" s="40">
        <v>0.2</v>
      </c>
      <c r="F75" s="41">
        <v>9.1999999999999993</v>
      </c>
      <c r="G75" s="252">
        <f t="shared" si="2"/>
        <v>4.3239999999999998</v>
      </c>
      <c r="H75" s="253" t="e">
        <f>IF((ABS((#REF!-#REF!)*E75/100))&gt;0.1, (#REF!-#REF!)*E75/100, 0)</f>
        <v>#REF!</v>
      </c>
      <c r="I75" s="37"/>
    </row>
    <row r="76" spans="2:17" ht="22" customHeight="1" x14ac:dyDescent="0.3">
      <c r="B76" s="66" t="s">
        <v>93</v>
      </c>
      <c r="C76" s="62" t="s">
        <v>94</v>
      </c>
      <c r="D76" s="40">
        <v>9</v>
      </c>
      <c r="E76" s="40">
        <v>0.2</v>
      </c>
      <c r="F76" s="41">
        <v>9.1999999999999993</v>
      </c>
      <c r="G76" s="252">
        <f t="shared" si="2"/>
        <v>4.3239999999999998</v>
      </c>
      <c r="H76" s="253" t="e">
        <f>IF((ABS((#REF!-#REF!)*E76/100))&gt;0.1, (#REF!-#REF!)*E76/100, 0)</f>
        <v>#REF!</v>
      </c>
      <c r="I76" s="37"/>
    </row>
    <row r="77" spans="2:17" ht="22" customHeight="1" x14ac:dyDescent="0.3">
      <c r="B77" s="66" t="s">
        <v>95</v>
      </c>
      <c r="C77" s="62" t="s">
        <v>96</v>
      </c>
      <c r="D77" s="40">
        <v>7.5</v>
      </c>
      <c r="E77" s="40">
        <v>0.2</v>
      </c>
      <c r="F77" s="41">
        <v>7.7</v>
      </c>
      <c r="G77" s="252">
        <f t="shared" si="2"/>
        <v>3.6190000000000002</v>
      </c>
      <c r="H77" s="253" t="e">
        <f>IF((ABS((#REF!-#REF!)*E77/100))&gt;0.1, (#REF!-#REF!)*E77/100, 0)</f>
        <v>#REF!</v>
      </c>
      <c r="I77" s="37"/>
    </row>
    <row r="78" spans="2:17" ht="22" customHeight="1" x14ac:dyDescent="0.3">
      <c r="B78" s="66" t="s">
        <v>97</v>
      </c>
      <c r="C78" s="62" t="s">
        <v>98</v>
      </c>
      <c r="D78" s="40">
        <v>7.5</v>
      </c>
      <c r="E78" s="40">
        <v>0.2</v>
      </c>
      <c r="F78" s="41">
        <v>7.7</v>
      </c>
      <c r="G78" s="252">
        <f t="shared" si="2"/>
        <v>3.6190000000000002</v>
      </c>
      <c r="H78" s="253" t="e">
        <f>IF((ABS((#REF!-#REF!)*E78/100))&gt;0.1, (#REF!-#REF!)*E78/100, 0)</f>
        <v>#REF!</v>
      </c>
      <c r="I78" s="37"/>
    </row>
    <row r="79" spans="2:17" ht="22" customHeight="1" x14ac:dyDescent="0.3">
      <c r="B79" s="66" t="s">
        <v>99</v>
      </c>
      <c r="C79" s="62" t="s">
        <v>100</v>
      </c>
      <c r="D79" s="40">
        <v>7.5</v>
      </c>
      <c r="E79" s="40">
        <v>0.2</v>
      </c>
      <c r="F79" s="41">
        <v>7.7</v>
      </c>
      <c r="G79" s="252">
        <f t="shared" si="2"/>
        <v>3.6190000000000002</v>
      </c>
      <c r="H79" s="253" t="e">
        <f>IF((ABS((#REF!-#REF!)*E79/100))&gt;0.1, (#REF!-#REF!)*E79/100, 0)</f>
        <v>#REF!</v>
      </c>
      <c r="I79" s="37"/>
    </row>
    <row r="80" spans="2:17" ht="22" customHeight="1" x14ac:dyDescent="0.3">
      <c r="B80" s="66" t="s">
        <v>101</v>
      </c>
      <c r="C80" s="62" t="s">
        <v>102</v>
      </c>
      <c r="D80" s="40">
        <v>7.5</v>
      </c>
      <c r="E80" s="40">
        <v>0.2</v>
      </c>
      <c r="F80" s="41">
        <v>7.7</v>
      </c>
      <c r="G80" s="252">
        <f t="shared" si="2"/>
        <v>3.6190000000000002</v>
      </c>
      <c r="H80" s="253" t="e">
        <f>IF((ABS((#REF!-#REF!)*E80/100))&gt;0.1, (#REF!-#REF!)*E80/100, 0)</f>
        <v>#REF!</v>
      </c>
      <c r="I80" s="37"/>
    </row>
    <row r="81" spans="2:14" ht="22" customHeight="1" x14ac:dyDescent="0.25">
      <c r="B81" s="66" t="s">
        <v>103</v>
      </c>
      <c r="C81" s="62" t="s">
        <v>104</v>
      </c>
      <c r="D81" s="40">
        <v>13.5</v>
      </c>
      <c r="E81" s="40">
        <v>0.2</v>
      </c>
      <c r="F81" s="41">
        <v>13.7</v>
      </c>
      <c r="G81" s="252">
        <f t="shared" si="2"/>
        <v>6.4390000000000001</v>
      </c>
      <c r="H81" s="253" t="e">
        <f>IF((ABS((#REF!-#REF!)*E81/100))&gt;0.1, (#REF!-#REF!)*E81/100, 0)</f>
        <v>#REF!</v>
      </c>
    </row>
    <row r="82" spans="2:14" ht="22" customHeight="1" thickBot="1" x14ac:dyDescent="0.3">
      <c r="B82" s="13" t="s">
        <v>105</v>
      </c>
      <c r="C82" s="67" t="s">
        <v>106</v>
      </c>
      <c r="D82" s="68">
        <v>12</v>
      </c>
      <c r="E82" s="68">
        <v>0.2</v>
      </c>
      <c r="F82" s="69">
        <v>12.2</v>
      </c>
      <c r="G82" s="250">
        <f t="shared" si="2"/>
        <v>5.734</v>
      </c>
      <c r="H82" s="251" t="e">
        <f>IF((ABS((#REF!-#REF!)*E82/100))&gt;0.1, (#REF!-#REF!)*E82/100, 0)</f>
        <v>#REF!</v>
      </c>
      <c r="I82" s="9"/>
    </row>
    <row r="83" spans="2:14" ht="56.25" customHeight="1" thickBot="1" x14ac:dyDescent="0.3">
      <c r="I83" s="31"/>
    </row>
    <row r="84" spans="2:14" ht="46" customHeight="1" thickBot="1" x14ac:dyDescent="0.35">
      <c r="B84" s="254" t="s">
        <v>107</v>
      </c>
      <c r="C84" s="229"/>
      <c r="D84" s="229"/>
      <c r="E84" s="229"/>
      <c r="F84" s="229"/>
      <c r="G84" s="229"/>
      <c r="H84" s="230"/>
      <c r="I84" s="37"/>
    </row>
    <row r="85" spans="2:14" ht="43.5" customHeight="1" thickBot="1" x14ac:dyDescent="0.35">
      <c r="B85" s="64" t="s">
        <v>23</v>
      </c>
      <c r="C85" s="29" t="s">
        <v>24</v>
      </c>
      <c r="D85" s="30" t="s">
        <v>25</v>
      </c>
      <c r="E85" s="30" t="s">
        <v>87</v>
      </c>
      <c r="F85" s="30" t="s">
        <v>27</v>
      </c>
      <c r="G85" s="255" t="s">
        <v>88</v>
      </c>
      <c r="H85" s="256"/>
      <c r="I85" s="37"/>
    </row>
    <row r="86" spans="2:14" ht="22" customHeight="1" x14ac:dyDescent="0.25">
      <c r="B86" s="70" t="s">
        <v>108</v>
      </c>
      <c r="C86" s="71" t="s">
        <v>109</v>
      </c>
      <c r="D86" s="72">
        <v>6.5</v>
      </c>
      <c r="E86" s="73">
        <v>1</v>
      </c>
      <c r="F86" s="74">
        <v>7.5</v>
      </c>
      <c r="G86" s="257">
        <f>IF((ABS(($K$13-$K$12)*F86/100))&gt;0.1, ($K$13-$K$12)*F86/100, 0)</f>
        <v>3.5249999999999999</v>
      </c>
      <c r="H86" s="258" t="e">
        <f>IF((ABS((#REF!-#REF!)*E86/100))&gt;0.1, (#REF!-#REF!)*E86/100, 0)</f>
        <v>#REF!</v>
      </c>
    </row>
    <row r="87" spans="2:14" ht="22" customHeight="1" thickBot="1" x14ac:dyDescent="0.3">
      <c r="B87" s="75" t="s">
        <v>110</v>
      </c>
      <c r="C87" s="67" t="s">
        <v>111</v>
      </c>
      <c r="D87" s="68">
        <v>6.5</v>
      </c>
      <c r="E87" s="68">
        <v>1</v>
      </c>
      <c r="F87" s="69">
        <v>7.5</v>
      </c>
      <c r="G87" s="250">
        <f>IF((ABS(($K$13-$K$12)*F87/100))&gt;0.1, ($K$13-$K$12)*F87/100, 0)</f>
        <v>3.5249999999999999</v>
      </c>
      <c r="H87" s="251" t="e">
        <f>IF((ABS((#REF!-#REF!)*E87/100))&gt;0.1, (#REF!-#REF!)*E87/100, 0)</f>
        <v>#REF!</v>
      </c>
    </row>
    <row r="88" spans="2:14" ht="43.5" customHeight="1" thickBot="1" x14ac:dyDescent="0.3"/>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167" t="s">
        <v>115</v>
      </c>
      <c r="D92" s="77" t="s">
        <v>116</v>
      </c>
      <c r="E92" s="243" t="s">
        <v>117</v>
      </c>
      <c r="F92" s="243"/>
      <c r="G92" s="244" t="s">
        <v>118</v>
      </c>
      <c r="H92" s="245"/>
    </row>
    <row r="93" spans="2:14" ht="33" customHeight="1" thickBot="1" x14ac:dyDescent="0.3">
      <c r="B93" s="232"/>
      <c r="C93" s="249">
        <v>235</v>
      </c>
      <c r="D93" s="249"/>
      <c r="E93" s="249"/>
      <c r="F93" s="249"/>
      <c r="G93" s="246"/>
      <c r="H93" s="247"/>
    </row>
    <row r="94" spans="2:14" s="78" customFormat="1" ht="33" customHeight="1" x14ac:dyDescent="0.35">
      <c r="B94" s="224"/>
      <c r="C94" s="224"/>
      <c r="D94" s="224"/>
      <c r="E94" s="224"/>
      <c r="F94" s="224"/>
      <c r="G94" s="224"/>
      <c r="H94" s="224"/>
      <c r="J94" s="10"/>
      <c r="K94" s="10"/>
      <c r="L94" s="10"/>
      <c r="M94" s="1"/>
      <c r="N94" s="1"/>
    </row>
    <row r="95" spans="2:14" s="78" customFormat="1" ht="33" customHeight="1" x14ac:dyDescent="0.35">
      <c r="B95" s="225" t="s">
        <v>119</v>
      </c>
      <c r="C95" s="225"/>
      <c r="D95" s="225"/>
      <c r="E95" s="225"/>
      <c r="F95" s="225"/>
      <c r="G95" s="225"/>
      <c r="H95" s="225"/>
      <c r="J95" s="10"/>
      <c r="K95" s="10"/>
      <c r="L95" s="10"/>
      <c r="M95" s="1"/>
      <c r="N95" s="1"/>
    </row>
    <row r="96" spans="2:14" s="78" customFormat="1" ht="40.5" customHeight="1" x14ac:dyDescent="0.35">
      <c r="B96" s="226" t="s">
        <v>120</v>
      </c>
      <c r="C96" s="226"/>
      <c r="E96" s="79"/>
      <c r="F96" s="79"/>
      <c r="G96" s="79"/>
      <c r="H96" s="79"/>
      <c r="J96" s="10"/>
      <c r="K96" s="10"/>
      <c r="L96" s="10"/>
      <c r="M96" s="1"/>
      <c r="N96" s="1"/>
    </row>
    <row r="97" spans="2:17" s="78" customFormat="1" ht="33" customHeight="1" x14ac:dyDescent="0.35">
      <c r="C97" s="103" t="str">
        <f>CONCATENATE(" $45.000"," +")</f>
        <v xml:space="preserve"> $45.000 +</v>
      </c>
      <c r="D97" s="104">
        <f>G22</f>
        <v>0.20040000000000002</v>
      </c>
      <c r="E97" s="105" t="s">
        <v>163</v>
      </c>
      <c r="F97" s="80">
        <f>(45+G22)</f>
        <v>45.200400000000002</v>
      </c>
      <c r="G97" s="18"/>
      <c r="H97" s="18"/>
      <c r="J97" s="10"/>
      <c r="K97" s="10"/>
      <c r="L97" s="10"/>
      <c r="M97" s="1"/>
      <c r="N97" s="1"/>
    </row>
    <row r="98" spans="2:17" ht="43.5" customHeight="1" x14ac:dyDescent="0.4">
      <c r="B98" s="227" t="s">
        <v>121</v>
      </c>
      <c r="C98" s="227"/>
      <c r="D98" s="106">
        <f>F97</f>
        <v>45.200400000000002</v>
      </c>
      <c r="E98" s="81" t="s">
        <v>122</v>
      </c>
      <c r="F98" s="78"/>
      <c r="G98" s="18"/>
      <c r="H98" s="18"/>
    </row>
    <row r="99" spans="2:17" ht="31.5" customHeight="1" thickBot="1" x14ac:dyDescent="0.4">
      <c r="B99" s="78"/>
      <c r="C99" s="78"/>
      <c r="D99" s="80"/>
      <c r="E99" s="18"/>
      <c r="F99" s="18"/>
      <c r="G99" s="18"/>
      <c r="H99" s="18"/>
      <c r="I99" s="9"/>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167" t="s">
        <v>115</v>
      </c>
      <c r="D103" s="77" t="s">
        <v>116</v>
      </c>
      <c r="E103" s="243" t="s">
        <v>117</v>
      </c>
      <c r="F103" s="243"/>
      <c r="G103" s="244" t="s">
        <v>125</v>
      </c>
      <c r="H103" s="245"/>
    </row>
    <row r="104" spans="2:17" ht="33" customHeight="1" thickBot="1" x14ac:dyDescent="0.3">
      <c r="B104" s="232"/>
      <c r="C104" s="249">
        <v>235</v>
      </c>
      <c r="D104" s="249"/>
      <c r="E104" s="249"/>
      <c r="F104" s="249"/>
      <c r="G104" s="246"/>
      <c r="H104" s="247"/>
    </row>
    <row r="105" spans="2:17" s="78" customFormat="1" ht="33" customHeight="1" x14ac:dyDescent="0.35">
      <c r="B105" s="224"/>
      <c r="C105" s="224"/>
      <c r="D105" s="224"/>
      <c r="E105" s="224"/>
      <c r="F105" s="224"/>
      <c r="G105" s="224"/>
      <c r="H105" s="224"/>
      <c r="J105" s="10"/>
      <c r="K105" s="10"/>
      <c r="L105" s="10"/>
      <c r="M105" s="1"/>
      <c r="N105" s="1"/>
    </row>
    <row r="106" spans="2:17" s="78" customFormat="1" ht="33" customHeight="1" x14ac:dyDescent="0.35">
      <c r="B106" s="225" t="s">
        <v>126</v>
      </c>
      <c r="C106" s="225"/>
      <c r="D106" s="225"/>
      <c r="E106" s="225"/>
      <c r="F106" s="225"/>
      <c r="G106" s="225"/>
      <c r="H106" s="225"/>
      <c r="J106" s="10"/>
      <c r="K106" s="10"/>
      <c r="L106" s="10"/>
      <c r="M106" s="1"/>
      <c r="N106" s="1"/>
    </row>
    <row r="107" spans="2:17" s="78" customFormat="1" ht="40.5" customHeight="1" x14ac:dyDescent="0.35">
      <c r="B107" s="226" t="s">
        <v>120</v>
      </c>
      <c r="C107" s="226"/>
      <c r="E107" s="79"/>
      <c r="F107" s="79"/>
      <c r="G107" s="79"/>
      <c r="H107" s="79"/>
      <c r="J107" s="10"/>
      <c r="K107" s="10"/>
      <c r="L107" s="10"/>
      <c r="M107" s="1"/>
      <c r="N107" s="1"/>
    </row>
    <row r="108" spans="2:17" s="78" customFormat="1" ht="33" customHeight="1" x14ac:dyDescent="0.35">
      <c r="C108" s="103" t="str">
        <f>CONCATENATE(" $45.000"," +")</f>
        <v xml:space="preserve"> $45.000 +</v>
      </c>
      <c r="D108" s="104">
        <f>G61</f>
        <v>0.11240000000000001</v>
      </c>
      <c r="E108" s="105" t="s">
        <v>163</v>
      </c>
      <c r="F108" s="80">
        <f>(45+G61)</f>
        <v>45.112400000000001</v>
      </c>
      <c r="G108" s="18"/>
      <c r="H108" s="18"/>
      <c r="J108" s="10"/>
      <c r="K108" s="10"/>
      <c r="L108" s="10"/>
      <c r="M108" s="1"/>
      <c r="N108" s="1"/>
    </row>
    <row r="109" spans="2:17" ht="43.5" customHeight="1" x14ac:dyDescent="0.4">
      <c r="B109" s="227" t="s">
        <v>121</v>
      </c>
      <c r="C109" s="227"/>
      <c r="D109" s="106">
        <f>F108</f>
        <v>45.112400000000001</v>
      </c>
      <c r="E109" s="81" t="s">
        <v>122</v>
      </c>
      <c r="F109" s="78"/>
      <c r="G109" s="18"/>
      <c r="H109" s="18"/>
    </row>
    <row r="110" spans="2:17" ht="33" customHeight="1" thickBot="1" x14ac:dyDescent="0.4">
      <c r="B110" s="78"/>
      <c r="C110" s="78"/>
      <c r="D110" s="80"/>
      <c r="E110" s="18"/>
      <c r="F110" s="18"/>
      <c r="G110" s="18"/>
      <c r="H110" s="18"/>
      <c r="I110" s="9"/>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167" t="s">
        <v>115</v>
      </c>
      <c r="D114" s="77" t="s">
        <v>116</v>
      </c>
      <c r="E114" s="243" t="s">
        <v>117</v>
      </c>
      <c r="F114" s="243"/>
      <c r="G114" s="244" t="s">
        <v>125</v>
      </c>
      <c r="H114" s="245"/>
    </row>
    <row r="115" spans="2:17" ht="33" customHeight="1" thickBot="1" x14ac:dyDescent="0.3">
      <c r="B115" s="232"/>
      <c r="C115" s="249">
        <v>2000</v>
      </c>
      <c r="D115" s="249"/>
      <c r="E115" s="249"/>
      <c r="F115" s="249"/>
      <c r="G115" s="246"/>
      <c r="H115" s="247"/>
    </row>
    <row r="116" spans="2:17" s="78" customFormat="1" ht="33" customHeight="1" x14ac:dyDescent="0.35">
      <c r="B116" s="224"/>
      <c r="C116" s="224"/>
      <c r="D116" s="224"/>
      <c r="E116" s="224"/>
      <c r="F116" s="224"/>
      <c r="G116" s="224"/>
      <c r="H116" s="224"/>
      <c r="J116" s="10"/>
      <c r="K116" s="10"/>
      <c r="L116" s="10"/>
      <c r="M116" s="1"/>
      <c r="N116" s="1"/>
    </row>
    <row r="117" spans="2:17" s="78" customFormat="1" ht="33" customHeight="1" x14ac:dyDescent="0.35">
      <c r="B117" s="225" t="s">
        <v>129</v>
      </c>
      <c r="C117" s="225"/>
      <c r="D117" s="225"/>
      <c r="E117" s="225"/>
      <c r="F117" s="225"/>
      <c r="G117" s="225"/>
      <c r="H117" s="225"/>
      <c r="J117" s="10"/>
      <c r="K117" s="10"/>
      <c r="L117" s="10"/>
      <c r="M117" s="1"/>
      <c r="N117" s="1"/>
    </row>
    <row r="118" spans="2:17" s="78" customFormat="1" ht="40.5" customHeight="1" x14ac:dyDescent="0.35">
      <c r="B118" s="226" t="s">
        <v>120</v>
      </c>
      <c r="C118" s="226"/>
      <c r="E118" s="79"/>
      <c r="F118" s="79"/>
      <c r="G118" s="79"/>
      <c r="H118" s="79"/>
      <c r="J118" s="10"/>
      <c r="K118" s="10"/>
      <c r="L118" s="10"/>
      <c r="M118" s="1"/>
      <c r="N118" s="1"/>
    </row>
    <row r="119" spans="2:17" s="78" customFormat="1" ht="33" customHeight="1" x14ac:dyDescent="0.35">
      <c r="C119" s="103" t="str">
        <f>CONCATENATE(" $45.000"," +")</f>
        <v xml:space="preserve"> $45.000 +</v>
      </c>
      <c r="D119" s="104">
        <f>G67</f>
        <v>9.4470000000000005E-3</v>
      </c>
      <c r="E119" s="105" t="s">
        <v>163</v>
      </c>
      <c r="F119" s="80">
        <f>(45+G67)</f>
        <v>45.009447000000002</v>
      </c>
      <c r="G119" s="18"/>
      <c r="H119" s="18"/>
      <c r="J119" s="10"/>
      <c r="K119" s="10"/>
      <c r="L119" s="10"/>
      <c r="M119" s="1"/>
      <c r="N119" s="1"/>
    </row>
    <row r="120" spans="2:17" ht="43.5" customHeight="1" x14ac:dyDescent="0.4">
      <c r="B120" s="227" t="s">
        <v>121</v>
      </c>
      <c r="C120" s="227"/>
      <c r="D120" s="106">
        <f>F119</f>
        <v>45.009447000000002</v>
      </c>
      <c r="E120" s="81" t="s">
        <v>130</v>
      </c>
      <c r="F120" s="78"/>
      <c r="G120" s="18"/>
      <c r="H120" s="18"/>
    </row>
    <row r="121" spans="2:17" ht="34" customHeight="1" thickBot="1" x14ac:dyDescent="0.4">
      <c r="B121" s="78"/>
      <c r="C121" s="78"/>
      <c r="D121" s="80"/>
      <c r="E121" s="18"/>
      <c r="F121" s="18"/>
      <c r="G121" s="18"/>
      <c r="H121" s="18"/>
      <c r="I121" s="9"/>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167" t="s">
        <v>115</v>
      </c>
      <c r="D125" s="77" t="s">
        <v>116</v>
      </c>
      <c r="E125" s="243" t="s">
        <v>117</v>
      </c>
      <c r="F125" s="243"/>
      <c r="G125" s="244" t="s">
        <v>118</v>
      </c>
      <c r="H125" s="245"/>
    </row>
    <row r="126" spans="2:17" ht="33" customHeight="1" thickBot="1" x14ac:dyDescent="0.3">
      <c r="B126" s="232"/>
      <c r="C126" s="248">
        <v>14400</v>
      </c>
      <c r="D126" s="249"/>
      <c r="E126" s="249"/>
      <c r="F126" s="249"/>
      <c r="G126" s="246"/>
      <c r="H126" s="247"/>
    </row>
    <row r="127" spans="2:17" s="78" customFormat="1" ht="33" customHeight="1" x14ac:dyDescent="0.35">
      <c r="B127" s="224"/>
      <c r="C127" s="224"/>
      <c r="D127" s="224"/>
      <c r="E127" s="224"/>
      <c r="F127" s="224"/>
      <c r="G127" s="224"/>
      <c r="H127" s="224"/>
      <c r="J127" s="10"/>
      <c r="K127" s="10"/>
      <c r="L127" s="10"/>
      <c r="M127" s="1"/>
      <c r="N127" s="1"/>
    </row>
    <row r="128" spans="2:17" s="78" customFormat="1" ht="33" customHeight="1" x14ac:dyDescent="0.35">
      <c r="B128" s="225" t="s">
        <v>133</v>
      </c>
      <c r="C128" s="225"/>
      <c r="D128" s="225"/>
      <c r="E128" s="225"/>
      <c r="F128" s="225"/>
      <c r="G128" s="225"/>
      <c r="H128" s="225"/>
      <c r="J128" s="10"/>
      <c r="K128" s="10"/>
      <c r="L128" s="10"/>
      <c r="M128" s="1"/>
      <c r="N128" s="1"/>
    </row>
    <row r="129" spans="2:17" s="78" customFormat="1" ht="40.5" customHeight="1" x14ac:dyDescent="0.35">
      <c r="B129" s="226" t="s">
        <v>120</v>
      </c>
      <c r="C129" s="226"/>
      <c r="E129" s="79"/>
      <c r="F129" s="79"/>
      <c r="G129" s="79"/>
      <c r="H129" s="79"/>
      <c r="J129" s="10"/>
      <c r="K129" s="10"/>
      <c r="L129" s="10"/>
      <c r="M129" s="1"/>
      <c r="N129" s="1"/>
    </row>
    <row r="130" spans="2:17" s="78" customFormat="1" ht="33" customHeight="1" x14ac:dyDescent="0.35">
      <c r="C130" s="103" t="str">
        <f>CONCATENATE(" $45.000"," +")</f>
        <v xml:space="preserve"> $45.000 +</v>
      </c>
      <c r="D130" s="104">
        <f>G70</f>
        <v>0</v>
      </c>
      <c r="E130" s="105" t="s">
        <v>163</v>
      </c>
      <c r="F130" s="80">
        <f>(45+G70)</f>
        <v>45</v>
      </c>
      <c r="G130" s="18"/>
      <c r="H130" s="18"/>
      <c r="J130" s="10"/>
      <c r="K130" s="10"/>
      <c r="L130" s="10"/>
      <c r="M130" s="1"/>
      <c r="N130" s="1"/>
    </row>
    <row r="131" spans="2:17" ht="43.5" customHeight="1" x14ac:dyDescent="0.4">
      <c r="B131" s="227" t="s">
        <v>121</v>
      </c>
      <c r="C131" s="227"/>
      <c r="D131" s="106">
        <f>F130</f>
        <v>45</v>
      </c>
      <c r="E131" s="239" t="s">
        <v>134</v>
      </c>
      <c r="F131" s="239"/>
      <c r="G131" s="18"/>
      <c r="H131" s="78"/>
    </row>
    <row r="132" spans="2:17" ht="27" customHeight="1" thickBot="1" x14ac:dyDescent="0.4">
      <c r="B132" s="78"/>
      <c r="C132" s="78"/>
      <c r="D132" s="80"/>
      <c r="E132" s="18"/>
      <c r="F132" s="18"/>
      <c r="G132" s="18"/>
      <c r="H132" s="18"/>
      <c r="I132" s="9"/>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row>
    <row r="138" spans="2:17" s="78" customFormat="1" ht="33" customHeight="1" x14ac:dyDescent="0.35">
      <c r="B138" s="224"/>
      <c r="C138" s="224"/>
      <c r="D138" s="224"/>
      <c r="E138" s="224"/>
      <c r="F138" s="224"/>
      <c r="G138" s="224"/>
      <c r="H138" s="224"/>
      <c r="J138" s="10"/>
      <c r="K138" s="10"/>
      <c r="L138" s="10"/>
      <c r="M138" s="1"/>
      <c r="N138" s="1"/>
    </row>
    <row r="139" spans="2:17" s="78" customFormat="1" ht="33" customHeight="1" x14ac:dyDescent="0.35">
      <c r="B139" s="225" t="s">
        <v>137</v>
      </c>
      <c r="C139" s="225"/>
      <c r="D139" s="225"/>
      <c r="E139" s="225"/>
      <c r="F139" s="225"/>
      <c r="G139" s="225"/>
      <c r="H139" s="225"/>
      <c r="J139" s="10"/>
      <c r="K139" s="10"/>
      <c r="L139" s="10"/>
      <c r="M139" s="1"/>
      <c r="N139" s="1"/>
    </row>
    <row r="140" spans="2:17" s="78" customFormat="1" ht="40.5" customHeight="1" x14ac:dyDescent="0.35">
      <c r="B140" s="226" t="s">
        <v>120</v>
      </c>
      <c r="C140" s="226"/>
      <c r="E140" s="79"/>
      <c r="F140" s="79"/>
      <c r="G140" s="79"/>
      <c r="H140" s="79"/>
      <c r="J140" s="10"/>
      <c r="K140" s="10"/>
      <c r="L140" s="10"/>
      <c r="M140" s="1"/>
      <c r="N140" s="1"/>
    </row>
    <row r="141" spans="2:17" s="78" customFormat="1" ht="33" customHeight="1" x14ac:dyDescent="0.35">
      <c r="C141" s="103" t="str">
        <f>CONCATENATE(" $45.000"," +")</f>
        <v xml:space="preserve"> $45.000 +</v>
      </c>
      <c r="D141" s="104">
        <f>G74</f>
        <v>4.3239999999999998</v>
      </c>
      <c r="E141" s="105" t="s">
        <v>163</v>
      </c>
      <c r="F141" s="80">
        <f>(45+G74)</f>
        <v>49.323999999999998</v>
      </c>
      <c r="G141" s="18"/>
      <c r="H141" s="18"/>
      <c r="J141" s="10"/>
      <c r="K141" s="10"/>
      <c r="L141" s="10"/>
      <c r="M141" s="1"/>
      <c r="N141" s="1"/>
    </row>
    <row r="142" spans="2:17" ht="18" x14ac:dyDescent="0.4">
      <c r="B142" s="227" t="s">
        <v>121</v>
      </c>
      <c r="C142" s="227"/>
      <c r="D142" s="106">
        <f>F141</f>
        <v>49.323999999999998</v>
      </c>
      <c r="E142" s="81" t="s">
        <v>13</v>
      </c>
      <c r="F142" s="81"/>
      <c r="G142" s="18"/>
      <c r="H142" s="78"/>
      <c r="O142" s="24"/>
    </row>
    <row r="143" spans="2:17" ht="17.5" x14ac:dyDescent="0.35">
      <c r="B143" s="78"/>
      <c r="C143" s="78"/>
      <c r="D143" s="80"/>
      <c r="E143" s="18"/>
      <c r="F143" s="18"/>
      <c r="G143" s="18"/>
      <c r="H143" s="18"/>
      <c r="O143" s="24"/>
    </row>
    <row r="144" spans="2:17" x14ac:dyDescent="0.25">
      <c r="O144" s="24"/>
    </row>
    <row r="145" spans="15:15" x14ac:dyDescent="0.25">
      <c r="O145" s="24"/>
    </row>
  </sheetData>
  <sheetProtection algorithmName="SHA-512" hashValue="gS6gua+MaCKssS500BxoGdXr3/oZ0nYfm8JqNW8PjiApzi7w50tkeemioyNQQUqmrHJQNBigAuAnhcwP1BnK/A==" saltValue="GVpFjkoM8PF9Zwn8GAXxZQ==" spinCount="100000" sheet="1" formatColumns="0" formatRows="0"/>
  <mergeCells count="145">
    <mergeCell ref="B138:H138"/>
    <mergeCell ref="B139:H139"/>
    <mergeCell ref="B140:C140"/>
    <mergeCell ref="B142:C142"/>
    <mergeCell ref="B134:H134"/>
    <mergeCell ref="B135:H135"/>
    <mergeCell ref="B136:B137"/>
    <mergeCell ref="C136:C137"/>
    <mergeCell ref="D136:D137"/>
    <mergeCell ref="E136:F137"/>
    <mergeCell ref="G136:H137"/>
    <mergeCell ref="B127:H127"/>
    <mergeCell ref="B128:H128"/>
    <mergeCell ref="B129:C129"/>
    <mergeCell ref="B131:C131"/>
    <mergeCell ref="E131:F131"/>
    <mergeCell ref="B133:H133"/>
    <mergeCell ref="B118:C118"/>
    <mergeCell ref="B120:C120"/>
    <mergeCell ref="B122:H122"/>
    <mergeCell ref="B123:H123"/>
    <mergeCell ref="B124:H124"/>
    <mergeCell ref="B125:B126"/>
    <mergeCell ref="E125:F125"/>
    <mergeCell ref="G125:H126"/>
    <mergeCell ref="C126:F126"/>
    <mergeCell ref="B114:B115"/>
    <mergeCell ref="E114:F114"/>
    <mergeCell ref="G114:H115"/>
    <mergeCell ref="C115:F115"/>
    <mergeCell ref="B116:H116"/>
    <mergeCell ref="B117:H117"/>
    <mergeCell ref="B106:H106"/>
    <mergeCell ref="B107:C107"/>
    <mergeCell ref="B109:C109"/>
    <mergeCell ref="B111:H111"/>
    <mergeCell ref="B112:H112"/>
    <mergeCell ref="B113:H113"/>
    <mergeCell ref="B102:H102"/>
    <mergeCell ref="B103:B104"/>
    <mergeCell ref="E103:F103"/>
    <mergeCell ref="G103:H104"/>
    <mergeCell ref="C104:F104"/>
    <mergeCell ref="B105:H105"/>
    <mergeCell ref="B94:H94"/>
    <mergeCell ref="B95:H95"/>
    <mergeCell ref="B96:C96"/>
    <mergeCell ref="B98:C98"/>
    <mergeCell ref="B100:H100"/>
    <mergeCell ref="B101:H101"/>
    <mergeCell ref="G86:H86"/>
    <mergeCell ref="G87:H87"/>
    <mergeCell ref="B89:H89"/>
    <mergeCell ref="B90:H90"/>
    <mergeCell ref="B91:H91"/>
    <mergeCell ref="B92:B93"/>
    <mergeCell ref="E92:F92"/>
    <mergeCell ref="G92:H93"/>
    <mergeCell ref="C93:F93"/>
    <mergeCell ref="G79:H79"/>
    <mergeCell ref="G80:H80"/>
    <mergeCell ref="G81:H81"/>
    <mergeCell ref="G82:H82"/>
    <mergeCell ref="B84:H84"/>
    <mergeCell ref="G85:H85"/>
    <mergeCell ref="G73:H73"/>
    <mergeCell ref="G74:H74"/>
    <mergeCell ref="G75:H75"/>
    <mergeCell ref="G76:H76"/>
    <mergeCell ref="G77:H77"/>
    <mergeCell ref="G78:H78"/>
    <mergeCell ref="G66:H66"/>
    <mergeCell ref="G67:H67"/>
    <mergeCell ref="B68:H68"/>
    <mergeCell ref="G69:H69"/>
    <mergeCell ref="G70:H70"/>
    <mergeCell ref="B72:H72"/>
    <mergeCell ref="G60:H60"/>
    <mergeCell ref="G61:H61"/>
    <mergeCell ref="G62:H62"/>
    <mergeCell ref="G63:H63"/>
    <mergeCell ref="G64:H64"/>
    <mergeCell ref="G65:H65"/>
    <mergeCell ref="G52:H52"/>
    <mergeCell ref="B53:H53"/>
    <mergeCell ref="B55:H55"/>
    <mergeCell ref="G56:H56"/>
    <mergeCell ref="G57:H57"/>
    <mergeCell ref="B59:H59"/>
    <mergeCell ref="G46:H46"/>
    <mergeCell ref="G47:H47"/>
    <mergeCell ref="G48:H48"/>
    <mergeCell ref="G49:H49"/>
    <mergeCell ref="G50:H50"/>
    <mergeCell ref="G51:H51"/>
    <mergeCell ref="G40:H40"/>
    <mergeCell ref="G41:H41"/>
    <mergeCell ref="G42:H42"/>
    <mergeCell ref="G43:H43"/>
    <mergeCell ref="G44:H44"/>
    <mergeCell ref="G45:H45"/>
    <mergeCell ref="G34:H34"/>
    <mergeCell ref="G35:H35"/>
    <mergeCell ref="G36:H36"/>
    <mergeCell ref="G37:H37"/>
    <mergeCell ref="G38:H38"/>
    <mergeCell ref="G39:H39"/>
    <mergeCell ref="G28:H28"/>
    <mergeCell ref="G29:H29"/>
    <mergeCell ref="G30:H30"/>
    <mergeCell ref="G31:H31"/>
    <mergeCell ref="G32:H32"/>
    <mergeCell ref="G33:H33"/>
    <mergeCell ref="G22:H22"/>
    <mergeCell ref="G23:H23"/>
    <mergeCell ref="G24:H24"/>
    <mergeCell ref="G25:H25"/>
    <mergeCell ref="G26:H26"/>
    <mergeCell ref="G27:H27"/>
    <mergeCell ref="B16:H16"/>
    <mergeCell ref="B17:H17"/>
    <mergeCell ref="B18:H18"/>
    <mergeCell ref="B19:H19"/>
    <mergeCell ref="B20:H20"/>
    <mergeCell ref="G21:H21"/>
    <mergeCell ref="B11:H11"/>
    <mergeCell ref="J11:K11"/>
    <mergeCell ref="B12:E12"/>
    <mergeCell ref="B13:H13"/>
    <mergeCell ref="B14:H14"/>
    <mergeCell ref="B15:H15"/>
    <mergeCell ref="J6:K6"/>
    <mergeCell ref="M6:N8"/>
    <mergeCell ref="B7:E7"/>
    <mergeCell ref="B8:H8"/>
    <mergeCell ref="B9:H9"/>
    <mergeCell ref="B10:C10"/>
    <mergeCell ref="D10:F10"/>
    <mergeCell ref="B1:D1"/>
    <mergeCell ref="C3:E3"/>
    <mergeCell ref="G3:H3"/>
    <mergeCell ref="C4:E4"/>
    <mergeCell ref="G4:H4"/>
    <mergeCell ref="B6:E6"/>
    <mergeCell ref="F6:G6"/>
  </mergeCells>
  <dataValidations count="5">
    <dataValidation type="list" allowBlank="1" showInputMessage="1" showErrorMessage="1" sqref="K8" xr:uid="{F8EDD610-2DBD-4EE6-995C-947FC6BD54D9}">
      <formula1>"2022,2023,2024,2025, 2026"</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WVR983033" xr:uid="{BE49AC3C-E246-4039-A6F3-F95909196B96}">
      <formula1>$N$9:$N$9</formula1>
    </dataValidation>
    <dataValidation type="list" allowBlank="1" showInputMessage="1" showErrorMessage="1" sqref="WVR983034 K65394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K130930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K196466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K262002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K327538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K393074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K458610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K524146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K589682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K655218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K720754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K786290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K851826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K917362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K982898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K9" xr:uid="{3CCC1218-59B0-481E-8429-CAAA9072D88B}">
      <formula1>$M$11:$M$22</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2902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366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830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294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758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222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686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150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614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078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542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006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470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0934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398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7CF58BBF-E770-45FD-B749-284BB869CC2A}">
      <formula1>#REF!</formula1>
    </dataValidation>
    <dataValidation type="list" allowBlank="1" showInputMessage="1" showErrorMessage="1" sqref="K13" xr:uid="{25D61C54-BB77-4CE0-AB84-7D1723C82546}">
      <formula1>$N$9:$N$42</formula1>
    </dataValidation>
  </dataValidations>
  <hyperlinks>
    <hyperlink ref="M9" r:id="rId1" display="https://www.dot.ny.gov/main/business-center/contractors/construction-division/fuel-asphalt-steel-price-adjustments?nd=nysdot" xr:uid="{576CA873-8140-450D-8291-05A717ED5612}"/>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01034-78EA-47C0-8017-0F3509A6652F}">
  <dimension ref="B1:W145"/>
  <sheetViews>
    <sheetView showGridLines="0" showRowColHeaders="0" zoomScale="90" zoomScaleNormal="90" workbookViewId="0">
      <selection activeCell="G10" sqref="G10"/>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February</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66" t="s">
        <v>159</v>
      </c>
      <c r="G4" s="301" t="s">
        <v>160</v>
      </c>
      <c r="H4" s="302"/>
      <c r="I4" s="165"/>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February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64"/>
      <c r="J8" s="84" t="s">
        <v>140</v>
      </c>
      <c r="K8" s="85">
        <v>2023</v>
      </c>
      <c r="M8" s="290"/>
      <c r="N8" s="291"/>
    </row>
    <row r="9" spans="2:17" ht="24" customHeight="1" x14ac:dyDescent="0.25">
      <c r="B9" s="279" t="s">
        <v>11</v>
      </c>
      <c r="C9" s="279"/>
      <c r="D9" s="279"/>
      <c r="E9" s="279"/>
      <c r="F9" s="279"/>
      <c r="G9" s="279"/>
      <c r="H9" s="279"/>
      <c r="I9" s="164"/>
      <c r="J9" s="84" t="s">
        <v>141</v>
      </c>
      <c r="K9" s="85" t="s">
        <v>148</v>
      </c>
      <c r="L9" s="86"/>
      <c r="M9" s="87" t="s">
        <v>143</v>
      </c>
      <c r="N9" s="88">
        <v>2022</v>
      </c>
    </row>
    <row r="10" spans="2:17" ht="24" customHeight="1" thickBot="1" x14ac:dyDescent="0.3">
      <c r="B10" s="293" t="s">
        <v>12</v>
      </c>
      <c r="C10" s="293"/>
      <c r="D10" s="294" t="str">
        <f>CONCATENATE("The ",F1," ",G1," Average is")</f>
        <v>The February 2023 Average is</v>
      </c>
      <c r="E10" s="294"/>
      <c r="F10" s="294"/>
      <c r="G10" s="20">
        <f>K13</f>
        <v>608</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64"/>
      <c r="J13" s="95" t="s">
        <v>149</v>
      </c>
      <c r="K13" s="96">
        <v>608</v>
      </c>
      <c r="M13" s="91" t="s">
        <v>150</v>
      </c>
      <c r="N13" s="93" t="s">
        <v>116</v>
      </c>
      <c r="P13" s="24"/>
      <c r="Q13" s="24"/>
    </row>
    <row r="14" spans="2:17" ht="24" customHeight="1" x14ac:dyDescent="0.25">
      <c r="B14" s="279" t="s">
        <v>16</v>
      </c>
      <c r="C14" s="279"/>
      <c r="D14" s="279"/>
      <c r="E14" s="279"/>
      <c r="F14" s="279"/>
      <c r="G14" s="279"/>
      <c r="H14" s="279"/>
      <c r="I14" s="164"/>
      <c r="J14" s="1"/>
      <c r="K14" s="1"/>
      <c r="M14" s="91" t="s">
        <v>142</v>
      </c>
      <c r="N14" s="97">
        <v>655</v>
      </c>
      <c r="P14" s="24"/>
      <c r="Q14" s="24"/>
    </row>
    <row r="15" spans="2:17" ht="24" customHeight="1" x14ac:dyDescent="0.25">
      <c r="B15" s="279" t="s">
        <v>17</v>
      </c>
      <c r="C15" s="279"/>
      <c r="D15" s="279"/>
      <c r="E15" s="279"/>
      <c r="F15" s="279"/>
      <c r="G15" s="279"/>
      <c r="H15" s="279"/>
      <c r="I15" s="164"/>
      <c r="J15" s="1"/>
      <c r="K15" s="1"/>
      <c r="M15" s="91" t="s">
        <v>151</v>
      </c>
      <c r="N15" s="97">
        <v>719</v>
      </c>
      <c r="P15" s="24"/>
      <c r="Q15" s="24"/>
    </row>
    <row r="16" spans="2:17" ht="24" customHeight="1" x14ac:dyDescent="0.25">
      <c r="B16" s="279" t="s">
        <v>18</v>
      </c>
      <c r="C16" s="279"/>
      <c r="D16" s="279"/>
      <c r="E16" s="279"/>
      <c r="F16" s="279"/>
      <c r="G16" s="279"/>
      <c r="H16" s="279"/>
      <c r="I16" s="164"/>
      <c r="J16" s="1"/>
      <c r="K16" s="1"/>
      <c r="M16" s="91" t="s">
        <v>152</v>
      </c>
      <c r="N16" s="97">
        <v>779</v>
      </c>
      <c r="P16" s="24"/>
      <c r="Q16" s="24"/>
    </row>
    <row r="17" spans="2:23" ht="24" customHeight="1" x14ac:dyDescent="0.25">
      <c r="B17" s="279" t="s">
        <v>19</v>
      </c>
      <c r="C17" s="279"/>
      <c r="D17" s="279"/>
      <c r="E17" s="279"/>
      <c r="F17" s="279"/>
      <c r="G17" s="279"/>
      <c r="H17" s="279"/>
      <c r="I17" s="164"/>
      <c r="J17" s="1"/>
      <c r="K17" s="1"/>
      <c r="M17" s="91" t="s">
        <v>153</v>
      </c>
      <c r="N17" s="97">
        <v>824</v>
      </c>
      <c r="P17" s="24"/>
      <c r="Q17" s="24"/>
    </row>
    <row r="18" spans="2:23" ht="24" customHeight="1" thickBot="1" x14ac:dyDescent="0.3">
      <c r="B18" s="280" t="s">
        <v>20</v>
      </c>
      <c r="C18" s="281"/>
      <c r="D18" s="281"/>
      <c r="E18" s="281"/>
      <c r="F18" s="281"/>
      <c r="G18" s="281"/>
      <c r="H18" s="281"/>
      <c r="I18" s="25"/>
      <c r="J18" s="98"/>
      <c r="K18" s="99"/>
      <c r="M18" s="91" t="s">
        <v>154</v>
      </c>
      <c r="N18" s="97">
        <v>829</v>
      </c>
      <c r="P18" s="24"/>
      <c r="Q18" s="24"/>
    </row>
    <row r="19" spans="2:23" ht="33.65" customHeight="1" thickBot="1" x14ac:dyDescent="0.3">
      <c r="B19" s="305" t="s">
        <v>21</v>
      </c>
      <c r="C19" s="306"/>
      <c r="D19" s="306"/>
      <c r="E19" s="306"/>
      <c r="F19" s="306"/>
      <c r="G19" s="306"/>
      <c r="H19" s="307"/>
      <c r="I19" s="163"/>
      <c r="J19" s="100"/>
      <c r="K19" s="99"/>
      <c r="M19" s="91" t="s">
        <v>155</v>
      </c>
      <c r="N19" s="97">
        <v>806</v>
      </c>
      <c r="P19" s="27"/>
      <c r="Q19" s="27"/>
      <c r="R19" s="27"/>
      <c r="S19" s="27"/>
      <c r="V19" s="24"/>
      <c r="W19" s="24"/>
    </row>
    <row r="20" spans="2:23" ht="33.65" customHeight="1" thickBot="1" x14ac:dyDescent="0.3">
      <c r="B20" s="254" t="s">
        <v>22</v>
      </c>
      <c r="C20" s="229"/>
      <c r="D20" s="229"/>
      <c r="E20" s="229"/>
      <c r="F20" s="229"/>
      <c r="G20" s="229"/>
      <c r="H20" s="230"/>
      <c r="I20" s="9"/>
      <c r="J20" s="100"/>
      <c r="K20" s="99"/>
      <c r="M20" s="91" t="s">
        <v>156</v>
      </c>
      <c r="N20" s="97">
        <v>764</v>
      </c>
      <c r="P20" s="24"/>
      <c r="Q20" s="24"/>
    </row>
    <row r="21" spans="2:23" ht="33.65" customHeight="1" thickBot="1" x14ac:dyDescent="0.3">
      <c r="B21" s="28" t="s">
        <v>23</v>
      </c>
      <c r="C21" s="29" t="s">
        <v>24</v>
      </c>
      <c r="D21" s="30" t="s">
        <v>25</v>
      </c>
      <c r="E21" s="30" t="s">
        <v>26</v>
      </c>
      <c r="F21" s="30" t="s">
        <v>27</v>
      </c>
      <c r="G21" s="255" t="s">
        <v>28</v>
      </c>
      <c r="H21" s="256"/>
      <c r="I21" s="31"/>
      <c r="J21" s="100"/>
      <c r="K21" s="99"/>
      <c r="M21" s="91" t="s">
        <v>157</v>
      </c>
      <c r="N21" s="97">
        <v>690</v>
      </c>
      <c r="P21" s="24"/>
      <c r="Q21" s="24"/>
    </row>
    <row r="22" spans="2:23" ht="29.15" customHeight="1" thickBot="1" x14ac:dyDescent="0.35">
      <c r="B22" s="32" t="s">
        <v>29</v>
      </c>
      <c r="C22" s="33" t="s">
        <v>30</v>
      </c>
      <c r="D22" s="34">
        <v>100</v>
      </c>
      <c r="E22" s="35">
        <v>0.2</v>
      </c>
      <c r="F22" s="36">
        <v>100.2</v>
      </c>
      <c r="G22" s="259">
        <f t="shared" ref="G22:G51" si="0">IF((ABS((($K$13-$K$12)/235)*F22/100))&gt;0.01, ((($K$13-$K$12)/235)*F22/100), 0)</f>
        <v>0.16202553191489366</v>
      </c>
      <c r="H22" s="260" t="e">
        <f t="shared" ref="H22:H31" si="1">IF((ABS((J13-J12)*E22/100))&gt;0.1, (J13-J12)*E22/100, 0)</f>
        <v>#VALUE!</v>
      </c>
      <c r="I22" s="37"/>
      <c r="K22" s="99"/>
      <c r="L22" s="1"/>
      <c r="M22" s="101" t="s">
        <v>158</v>
      </c>
      <c r="N22" s="102">
        <v>640</v>
      </c>
      <c r="P22" s="24"/>
      <c r="Q22" s="24"/>
    </row>
    <row r="23" spans="2:23" ht="29.15" customHeight="1" x14ac:dyDescent="0.3">
      <c r="B23" s="38">
        <v>702.30010000000004</v>
      </c>
      <c r="C23" s="39" t="s">
        <v>31</v>
      </c>
      <c r="D23" s="40">
        <v>55</v>
      </c>
      <c r="E23" s="40">
        <v>1.7</v>
      </c>
      <c r="F23" s="41">
        <v>56.7</v>
      </c>
      <c r="G23" s="252">
        <f t="shared" si="0"/>
        <v>9.1685106382978721E-2</v>
      </c>
      <c r="H23" s="253" t="e">
        <f t="shared" si="1"/>
        <v>#VALUE!</v>
      </c>
      <c r="I23" s="37"/>
      <c r="M23" s="87"/>
      <c r="N23" s="88">
        <v>2023</v>
      </c>
    </row>
    <row r="24" spans="2:23" ht="29.15" customHeight="1" x14ac:dyDescent="0.3">
      <c r="B24" s="38">
        <v>702.30020000000002</v>
      </c>
      <c r="C24" s="39" t="s">
        <v>32</v>
      </c>
      <c r="D24" s="40">
        <v>55</v>
      </c>
      <c r="E24" s="40">
        <v>1.7</v>
      </c>
      <c r="F24" s="41">
        <v>56.7</v>
      </c>
      <c r="G24" s="252">
        <f t="shared" si="0"/>
        <v>9.1685106382978721E-2</v>
      </c>
      <c r="H24" s="253">
        <f t="shared" si="1"/>
        <v>0</v>
      </c>
      <c r="I24" s="37"/>
      <c r="M24" s="91" t="s">
        <v>144</v>
      </c>
      <c r="N24" s="92" t="s">
        <v>145</v>
      </c>
    </row>
    <row r="25" spans="2:23" ht="29.15" customHeight="1" x14ac:dyDescent="0.3">
      <c r="B25" s="38">
        <v>702.31010000000003</v>
      </c>
      <c r="C25" s="39" t="s">
        <v>33</v>
      </c>
      <c r="D25" s="40">
        <v>63</v>
      </c>
      <c r="E25" s="40">
        <v>2.7</v>
      </c>
      <c r="F25" s="41">
        <v>65.7</v>
      </c>
      <c r="G25" s="252">
        <f t="shared" si="0"/>
        <v>0.10623829787234045</v>
      </c>
      <c r="H25" s="253">
        <f t="shared" si="1"/>
        <v>0</v>
      </c>
      <c r="I25" s="37"/>
      <c r="M25" s="91" t="s">
        <v>146</v>
      </c>
      <c r="N25" s="97">
        <v>626</v>
      </c>
    </row>
    <row r="26" spans="2:23" ht="29.15" customHeight="1" x14ac:dyDescent="0.3">
      <c r="B26" s="38">
        <v>702.31020000000001</v>
      </c>
      <c r="C26" s="39" t="s">
        <v>34</v>
      </c>
      <c r="D26" s="40">
        <v>63</v>
      </c>
      <c r="E26" s="40">
        <v>2.7</v>
      </c>
      <c r="F26" s="41">
        <v>65.7</v>
      </c>
      <c r="G26" s="252">
        <f t="shared" si="0"/>
        <v>0.10623829787234045</v>
      </c>
      <c r="H26" s="253">
        <f t="shared" si="1"/>
        <v>0</v>
      </c>
      <c r="I26" s="37"/>
      <c r="M26" s="91" t="s">
        <v>148</v>
      </c>
      <c r="N26" s="97">
        <v>608</v>
      </c>
    </row>
    <row r="27" spans="2:23" ht="29.15" customHeight="1" x14ac:dyDescent="0.3">
      <c r="B27" s="38">
        <v>702.32010000000002</v>
      </c>
      <c r="C27" s="39" t="s">
        <v>35</v>
      </c>
      <c r="D27" s="40">
        <v>65</v>
      </c>
      <c r="E27" s="40">
        <v>8.1999999999999993</v>
      </c>
      <c r="F27" s="41">
        <v>73.2</v>
      </c>
      <c r="G27" s="252">
        <f t="shared" si="0"/>
        <v>0.11836595744680853</v>
      </c>
      <c r="H27" s="253">
        <f t="shared" si="1"/>
        <v>0</v>
      </c>
      <c r="I27" s="37"/>
      <c r="M27" s="91" t="s">
        <v>150</v>
      </c>
      <c r="N27" s="97"/>
    </row>
    <row r="28" spans="2:23" ht="29.15" customHeight="1" x14ac:dyDescent="0.3">
      <c r="B28" s="38">
        <v>702.33010000000002</v>
      </c>
      <c r="C28" s="39" t="s">
        <v>36</v>
      </c>
      <c r="D28" s="40">
        <v>65</v>
      </c>
      <c r="E28" s="40">
        <v>8.1999999999999993</v>
      </c>
      <c r="F28" s="41">
        <v>73.2</v>
      </c>
      <c r="G28" s="252">
        <f t="shared" si="0"/>
        <v>0.11836595744680853</v>
      </c>
      <c r="H28" s="253">
        <f t="shared" si="1"/>
        <v>0</v>
      </c>
      <c r="I28" s="37"/>
      <c r="M28" s="91" t="s">
        <v>142</v>
      </c>
      <c r="N28" s="97"/>
    </row>
    <row r="29" spans="2:23" ht="29.15" customHeight="1" x14ac:dyDescent="0.3">
      <c r="B29" s="38">
        <v>702.34010000000001</v>
      </c>
      <c r="C29" s="39" t="s">
        <v>37</v>
      </c>
      <c r="D29" s="40">
        <v>65</v>
      </c>
      <c r="E29" s="40">
        <v>2.7</v>
      </c>
      <c r="F29" s="41">
        <v>67.7</v>
      </c>
      <c r="G29" s="252">
        <f t="shared" si="0"/>
        <v>0.10947234042553193</v>
      </c>
      <c r="H29" s="253">
        <f t="shared" si="1"/>
        <v>0</v>
      </c>
      <c r="I29" s="37"/>
      <c r="M29" s="91" t="s">
        <v>151</v>
      </c>
      <c r="N29" s="97"/>
    </row>
    <row r="30" spans="2:23" ht="29.15" customHeight="1" x14ac:dyDescent="0.3">
      <c r="B30" s="38">
        <v>702.34019999999998</v>
      </c>
      <c r="C30" s="39" t="s">
        <v>38</v>
      </c>
      <c r="D30" s="40">
        <v>65</v>
      </c>
      <c r="E30" s="42">
        <v>8.1999999999999993</v>
      </c>
      <c r="F30" s="41">
        <v>73.2</v>
      </c>
      <c r="G30" s="252">
        <f t="shared" si="0"/>
        <v>0.11836595744680853</v>
      </c>
      <c r="H30" s="253">
        <f t="shared" si="1"/>
        <v>0</v>
      </c>
      <c r="I30" s="37"/>
      <c r="M30" s="91" t="s">
        <v>152</v>
      </c>
      <c r="N30" s="97"/>
    </row>
    <row r="31" spans="2:23" ht="29.15" customHeight="1" x14ac:dyDescent="0.3">
      <c r="B31" s="38">
        <v>702.3501</v>
      </c>
      <c r="C31" s="39" t="s">
        <v>39</v>
      </c>
      <c r="D31" s="40">
        <v>57</v>
      </c>
      <c r="E31" s="40">
        <v>0.2</v>
      </c>
      <c r="F31" s="41">
        <v>57.2</v>
      </c>
      <c r="G31" s="252">
        <f t="shared" si="0"/>
        <v>9.249361702127662E-2</v>
      </c>
      <c r="H31" s="253">
        <f t="shared" si="1"/>
        <v>0</v>
      </c>
      <c r="I31" s="37"/>
      <c r="M31" s="91" t="s">
        <v>153</v>
      </c>
      <c r="N31" s="97"/>
    </row>
    <row r="32" spans="2:23" ht="29.15" customHeight="1" x14ac:dyDescent="0.3">
      <c r="B32" s="43" t="s">
        <v>40</v>
      </c>
      <c r="C32" s="44" t="s">
        <v>39</v>
      </c>
      <c r="D32" s="45">
        <v>65</v>
      </c>
      <c r="E32" s="45">
        <v>0.2</v>
      </c>
      <c r="F32" s="46">
        <v>65.2</v>
      </c>
      <c r="G32" s="277">
        <f t="shared" si="0"/>
        <v>0.10542978723404257</v>
      </c>
      <c r="H32" s="278" t="e">
        <f>IF((ABS((#REF!-J22)*E32/100))&gt;0.1, (#REF!-J22)*E32/100, 0)</f>
        <v>#REF!</v>
      </c>
      <c r="I32" s="37"/>
      <c r="M32" s="91" t="s">
        <v>154</v>
      </c>
      <c r="N32" s="97"/>
    </row>
    <row r="33" spans="2:14" ht="29.15" customHeight="1" x14ac:dyDescent="0.3">
      <c r="B33" s="38">
        <v>702.36009999999999</v>
      </c>
      <c r="C33" s="39" t="s">
        <v>41</v>
      </c>
      <c r="D33" s="40">
        <v>57</v>
      </c>
      <c r="E33" s="40">
        <v>0.2</v>
      </c>
      <c r="F33" s="41">
        <v>57.2</v>
      </c>
      <c r="G33" s="252">
        <f t="shared" si="0"/>
        <v>9.249361702127662E-2</v>
      </c>
      <c r="H33" s="253" t="e">
        <f>IF((ABS((#REF!-#REF!)*E33/100))&gt;0.1, (#REF!-#REF!)*E33/100, 0)</f>
        <v>#REF!</v>
      </c>
      <c r="I33" s="37"/>
      <c r="M33" s="91" t="s">
        <v>155</v>
      </c>
      <c r="N33" s="97"/>
    </row>
    <row r="34" spans="2:14" ht="29.15" customHeight="1" x14ac:dyDescent="0.3">
      <c r="B34" s="43" t="s">
        <v>42</v>
      </c>
      <c r="C34" s="44" t="s">
        <v>41</v>
      </c>
      <c r="D34" s="45">
        <v>65</v>
      </c>
      <c r="E34" s="45">
        <v>0.2</v>
      </c>
      <c r="F34" s="46">
        <v>65.2</v>
      </c>
      <c r="G34" s="277">
        <f t="shared" si="0"/>
        <v>0.10542978723404257</v>
      </c>
      <c r="H34" s="278" t="e">
        <f>IF((ABS((#REF!-#REF!)*E34/100))&gt;0.1, (#REF!-#REF!)*E34/100, 0)</f>
        <v>#REF!</v>
      </c>
      <c r="I34" s="37"/>
      <c r="M34" s="91" t="s">
        <v>156</v>
      </c>
      <c r="N34" s="97"/>
    </row>
    <row r="35" spans="2:14" ht="29.15" customHeight="1" x14ac:dyDescent="0.3">
      <c r="B35" s="38" t="s">
        <v>43</v>
      </c>
      <c r="C35" s="39" t="s">
        <v>44</v>
      </c>
      <c r="D35" s="40">
        <v>63</v>
      </c>
      <c r="E35" s="40">
        <v>2.7</v>
      </c>
      <c r="F35" s="41">
        <v>65.7</v>
      </c>
      <c r="G35" s="252">
        <f t="shared" si="0"/>
        <v>0.10623829787234045</v>
      </c>
      <c r="H35" s="253" t="e">
        <f>IF((ABS((#REF!-#REF!)*E35/100))&gt;0.1, (#REF!-#REF!)*E35/100, 0)</f>
        <v>#REF!</v>
      </c>
      <c r="I35" s="37"/>
      <c r="M35" s="91" t="s">
        <v>157</v>
      </c>
      <c r="N35" s="97"/>
    </row>
    <row r="36" spans="2:14" ht="29.15" customHeight="1" thickBot="1" x14ac:dyDescent="0.35">
      <c r="B36" s="38" t="s">
        <v>45</v>
      </c>
      <c r="C36" s="39" t="s">
        <v>46</v>
      </c>
      <c r="D36" s="40">
        <v>63</v>
      </c>
      <c r="E36" s="40">
        <v>2.7</v>
      </c>
      <c r="F36" s="41">
        <v>65.7</v>
      </c>
      <c r="G36" s="252">
        <f t="shared" si="0"/>
        <v>0.10623829787234045</v>
      </c>
      <c r="H36" s="253" t="e">
        <f>IF((ABS((#REF!-#REF!)*E36/100))&gt;0.1, (#REF!-#REF!)*E36/100, 0)</f>
        <v>#REF!</v>
      </c>
      <c r="I36" s="37"/>
      <c r="M36" s="101" t="s">
        <v>158</v>
      </c>
      <c r="N36" s="102"/>
    </row>
    <row r="37" spans="2:14" ht="29.15" customHeight="1" x14ac:dyDescent="0.3">
      <c r="B37" s="38" t="s">
        <v>47</v>
      </c>
      <c r="C37" s="39" t="s">
        <v>48</v>
      </c>
      <c r="D37" s="40">
        <v>65</v>
      </c>
      <c r="E37" s="40">
        <v>8.1999999999999993</v>
      </c>
      <c r="F37" s="41">
        <v>73.2</v>
      </c>
      <c r="G37" s="252">
        <f t="shared" si="0"/>
        <v>0.11836595744680853</v>
      </c>
      <c r="H37" s="253" t="e">
        <f>IF((ABS((#REF!-#REF!)*E37/100))&gt;0.1, (#REF!-#REF!)*E37/100, 0)</f>
        <v>#REF!</v>
      </c>
      <c r="I37" s="37"/>
      <c r="M37" s="87"/>
      <c r="N37" s="88">
        <v>2024</v>
      </c>
    </row>
    <row r="38" spans="2:14" ht="29.15" customHeight="1" x14ac:dyDescent="0.3">
      <c r="B38" s="38">
        <v>702.40009999999995</v>
      </c>
      <c r="C38" s="39" t="s">
        <v>49</v>
      </c>
      <c r="D38" s="40">
        <v>60</v>
      </c>
      <c r="E38" s="40">
        <v>2.7</v>
      </c>
      <c r="F38" s="41">
        <v>62.7</v>
      </c>
      <c r="G38" s="252">
        <f t="shared" si="0"/>
        <v>0.10138723404255319</v>
      </c>
      <c r="H38" s="253" t="e">
        <f>IF((ABS((#REF!-#REF!)*E38/100))&gt;0.1, (#REF!-#REF!)*E38/100, 0)</f>
        <v>#REF!</v>
      </c>
      <c r="I38" s="37"/>
      <c r="M38" s="91" t="s">
        <v>144</v>
      </c>
      <c r="N38" s="92" t="s">
        <v>145</v>
      </c>
    </row>
    <row r="39" spans="2:14" ht="29.15" customHeight="1" x14ac:dyDescent="0.3">
      <c r="B39" s="38">
        <v>702.40020000000004</v>
      </c>
      <c r="C39" s="39" t="s">
        <v>50</v>
      </c>
      <c r="D39" s="40">
        <v>60</v>
      </c>
      <c r="E39" s="42">
        <v>2.7</v>
      </c>
      <c r="F39" s="41">
        <v>62.7</v>
      </c>
      <c r="G39" s="252">
        <f t="shared" si="0"/>
        <v>0.10138723404255319</v>
      </c>
      <c r="H39" s="253" t="e">
        <f>IF((ABS((#REF!-#REF!)*E39/100))&gt;0.1, (#REF!-#REF!)*E39/100, 0)</f>
        <v>#REF!</v>
      </c>
      <c r="I39" s="37"/>
      <c r="M39" s="91" t="s">
        <v>146</v>
      </c>
      <c r="N39" s="97"/>
    </row>
    <row r="40" spans="2:14" ht="29.15" customHeight="1" x14ac:dyDescent="0.3">
      <c r="B40" s="38">
        <v>702.41010000000006</v>
      </c>
      <c r="C40" s="39" t="s">
        <v>51</v>
      </c>
      <c r="D40" s="40">
        <v>65</v>
      </c>
      <c r="E40" s="40">
        <v>2.7</v>
      </c>
      <c r="F40" s="41">
        <v>67.7</v>
      </c>
      <c r="G40" s="252">
        <f t="shared" si="0"/>
        <v>0.10947234042553193</v>
      </c>
      <c r="H40" s="253" t="e">
        <f>IF((ABS((#REF!-#REF!)*E40/100))&gt;0.1, (#REF!-#REF!)*E40/100, 0)</f>
        <v>#REF!</v>
      </c>
      <c r="I40" s="37"/>
      <c r="M40" s="91" t="s">
        <v>148</v>
      </c>
      <c r="N40" s="97"/>
    </row>
    <row r="41" spans="2:14" ht="29.15" customHeight="1" x14ac:dyDescent="0.3">
      <c r="B41" s="38">
        <v>702.42010000000005</v>
      </c>
      <c r="C41" s="39" t="s">
        <v>52</v>
      </c>
      <c r="D41" s="40">
        <v>65</v>
      </c>
      <c r="E41" s="40">
        <v>10.199999999999999</v>
      </c>
      <c r="F41" s="41">
        <v>75.2</v>
      </c>
      <c r="G41" s="252">
        <f t="shared" si="0"/>
        <v>0.12160000000000001</v>
      </c>
      <c r="H41" s="253" t="e">
        <f>IF((ABS((#REF!-#REF!)*E41/100))&gt;0.1, (#REF!-#REF!)*E41/100, 0)</f>
        <v>#REF!</v>
      </c>
      <c r="I41" s="37"/>
      <c r="M41" s="91" t="s">
        <v>150</v>
      </c>
      <c r="N41" s="97"/>
    </row>
    <row r="42" spans="2:14" ht="29.15" customHeight="1" thickBot="1" x14ac:dyDescent="0.35">
      <c r="B42" s="38">
        <v>702.43010000000004</v>
      </c>
      <c r="C42" s="39" t="s">
        <v>53</v>
      </c>
      <c r="D42" s="40">
        <v>65</v>
      </c>
      <c r="E42" s="40">
        <v>10.199999999999999</v>
      </c>
      <c r="F42" s="41">
        <v>75.2</v>
      </c>
      <c r="G42" s="252">
        <f t="shared" si="0"/>
        <v>0.12160000000000001</v>
      </c>
      <c r="H42" s="253" t="e">
        <f>IF((ABS((#REF!-#REF!)*E42/100))&gt;0.1, (#REF!-#REF!)*E42/100, 0)</f>
        <v>#REF!</v>
      </c>
      <c r="I42" s="37"/>
      <c r="M42" s="101" t="s">
        <v>142</v>
      </c>
      <c r="N42" s="102"/>
    </row>
    <row r="43" spans="2:14" ht="29.15" customHeight="1" x14ac:dyDescent="0.3">
      <c r="B43" s="38" t="s">
        <v>54</v>
      </c>
      <c r="C43" s="39" t="s">
        <v>55</v>
      </c>
      <c r="D43" s="40">
        <v>57</v>
      </c>
      <c r="E43" s="40">
        <v>0.2</v>
      </c>
      <c r="F43" s="41">
        <v>57.2</v>
      </c>
      <c r="G43" s="252">
        <f t="shared" si="0"/>
        <v>9.249361702127662E-2</v>
      </c>
      <c r="H43" s="253" t="e">
        <f>IF((ABS((#REF!-#REF!)*E43/100))&gt;0.1, (#REF!-#REF!)*E43/100, 0)</f>
        <v>#REF!</v>
      </c>
      <c r="I43" s="37"/>
    </row>
    <row r="44" spans="2:14" ht="29.15" customHeight="1" x14ac:dyDescent="0.3">
      <c r="B44" s="43" t="s">
        <v>56</v>
      </c>
      <c r="C44" s="44" t="s">
        <v>55</v>
      </c>
      <c r="D44" s="45">
        <v>65</v>
      </c>
      <c r="E44" s="45">
        <v>0.2</v>
      </c>
      <c r="F44" s="46">
        <v>65.2</v>
      </c>
      <c r="G44" s="277">
        <f t="shared" si="0"/>
        <v>0.10542978723404257</v>
      </c>
      <c r="H44" s="278" t="e">
        <f>IF((ABS((#REF!-#REF!)*E44/100))&gt;0.1, (#REF!-#REF!)*E44/100, 0)</f>
        <v>#REF!</v>
      </c>
      <c r="I44" s="37"/>
    </row>
    <row r="45" spans="2:14" ht="29.15" customHeight="1" x14ac:dyDescent="0.3">
      <c r="B45" s="38" t="s">
        <v>57</v>
      </c>
      <c r="C45" s="39" t="s">
        <v>58</v>
      </c>
      <c r="D45" s="40">
        <v>57</v>
      </c>
      <c r="E45" s="40">
        <v>0.2</v>
      </c>
      <c r="F45" s="41">
        <v>57.2</v>
      </c>
      <c r="G45" s="252">
        <f t="shared" si="0"/>
        <v>9.249361702127662E-2</v>
      </c>
      <c r="H45" s="253" t="e">
        <f>IF((ABS((#REF!-#REF!)*E45/100))&gt;0.1, (#REF!-#REF!)*E45/100, 0)</f>
        <v>#REF!</v>
      </c>
      <c r="I45" s="37"/>
    </row>
    <row r="46" spans="2:14" ht="29.15" customHeight="1" x14ac:dyDescent="0.3">
      <c r="B46" s="43" t="s">
        <v>59</v>
      </c>
      <c r="C46" s="44" t="s">
        <v>58</v>
      </c>
      <c r="D46" s="45">
        <v>65</v>
      </c>
      <c r="E46" s="47">
        <v>0.2</v>
      </c>
      <c r="F46" s="46">
        <v>65.2</v>
      </c>
      <c r="G46" s="277">
        <f t="shared" si="0"/>
        <v>0.10542978723404257</v>
      </c>
      <c r="H46" s="278" t="e">
        <f>IF((ABS((#REF!-#REF!)*E46/100))&gt;0.1, (#REF!-#REF!)*E46/100, 0)</f>
        <v>#REF!</v>
      </c>
      <c r="I46" s="37"/>
    </row>
    <row r="47" spans="2:14" ht="29.15" customHeight="1" x14ac:dyDescent="0.3">
      <c r="B47" s="38">
        <v>702.46010000000001</v>
      </c>
      <c r="C47" s="39" t="s">
        <v>60</v>
      </c>
      <c r="D47" s="40">
        <v>62</v>
      </c>
      <c r="E47" s="40">
        <v>0.2</v>
      </c>
      <c r="F47" s="41">
        <v>62.2</v>
      </c>
      <c r="G47" s="252">
        <f t="shared" si="0"/>
        <v>0.10057872340425533</v>
      </c>
      <c r="H47" s="253" t="e">
        <f>IF((ABS((#REF!-#REF!)*E47/100))&gt;0.1, (#REF!-#REF!)*E47/100, 0)</f>
        <v>#REF!</v>
      </c>
      <c r="I47" s="37"/>
    </row>
    <row r="48" spans="2:14" ht="29.15" customHeight="1" x14ac:dyDescent="0.3">
      <c r="B48" s="38" t="s">
        <v>61</v>
      </c>
      <c r="C48" s="39" t="s">
        <v>62</v>
      </c>
      <c r="D48" s="40">
        <v>60</v>
      </c>
      <c r="E48" s="40">
        <v>2.7</v>
      </c>
      <c r="F48" s="41">
        <v>62.7</v>
      </c>
      <c r="G48" s="252">
        <f t="shared" si="0"/>
        <v>0.10138723404255319</v>
      </c>
      <c r="H48" s="253" t="e">
        <f>IF((ABS((#REF!-#REF!)*E48/100))&gt;0.1, (#REF!-#REF!)*E48/100, 0)</f>
        <v>#REF!</v>
      </c>
      <c r="I48" s="37"/>
    </row>
    <row r="49" spans="2:17" ht="29.15" customHeight="1" x14ac:dyDescent="0.3">
      <c r="B49" s="38" t="s">
        <v>63</v>
      </c>
      <c r="C49" s="39" t="s">
        <v>64</v>
      </c>
      <c r="D49" s="40">
        <v>65</v>
      </c>
      <c r="E49" s="40">
        <v>2.7</v>
      </c>
      <c r="F49" s="41">
        <v>67.7</v>
      </c>
      <c r="G49" s="252">
        <f t="shared" si="0"/>
        <v>0.10947234042553193</v>
      </c>
      <c r="H49" s="253" t="e">
        <f>IF((ABS((#REF!-#REF!)*E49/100))&gt;0.1, (#REF!-#REF!)*E49/100, 0)</f>
        <v>#REF!</v>
      </c>
      <c r="I49" s="37"/>
    </row>
    <row r="50" spans="2:17" ht="29.15" customHeight="1" x14ac:dyDescent="0.3">
      <c r="B50" s="38" t="s">
        <v>65</v>
      </c>
      <c r="C50" s="39" t="s">
        <v>66</v>
      </c>
      <c r="D50" s="40">
        <v>62</v>
      </c>
      <c r="E50" s="40">
        <v>0.2</v>
      </c>
      <c r="F50" s="41">
        <v>62.2</v>
      </c>
      <c r="G50" s="252">
        <f t="shared" si="0"/>
        <v>0.10057872340425533</v>
      </c>
      <c r="H50" s="253" t="e">
        <f>IF((ABS((#REF!-#REF!)*E50/100))&gt;0.1, (#REF!-#REF!)*E50/100, 0)</f>
        <v>#REF!</v>
      </c>
      <c r="I50" s="37"/>
    </row>
    <row r="51" spans="2:17" ht="29.15" customHeight="1" x14ac:dyDescent="0.3">
      <c r="B51" s="38" t="s">
        <v>67</v>
      </c>
      <c r="C51" s="39" t="s">
        <v>68</v>
      </c>
      <c r="D51" s="40">
        <v>40</v>
      </c>
      <c r="E51" s="40">
        <v>0.2</v>
      </c>
      <c r="F51" s="41">
        <v>40.200000000000003</v>
      </c>
      <c r="G51" s="252">
        <f t="shared" si="0"/>
        <v>6.500425531914894E-2</v>
      </c>
      <c r="H51" s="253" t="e">
        <f>IF((ABS((#REF!-#REF!)*E51/100))&gt;0.1, (#REF!-#REF!)*E51/100, 0)</f>
        <v>#REF!</v>
      </c>
      <c r="I51" s="37"/>
    </row>
    <row r="52" spans="2:17" ht="29.15" customHeight="1" x14ac:dyDescent="0.3">
      <c r="B52" s="38" t="s">
        <v>67</v>
      </c>
      <c r="C52" s="39" t="s">
        <v>69</v>
      </c>
      <c r="D52" s="48"/>
      <c r="E52" s="48"/>
      <c r="F52" s="49"/>
      <c r="G52" s="275" t="s">
        <v>70</v>
      </c>
      <c r="H52" s="276" t="e">
        <f>IF((ABS((#REF!-#REF!)*E52/100))&gt;0.1, (#REF!-#REF!)*E52/100, 0)</f>
        <v>#REF!</v>
      </c>
      <c r="I52" s="37"/>
    </row>
    <row r="53" spans="2:17" ht="29.15" customHeight="1" thickBot="1" x14ac:dyDescent="0.35">
      <c r="B53" s="272" t="s">
        <v>71</v>
      </c>
      <c r="C53" s="273"/>
      <c r="D53" s="273"/>
      <c r="E53" s="273"/>
      <c r="F53" s="273"/>
      <c r="G53" s="273"/>
      <c r="H53" s="274"/>
      <c r="I53" s="37"/>
    </row>
    <row r="54" spans="2:17" ht="45" customHeight="1" thickBot="1" x14ac:dyDescent="0.35">
      <c r="B54" s="50"/>
      <c r="C54" s="51"/>
      <c r="D54" s="52"/>
      <c r="E54" s="53"/>
      <c r="F54" s="54"/>
      <c r="G54" s="55"/>
      <c r="H54" s="55"/>
      <c r="I54" s="37"/>
    </row>
    <row r="55" spans="2:17" ht="46" customHeight="1" thickBot="1" x14ac:dyDescent="0.3">
      <c r="B55" s="254" t="s">
        <v>72</v>
      </c>
      <c r="C55" s="229"/>
      <c r="D55" s="229"/>
      <c r="E55" s="229"/>
      <c r="F55" s="229"/>
      <c r="G55" s="229"/>
      <c r="H55" s="230"/>
      <c r="I55" s="9"/>
    </row>
    <row r="56" spans="2:17" ht="44.15" customHeight="1" thickBot="1" x14ac:dyDescent="0.3">
      <c r="B56" s="28" t="s">
        <v>23</v>
      </c>
      <c r="C56" s="29" t="s">
        <v>24</v>
      </c>
      <c r="D56" s="30" t="s">
        <v>25</v>
      </c>
      <c r="E56" s="30" t="s">
        <v>26</v>
      </c>
      <c r="F56" s="30" t="s">
        <v>27</v>
      </c>
      <c r="G56" s="255" t="s">
        <v>28</v>
      </c>
      <c r="H56" s="256"/>
      <c r="I56" s="31"/>
    </row>
    <row r="57" spans="2:17" ht="24.65" customHeight="1" thickBot="1" x14ac:dyDescent="0.35">
      <c r="B57" s="56" t="s">
        <v>73</v>
      </c>
      <c r="C57" s="57" t="s">
        <v>74</v>
      </c>
      <c r="D57" s="58">
        <v>65</v>
      </c>
      <c r="E57" s="59">
        <v>1</v>
      </c>
      <c r="F57" s="60">
        <f>D57+E57</f>
        <v>66</v>
      </c>
      <c r="G57" s="266">
        <f>IF((ABS((($K$13-$K$12)/235)*F57/100))&gt;0.01, ((($K$13-$K$12)/235)*F57/100), 0)</f>
        <v>0.10672340425531916</v>
      </c>
      <c r="H57" s="267" t="e">
        <f>IF((ABS((#REF!-#REF!)*E57/100))&gt;0.1, (#REF!-#REF!)*E57/100, 0)</f>
        <v>#REF!</v>
      </c>
      <c r="I57" s="37"/>
    </row>
    <row r="58" spans="2:17" ht="45" customHeight="1" thickBot="1" x14ac:dyDescent="0.35">
      <c r="B58" s="50"/>
      <c r="C58" s="51"/>
      <c r="D58" s="52"/>
      <c r="E58" s="53"/>
      <c r="F58" s="54"/>
      <c r="G58" s="55"/>
      <c r="H58" s="55"/>
      <c r="I58" s="37"/>
    </row>
    <row r="59" spans="2:17" ht="46" customHeight="1" thickBot="1" x14ac:dyDescent="0.3">
      <c r="B59" s="254" t="s">
        <v>75</v>
      </c>
      <c r="C59" s="229"/>
      <c r="D59" s="229"/>
      <c r="E59" s="229"/>
      <c r="F59" s="229"/>
      <c r="G59" s="229"/>
      <c r="H59" s="230"/>
      <c r="I59" s="9"/>
      <c r="P59" s="24"/>
      <c r="Q59" s="24"/>
    </row>
    <row r="60" spans="2:17" ht="44.15" customHeight="1" thickBot="1" x14ac:dyDescent="0.3">
      <c r="B60" s="28" t="s">
        <v>23</v>
      </c>
      <c r="C60" s="29" t="s">
        <v>24</v>
      </c>
      <c r="D60" s="30" t="s">
        <v>25</v>
      </c>
      <c r="E60" s="30" t="s">
        <v>26</v>
      </c>
      <c r="F60" s="30" t="s">
        <v>27</v>
      </c>
      <c r="G60" s="255" t="s">
        <v>76</v>
      </c>
      <c r="H60" s="256"/>
      <c r="I60" s="31"/>
      <c r="P60" s="24"/>
      <c r="Q60" s="24"/>
    </row>
    <row r="61" spans="2:17" ht="22.5" customHeight="1" thickBot="1" x14ac:dyDescent="0.35">
      <c r="B61" s="107" t="s">
        <v>77</v>
      </c>
      <c r="C61" s="108" t="s">
        <v>78</v>
      </c>
      <c r="D61" s="109">
        <v>56</v>
      </c>
      <c r="E61" s="110">
        <v>0.2</v>
      </c>
      <c r="F61" s="111">
        <v>56.2</v>
      </c>
      <c r="G61" s="268">
        <f>IF((ABS((($K$13-$K$12)/235)*F61/100))&gt;0.01, ((($K$13-$K$12)/235)*F61/100), 0)</f>
        <v>9.0876595744680863E-2</v>
      </c>
      <c r="H61" s="269" t="e">
        <f>IF((ABS((#REF!-#REF!)*E61/100))&gt;0.1, (#REF!-#REF!)*E61/100, 0)</f>
        <v>#REF!</v>
      </c>
      <c r="I61" s="37"/>
      <c r="P61" s="24"/>
      <c r="Q61" s="24"/>
    </row>
    <row r="62" spans="2:17" ht="44.15" customHeight="1" thickBot="1" x14ac:dyDescent="0.3">
      <c r="B62" s="28" t="s">
        <v>23</v>
      </c>
      <c r="C62" s="29" t="s">
        <v>24</v>
      </c>
      <c r="D62" s="30" t="s">
        <v>25</v>
      </c>
      <c r="E62" s="30" t="s">
        <v>26</v>
      </c>
      <c r="F62" s="30" t="s">
        <v>27</v>
      </c>
      <c r="G62" s="255" t="s">
        <v>81</v>
      </c>
      <c r="H62" s="256"/>
      <c r="I62" s="31"/>
      <c r="P62" s="24"/>
      <c r="Q62" s="24"/>
    </row>
    <row r="63" spans="2:17" ht="22.5" customHeight="1" thickBot="1" x14ac:dyDescent="0.35">
      <c r="B63" s="56" t="s">
        <v>77</v>
      </c>
      <c r="C63" s="112" t="s">
        <v>78</v>
      </c>
      <c r="D63" s="58">
        <v>56</v>
      </c>
      <c r="E63" s="59">
        <v>0.2</v>
      </c>
      <c r="F63" s="60">
        <v>56.2</v>
      </c>
      <c r="G63" s="270">
        <f>IF((ABS((($K$13-$K$12)/2000)*F63/100))&gt;0.001, ((($K$13-$K$12)/2000)*F63/100), 0)</f>
        <v>1.0678E-2</v>
      </c>
      <c r="H63" s="271" t="e">
        <f>IF((ABS((#REF!-#REF!)*E63/100))&gt;0.1, (#REF!-#REF!)*E63/100, 0)</f>
        <v>#REF!</v>
      </c>
      <c r="I63" s="37"/>
      <c r="P63" s="24"/>
      <c r="Q63" s="24"/>
    </row>
    <row r="64" spans="2:17" ht="44.15" customHeight="1" thickBot="1" x14ac:dyDescent="0.3">
      <c r="B64" s="28" t="s">
        <v>23</v>
      </c>
      <c r="C64" s="29" t="s">
        <v>24</v>
      </c>
      <c r="D64" s="30" t="s">
        <v>25</v>
      </c>
      <c r="E64" s="30" t="s">
        <v>26</v>
      </c>
      <c r="F64" s="30" t="s">
        <v>27</v>
      </c>
      <c r="G64" s="255" t="s">
        <v>76</v>
      </c>
      <c r="H64" s="256"/>
      <c r="I64" s="31"/>
      <c r="P64" s="24"/>
      <c r="Q64" s="24"/>
    </row>
    <row r="65" spans="2:17" ht="22" customHeight="1" thickBot="1" x14ac:dyDescent="0.35">
      <c r="B65" s="32" t="s">
        <v>79</v>
      </c>
      <c r="C65" s="61" t="s">
        <v>80</v>
      </c>
      <c r="D65" s="34">
        <v>95</v>
      </c>
      <c r="E65" s="35">
        <v>0.2</v>
      </c>
      <c r="F65" s="36">
        <v>95.2</v>
      </c>
      <c r="G65" s="259">
        <f>IF((ABS((($K$13-$K$12)/235)*F65/100))&gt;0.01, ((($K$13-$K$12)/235)*F65/100), 0)</f>
        <v>0.15394042553191492</v>
      </c>
      <c r="H65" s="260" t="e">
        <f>IF((ABS((#REF!-#REF!)*E65/100))&gt;0.1, (#REF!-#REF!)*E65/100, 0)</f>
        <v>#REF!</v>
      </c>
      <c r="I65" s="37"/>
    </row>
    <row r="66" spans="2:17" ht="44.15" customHeight="1" thickBot="1" x14ac:dyDescent="0.3">
      <c r="B66" s="28" t="s">
        <v>23</v>
      </c>
      <c r="C66" s="29" t="s">
        <v>24</v>
      </c>
      <c r="D66" s="30" t="s">
        <v>25</v>
      </c>
      <c r="E66" s="30" t="s">
        <v>26</v>
      </c>
      <c r="F66" s="30" t="s">
        <v>27</v>
      </c>
      <c r="G66" s="255" t="s">
        <v>81</v>
      </c>
      <c r="H66" s="256"/>
    </row>
    <row r="67" spans="2:17" ht="22" customHeight="1" thickBot="1" x14ac:dyDescent="0.3">
      <c r="B67" s="123" t="s">
        <v>82</v>
      </c>
      <c r="C67" s="124" t="s">
        <v>83</v>
      </c>
      <c r="D67" s="125">
        <v>40</v>
      </c>
      <c r="E67" s="125">
        <v>0.2</v>
      </c>
      <c r="F67" s="126">
        <v>40.200000000000003</v>
      </c>
      <c r="G67" s="261">
        <f>IF((ABS((($K$13-$K$12)/2000)*F67/100))&gt;0.001, ((($K$13-$K$12)/2000)*F67/100), 0)</f>
        <v>7.6380000000000007E-3</v>
      </c>
      <c r="H67" s="262" t="e">
        <f>IF((ABS((#REF!-#REF!)*E67/100))&gt;0.1, (#REF!-#REF!)*E67/100, 0)</f>
        <v>#REF!</v>
      </c>
      <c r="I67" s="31"/>
      <c r="P67" s="24"/>
      <c r="Q67" s="24"/>
    </row>
    <row r="68" spans="2:17" ht="44.15" customHeight="1" thickBot="1" x14ac:dyDescent="0.35">
      <c r="B68" s="263" t="s">
        <v>84</v>
      </c>
      <c r="C68" s="264"/>
      <c r="D68" s="264"/>
      <c r="E68" s="264"/>
      <c r="F68" s="264"/>
      <c r="G68" s="264"/>
      <c r="H68" s="265"/>
      <c r="I68" s="37"/>
      <c r="P68" s="24"/>
      <c r="Q68" s="24"/>
    </row>
    <row r="69" spans="2:17" ht="44.15" customHeight="1" thickBot="1" x14ac:dyDescent="0.3">
      <c r="B69" s="28" t="s">
        <v>23</v>
      </c>
      <c r="C69" s="29" t="s">
        <v>24</v>
      </c>
      <c r="D69" s="30" t="s">
        <v>25</v>
      </c>
      <c r="E69" s="30" t="s">
        <v>26</v>
      </c>
      <c r="F69" s="30" t="s">
        <v>27</v>
      </c>
      <c r="G69" s="255" t="s">
        <v>85</v>
      </c>
      <c r="H69" s="256"/>
    </row>
    <row r="70" spans="2:17" ht="22" customHeight="1" thickBot="1" x14ac:dyDescent="0.3">
      <c r="B70" s="56" t="s">
        <v>77</v>
      </c>
      <c r="C70" s="57" t="s">
        <v>78</v>
      </c>
      <c r="D70" s="58">
        <v>56</v>
      </c>
      <c r="E70" s="59">
        <v>0.2</v>
      </c>
      <c r="F70" s="60">
        <v>56.2</v>
      </c>
      <c r="G70" s="266">
        <f>IF((ABS((($K$13-$K$12)/14400)*F70/100))&gt;0.002, ((($K$13-$K$12)/14400)*F70/100), 0)</f>
        <v>0</v>
      </c>
      <c r="H70" s="267" t="e">
        <f>IF((ABS((#REF!-#REF!)*E70/100))&gt;0.1, (#REF!-#REF!)*E70/100, 0)</f>
        <v>#REF!</v>
      </c>
      <c r="I70" s="9"/>
    </row>
    <row r="71" spans="2:17" ht="56.25" customHeight="1" thickBot="1" x14ac:dyDescent="0.3">
      <c r="I71" s="31"/>
    </row>
    <row r="72" spans="2:17" ht="46" customHeight="1" thickBot="1" x14ac:dyDescent="0.35">
      <c r="B72" s="254" t="s">
        <v>86</v>
      </c>
      <c r="C72" s="229"/>
      <c r="D72" s="229"/>
      <c r="E72" s="229"/>
      <c r="F72" s="229"/>
      <c r="G72" s="229"/>
      <c r="H72" s="230"/>
      <c r="I72" s="37"/>
    </row>
    <row r="73" spans="2:17" ht="44.15" customHeight="1" thickBot="1" x14ac:dyDescent="0.35">
      <c r="B73" s="64" t="s">
        <v>23</v>
      </c>
      <c r="C73" s="29" t="s">
        <v>24</v>
      </c>
      <c r="D73" s="30" t="s">
        <v>25</v>
      </c>
      <c r="E73" s="30" t="s">
        <v>87</v>
      </c>
      <c r="F73" s="30" t="s">
        <v>27</v>
      </c>
      <c r="G73" s="255" t="s">
        <v>88</v>
      </c>
      <c r="H73" s="256"/>
      <c r="I73" s="37"/>
    </row>
    <row r="74" spans="2:17" ht="22" customHeight="1" x14ac:dyDescent="0.3">
      <c r="B74" s="65" t="s">
        <v>89</v>
      </c>
      <c r="C74" s="61" t="s">
        <v>90</v>
      </c>
      <c r="D74" s="34">
        <v>9</v>
      </c>
      <c r="E74" s="35">
        <v>0.2</v>
      </c>
      <c r="F74" s="36">
        <v>9.1999999999999993</v>
      </c>
      <c r="G74" s="259">
        <f t="shared" ref="G74:G82" si="2">IF((ABS(($K$13-$K$12)*F74/100))&gt;0.1, ($K$13-$K$12)*F74/100, 0)</f>
        <v>3.4959999999999996</v>
      </c>
      <c r="H74" s="260" t="e">
        <f>IF((ABS((#REF!-#REF!)*E74/100))&gt;0.1, (#REF!-#REF!)*E74/100, 0)</f>
        <v>#REF!</v>
      </c>
      <c r="I74" s="37"/>
    </row>
    <row r="75" spans="2:17" ht="22" customHeight="1" x14ac:dyDescent="0.3">
      <c r="B75" s="66" t="s">
        <v>91</v>
      </c>
      <c r="C75" s="62" t="s">
        <v>92</v>
      </c>
      <c r="D75" s="40">
        <v>9</v>
      </c>
      <c r="E75" s="40">
        <v>0.2</v>
      </c>
      <c r="F75" s="41">
        <v>9.1999999999999993</v>
      </c>
      <c r="G75" s="252">
        <f t="shared" si="2"/>
        <v>3.4959999999999996</v>
      </c>
      <c r="H75" s="253" t="e">
        <f>IF((ABS((#REF!-#REF!)*E75/100))&gt;0.1, (#REF!-#REF!)*E75/100, 0)</f>
        <v>#REF!</v>
      </c>
      <c r="I75" s="37"/>
    </row>
    <row r="76" spans="2:17" ht="22" customHeight="1" x14ac:dyDescent="0.3">
      <c r="B76" s="66" t="s">
        <v>93</v>
      </c>
      <c r="C76" s="62" t="s">
        <v>94</v>
      </c>
      <c r="D76" s="40">
        <v>9</v>
      </c>
      <c r="E76" s="40">
        <v>0.2</v>
      </c>
      <c r="F76" s="41">
        <v>9.1999999999999993</v>
      </c>
      <c r="G76" s="252">
        <f t="shared" si="2"/>
        <v>3.4959999999999996</v>
      </c>
      <c r="H76" s="253" t="e">
        <f>IF((ABS((#REF!-#REF!)*E76/100))&gt;0.1, (#REF!-#REF!)*E76/100, 0)</f>
        <v>#REF!</v>
      </c>
      <c r="I76" s="37"/>
    </row>
    <row r="77" spans="2:17" ht="22" customHeight="1" x14ac:dyDescent="0.3">
      <c r="B77" s="66" t="s">
        <v>95</v>
      </c>
      <c r="C77" s="62" t="s">
        <v>96</v>
      </c>
      <c r="D77" s="40">
        <v>7.5</v>
      </c>
      <c r="E77" s="40">
        <v>0.2</v>
      </c>
      <c r="F77" s="41">
        <v>7.7</v>
      </c>
      <c r="G77" s="252">
        <f t="shared" si="2"/>
        <v>2.9260000000000002</v>
      </c>
      <c r="H77" s="253" t="e">
        <f>IF((ABS((#REF!-#REF!)*E77/100))&gt;0.1, (#REF!-#REF!)*E77/100, 0)</f>
        <v>#REF!</v>
      </c>
      <c r="I77" s="37"/>
    </row>
    <row r="78" spans="2:17" ht="22" customHeight="1" x14ac:dyDescent="0.3">
      <c r="B78" s="66" t="s">
        <v>97</v>
      </c>
      <c r="C78" s="62" t="s">
        <v>98</v>
      </c>
      <c r="D78" s="40">
        <v>7.5</v>
      </c>
      <c r="E78" s="40">
        <v>0.2</v>
      </c>
      <c r="F78" s="41">
        <v>7.7</v>
      </c>
      <c r="G78" s="252">
        <f t="shared" si="2"/>
        <v>2.9260000000000002</v>
      </c>
      <c r="H78" s="253" t="e">
        <f>IF((ABS((#REF!-#REF!)*E78/100))&gt;0.1, (#REF!-#REF!)*E78/100, 0)</f>
        <v>#REF!</v>
      </c>
      <c r="I78" s="37"/>
    </row>
    <row r="79" spans="2:17" ht="22" customHeight="1" x14ac:dyDescent="0.3">
      <c r="B79" s="66" t="s">
        <v>99</v>
      </c>
      <c r="C79" s="62" t="s">
        <v>100</v>
      </c>
      <c r="D79" s="40">
        <v>7.5</v>
      </c>
      <c r="E79" s="40">
        <v>0.2</v>
      </c>
      <c r="F79" s="41">
        <v>7.7</v>
      </c>
      <c r="G79" s="252">
        <f t="shared" si="2"/>
        <v>2.9260000000000002</v>
      </c>
      <c r="H79" s="253" t="e">
        <f>IF((ABS((#REF!-#REF!)*E79/100))&gt;0.1, (#REF!-#REF!)*E79/100, 0)</f>
        <v>#REF!</v>
      </c>
      <c r="I79" s="37"/>
    </row>
    <row r="80" spans="2:17" ht="22" customHeight="1" x14ac:dyDescent="0.3">
      <c r="B80" s="66" t="s">
        <v>101</v>
      </c>
      <c r="C80" s="62" t="s">
        <v>102</v>
      </c>
      <c r="D80" s="40">
        <v>7.5</v>
      </c>
      <c r="E80" s="40">
        <v>0.2</v>
      </c>
      <c r="F80" s="41">
        <v>7.7</v>
      </c>
      <c r="G80" s="252">
        <f t="shared" si="2"/>
        <v>2.9260000000000002</v>
      </c>
      <c r="H80" s="253" t="e">
        <f>IF((ABS((#REF!-#REF!)*E80/100))&gt;0.1, (#REF!-#REF!)*E80/100, 0)</f>
        <v>#REF!</v>
      </c>
      <c r="I80" s="37"/>
    </row>
    <row r="81" spans="2:14" ht="22" customHeight="1" x14ac:dyDescent="0.25">
      <c r="B81" s="66" t="s">
        <v>103</v>
      </c>
      <c r="C81" s="62" t="s">
        <v>104</v>
      </c>
      <c r="D81" s="40">
        <v>13.5</v>
      </c>
      <c r="E81" s="40">
        <v>0.2</v>
      </c>
      <c r="F81" s="41">
        <v>13.7</v>
      </c>
      <c r="G81" s="252">
        <f t="shared" si="2"/>
        <v>5.2060000000000004</v>
      </c>
      <c r="H81" s="253" t="e">
        <f>IF((ABS((#REF!-#REF!)*E81/100))&gt;0.1, (#REF!-#REF!)*E81/100, 0)</f>
        <v>#REF!</v>
      </c>
    </row>
    <row r="82" spans="2:14" ht="22" customHeight="1" thickBot="1" x14ac:dyDescent="0.3">
      <c r="B82" s="13" t="s">
        <v>105</v>
      </c>
      <c r="C82" s="67" t="s">
        <v>106</v>
      </c>
      <c r="D82" s="68">
        <v>12</v>
      </c>
      <c r="E82" s="68">
        <v>0.2</v>
      </c>
      <c r="F82" s="69">
        <v>12.2</v>
      </c>
      <c r="G82" s="250">
        <f t="shared" si="2"/>
        <v>4.6359999999999992</v>
      </c>
      <c r="H82" s="251" t="e">
        <f>IF((ABS((#REF!-#REF!)*E82/100))&gt;0.1, (#REF!-#REF!)*E82/100, 0)</f>
        <v>#REF!</v>
      </c>
      <c r="I82" s="9"/>
    </row>
    <row r="83" spans="2:14" ht="56.25" customHeight="1" thickBot="1" x14ac:dyDescent="0.3">
      <c r="I83" s="31"/>
    </row>
    <row r="84" spans="2:14" ht="46" customHeight="1" thickBot="1" x14ac:dyDescent="0.35">
      <c r="B84" s="254" t="s">
        <v>107</v>
      </c>
      <c r="C84" s="229"/>
      <c r="D84" s="229"/>
      <c r="E84" s="229"/>
      <c r="F84" s="229"/>
      <c r="G84" s="229"/>
      <c r="H84" s="230"/>
      <c r="I84" s="37"/>
    </row>
    <row r="85" spans="2:14" ht="43.5" customHeight="1" thickBot="1" x14ac:dyDescent="0.35">
      <c r="B85" s="64" t="s">
        <v>23</v>
      </c>
      <c r="C85" s="29" t="s">
        <v>24</v>
      </c>
      <c r="D85" s="30" t="s">
        <v>25</v>
      </c>
      <c r="E85" s="30" t="s">
        <v>87</v>
      </c>
      <c r="F85" s="30" t="s">
        <v>27</v>
      </c>
      <c r="G85" s="255" t="s">
        <v>88</v>
      </c>
      <c r="H85" s="256"/>
      <c r="I85" s="37"/>
    </row>
    <row r="86" spans="2:14" ht="22" customHeight="1" x14ac:dyDescent="0.25">
      <c r="B86" s="70" t="s">
        <v>108</v>
      </c>
      <c r="C86" s="71" t="s">
        <v>109</v>
      </c>
      <c r="D86" s="72">
        <v>6.5</v>
      </c>
      <c r="E86" s="73">
        <v>1</v>
      </c>
      <c r="F86" s="74">
        <v>7.5</v>
      </c>
      <c r="G86" s="257">
        <f>IF((ABS(($K$13-$K$12)*F86/100))&gt;0.1, ($K$13-$K$12)*F86/100, 0)</f>
        <v>2.85</v>
      </c>
      <c r="H86" s="258" t="e">
        <f>IF((ABS((#REF!-#REF!)*E86/100))&gt;0.1, (#REF!-#REF!)*E86/100, 0)</f>
        <v>#REF!</v>
      </c>
    </row>
    <row r="87" spans="2:14" ht="22" customHeight="1" thickBot="1" x14ac:dyDescent="0.3">
      <c r="B87" s="75" t="s">
        <v>110</v>
      </c>
      <c r="C87" s="67" t="s">
        <v>111</v>
      </c>
      <c r="D87" s="68">
        <v>6.5</v>
      </c>
      <c r="E87" s="68">
        <v>1</v>
      </c>
      <c r="F87" s="69">
        <v>7.5</v>
      </c>
      <c r="G87" s="250">
        <f>IF((ABS(($K$13-$K$12)*F87/100))&gt;0.1, ($K$13-$K$12)*F87/100, 0)</f>
        <v>2.85</v>
      </c>
      <c r="H87" s="251" t="e">
        <f>IF((ABS((#REF!-#REF!)*E87/100))&gt;0.1, (#REF!-#REF!)*E87/100, 0)</f>
        <v>#REF!</v>
      </c>
    </row>
    <row r="88" spans="2:14" ht="43.5" customHeight="1" thickBot="1" x14ac:dyDescent="0.3"/>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162" t="s">
        <v>115</v>
      </c>
      <c r="D92" s="77" t="s">
        <v>116</v>
      </c>
      <c r="E92" s="243" t="s">
        <v>117</v>
      </c>
      <c r="F92" s="243"/>
      <c r="G92" s="244" t="s">
        <v>118</v>
      </c>
      <c r="H92" s="245"/>
    </row>
    <row r="93" spans="2:14" ht="33" customHeight="1" thickBot="1" x14ac:dyDescent="0.3">
      <c r="B93" s="232"/>
      <c r="C93" s="249">
        <v>235</v>
      </c>
      <c r="D93" s="249"/>
      <c r="E93" s="249"/>
      <c r="F93" s="249"/>
      <c r="G93" s="246"/>
      <c r="H93" s="247"/>
    </row>
    <row r="94" spans="2:14" s="78" customFormat="1" ht="33" customHeight="1" x14ac:dyDescent="0.35">
      <c r="B94" s="224"/>
      <c r="C94" s="224"/>
      <c r="D94" s="224"/>
      <c r="E94" s="224"/>
      <c r="F94" s="224"/>
      <c r="G94" s="224"/>
      <c r="H94" s="224"/>
      <c r="J94" s="10"/>
      <c r="K94" s="10"/>
      <c r="L94" s="10"/>
      <c r="M94" s="1"/>
      <c r="N94" s="1"/>
    </row>
    <row r="95" spans="2:14" s="78" customFormat="1" ht="33" customHeight="1" x14ac:dyDescent="0.35">
      <c r="B95" s="225" t="s">
        <v>119</v>
      </c>
      <c r="C95" s="225"/>
      <c r="D95" s="225"/>
      <c r="E95" s="225"/>
      <c r="F95" s="225"/>
      <c r="G95" s="225"/>
      <c r="H95" s="225"/>
      <c r="J95" s="10"/>
      <c r="K95" s="10"/>
      <c r="L95" s="10"/>
      <c r="M95" s="1"/>
      <c r="N95" s="1"/>
    </row>
    <row r="96" spans="2:14" s="78" customFormat="1" ht="40.5" customHeight="1" x14ac:dyDescent="0.35">
      <c r="B96" s="226" t="s">
        <v>120</v>
      </c>
      <c r="C96" s="226"/>
      <c r="E96" s="79"/>
      <c r="F96" s="79"/>
      <c r="G96" s="79"/>
      <c r="H96" s="79"/>
      <c r="J96" s="10"/>
      <c r="K96" s="10"/>
      <c r="L96" s="10"/>
      <c r="M96" s="1"/>
      <c r="N96" s="1"/>
    </row>
    <row r="97" spans="2:17" s="78" customFormat="1" ht="33" customHeight="1" x14ac:dyDescent="0.35">
      <c r="C97" s="103" t="str">
        <f>CONCATENATE(" $45.000"," +")</f>
        <v xml:space="preserve"> $45.000 +</v>
      </c>
      <c r="D97" s="104">
        <f>G22</f>
        <v>0.16202553191489366</v>
      </c>
      <c r="E97" s="105" t="s">
        <v>163</v>
      </c>
      <c r="F97" s="80">
        <f>(45+G22)</f>
        <v>45.162025531914892</v>
      </c>
      <c r="G97" s="18"/>
      <c r="H97" s="18"/>
      <c r="J97" s="10"/>
      <c r="K97" s="10"/>
      <c r="L97" s="10"/>
      <c r="M97" s="1"/>
      <c r="N97" s="1"/>
    </row>
    <row r="98" spans="2:17" ht="43.5" customHeight="1" x14ac:dyDescent="0.4">
      <c r="B98" s="227" t="s">
        <v>121</v>
      </c>
      <c r="C98" s="227"/>
      <c r="D98" s="106">
        <f>F97</f>
        <v>45.162025531914892</v>
      </c>
      <c r="E98" s="81" t="s">
        <v>122</v>
      </c>
      <c r="F98" s="78"/>
      <c r="G98" s="18"/>
      <c r="H98" s="18"/>
    </row>
    <row r="99" spans="2:17" ht="31.5" customHeight="1" thickBot="1" x14ac:dyDescent="0.4">
      <c r="B99" s="78"/>
      <c r="C99" s="78"/>
      <c r="D99" s="80"/>
      <c r="E99" s="18"/>
      <c r="F99" s="18"/>
      <c r="G99" s="18"/>
      <c r="H99" s="18"/>
      <c r="I99" s="9"/>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162" t="s">
        <v>115</v>
      </c>
      <c r="D103" s="77" t="s">
        <v>116</v>
      </c>
      <c r="E103" s="243" t="s">
        <v>117</v>
      </c>
      <c r="F103" s="243"/>
      <c r="G103" s="244" t="s">
        <v>125</v>
      </c>
      <c r="H103" s="245"/>
    </row>
    <row r="104" spans="2:17" ht="33" customHeight="1" thickBot="1" x14ac:dyDescent="0.3">
      <c r="B104" s="232"/>
      <c r="C104" s="249">
        <v>235</v>
      </c>
      <c r="D104" s="249"/>
      <c r="E104" s="249"/>
      <c r="F104" s="249"/>
      <c r="G104" s="246"/>
      <c r="H104" s="247"/>
    </row>
    <row r="105" spans="2:17" s="78" customFormat="1" ht="33" customHeight="1" x14ac:dyDescent="0.35">
      <c r="B105" s="224"/>
      <c r="C105" s="224"/>
      <c r="D105" s="224"/>
      <c r="E105" s="224"/>
      <c r="F105" s="224"/>
      <c r="G105" s="224"/>
      <c r="H105" s="224"/>
      <c r="J105" s="10"/>
      <c r="K105" s="10"/>
      <c r="L105" s="10"/>
      <c r="M105" s="1"/>
      <c r="N105" s="1"/>
    </row>
    <row r="106" spans="2:17" s="78" customFormat="1" ht="33" customHeight="1" x14ac:dyDescent="0.35">
      <c r="B106" s="225" t="s">
        <v>126</v>
      </c>
      <c r="C106" s="225"/>
      <c r="D106" s="225"/>
      <c r="E106" s="225"/>
      <c r="F106" s="225"/>
      <c r="G106" s="225"/>
      <c r="H106" s="225"/>
      <c r="J106" s="10"/>
      <c r="K106" s="10"/>
      <c r="L106" s="10"/>
      <c r="M106" s="1"/>
      <c r="N106" s="1"/>
    </row>
    <row r="107" spans="2:17" s="78" customFormat="1" ht="40.5" customHeight="1" x14ac:dyDescent="0.35">
      <c r="B107" s="226" t="s">
        <v>120</v>
      </c>
      <c r="C107" s="226"/>
      <c r="E107" s="79"/>
      <c r="F107" s="79"/>
      <c r="G107" s="79"/>
      <c r="H107" s="79"/>
      <c r="J107" s="10"/>
      <c r="K107" s="10"/>
      <c r="L107" s="10"/>
      <c r="M107" s="1"/>
      <c r="N107" s="1"/>
    </row>
    <row r="108" spans="2:17" s="78" customFormat="1" ht="33" customHeight="1" x14ac:dyDescent="0.35">
      <c r="C108" s="103" t="str">
        <f>CONCATENATE(" $45.000"," +")</f>
        <v xml:space="preserve"> $45.000 +</v>
      </c>
      <c r="D108" s="104">
        <f>G61</f>
        <v>9.0876595744680863E-2</v>
      </c>
      <c r="E108" s="105" t="s">
        <v>163</v>
      </c>
      <c r="F108" s="80">
        <f>(45+G61)</f>
        <v>45.090876595744682</v>
      </c>
      <c r="G108" s="18"/>
      <c r="H108" s="18"/>
      <c r="J108" s="10"/>
      <c r="K108" s="10"/>
      <c r="L108" s="10"/>
      <c r="M108" s="1"/>
      <c r="N108" s="1"/>
    </row>
    <row r="109" spans="2:17" ht="43.5" customHeight="1" x14ac:dyDescent="0.4">
      <c r="B109" s="227" t="s">
        <v>121</v>
      </c>
      <c r="C109" s="227"/>
      <c r="D109" s="106">
        <f>F108</f>
        <v>45.090876595744682</v>
      </c>
      <c r="E109" s="81" t="s">
        <v>122</v>
      </c>
      <c r="F109" s="78"/>
      <c r="G109" s="18"/>
      <c r="H109" s="18"/>
    </row>
    <row r="110" spans="2:17" ht="33" customHeight="1" thickBot="1" x14ac:dyDescent="0.4">
      <c r="B110" s="78"/>
      <c r="C110" s="78"/>
      <c r="D110" s="80"/>
      <c r="E110" s="18"/>
      <c r="F110" s="18"/>
      <c r="G110" s="18"/>
      <c r="H110" s="18"/>
      <c r="I110" s="9"/>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162" t="s">
        <v>115</v>
      </c>
      <c r="D114" s="77" t="s">
        <v>116</v>
      </c>
      <c r="E114" s="243" t="s">
        <v>117</v>
      </c>
      <c r="F114" s="243"/>
      <c r="G114" s="244" t="s">
        <v>125</v>
      </c>
      <c r="H114" s="245"/>
    </row>
    <row r="115" spans="2:17" ht="33" customHeight="1" thickBot="1" x14ac:dyDescent="0.3">
      <c r="B115" s="232"/>
      <c r="C115" s="249">
        <v>2000</v>
      </c>
      <c r="D115" s="249"/>
      <c r="E115" s="249"/>
      <c r="F115" s="249"/>
      <c r="G115" s="246"/>
      <c r="H115" s="247"/>
    </row>
    <row r="116" spans="2:17" s="78" customFormat="1" ht="33" customHeight="1" x14ac:dyDescent="0.35">
      <c r="B116" s="224"/>
      <c r="C116" s="224"/>
      <c r="D116" s="224"/>
      <c r="E116" s="224"/>
      <c r="F116" s="224"/>
      <c r="G116" s="224"/>
      <c r="H116" s="224"/>
      <c r="J116" s="10"/>
      <c r="K116" s="10"/>
      <c r="L116" s="10"/>
      <c r="M116" s="1"/>
      <c r="N116" s="1"/>
    </row>
    <row r="117" spans="2:17" s="78" customFormat="1" ht="33" customHeight="1" x14ac:dyDescent="0.35">
      <c r="B117" s="225" t="s">
        <v>129</v>
      </c>
      <c r="C117" s="225"/>
      <c r="D117" s="225"/>
      <c r="E117" s="225"/>
      <c r="F117" s="225"/>
      <c r="G117" s="225"/>
      <c r="H117" s="225"/>
      <c r="J117" s="10"/>
      <c r="K117" s="10"/>
      <c r="L117" s="10"/>
      <c r="M117" s="1"/>
      <c r="N117" s="1"/>
    </row>
    <row r="118" spans="2:17" s="78" customFormat="1" ht="40.5" customHeight="1" x14ac:dyDescent="0.35">
      <c r="B118" s="226" t="s">
        <v>120</v>
      </c>
      <c r="C118" s="226"/>
      <c r="E118" s="79"/>
      <c r="F118" s="79"/>
      <c r="G118" s="79"/>
      <c r="H118" s="79"/>
      <c r="J118" s="10"/>
      <c r="K118" s="10"/>
      <c r="L118" s="10"/>
      <c r="M118" s="1"/>
      <c r="N118" s="1"/>
    </row>
    <row r="119" spans="2:17" s="78" customFormat="1" ht="33" customHeight="1" x14ac:dyDescent="0.35">
      <c r="C119" s="103" t="str">
        <f>CONCATENATE(" $45.000"," +")</f>
        <v xml:space="preserve"> $45.000 +</v>
      </c>
      <c r="D119" s="104">
        <f>G67</f>
        <v>7.6380000000000007E-3</v>
      </c>
      <c r="E119" s="105" t="s">
        <v>163</v>
      </c>
      <c r="F119" s="80">
        <f>(45+G67)</f>
        <v>45.007638</v>
      </c>
      <c r="G119" s="18"/>
      <c r="H119" s="18"/>
      <c r="J119" s="10"/>
      <c r="K119" s="10"/>
      <c r="L119" s="10"/>
      <c r="M119" s="1"/>
      <c r="N119" s="1"/>
    </row>
    <row r="120" spans="2:17" ht="43.5" customHeight="1" x14ac:dyDescent="0.4">
      <c r="B120" s="227" t="s">
        <v>121</v>
      </c>
      <c r="C120" s="227"/>
      <c r="D120" s="106">
        <f>F119</f>
        <v>45.007638</v>
      </c>
      <c r="E120" s="81" t="s">
        <v>130</v>
      </c>
      <c r="F120" s="78"/>
      <c r="G120" s="18"/>
      <c r="H120" s="18"/>
    </row>
    <row r="121" spans="2:17" ht="34" customHeight="1" thickBot="1" x14ac:dyDescent="0.4">
      <c r="B121" s="78"/>
      <c r="C121" s="78"/>
      <c r="D121" s="80"/>
      <c r="E121" s="18"/>
      <c r="F121" s="18"/>
      <c r="G121" s="18"/>
      <c r="H121" s="18"/>
      <c r="I121" s="9"/>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162" t="s">
        <v>115</v>
      </c>
      <c r="D125" s="77" t="s">
        <v>116</v>
      </c>
      <c r="E125" s="243" t="s">
        <v>117</v>
      </c>
      <c r="F125" s="243"/>
      <c r="G125" s="244" t="s">
        <v>118</v>
      </c>
      <c r="H125" s="245"/>
    </row>
    <row r="126" spans="2:17" ht="33" customHeight="1" thickBot="1" x14ac:dyDescent="0.3">
      <c r="B126" s="232"/>
      <c r="C126" s="248">
        <v>14400</v>
      </c>
      <c r="D126" s="249"/>
      <c r="E126" s="249"/>
      <c r="F126" s="249"/>
      <c r="G126" s="246"/>
      <c r="H126" s="247"/>
    </row>
    <row r="127" spans="2:17" s="78" customFormat="1" ht="33" customHeight="1" x14ac:dyDescent="0.35">
      <c r="B127" s="224"/>
      <c r="C127" s="224"/>
      <c r="D127" s="224"/>
      <c r="E127" s="224"/>
      <c r="F127" s="224"/>
      <c r="G127" s="224"/>
      <c r="H127" s="224"/>
      <c r="J127" s="10"/>
      <c r="K127" s="10"/>
      <c r="L127" s="10"/>
      <c r="M127" s="1"/>
      <c r="N127" s="1"/>
    </row>
    <row r="128" spans="2:17" s="78" customFormat="1" ht="33" customHeight="1" x14ac:dyDescent="0.35">
      <c r="B128" s="225" t="s">
        <v>133</v>
      </c>
      <c r="C128" s="225"/>
      <c r="D128" s="225"/>
      <c r="E128" s="225"/>
      <c r="F128" s="225"/>
      <c r="G128" s="225"/>
      <c r="H128" s="225"/>
      <c r="J128" s="10"/>
      <c r="K128" s="10"/>
      <c r="L128" s="10"/>
      <c r="M128" s="1"/>
      <c r="N128" s="1"/>
    </row>
    <row r="129" spans="2:17" s="78" customFormat="1" ht="40.5" customHeight="1" x14ac:dyDescent="0.35">
      <c r="B129" s="226" t="s">
        <v>120</v>
      </c>
      <c r="C129" s="226"/>
      <c r="E129" s="79"/>
      <c r="F129" s="79"/>
      <c r="G129" s="79"/>
      <c r="H129" s="79"/>
      <c r="J129" s="10"/>
      <c r="K129" s="10"/>
      <c r="L129" s="10"/>
      <c r="M129" s="1"/>
      <c r="N129" s="1"/>
    </row>
    <row r="130" spans="2:17" s="78" customFormat="1" ht="33" customHeight="1" x14ac:dyDescent="0.35">
      <c r="C130" s="103" t="str">
        <f>CONCATENATE(" $45.000"," +")</f>
        <v xml:space="preserve"> $45.000 +</v>
      </c>
      <c r="D130" s="104">
        <f>G70</f>
        <v>0</v>
      </c>
      <c r="E130" s="105" t="s">
        <v>163</v>
      </c>
      <c r="F130" s="80">
        <f>(45+G70)</f>
        <v>45</v>
      </c>
      <c r="G130" s="18"/>
      <c r="H130" s="18"/>
      <c r="J130" s="10"/>
      <c r="K130" s="10"/>
      <c r="L130" s="10"/>
      <c r="M130" s="1"/>
      <c r="N130" s="1"/>
    </row>
    <row r="131" spans="2:17" ht="43.5" customHeight="1" x14ac:dyDescent="0.4">
      <c r="B131" s="227" t="s">
        <v>121</v>
      </c>
      <c r="C131" s="227"/>
      <c r="D131" s="106">
        <f>F130</f>
        <v>45</v>
      </c>
      <c r="E131" s="239" t="s">
        <v>134</v>
      </c>
      <c r="F131" s="239"/>
      <c r="G131" s="18"/>
      <c r="H131" s="78"/>
    </row>
    <row r="132" spans="2:17" ht="27" customHeight="1" thickBot="1" x14ac:dyDescent="0.4">
      <c r="B132" s="78"/>
      <c r="C132" s="78"/>
      <c r="D132" s="80"/>
      <c r="E132" s="18"/>
      <c r="F132" s="18"/>
      <c r="G132" s="18"/>
      <c r="H132" s="18"/>
      <c r="I132" s="9"/>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row>
    <row r="138" spans="2:17" s="78" customFormat="1" ht="33" customHeight="1" x14ac:dyDescent="0.35">
      <c r="B138" s="224"/>
      <c r="C138" s="224"/>
      <c r="D138" s="224"/>
      <c r="E138" s="224"/>
      <c r="F138" s="224"/>
      <c r="G138" s="224"/>
      <c r="H138" s="224"/>
      <c r="J138" s="10"/>
      <c r="K138" s="10"/>
      <c r="L138" s="10"/>
      <c r="M138" s="1"/>
      <c r="N138" s="1"/>
    </row>
    <row r="139" spans="2:17" s="78" customFormat="1" ht="33" customHeight="1" x14ac:dyDescent="0.35">
      <c r="B139" s="225" t="s">
        <v>137</v>
      </c>
      <c r="C139" s="225"/>
      <c r="D139" s="225"/>
      <c r="E139" s="225"/>
      <c r="F139" s="225"/>
      <c r="G139" s="225"/>
      <c r="H139" s="225"/>
      <c r="J139" s="10"/>
      <c r="K139" s="10"/>
      <c r="L139" s="10"/>
      <c r="M139" s="1"/>
      <c r="N139" s="1"/>
    </row>
    <row r="140" spans="2:17" s="78" customFormat="1" ht="40.5" customHeight="1" x14ac:dyDescent="0.35">
      <c r="B140" s="226" t="s">
        <v>120</v>
      </c>
      <c r="C140" s="226"/>
      <c r="E140" s="79"/>
      <c r="F140" s="79"/>
      <c r="G140" s="79"/>
      <c r="H140" s="79"/>
      <c r="J140" s="10"/>
      <c r="K140" s="10"/>
      <c r="L140" s="10"/>
      <c r="M140" s="1"/>
      <c r="N140" s="1"/>
    </row>
    <row r="141" spans="2:17" s="78" customFormat="1" ht="33" customHeight="1" x14ac:dyDescent="0.35">
      <c r="C141" s="103" t="str">
        <f>CONCATENATE(" $45.000"," +")</f>
        <v xml:space="preserve"> $45.000 +</v>
      </c>
      <c r="D141" s="104">
        <f>G74</f>
        <v>3.4959999999999996</v>
      </c>
      <c r="E141" s="105" t="s">
        <v>163</v>
      </c>
      <c r="F141" s="80">
        <f>(45+G74)</f>
        <v>48.496000000000002</v>
      </c>
      <c r="G141" s="18"/>
      <c r="H141" s="18"/>
      <c r="J141" s="10"/>
      <c r="K141" s="10"/>
      <c r="L141" s="10"/>
      <c r="M141" s="1"/>
      <c r="N141" s="1"/>
    </row>
    <row r="142" spans="2:17" ht="18" x14ac:dyDescent="0.4">
      <c r="B142" s="227" t="s">
        <v>121</v>
      </c>
      <c r="C142" s="227"/>
      <c r="D142" s="106">
        <f>F141</f>
        <v>48.496000000000002</v>
      </c>
      <c r="E142" s="81" t="s">
        <v>13</v>
      </c>
      <c r="F142" s="81"/>
      <c r="G142" s="18"/>
      <c r="H142" s="78"/>
      <c r="O142" s="24"/>
    </row>
    <row r="143" spans="2:17" ht="17.5" x14ac:dyDescent="0.35">
      <c r="B143" s="78"/>
      <c r="C143" s="78"/>
      <c r="D143" s="80"/>
      <c r="E143" s="18"/>
      <c r="F143" s="18"/>
      <c r="G143" s="18"/>
      <c r="H143" s="18"/>
      <c r="O143" s="24"/>
    </row>
    <row r="144" spans="2:17" x14ac:dyDescent="0.25">
      <c r="O144" s="24"/>
    </row>
    <row r="145" spans="15:15" x14ac:dyDescent="0.25">
      <c r="O145" s="24"/>
    </row>
  </sheetData>
  <sheetProtection algorithmName="SHA-512" hashValue="S1/nIEy37fwecr2ZBkBtjgcoHiMFXN70wzx1rtHoQ4irOelVjo/iVViYRnkX/qk/s/6ZFCcavkf2N6uGE9qEzg==" saltValue="F79XTJpKe+y0dmNHdYkA+A==" spinCount="100000" sheet="1" formatColumns="0" formatRows="0"/>
  <mergeCells count="145">
    <mergeCell ref="J6:K6"/>
    <mergeCell ref="M6:N8"/>
    <mergeCell ref="B7:E7"/>
    <mergeCell ref="B8:H8"/>
    <mergeCell ref="B9:H9"/>
    <mergeCell ref="B10:C10"/>
    <mergeCell ref="D10:F10"/>
    <mergeCell ref="B1:D1"/>
    <mergeCell ref="C3:E3"/>
    <mergeCell ref="G3:H3"/>
    <mergeCell ref="C4:E4"/>
    <mergeCell ref="G4:H4"/>
    <mergeCell ref="B6:E6"/>
    <mergeCell ref="F6:G6"/>
    <mergeCell ref="B16:H16"/>
    <mergeCell ref="B17:H17"/>
    <mergeCell ref="B18:H18"/>
    <mergeCell ref="B19:H19"/>
    <mergeCell ref="B20:H20"/>
    <mergeCell ref="G21:H21"/>
    <mergeCell ref="B11:H11"/>
    <mergeCell ref="J11:K11"/>
    <mergeCell ref="B12:E12"/>
    <mergeCell ref="B13:H13"/>
    <mergeCell ref="B14:H14"/>
    <mergeCell ref="B15:H15"/>
    <mergeCell ref="G28:H28"/>
    <mergeCell ref="G29:H29"/>
    <mergeCell ref="G30:H30"/>
    <mergeCell ref="G31:H31"/>
    <mergeCell ref="G32:H32"/>
    <mergeCell ref="G33:H33"/>
    <mergeCell ref="G22:H22"/>
    <mergeCell ref="G23:H23"/>
    <mergeCell ref="G24:H24"/>
    <mergeCell ref="G25:H25"/>
    <mergeCell ref="G26:H26"/>
    <mergeCell ref="G27:H27"/>
    <mergeCell ref="G40:H40"/>
    <mergeCell ref="G41:H41"/>
    <mergeCell ref="G42:H42"/>
    <mergeCell ref="G43:H43"/>
    <mergeCell ref="G44:H44"/>
    <mergeCell ref="G45:H45"/>
    <mergeCell ref="G34:H34"/>
    <mergeCell ref="G35:H35"/>
    <mergeCell ref="G36:H36"/>
    <mergeCell ref="G37:H37"/>
    <mergeCell ref="G38:H38"/>
    <mergeCell ref="G39:H39"/>
    <mergeCell ref="G52:H52"/>
    <mergeCell ref="B53:H53"/>
    <mergeCell ref="B55:H55"/>
    <mergeCell ref="G56:H56"/>
    <mergeCell ref="G57:H57"/>
    <mergeCell ref="B59:H59"/>
    <mergeCell ref="G46:H46"/>
    <mergeCell ref="G47:H47"/>
    <mergeCell ref="G48:H48"/>
    <mergeCell ref="G49:H49"/>
    <mergeCell ref="G50:H50"/>
    <mergeCell ref="G51:H51"/>
    <mergeCell ref="G66:H66"/>
    <mergeCell ref="G67:H67"/>
    <mergeCell ref="B68:H68"/>
    <mergeCell ref="G69:H69"/>
    <mergeCell ref="G70:H70"/>
    <mergeCell ref="B72:H72"/>
    <mergeCell ref="G60:H60"/>
    <mergeCell ref="G61:H61"/>
    <mergeCell ref="G62:H62"/>
    <mergeCell ref="G63:H63"/>
    <mergeCell ref="G64:H64"/>
    <mergeCell ref="G65:H65"/>
    <mergeCell ref="G79:H79"/>
    <mergeCell ref="G80:H80"/>
    <mergeCell ref="G81:H81"/>
    <mergeCell ref="G82:H82"/>
    <mergeCell ref="B84:H84"/>
    <mergeCell ref="G85:H85"/>
    <mergeCell ref="G73:H73"/>
    <mergeCell ref="G74:H74"/>
    <mergeCell ref="G75:H75"/>
    <mergeCell ref="G76:H76"/>
    <mergeCell ref="G77:H77"/>
    <mergeCell ref="G78:H78"/>
    <mergeCell ref="G86:H86"/>
    <mergeCell ref="G87:H87"/>
    <mergeCell ref="B89:H89"/>
    <mergeCell ref="B90:H90"/>
    <mergeCell ref="B91:H91"/>
    <mergeCell ref="B92:B93"/>
    <mergeCell ref="E92:F92"/>
    <mergeCell ref="G92:H93"/>
    <mergeCell ref="C93:F93"/>
    <mergeCell ref="B102:H102"/>
    <mergeCell ref="B103:B104"/>
    <mergeCell ref="E103:F103"/>
    <mergeCell ref="G103:H104"/>
    <mergeCell ref="C104:F104"/>
    <mergeCell ref="B105:H105"/>
    <mergeCell ref="B94:H94"/>
    <mergeCell ref="B95:H95"/>
    <mergeCell ref="B96:C96"/>
    <mergeCell ref="B98:C98"/>
    <mergeCell ref="B100:H100"/>
    <mergeCell ref="B101:H101"/>
    <mergeCell ref="B114:B115"/>
    <mergeCell ref="E114:F114"/>
    <mergeCell ref="G114:H115"/>
    <mergeCell ref="C115:F115"/>
    <mergeCell ref="B116:H116"/>
    <mergeCell ref="B117:H117"/>
    <mergeCell ref="B106:H106"/>
    <mergeCell ref="B107:C107"/>
    <mergeCell ref="B109:C109"/>
    <mergeCell ref="B111:H111"/>
    <mergeCell ref="B112:H112"/>
    <mergeCell ref="B113:H113"/>
    <mergeCell ref="B127:H127"/>
    <mergeCell ref="B128:H128"/>
    <mergeCell ref="B129:C129"/>
    <mergeCell ref="B131:C131"/>
    <mergeCell ref="E131:F131"/>
    <mergeCell ref="B133:H133"/>
    <mergeCell ref="B118:C118"/>
    <mergeCell ref="B120:C120"/>
    <mergeCell ref="B122:H122"/>
    <mergeCell ref="B123:H123"/>
    <mergeCell ref="B124:H124"/>
    <mergeCell ref="B125:B126"/>
    <mergeCell ref="E125:F125"/>
    <mergeCell ref="G125:H126"/>
    <mergeCell ref="C126:F126"/>
    <mergeCell ref="B138:H138"/>
    <mergeCell ref="B139:H139"/>
    <mergeCell ref="B140:C140"/>
    <mergeCell ref="B142:C142"/>
    <mergeCell ref="B134:H134"/>
    <mergeCell ref="B135:H135"/>
    <mergeCell ref="B136:B137"/>
    <mergeCell ref="C136:C137"/>
    <mergeCell ref="D136:D137"/>
    <mergeCell ref="E136:F137"/>
    <mergeCell ref="G136:H137"/>
  </mergeCells>
  <dataValidations count="5">
    <dataValidation type="list" allowBlank="1" showInputMessage="1" showErrorMessage="1" sqref="K13" xr:uid="{F3221416-DFC1-412E-A380-FBB1F8B097A6}">
      <formula1>$N$9:$N$42</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2902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366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830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294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758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222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686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150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614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078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542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006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470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0934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398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83356E75-1D30-48FC-8A84-6F89F028D454}">
      <formula1>#REF!</formula1>
    </dataValidation>
    <dataValidation type="list" allowBlank="1" showInputMessage="1" showErrorMessage="1" sqref="WVR983034 K65394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K130930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K196466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K262002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K327538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K393074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K458610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K524146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K589682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K655218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K720754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K786290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K851826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K917362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K982898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K9" xr:uid="{4AF80A36-1C20-496B-BCC4-F490C41EE82F}">
      <formula1>$M$11:$M$22</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WVR983033" xr:uid="{8CDE459E-3170-40EA-AB43-A290D4E2A36E}">
      <formula1>$N$9:$N$9</formula1>
    </dataValidation>
    <dataValidation type="list" allowBlank="1" showInputMessage="1" showErrorMessage="1" sqref="K8" xr:uid="{A5E4684A-26E8-4A5E-A259-56F263992AAB}">
      <formula1>"2022,2023,2024,2025, 2026"</formula1>
    </dataValidation>
  </dataValidations>
  <hyperlinks>
    <hyperlink ref="M9" r:id="rId1" display="https://www.dot.ny.gov/main/business-center/contractors/construction-division/fuel-asphalt-steel-price-adjustments?nd=nysdot" xr:uid="{E6C40790-E3F1-403F-85F1-A3C6A648E998}"/>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8BE22-D11B-4B40-A87A-61BBAD0D8DC6}">
  <dimension ref="B1:W145"/>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January</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58" t="s">
        <v>159</v>
      </c>
      <c r="G4" s="301" t="s">
        <v>160</v>
      </c>
      <c r="H4" s="302"/>
      <c r="I4" s="159"/>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January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57"/>
      <c r="J8" s="84" t="s">
        <v>140</v>
      </c>
      <c r="K8" s="85">
        <v>2023</v>
      </c>
      <c r="M8" s="290"/>
      <c r="N8" s="291"/>
    </row>
    <row r="9" spans="2:17" ht="24" customHeight="1" x14ac:dyDescent="0.25">
      <c r="B9" s="279" t="s">
        <v>11</v>
      </c>
      <c r="C9" s="279"/>
      <c r="D9" s="279"/>
      <c r="E9" s="279"/>
      <c r="F9" s="279"/>
      <c r="G9" s="279"/>
      <c r="H9" s="279"/>
      <c r="I9" s="157"/>
      <c r="J9" s="84" t="s">
        <v>141</v>
      </c>
      <c r="K9" s="85" t="s">
        <v>146</v>
      </c>
      <c r="L9" s="86"/>
      <c r="M9" s="87" t="s">
        <v>143</v>
      </c>
      <c r="N9" s="88">
        <v>2022</v>
      </c>
    </row>
    <row r="10" spans="2:17" ht="24" customHeight="1" thickBot="1" x14ac:dyDescent="0.3">
      <c r="B10" s="293" t="s">
        <v>12</v>
      </c>
      <c r="C10" s="293"/>
      <c r="D10" s="294" t="str">
        <f>CONCATENATE("The ",F1," ",G1," Average is")</f>
        <v>The January 2023 Average is</v>
      </c>
      <c r="E10" s="294"/>
      <c r="F10" s="294"/>
      <c r="G10" s="20">
        <f>K13</f>
        <v>626</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57"/>
      <c r="J13" s="95" t="s">
        <v>149</v>
      </c>
      <c r="K13" s="96">
        <v>626</v>
      </c>
      <c r="M13" s="91" t="s">
        <v>150</v>
      </c>
      <c r="N13" s="93" t="s">
        <v>116</v>
      </c>
      <c r="P13" s="24"/>
      <c r="Q13" s="24"/>
    </row>
    <row r="14" spans="2:17" ht="24" customHeight="1" x14ac:dyDescent="0.25">
      <c r="B14" s="279" t="s">
        <v>16</v>
      </c>
      <c r="C14" s="279"/>
      <c r="D14" s="279"/>
      <c r="E14" s="279"/>
      <c r="F14" s="279"/>
      <c r="G14" s="279"/>
      <c r="H14" s="279"/>
      <c r="I14" s="157"/>
      <c r="J14" s="1"/>
      <c r="K14" s="1"/>
      <c r="M14" s="91" t="s">
        <v>142</v>
      </c>
      <c r="N14" s="97">
        <v>655</v>
      </c>
      <c r="P14" s="24"/>
      <c r="Q14" s="24"/>
    </row>
    <row r="15" spans="2:17" ht="24" customHeight="1" x14ac:dyDescent="0.25">
      <c r="B15" s="279" t="s">
        <v>17</v>
      </c>
      <c r="C15" s="279"/>
      <c r="D15" s="279"/>
      <c r="E15" s="279"/>
      <c r="F15" s="279"/>
      <c r="G15" s="279"/>
      <c r="H15" s="279"/>
      <c r="I15" s="157"/>
      <c r="J15" s="1"/>
      <c r="K15" s="1"/>
      <c r="M15" s="91" t="s">
        <v>151</v>
      </c>
      <c r="N15" s="97">
        <v>719</v>
      </c>
      <c r="P15" s="24"/>
      <c r="Q15" s="24"/>
    </row>
    <row r="16" spans="2:17" ht="24" customHeight="1" x14ac:dyDescent="0.25">
      <c r="B16" s="279" t="s">
        <v>18</v>
      </c>
      <c r="C16" s="279"/>
      <c r="D16" s="279"/>
      <c r="E16" s="279"/>
      <c r="F16" s="279"/>
      <c r="G16" s="279"/>
      <c r="H16" s="279"/>
      <c r="I16" s="157"/>
      <c r="J16" s="1"/>
      <c r="K16" s="1"/>
      <c r="M16" s="91" t="s">
        <v>152</v>
      </c>
      <c r="N16" s="97">
        <v>779</v>
      </c>
      <c r="P16" s="24"/>
      <c r="Q16" s="24"/>
    </row>
    <row r="17" spans="2:23" ht="24" customHeight="1" x14ac:dyDescent="0.25">
      <c r="B17" s="279" t="s">
        <v>19</v>
      </c>
      <c r="C17" s="279"/>
      <c r="D17" s="279"/>
      <c r="E17" s="279"/>
      <c r="F17" s="279"/>
      <c r="G17" s="279"/>
      <c r="H17" s="279"/>
      <c r="I17" s="157"/>
      <c r="J17" s="1"/>
      <c r="K17" s="1"/>
      <c r="M17" s="91" t="s">
        <v>153</v>
      </c>
      <c r="N17" s="97">
        <v>824</v>
      </c>
      <c r="P17" s="24"/>
      <c r="Q17" s="24"/>
    </row>
    <row r="18" spans="2:23" ht="24" customHeight="1" thickBot="1" x14ac:dyDescent="0.3">
      <c r="B18" s="280" t="s">
        <v>20</v>
      </c>
      <c r="C18" s="281"/>
      <c r="D18" s="281"/>
      <c r="E18" s="281"/>
      <c r="F18" s="281"/>
      <c r="G18" s="281"/>
      <c r="H18" s="281"/>
      <c r="I18" s="25"/>
      <c r="J18" s="98"/>
      <c r="K18" s="99"/>
      <c r="M18" s="91" t="s">
        <v>154</v>
      </c>
      <c r="N18" s="97">
        <v>829</v>
      </c>
      <c r="P18" s="24"/>
      <c r="Q18" s="24"/>
    </row>
    <row r="19" spans="2:23" ht="33.65" customHeight="1" thickBot="1" x14ac:dyDescent="0.3">
      <c r="B19" s="305" t="s">
        <v>21</v>
      </c>
      <c r="C19" s="306"/>
      <c r="D19" s="306"/>
      <c r="E19" s="306"/>
      <c r="F19" s="306"/>
      <c r="G19" s="306"/>
      <c r="H19" s="307"/>
      <c r="I19" s="160"/>
      <c r="J19" s="100"/>
      <c r="K19" s="99"/>
      <c r="M19" s="91" t="s">
        <v>155</v>
      </c>
      <c r="N19" s="97">
        <v>806</v>
      </c>
      <c r="P19" s="27"/>
      <c r="Q19" s="27"/>
      <c r="R19" s="27"/>
      <c r="S19" s="27"/>
      <c r="V19" s="24"/>
      <c r="W19" s="24"/>
    </row>
    <row r="20" spans="2:23" ht="33.65" customHeight="1" thickBot="1" x14ac:dyDescent="0.3">
      <c r="B20" s="254" t="s">
        <v>22</v>
      </c>
      <c r="C20" s="229"/>
      <c r="D20" s="229"/>
      <c r="E20" s="229"/>
      <c r="F20" s="229"/>
      <c r="G20" s="229"/>
      <c r="H20" s="230"/>
      <c r="I20" s="9"/>
      <c r="J20" s="100"/>
      <c r="K20" s="99"/>
      <c r="M20" s="91" t="s">
        <v>156</v>
      </c>
      <c r="N20" s="97">
        <v>764</v>
      </c>
      <c r="P20" s="24"/>
      <c r="Q20" s="24"/>
    </row>
    <row r="21" spans="2:23" ht="33.65" customHeight="1" thickBot="1" x14ac:dyDescent="0.3">
      <c r="B21" s="28" t="s">
        <v>23</v>
      </c>
      <c r="C21" s="29" t="s">
        <v>24</v>
      </c>
      <c r="D21" s="30" t="s">
        <v>25</v>
      </c>
      <c r="E21" s="30" t="s">
        <v>26</v>
      </c>
      <c r="F21" s="30" t="s">
        <v>27</v>
      </c>
      <c r="G21" s="255" t="s">
        <v>28</v>
      </c>
      <c r="H21" s="256"/>
      <c r="I21" s="31"/>
      <c r="J21" s="100"/>
      <c r="K21" s="99"/>
      <c r="M21" s="91" t="s">
        <v>157</v>
      </c>
      <c r="N21" s="97">
        <v>690</v>
      </c>
      <c r="P21" s="24"/>
      <c r="Q21" s="24"/>
    </row>
    <row r="22" spans="2:23" ht="29.15" customHeight="1" thickBot="1" x14ac:dyDescent="0.35">
      <c r="B22" s="32" t="s">
        <v>29</v>
      </c>
      <c r="C22" s="33" t="s">
        <v>30</v>
      </c>
      <c r="D22" s="34">
        <v>100</v>
      </c>
      <c r="E22" s="35">
        <v>0.2</v>
      </c>
      <c r="F22" s="36">
        <v>100.2</v>
      </c>
      <c r="G22" s="259">
        <f t="shared" ref="G22:G51" si="0">IF((ABS((($K$13-$K$12)/235)*F22/100))&gt;0.01, ((($K$13-$K$12)/235)*F22/100), 0)</f>
        <v>0.23877446808510641</v>
      </c>
      <c r="H22" s="260" t="e">
        <f t="shared" ref="H22:H31" si="1">IF((ABS((J13-J12)*E22/100))&gt;0.1, (J13-J12)*E22/100, 0)</f>
        <v>#VALUE!</v>
      </c>
      <c r="I22" s="37"/>
      <c r="K22" s="99"/>
      <c r="L22" s="1"/>
      <c r="M22" s="101" t="s">
        <v>158</v>
      </c>
      <c r="N22" s="102">
        <v>640</v>
      </c>
      <c r="P22" s="24"/>
      <c r="Q22" s="24"/>
    </row>
    <row r="23" spans="2:23" ht="29.15" customHeight="1" x14ac:dyDescent="0.3">
      <c r="B23" s="38">
        <v>702.30010000000004</v>
      </c>
      <c r="C23" s="39" t="s">
        <v>31</v>
      </c>
      <c r="D23" s="40">
        <v>55</v>
      </c>
      <c r="E23" s="40">
        <v>1.7</v>
      </c>
      <c r="F23" s="41">
        <v>56.7</v>
      </c>
      <c r="G23" s="252">
        <f t="shared" si="0"/>
        <v>0.13511489361702128</v>
      </c>
      <c r="H23" s="253" t="e">
        <f t="shared" si="1"/>
        <v>#VALUE!</v>
      </c>
      <c r="I23" s="37"/>
      <c r="M23" s="87"/>
      <c r="N23" s="88">
        <v>2023</v>
      </c>
    </row>
    <row r="24" spans="2:23" ht="29.15" customHeight="1" x14ac:dyDescent="0.3">
      <c r="B24" s="38">
        <v>702.30020000000002</v>
      </c>
      <c r="C24" s="39" t="s">
        <v>32</v>
      </c>
      <c r="D24" s="40">
        <v>55</v>
      </c>
      <c r="E24" s="40">
        <v>1.7</v>
      </c>
      <c r="F24" s="41">
        <v>56.7</v>
      </c>
      <c r="G24" s="252">
        <f t="shared" si="0"/>
        <v>0.13511489361702128</v>
      </c>
      <c r="H24" s="253">
        <f t="shared" si="1"/>
        <v>0</v>
      </c>
      <c r="I24" s="37"/>
      <c r="M24" s="91" t="s">
        <v>144</v>
      </c>
      <c r="N24" s="92" t="s">
        <v>145</v>
      </c>
    </row>
    <row r="25" spans="2:23" ht="29.15" customHeight="1" x14ac:dyDescent="0.3">
      <c r="B25" s="38">
        <v>702.31010000000003</v>
      </c>
      <c r="C25" s="39" t="s">
        <v>33</v>
      </c>
      <c r="D25" s="40">
        <v>63</v>
      </c>
      <c r="E25" s="40">
        <v>2.7</v>
      </c>
      <c r="F25" s="41">
        <v>65.7</v>
      </c>
      <c r="G25" s="252">
        <f t="shared" si="0"/>
        <v>0.1565617021276596</v>
      </c>
      <c r="H25" s="253">
        <f t="shared" si="1"/>
        <v>0</v>
      </c>
      <c r="I25" s="37"/>
      <c r="M25" s="91" t="s">
        <v>146</v>
      </c>
      <c r="N25" s="97">
        <v>626</v>
      </c>
    </row>
    <row r="26" spans="2:23" ht="29.15" customHeight="1" x14ac:dyDescent="0.3">
      <c r="B26" s="38">
        <v>702.31020000000001</v>
      </c>
      <c r="C26" s="39" t="s">
        <v>34</v>
      </c>
      <c r="D26" s="40">
        <v>63</v>
      </c>
      <c r="E26" s="40">
        <v>2.7</v>
      </c>
      <c r="F26" s="41">
        <v>65.7</v>
      </c>
      <c r="G26" s="252">
        <f t="shared" si="0"/>
        <v>0.1565617021276596</v>
      </c>
      <c r="H26" s="253">
        <f t="shared" si="1"/>
        <v>0</v>
      </c>
      <c r="I26" s="37"/>
      <c r="M26" s="91" t="s">
        <v>148</v>
      </c>
      <c r="N26" s="97"/>
    </row>
    <row r="27" spans="2:23" ht="29.15" customHeight="1" x14ac:dyDescent="0.3">
      <c r="B27" s="38">
        <v>702.32010000000002</v>
      </c>
      <c r="C27" s="39" t="s">
        <v>35</v>
      </c>
      <c r="D27" s="40">
        <v>65</v>
      </c>
      <c r="E27" s="40">
        <v>8.1999999999999993</v>
      </c>
      <c r="F27" s="41">
        <v>73.2</v>
      </c>
      <c r="G27" s="252">
        <f t="shared" si="0"/>
        <v>0.1744340425531915</v>
      </c>
      <c r="H27" s="253">
        <f t="shared" si="1"/>
        <v>0</v>
      </c>
      <c r="I27" s="37"/>
      <c r="M27" s="91" t="s">
        <v>150</v>
      </c>
      <c r="N27" s="97"/>
    </row>
    <row r="28" spans="2:23" ht="29.15" customHeight="1" x14ac:dyDescent="0.3">
      <c r="B28" s="38">
        <v>702.33010000000002</v>
      </c>
      <c r="C28" s="39" t="s">
        <v>36</v>
      </c>
      <c r="D28" s="40">
        <v>65</v>
      </c>
      <c r="E28" s="40">
        <v>8.1999999999999993</v>
      </c>
      <c r="F28" s="41">
        <v>73.2</v>
      </c>
      <c r="G28" s="252">
        <f t="shared" si="0"/>
        <v>0.1744340425531915</v>
      </c>
      <c r="H28" s="253">
        <f t="shared" si="1"/>
        <v>0</v>
      </c>
      <c r="I28" s="37"/>
      <c r="M28" s="91" t="s">
        <v>142</v>
      </c>
      <c r="N28" s="97"/>
    </row>
    <row r="29" spans="2:23" ht="29.15" customHeight="1" x14ac:dyDescent="0.3">
      <c r="B29" s="38">
        <v>702.34010000000001</v>
      </c>
      <c r="C29" s="39" t="s">
        <v>37</v>
      </c>
      <c r="D29" s="40">
        <v>65</v>
      </c>
      <c r="E29" s="40">
        <v>2.7</v>
      </c>
      <c r="F29" s="41">
        <v>67.7</v>
      </c>
      <c r="G29" s="252">
        <f t="shared" si="0"/>
        <v>0.1613276595744681</v>
      </c>
      <c r="H29" s="253">
        <f t="shared" si="1"/>
        <v>0</v>
      </c>
      <c r="I29" s="37"/>
      <c r="M29" s="91" t="s">
        <v>151</v>
      </c>
      <c r="N29" s="97"/>
    </row>
    <row r="30" spans="2:23" ht="29.15" customHeight="1" x14ac:dyDescent="0.3">
      <c r="B30" s="38">
        <v>702.34019999999998</v>
      </c>
      <c r="C30" s="39" t="s">
        <v>38</v>
      </c>
      <c r="D30" s="40">
        <v>65</v>
      </c>
      <c r="E30" s="42">
        <v>8.1999999999999993</v>
      </c>
      <c r="F30" s="41">
        <v>73.2</v>
      </c>
      <c r="G30" s="252">
        <f t="shared" si="0"/>
        <v>0.1744340425531915</v>
      </c>
      <c r="H30" s="253">
        <f t="shared" si="1"/>
        <v>0</v>
      </c>
      <c r="I30" s="37"/>
      <c r="M30" s="91" t="s">
        <v>152</v>
      </c>
      <c r="N30" s="97"/>
    </row>
    <row r="31" spans="2:23" ht="29.15" customHeight="1" x14ac:dyDescent="0.3">
      <c r="B31" s="38">
        <v>702.3501</v>
      </c>
      <c r="C31" s="39" t="s">
        <v>39</v>
      </c>
      <c r="D31" s="40">
        <v>57</v>
      </c>
      <c r="E31" s="40">
        <v>0.2</v>
      </c>
      <c r="F31" s="41">
        <v>57.2</v>
      </c>
      <c r="G31" s="252">
        <f t="shared" si="0"/>
        <v>0.13630638297872341</v>
      </c>
      <c r="H31" s="253">
        <f t="shared" si="1"/>
        <v>0</v>
      </c>
      <c r="I31" s="37"/>
      <c r="M31" s="91" t="s">
        <v>153</v>
      </c>
      <c r="N31" s="97"/>
    </row>
    <row r="32" spans="2:23" ht="29.15" customHeight="1" x14ac:dyDescent="0.3">
      <c r="B32" s="43" t="s">
        <v>40</v>
      </c>
      <c r="C32" s="44" t="s">
        <v>39</v>
      </c>
      <c r="D32" s="45">
        <v>65</v>
      </c>
      <c r="E32" s="45">
        <v>0.2</v>
      </c>
      <c r="F32" s="46">
        <v>65.2</v>
      </c>
      <c r="G32" s="277">
        <f t="shared" si="0"/>
        <v>0.15537021276595747</v>
      </c>
      <c r="H32" s="278" t="e">
        <f>IF((ABS((#REF!-J22)*E32/100))&gt;0.1, (#REF!-J22)*E32/100, 0)</f>
        <v>#REF!</v>
      </c>
      <c r="I32" s="37"/>
      <c r="M32" s="91" t="s">
        <v>154</v>
      </c>
      <c r="N32" s="97"/>
    </row>
    <row r="33" spans="2:14" ht="29.15" customHeight="1" x14ac:dyDescent="0.3">
      <c r="B33" s="38">
        <v>702.36009999999999</v>
      </c>
      <c r="C33" s="39" t="s">
        <v>41</v>
      </c>
      <c r="D33" s="40">
        <v>57</v>
      </c>
      <c r="E33" s="40">
        <v>0.2</v>
      </c>
      <c r="F33" s="41">
        <v>57.2</v>
      </c>
      <c r="G33" s="252">
        <f t="shared" si="0"/>
        <v>0.13630638297872341</v>
      </c>
      <c r="H33" s="253" t="e">
        <f>IF((ABS((#REF!-#REF!)*E33/100))&gt;0.1, (#REF!-#REF!)*E33/100, 0)</f>
        <v>#REF!</v>
      </c>
      <c r="I33" s="37"/>
      <c r="M33" s="91" t="s">
        <v>155</v>
      </c>
      <c r="N33" s="97"/>
    </row>
    <row r="34" spans="2:14" ht="29.15" customHeight="1" x14ac:dyDescent="0.3">
      <c r="B34" s="43" t="s">
        <v>42</v>
      </c>
      <c r="C34" s="44" t="s">
        <v>41</v>
      </c>
      <c r="D34" s="45">
        <v>65</v>
      </c>
      <c r="E34" s="45">
        <v>0.2</v>
      </c>
      <c r="F34" s="46">
        <v>65.2</v>
      </c>
      <c r="G34" s="277">
        <f t="shared" si="0"/>
        <v>0.15537021276595747</v>
      </c>
      <c r="H34" s="278" t="e">
        <f>IF((ABS((#REF!-#REF!)*E34/100))&gt;0.1, (#REF!-#REF!)*E34/100, 0)</f>
        <v>#REF!</v>
      </c>
      <c r="I34" s="37"/>
      <c r="M34" s="91" t="s">
        <v>156</v>
      </c>
      <c r="N34" s="97"/>
    </row>
    <row r="35" spans="2:14" ht="29.15" customHeight="1" x14ac:dyDescent="0.3">
      <c r="B35" s="38" t="s">
        <v>43</v>
      </c>
      <c r="C35" s="39" t="s">
        <v>44</v>
      </c>
      <c r="D35" s="40">
        <v>63</v>
      </c>
      <c r="E35" s="40">
        <v>2.7</v>
      </c>
      <c r="F35" s="41">
        <v>65.7</v>
      </c>
      <c r="G35" s="252">
        <f t="shared" si="0"/>
        <v>0.1565617021276596</v>
      </c>
      <c r="H35" s="253" t="e">
        <f>IF((ABS((#REF!-#REF!)*E35/100))&gt;0.1, (#REF!-#REF!)*E35/100, 0)</f>
        <v>#REF!</v>
      </c>
      <c r="I35" s="37"/>
      <c r="M35" s="91" t="s">
        <v>157</v>
      </c>
      <c r="N35" s="97"/>
    </row>
    <row r="36" spans="2:14" ht="29.15" customHeight="1" thickBot="1" x14ac:dyDescent="0.35">
      <c r="B36" s="38" t="s">
        <v>45</v>
      </c>
      <c r="C36" s="39" t="s">
        <v>46</v>
      </c>
      <c r="D36" s="40">
        <v>63</v>
      </c>
      <c r="E36" s="40">
        <v>2.7</v>
      </c>
      <c r="F36" s="41">
        <v>65.7</v>
      </c>
      <c r="G36" s="252">
        <f t="shared" si="0"/>
        <v>0.1565617021276596</v>
      </c>
      <c r="H36" s="253" t="e">
        <f>IF((ABS((#REF!-#REF!)*E36/100))&gt;0.1, (#REF!-#REF!)*E36/100, 0)</f>
        <v>#REF!</v>
      </c>
      <c r="I36" s="37"/>
      <c r="M36" s="101" t="s">
        <v>158</v>
      </c>
      <c r="N36" s="102"/>
    </row>
    <row r="37" spans="2:14" ht="29.15" customHeight="1" x14ac:dyDescent="0.3">
      <c r="B37" s="38" t="s">
        <v>47</v>
      </c>
      <c r="C37" s="39" t="s">
        <v>48</v>
      </c>
      <c r="D37" s="40">
        <v>65</v>
      </c>
      <c r="E37" s="40">
        <v>8.1999999999999993</v>
      </c>
      <c r="F37" s="41">
        <v>73.2</v>
      </c>
      <c r="G37" s="252">
        <f t="shared" si="0"/>
        <v>0.1744340425531915</v>
      </c>
      <c r="H37" s="253" t="e">
        <f>IF((ABS((#REF!-#REF!)*E37/100))&gt;0.1, (#REF!-#REF!)*E37/100, 0)</f>
        <v>#REF!</v>
      </c>
      <c r="I37" s="37"/>
      <c r="M37" s="87"/>
      <c r="N37" s="88">
        <v>2024</v>
      </c>
    </row>
    <row r="38" spans="2:14" ht="29.15" customHeight="1" x14ac:dyDescent="0.3">
      <c r="B38" s="38">
        <v>702.40009999999995</v>
      </c>
      <c r="C38" s="39" t="s">
        <v>49</v>
      </c>
      <c r="D38" s="40">
        <v>60</v>
      </c>
      <c r="E38" s="40">
        <v>2.7</v>
      </c>
      <c r="F38" s="41">
        <v>62.7</v>
      </c>
      <c r="G38" s="252">
        <f t="shared" si="0"/>
        <v>0.14941276595744682</v>
      </c>
      <c r="H38" s="253" t="e">
        <f>IF((ABS((#REF!-#REF!)*E38/100))&gt;0.1, (#REF!-#REF!)*E38/100, 0)</f>
        <v>#REF!</v>
      </c>
      <c r="I38" s="37"/>
      <c r="M38" s="91" t="s">
        <v>144</v>
      </c>
      <c r="N38" s="92" t="s">
        <v>145</v>
      </c>
    </row>
    <row r="39" spans="2:14" ht="29.15" customHeight="1" x14ac:dyDescent="0.3">
      <c r="B39" s="38">
        <v>702.40020000000004</v>
      </c>
      <c r="C39" s="39" t="s">
        <v>50</v>
      </c>
      <c r="D39" s="40">
        <v>60</v>
      </c>
      <c r="E39" s="42">
        <v>2.7</v>
      </c>
      <c r="F39" s="41">
        <v>62.7</v>
      </c>
      <c r="G39" s="252">
        <f t="shared" si="0"/>
        <v>0.14941276595744682</v>
      </c>
      <c r="H39" s="253" t="e">
        <f>IF((ABS((#REF!-#REF!)*E39/100))&gt;0.1, (#REF!-#REF!)*E39/100, 0)</f>
        <v>#REF!</v>
      </c>
      <c r="I39" s="37"/>
      <c r="M39" s="91" t="s">
        <v>146</v>
      </c>
      <c r="N39" s="97"/>
    </row>
    <row r="40" spans="2:14" ht="29.15" customHeight="1" x14ac:dyDescent="0.3">
      <c r="B40" s="38">
        <v>702.41010000000006</v>
      </c>
      <c r="C40" s="39" t="s">
        <v>51</v>
      </c>
      <c r="D40" s="40">
        <v>65</v>
      </c>
      <c r="E40" s="40">
        <v>2.7</v>
      </c>
      <c r="F40" s="41">
        <v>67.7</v>
      </c>
      <c r="G40" s="252">
        <f t="shared" si="0"/>
        <v>0.1613276595744681</v>
      </c>
      <c r="H40" s="253" t="e">
        <f>IF((ABS((#REF!-#REF!)*E40/100))&gt;0.1, (#REF!-#REF!)*E40/100, 0)</f>
        <v>#REF!</v>
      </c>
      <c r="I40" s="37"/>
      <c r="M40" s="91" t="s">
        <v>148</v>
      </c>
      <c r="N40" s="97"/>
    </row>
    <row r="41" spans="2:14" ht="29.15" customHeight="1" x14ac:dyDescent="0.3">
      <c r="B41" s="38">
        <v>702.42010000000005</v>
      </c>
      <c r="C41" s="39" t="s">
        <v>52</v>
      </c>
      <c r="D41" s="40">
        <v>65</v>
      </c>
      <c r="E41" s="40">
        <v>10.199999999999999</v>
      </c>
      <c r="F41" s="41">
        <v>75.2</v>
      </c>
      <c r="G41" s="252">
        <f t="shared" si="0"/>
        <v>0.17920000000000003</v>
      </c>
      <c r="H41" s="253" t="e">
        <f>IF((ABS((#REF!-#REF!)*E41/100))&gt;0.1, (#REF!-#REF!)*E41/100, 0)</f>
        <v>#REF!</v>
      </c>
      <c r="I41" s="37"/>
      <c r="M41" s="91" t="s">
        <v>150</v>
      </c>
      <c r="N41" s="97"/>
    </row>
    <row r="42" spans="2:14" ht="29.15" customHeight="1" thickBot="1" x14ac:dyDescent="0.35">
      <c r="B42" s="38">
        <v>702.43010000000004</v>
      </c>
      <c r="C42" s="39" t="s">
        <v>53</v>
      </c>
      <c r="D42" s="40">
        <v>65</v>
      </c>
      <c r="E42" s="40">
        <v>10.199999999999999</v>
      </c>
      <c r="F42" s="41">
        <v>75.2</v>
      </c>
      <c r="G42" s="252">
        <f t="shared" si="0"/>
        <v>0.17920000000000003</v>
      </c>
      <c r="H42" s="253" t="e">
        <f>IF((ABS((#REF!-#REF!)*E42/100))&gt;0.1, (#REF!-#REF!)*E42/100, 0)</f>
        <v>#REF!</v>
      </c>
      <c r="I42" s="37"/>
      <c r="M42" s="101" t="s">
        <v>142</v>
      </c>
      <c r="N42" s="102"/>
    </row>
    <row r="43" spans="2:14" ht="29.15" customHeight="1" x14ac:dyDescent="0.3">
      <c r="B43" s="38" t="s">
        <v>54</v>
      </c>
      <c r="C43" s="39" t="s">
        <v>55</v>
      </c>
      <c r="D43" s="40">
        <v>57</v>
      </c>
      <c r="E43" s="40">
        <v>0.2</v>
      </c>
      <c r="F43" s="41">
        <v>57.2</v>
      </c>
      <c r="G43" s="252">
        <f t="shared" si="0"/>
        <v>0.13630638297872341</v>
      </c>
      <c r="H43" s="253" t="e">
        <f>IF((ABS((#REF!-#REF!)*E43/100))&gt;0.1, (#REF!-#REF!)*E43/100, 0)</f>
        <v>#REF!</v>
      </c>
      <c r="I43" s="37"/>
    </row>
    <row r="44" spans="2:14" ht="29.15" customHeight="1" x14ac:dyDescent="0.3">
      <c r="B44" s="43" t="s">
        <v>56</v>
      </c>
      <c r="C44" s="44" t="s">
        <v>55</v>
      </c>
      <c r="D44" s="45">
        <v>65</v>
      </c>
      <c r="E44" s="45">
        <v>0.2</v>
      </c>
      <c r="F44" s="46">
        <v>65.2</v>
      </c>
      <c r="G44" s="277">
        <f t="shared" si="0"/>
        <v>0.15537021276595747</v>
      </c>
      <c r="H44" s="278" t="e">
        <f>IF((ABS((#REF!-#REF!)*E44/100))&gt;0.1, (#REF!-#REF!)*E44/100, 0)</f>
        <v>#REF!</v>
      </c>
      <c r="I44" s="37"/>
    </row>
    <row r="45" spans="2:14" ht="29.15" customHeight="1" x14ac:dyDescent="0.3">
      <c r="B45" s="38" t="s">
        <v>57</v>
      </c>
      <c r="C45" s="39" t="s">
        <v>58</v>
      </c>
      <c r="D45" s="40">
        <v>57</v>
      </c>
      <c r="E45" s="40">
        <v>0.2</v>
      </c>
      <c r="F45" s="41">
        <v>57.2</v>
      </c>
      <c r="G45" s="252">
        <f t="shared" si="0"/>
        <v>0.13630638297872341</v>
      </c>
      <c r="H45" s="253" t="e">
        <f>IF((ABS((#REF!-#REF!)*E45/100))&gt;0.1, (#REF!-#REF!)*E45/100, 0)</f>
        <v>#REF!</v>
      </c>
      <c r="I45" s="37"/>
    </row>
    <row r="46" spans="2:14" ht="29.15" customHeight="1" x14ac:dyDescent="0.3">
      <c r="B46" s="43" t="s">
        <v>59</v>
      </c>
      <c r="C46" s="44" t="s">
        <v>58</v>
      </c>
      <c r="D46" s="45">
        <v>65</v>
      </c>
      <c r="E46" s="47">
        <v>0.2</v>
      </c>
      <c r="F46" s="46">
        <v>65.2</v>
      </c>
      <c r="G46" s="277">
        <f t="shared" si="0"/>
        <v>0.15537021276595747</v>
      </c>
      <c r="H46" s="278" t="e">
        <f>IF((ABS((#REF!-#REF!)*E46/100))&gt;0.1, (#REF!-#REF!)*E46/100, 0)</f>
        <v>#REF!</v>
      </c>
      <c r="I46" s="37"/>
    </row>
    <row r="47" spans="2:14" ht="29.15" customHeight="1" x14ac:dyDescent="0.3">
      <c r="B47" s="38">
        <v>702.46010000000001</v>
      </c>
      <c r="C47" s="39" t="s">
        <v>60</v>
      </c>
      <c r="D47" s="40">
        <v>62</v>
      </c>
      <c r="E47" s="40">
        <v>0.2</v>
      </c>
      <c r="F47" s="41">
        <v>62.2</v>
      </c>
      <c r="G47" s="252">
        <f t="shared" si="0"/>
        <v>0.14822127659574469</v>
      </c>
      <c r="H47" s="253" t="e">
        <f>IF((ABS((#REF!-#REF!)*E47/100))&gt;0.1, (#REF!-#REF!)*E47/100, 0)</f>
        <v>#REF!</v>
      </c>
      <c r="I47" s="37"/>
    </row>
    <row r="48" spans="2:14" ht="29.15" customHeight="1" x14ac:dyDescent="0.3">
      <c r="B48" s="38" t="s">
        <v>61</v>
      </c>
      <c r="C48" s="39" t="s">
        <v>62</v>
      </c>
      <c r="D48" s="40">
        <v>60</v>
      </c>
      <c r="E48" s="40">
        <v>2.7</v>
      </c>
      <c r="F48" s="41">
        <v>62.7</v>
      </c>
      <c r="G48" s="252">
        <f t="shared" si="0"/>
        <v>0.14941276595744682</v>
      </c>
      <c r="H48" s="253" t="e">
        <f>IF((ABS((#REF!-#REF!)*E48/100))&gt;0.1, (#REF!-#REF!)*E48/100, 0)</f>
        <v>#REF!</v>
      </c>
      <c r="I48" s="37"/>
    </row>
    <row r="49" spans="2:17" ht="29.15" customHeight="1" x14ac:dyDescent="0.3">
      <c r="B49" s="38" t="s">
        <v>63</v>
      </c>
      <c r="C49" s="39" t="s">
        <v>64</v>
      </c>
      <c r="D49" s="40">
        <v>65</v>
      </c>
      <c r="E49" s="40">
        <v>2.7</v>
      </c>
      <c r="F49" s="41">
        <v>67.7</v>
      </c>
      <c r="G49" s="252">
        <f t="shared" si="0"/>
        <v>0.1613276595744681</v>
      </c>
      <c r="H49" s="253" t="e">
        <f>IF((ABS((#REF!-#REF!)*E49/100))&gt;0.1, (#REF!-#REF!)*E49/100, 0)</f>
        <v>#REF!</v>
      </c>
      <c r="I49" s="37"/>
    </row>
    <row r="50" spans="2:17" ht="29.15" customHeight="1" x14ac:dyDescent="0.3">
      <c r="B50" s="38" t="s">
        <v>65</v>
      </c>
      <c r="C50" s="39" t="s">
        <v>66</v>
      </c>
      <c r="D50" s="40">
        <v>62</v>
      </c>
      <c r="E50" s="40">
        <v>0.2</v>
      </c>
      <c r="F50" s="41">
        <v>62.2</v>
      </c>
      <c r="G50" s="252">
        <f t="shared" si="0"/>
        <v>0.14822127659574469</v>
      </c>
      <c r="H50" s="253" t="e">
        <f>IF((ABS((#REF!-#REF!)*E50/100))&gt;0.1, (#REF!-#REF!)*E50/100, 0)</f>
        <v>#REF!</v>
      </c>
      <c r="I50" s="37"/>
    </row>
    <row r="51" spans="2:17" ht="29.15" customHeight="1" x14ac:dyDescent="0.3">
      <c r="B51" s="38" t="s">
        <v>67</v>
      </c>
      <c r="C51" s="39" t="s">
        <v>68</v>
      </c>
      <c r="D51" s="40">
        <v>40</v>
      </c>
      <c r="E51" s="40">
        <v>0.2</v>
      </c>
      <c r="F51" s="41">
        <v>40.200000000000003</v>
      </c>
      <c r="G51" s="252">
        <f t="shared" si="0"/>
        <v>9.5795744680851072E-2</v>
      </c>
      <c r="H51" s="253" t="e">
        <f>IF((ABS((#REF!-#REF!)*E51/100))&gt;0.1, (#REF!-#REF!)*E51/100, 0)</f>
        <v>#REF!</v>
      </c>
      <c r="I51" s="37"/>
    </row>
    <row r="52" spans="2:17" ht="29.15" customHeight="1" x14ac:dyDescent="0.3">
      <c r="B52" s="38" t="s">
        <v>67</v>
      </c>
      <c r="C52" s="39" t="s">
        <v>69</v>
      </c>
      <c r="D52" s="48"/>
      <c r="E52" s="48"/>
      <c r="F52" s="49"/>
      <c r="G52" s="275" t="s">
        <v>70</v>
      </c>
      <c r="H52" s="276" t="e">
        <f>IF((ABS((#REF!-#REF!)*E52/100))&gt;0.1, (#REF!-#REF!)*E52/100, 0)</f>
        <v>#REF!</v>
      </c>
      <c r="I52" s="37"/>
    </row>
    <row r="53" spans="2:17" ht="29.15" customHeight="1" thickBot="1" x14ac:dyDescent="0.35">
      <c r="B53" s="272" t="s">
        <v>71</v>
      </c>
      <c r="C53" s="273"/>
      <c r="D53" s="273"/>
      <c r="E53" s="273"/>
      <c r="F53" s="273"/>
      <c r="G53" s="273"/>
      <c r="H53" s="274"/>
      <c r="I53" s="37"/>
    </row>
    <row r="54" spans="2:17" ht="45" customHeight="1" thickBot="1" x14ac:dyDescent="0.35">
      <c r="B54" s="50"/>
      <c r="C54" s="51"/>
      <c r="D54" s="52"/>
      <c r="E54" s="53"/>
      <c r="F54" s="54"/>
      <c r="G54" s="55"/>
      <c r="H54" s="55"/>
      <c r="I54" s="37"/>
    </row>
    <row r="55" spans="2:17" ht="46" customHeight="1" thickBot="1" x14ac:dyDescent="0.3">
      <c r="B55" s="254" t="s">
        <v>72</v>
      </c>
      <c r="C55" s="229"/>
      <c r="D55" s="229"/>
      <c r="E55" s="229"/>
      <c r="F55" s="229"/>
      <c r="G55" s="229"/>
      <c r="H55" s="230"/>
      <c r="I55" s="9"/>
    </row>
    <row r="56" spans="2:17" ht="44.15" customHeight="1" thickBot="1" x14ac:dyDescent="0.3">
      <c r="B56" s="28" t="s">
        <v>23</v>
      </c>
      <c r="C56" s="29" t="s">
        <v>24</v>
      </c>
      <c r="D56" s="30" t="s">
        <v>25</v>
      </c>
      <c r="E56" s="30" t="s">
        <v>26</v>
      </c>
      <c r="F56" s="30" t="s">
        <v>27</v>
      </c>
      <c r="G56" s="255" t="s">
        <v>28</v>
      </c>
      <c r="H56" s="256"/>
      <c r="I56" s="31"/>
    </row>
    <row r="57" spans="2:17" ht="24.65" customHeight="1" thickBot="1" x14ac:dyDescent="0.35">
      <c r="B57" s="56" t="s">
        <v>73</v>
      </c>
      <c r="C57" s="57" t="s">
        <v>74</v>
      </c>
      <c r="D57" s="58">
        <v>65</v>
      </c>
      <c r="E57" s="59">
        <v>1</v>
      </c>
      <c r="F57" s="60">
        <f>D57+E57</f>
        <v>66</v>
      </c>
      <c r="G57" s="266">
        <f>IF((ABS((($K$13-$K$12)/235)*F57/100))&gt;0.01, ((($K$13-$K$12)/235)*F57/100), 0)</f>
        <v>0.15727659574468086</v>
      </c>
      <c r="H57" s="267" t="e">
        <f>IF((ABS((#REF!-#REF!)*E57/100))&gt;0.1, (#REF!-#REF!)*E57/100, 0)</f>
        <v>#REF!</v>
      </c>
      <c r="I57" s="37"/>
    </row>
    <row r="58" spans="2:17" ht="45" customHeight="1" thickBot="1" x14ac:dyDescent="0.35">
      <c r="B58" s="50"/>
      <c r="C58" s="51"/>
      <c r="D58" s="52"/>
      <c r="E58" s="53"/>
      <c r="F58" s="54"/>
      <c r="G58" s="55"/>
      <c r="H58" s="55"/>
      <c r="I58" s="37"/>
    </row>
    <row r="59" spans="2:17" ht="46" customHeight="1" thickBot="1" x14ac:dyDescent="0.3">
      <c r="B59" s="254" t="s">
        <v>75</v>
      </c>
      <c r="C59" s="229"/>
      <c r="D59" s="229"/>
      <c r="E59" s="229"/>
      <c r="F59" s="229"/>
      <c r="G59" s="229"/>
      <c r="H59" s="230"/>
      <c r="I59" s="9"/>
      <c r="P59" s="24"/>
      <c r="Q59" s="24"/>
    </row>
    <row r="60" spans="2:17" ht="44.15" customHeight="1" thickBot="1" x14ac:dyDescent="0.3">
      <c r="B60" s="28" t="s">
        <v>23</v>
      </c>
      <c r="C60" s="29" t="s">
        <v>24</v>
      </c>
      <c r="D60" s="30" t="s">
        <v>25</v>
      </c>
      <c r="E60" s="30" t="s">
        <v>26</v>
      </c>
      <c r="F60" s="30" t="s">
        <v>27</v>
      </c>
      <c r="G60" s="255" t="s">
        <v>76</v>
      </c>
      <c r="H60" s="256"/>
      <c r="I60" s="31"/>
      <c r="P60" s="24"/>
      <c r="Q60" s="24"/>
    </row>
    <row r="61" spans="2:17" ht="22.5" customHeight="1" thickBot="1" x14ac:dyDescent="0.35">
      <c r="B61" s="107" t="s">
        <v>77</v>
      </c>
      <c r="C61" s="108" t="s">
        <v>78</v>
      </c>
      <c r="D61" s="109">
        <v>56</v>
      </c>
      <c r="E61" s="110">
        <v>0.2</v>
      </c>
      <c r="F61" s="111">
        <v>56.2</v>
      </c>
      <c r="G61" s="268">
        <f>IF((ABS((($K$13-$K$12)/235)*F61/100))&gt;0.01, ((($K$13-$K$12)/235)*F61/100), 0)</f>
        <v>0.13392340425531915</v>
      </c>
      <c r="H61" s="269" t="e">
        <f>IF((ABS((#REF!-#REF!)*E61/100))&gt;0.1, (#REF!-#REF!)*E61/100, 0)</f>
        <v>#REF!</v>
      </c>
      <c r="I61" s="37"/>
      <c r="P61" s="24"/>
      <c r="Q61" s="24"/>
    </row>
    <row r="62" spans="2:17" ht="44.15" customHeight="1" thickBot="1" x14ac:dyDescent="0.3">
      <c r="B62" s="28" t="s">
        <v>23</v>
      </c>
      <c r="C62" s="29" t="s">
        <v>24</v>
      </c>
      <c r="D62" s="30" t="s">
        <v>25</v>
      </c>
      <c r="E62" s="30" t="s">
        <v>26</v>
      </c>
      <c r="F62" s="30" t="s">
        <v>27</v>
      </c>
      <c r="G62" s="255" t="s">
        <v>81</v>
      </c>
      <c r="H62" s="256"/>
      <c r="I62" s="31"/>
      <c r="P62" s="24"/>
      <c r="Q62" s="24"/>
    </row>
    <row r="63" spans="2:17" ht="22.5" customHeight="1" thickBot="1" x14ac:dyDescent="0.35">
      <c r="B63" s="56" t="s">
        <v>77</v>
      </c>
      <c r="C63" s="112" t="s">
        <v>78</v>
      </c>
      <c r="D63" s="58">
        <v>56</v>
      </c>
      <c r="E63" s="59">
        <v>0.2</v>
      </c>
      <c r="F63" s="60">
        <v>56.2</v>
      </c>
      <c r="G63" s="270">
        <f>IF((ABS((($K$13-$K$12)/2000)*F63/100))&gt;0.001, ((($K$13-$K$12)/2000)*F63/100), 0)</f>
        <v>1.5736E-2</v>
      </c>
      <c r="H63" s="271" t="e">
        <f>IF((ABS((#REF!-#REF!)*E63/100))&gt;0.1, (#REF!-#REF!)*E63/100, 0)</f>
        <v>#REF!</v>
      </c>
      <c r="I63" s="37"/>
      <c r="P63" s="24"/>
      <c r="Q63" s="24"/>
    </row>
    <row r="64" spans="2:17" ht="44.15" customHeight="1" thickBot="1" x14ac:dyDescent="0.3">
      <c r="B64" s="28" t="s">
        <v>23</v>
      </c>
      <c r="C64" s="29" t="s">
        <v>24</v>
      </c>
      <c r="D64" s="30" t="s">
        <v>25</v>
      </c>
      <c r="E64" s="30" t="s">
        <v>26</v>
      </c>
      <c r="F64" s="30" t="s">
        <v>27</v>
      </c>
      <c r="G64" s="255" t="s">
        <v>76</v>
      </c>
      <c r="H64" s="256"/>
      <c r="I64" s="31"/>
      <c r="P64" s="24"/>
      <c r="Q64" s="24"/>
    </row>
    <row r="65" spans="2:17" ht="22" customHeight="1" thickBot="1" x14ac:dyDescent="0.35">
      <c r="B65" s="32" t="s">
        <v>79</v>
      </c>
      <c r="C65" s="61" t="s">
        <v>80</v>
      </c>
      <c r="D65" s="34">
        <v>95</v>
      </c>
      <c r="E65" s="35">
        <v>0.2</v>
      </c>
      <c r="F65" s="36">
        <v>95.2</v>
      </c>
      <c r="G65" s="259">
        <f>IF((ABS((($K$13-$K$12)/235)*F65/100))&gt;0.01, ((($K$13-$K$12)/235)*F65/100), 0)</f>
        <v>0.22685957446808513</v>
      </c>
      <c r="H65" s="260" t="e">
        <f>IF((ABS((#REF!-#REF!)*E65/100))&gt;0.1, (#REF!-#REF!)*E65/100, 0)</f>
        <v>#REF!</v>
      </c>
      <c r="I65" s="37"/>
    </row>
    <row r="66" spans="2:17" ht="44.15" customHeight="1" thickBot="1" x14ac:dyDescent="0.3">
      <c r="B66" s="28" t="s">
        <v>23</v>
      </c>
      <c r="C66" s="29" t="s">
        <v>24</v>
      </c>
      <c r="D66" s="30" t="s">
        <v>25</v>
      </c>
      <c r="E66" s="30" t="s">
        <v>26</v>
      </c>
      <c r="F66" s="30" t="s">
        <v>27</v>
      </c>
      <c r="G66" s="255" t="s">
        <v>81</v>
      </c>
      <c r="H66" s="256"/>
    </row>
    <row r="67" spans="2:17" ht="22" customHeight="1" thickBot="1" x14ac:dyDescent="0.3">
      <c r="B67" s="123" t="s">
        <v>82</v>
      </c>
      <c r="C67" s="124" t="s">
        <v>83</v>
      </c>
      <c r="D67" s="125">
        <v>40</v>
      </c>
      <c r="E67" s="125">
        <v>0.2</v>
      </c>
      <c r="F67" s="126">
        <v>40.200000000000003</v>
      </c>
      <c r="G67" s="261">
        <f>IF((ABS((($K$13-$K$12)/2000)*F67/100))&gt;0.001, ((($K$13-$K$12)/2000)*F67/100), 0)</f>
        <v>1.1256000000000002E-2</v>
      </c>
      <c r="H67" s="262" t="e">
        <f>IF((ABS((#REF!-#REF!)*E67/100))&gt;0.1, (#REF!-#REF!)*E67/100, 0)</f>
        <v>#REF!</v>
      </c>
      <c r="I67" s="31"/>
      <c r="P67" s="24"/>
      <c r="Q67" s="24"/>
    </row>
    <row r="68" spans="2:17" ht="44.15" customHeight="1" thickBot="1" x14ac:dyDescent="0.35">
      <c r="B68" s="263" t="s">
        <v>84</v>
      </c>
      <c r="C68" s="264"/>
      <c r="D68" s="264"/>
      <c r="E68" s="264"/>
      <c r="F68" s="264"/>
      <c r="G68" s="264"/>
      <c r="H68" s="265"/>
      <c r="I68" s="37"/>
      <c r="P68" s="24"/>
      <c r="Q68" s="24"/>
    </row>
    <row r="69" spans="2:17" ht="44.15" customHeight="1" thickBot="1" x14ac:dyDescent="0.3">
      <c r="B69" s="28" t="s">
        <v>23</v>
      </c>
      <c r="C69" s="29" t="s">
        <v>24</v>
      </c>
      <c r="D69" s="30" t="s">
        <v>25</v>
      </c>
      <c r="E69" s="30" t="s">
        <v>26</v>
      </c>
      <c r="F69" s="30" t="s">
        <v>27</v>
      </c>
      <c r="G69" s="255" t="s">
        <v>85</v>
      </c>
      <c r="H69" s="256"/>
    </row>
    <row r="70" spans="2:17" ht="22" customHeight="1" thickBot="1" x14ac:dyDescent="0.3">
      <c r="B70" s="56" t="s">
        <v>77</v>
      </c>
      <c r="C70" s="57" t="s">
        <v>78</v>
      </c>
      <c r="D70" s="58">
        <v>56</v>
      </c>
      <c r="E70" s="59">
        <v>0.2</v>
      </c>
      <c r="F70" s="60">
        <v>56.2</v>
      </c>
      <c r="G70" s="266">
        <f>IF((ABS((($K$13-$K$12)/14400)*F70/100))&gt;0.002, ((($K$13-$K$12)/14400)*F70/100), 0)</f>
        <v>2.1855555555555556E-3</v>
      </c>
      <c r="H70" s="267" t="e">
        <f>IF((ABS((#REF!-#REF!)*E70/100))&gt;0.1, (#REF!-#REF!)*E70/100, 0)</f>
        <v>#REF!</v>
      </c>
      <c r="I70" s="9"/>
    </row>
    <row r="71" spans="2:17" ht="56.25" customHeight="1" thickBot="1" x14ac:dyDescent="0.3">
      <c r="I71" s="31"/>
    </row>
    <row r="72" spans="2:17" ht="46" customHeight="1" thickBot="1" x14ac:dyDescent="0.35">
      <c r="B72" s="254" t="s">
        <v>86</v>
      </c>
      <c r="C72" s="229"/>
      <c r="D72" s="229"/>
      <c r="E72" s="229"/>
      <c r="F72" s="229"/>
      <c r="G72" s="229"/>
      <c r="H72" s="230"/>
      <c r="I72" s="37"/>
    </row>
    <row r="73" spans="2:17" ht="44.15" customHeight="1" thickBot="1" x14ac:dyDescent="0.35">
      <c r="B73" s="64" t="s">
        <v>23</v>
      </c>
      <c r="C73" s="29" t="s">
        <v>24</v>
      </c>
      <c r="D73" s="30" t="s">
        <v>25</v>
      </c>
      <c r="E73" s="30" t="s">
        <v>87</v>
      </c>
      <c r="F73" s="30" t="s">
        <v>27</v>
      </c>
      <c r="G73" s="255" t="s">
        <v>88</v>
      </c>
      <c r="H73" s="256"/>
      <c r="I73" s="37"/>
    </row>
    <row r="74" spans="2:17" ht="22" customHeight="1" x14ac:dyDescent="0.3">
      <c r="B74" s="65" t="s">
        <v>89</v>
      </c>
      <c r="C74" s="61" t="s">
        <v>90</v>
      </c>
      <c r="D74" s="34">
        <v>9</v>
      </c>
      <c r="E74" s="35">
        <v>0.2</v>
      </c>
      <c r="F74" s="36">
        <v>9.1999999999999993</v>
      </c>
      <c r="G74" s="259">
        <f t="shared" ref="G74:G82" si="2">IF((ABS(($K$13-$K$12)*F74/100))&gt;0.1, ($K$13-$K$12)*F74/100, 0)</f>
        <v>5.1519999999999992</v>
      </c>
      <c r="H74" s="260" t="e">
        <f>IF((ABS((#REF!-#REF!)*E74/100))&gt;0.1, (#REF!-#REF!)*E74/100, 0)</f>
        <v>#REF!</v>
      </c>
      <c r="I74" s="37"/>
    </row>
    <row r="75" spans="2:17" ht="22" customHeight="1" x14ac:dyDescent="0.3">
      <c r="B75" s="66" t="s">
        <v>91</v>
      </c>
      <c r="C75" s="62" t="s">
        <v>92</v>
      </c>
      <c r="D75" s="40">
        <v>9</v>
      </c>
      <c r="E75" s="40">
        <v>0.2</v>
      </c>
      <c r="F75" s="41">
        <v>9.1999999999999993</v>
      </c>
      <c r="G75" s="252">
        <f t="shared" si="2"/>
        <v>5.1519999999999992</v>
      </c>
      <c r="H75" s="253" t="e">
        <f>IF((ABS((#REF!-#REF!)*E75/100))&gt;0.1, (#REF!-#REF!)*E75/100, 0)</f>
        <v>#REF!</v>
      </c>
      <c r="I75" s="37"/>
    </row>
    <row r="76" spans="2:17" ht="22" customHeight="1" x14ac:dyDescent="0.3">
      <c r="B76" s="66" t="s">
        <v>93</v>
      </c>
      <c r="C76" s="62" t="s">
        <v>94</v>
      </c>
      <c r="D76" s="40">
        <v>9</v>
      </c>
      <c r="E76" s="40">
        <v>0.2</v>
      </c>
      <c r="F76" s="41">
        <v>9.1999999999999993</v>
      </c>
      <c r="G76" s="252">
        <f t="shared" si="2"/>
        <v>5.1519999999999992</v>
      </c>
      <c r="H76" s="253" t="e">
        <f>IF((ABS((#REF!-#REF!)*E76/100))&gt;0.1, (#REF!-#REF!)*E76/100, 0)</f>
        <v>#REF!</v>
      </c>
      <c r="I76" s="37"/>
    </row>
    <row r="77" spans="2:17" ht="22" customHeight="1" x14ac:dyDescent="0.3">
      <c r="B77" s="66" t="s">
        <v>95</v>
      </c>
      <c r="C77" s="62" t="s">
        <v>96</v>
      </c>
      <c r="D77" s="40">
        <v>7.5</v>
      </c>
      <c r="E77" s="40">
        <v>0.2</v>
      </c>
      <c r="F77" s="41">
        <v>7.7</v>
      </c>
      <c r="G77" s="252">
        <f t="shared" si="2"/>
        <v>4.3120000000000003</v>
      </c>
      <c r="H77" s="253" t="e">
        <f>IF((ABS((#REF!-#REF!)*E77/100))&gt;0.1, (#REF!-#REF!)*E77/100, 0)</f>
        <v>#REF!</v>
      </c>
      <c r="I77" s="37"/>
    </row>
    <row r="78" spans="2:17" ht="22" customHeight="1" x14ac:dyDescent="0.3">
      <c r="B78" s="66" t="s">
        <v>97</v>
      </c>
      <c r="C78" s="62" t="s">
        <v>98</v>
      </c>
      <c r="D78" s="40">
        <v>7.5</v>
      </c>
      <c r="E78" s="40">
        <v>0.2</v>
      </c>
      <c r="F78" s="41">
        <v>7.7</v>
      </c>
      <c r="G78" s="252">
        <f t="shared" si="2"/>
        <v>4.3120000000000003</v>
      </c>
      <c r="H78" s="253" t="e">
        <f>IF((ABS((#REF!-#REF!)*E78/100))&gt;0.1, (#REF!-#REF!)*E78/100, 0)</f>
        <v>#REF!</v>
      </c>
      <c r="I78" s="37"/>
    </row>
    <row r="79" spans="2:17" ht="22" customHeight="1" x14ac:dyDescent="0.3">
      <c r="B79" s="66" t="s">
        <v>99</v>
      </c>
      <c r="C79" s="62" t="s">
        <v>100</v>
      </c>
      <c r="D79" s="40">
        <v>7.5</v>
      </c>
      <c r="E79" s="40">
        <v>0.2</v>
      </c>
      <c r="F79" s="41">
        <v>7.7</v>
      </c>
      <c r="G79" s="252">
        <f t="shared" si="2"/>
        <v>4.3120000000000003</v>
      </c>
      <c r="H79" s="253" t="e">
        <f>IF((ABS((#REF!-#REF!)*E79/100))&gt;0.1, (#REF!-#REF!)*E79/100, 0)</f>
        <v>#REF!</v>
      </c>
      <c r="I79" s="37"/>
    </row>
    <row r="80" spans="2:17" ht="22" customHeight="1" x14ac:dyDescent="0.3">
      <c r="B80" s="66" t="s">
        <v>101</v>
      </c>
      <c r="C80" s="62" t="s">
        <v>102</v>
      </c>
      <c r="D80" s="40">
        <v>7.5</v>
      </c>
      <c r="E80" s="40">
        <v>0.2</v>
      </c>
      <c r="F80" s="41">
        <v>7.7</v>
      </c>
      <c r="G80" s="252">
        <f t="shared" si="2"/>
        <v>4.3120000000000003</v>
      </c>
      <c r="H80" s="253" t="e">
        <f>IF((ABS((#REF!-#REF!)*E80/100))&gt;0.1, (#REF!-#REF!)*E80/100, 0)</f>
        <v>#REF!</v>
      </c>
      <c r="I80" s="37"/>
    </row>
    <row r="81" spans="2:14" ht="22" customHeight="1" x14ac:dyDescent="0.25">
      <c r="B81" s="66" t="s">
        <v>103</v>
      </c>
      <c r="C81" s="62" t="s">
        <v>104</v>
      </c>
      <c r="D81" s="40">
        <v>13.5</v>
      </c>
      <c r="E81" s="40">
        <v>0.2</v>
      </c>
      <c r="F81" s="41">
        <v>13.7</v>
      </c>
      <c r="G81" s="252">
        <f t="shared" si="2"/>
        <v>7.6719999999999997</v>
      </c>
      <c r="H81" s="253" t="e">
        <f>IF((ABS((#REF!-#REF!)*E81/100))&gt;0.1, (#REF!-#REF!)*E81/100, 0)</f>
        <v>#REF!</v>
      </c>
    </row>
    <row r="82" spans="2:14" ht="22" customHeight="1" thickBot="1" x14ac:dyDescent="0.3">
      <c r="B82" s="13" t="s">
        <v>105</v>
      </c>
      <c r="C82" s="67" t="s">
        <v>106</v>
      </c>
      <c r="D82" s="68">
        <v>12</v>
      </c>
      <c r="E82" s="68">
        <v>0.2</v>
      </c>
      <c r="F82" s="69">
        <v>12.2</v>
      </c>
      <c r="G82" s="250">
        <f t="shared" si="2"/>
        <v>6.831999999999999</v>
      </c>
      <c r="H82" s="251" t="e">
        <f>IF((ABS((#REF!-#REF!)*E82/100))&gt;0.1, (#REF!-#REF!)*E82/100, 0)</f>
        <v>#REF!</v>
      </c>
      <c r="I82" s="9"/>
    </row>
    <row r="83" spans="2:14" ht="56.25" customHeight="1" thickBot="1" x14ac:dyDescent="0.3">
      <c r="I83" s="31"/>
    </row>
    <row r="84" spans="2:14" ht="46" customHeight="1" thickBot="1" x14ac:dyDescent="0.35">
      <c r="B84" s="254" t="s">
        <v>107</v>
      </c>
      <c r="C84" s="229"/>
      <c r="D84" s="229"/>
      <c r="E84" s="229"/>
      <c r="F84" s="229"/>
      <c r="G84" s="229"/>
      <c r="H84" s="230"/>
      <c r="I84" s="37"/>
    </row>
    <row r="85" spans="2:14" ht="43.5" customHeight="1" thickBot="1" x14ac:dyDescent="0.35">
      <c r="B85" s="64" t="s">
        <v>23</v>
      </c>
      <c r="C85" s="29" t="s">
        <v>24</v>
      </c>
      <c r="D85" s="30" t="s">
        <v>25</v>
      </c>
      <c r="E85" s="30" t="s">
        <v>87</v>
      </c>
      <c r="F85" s="30" t="s">
        <v>27</v>
      </c>
      <c r="G85" s="255" t="s">
        <v>88</v>
      </c>
      <c r="H85" s="256"/>
      <c r="I85" s="37"/>
    </row>
    <row r="86" spans="2:14" ht="22" customHeight="1" x14ac:dyDescent="0.25">
      <c r="B86" s="70" t="s">
        <v>108</v>
      </c>
      <c r="C86" s="71" t="s">
        <v>109</v>
      </c>
      <c r="D86" s="72">
        <v>6.5</v>
      </c>
      <c r="E86" s="73">
        <v>1</v>
      </c>
      <c r="F86" s="74">
        <v>7.5</v>
      </c>
      <c r="G86" s="257">
        <f>IF((ABS(($K$13-$K$12)*F86/100))&gt;0.1, ($K$13-$K$12)*F86/100, 0)</f>
        <v>4.2</v>
      </c>
      <c r="H86" s="258" t="e">
        <f>IF((ABS((#REF!-#REF!)*E86/100))&gt;0.1, (#REF!-#REF!)*E86/100, 0)</f>
        <v>#REF!</v>
      </c>
    </row>
    <row r="87" spans="2:14" ht="22" customHeight="1" thickBot="1" x14ac:dyDescent="0.3">
      <c r="B87" s="75" t="s">
        <v>110</v>
      </c>
      <c r="C87" s="67" t="s">
        <v>111</v>
      </c>
      <c r="D87" s="68">
        <v>6.5</v>
      </c>
      <c r="E87" s="68">
        <v>1</v>
      </c>
      <c r="F87" s="69">
        <v>7.5</v>
      </c>
      <c r="G87" s="250">
        <f>IF((ABS(($K$13-$K$12)*F87/100))&gt;0.1, ($K$13-$K$12)*F87/100, 0)</f>
        <v>4.2</v>
      </c>
      <c r="H87" s="251" t="e">
        <f>IF((ABS((#REF!-#REF!)*E87/100))&gt;0.1, (#REF!-#REF!)*E87/100, 0)</f>
        <v>#REF!</v>
      </c>
    </row>
    <row r="88" spans="2:14" ht="43.5" customHeight="1" thickBot="1" x14ac:dyDescent="0.3"/>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161" t="s">
        <v>115</v>
      </c>
      <c r="D92" s="77" t="s">
        <v>116</v>
      </c>
      <c r="E92" s="243" t="s">
        <v>117</v>
      </c>
      <c r="F92" s="243"/>
      <c r="G92" s="244" t="s">
        <v>118</v>
      </c>
      <c r="H92" s="245"/>
    </row>
    <row r="93" spans="2:14" ht="33" customHeight="1" thickBot="1" x14ac:dyDescent="0.3">
      <c r="B93" s="232"/>
      <c r="C93" s="249">
        <v>235</v>
      </c>
      <c r="D93" s="249"/>
      <c r="E93" s="249"/>
      <c r="F93" s="249"/>
      <c r="G93" s="246"/>
      <c r="H93" s="247"/>
    </row>
    <row r="94" spans="2:14" s="78" customFormat="1" ht="33" customHeight="1" x14ac:dyDescent="0.35">
      <c r="B94" s="224"/>
      <c r="C94" s="224"/>
      <c r="D94" s="224"/>
      <c r="E94" s="224"/>
      <c r="F94" s="224"/>
      <c r="G94" s="224"/>
      <c r="H94" s="224"/>
      <c r="J94" s="10"/>
      <c r="K94" s="10"/>
      <c r="L94" s="10"/>
      <c r="M94" s="1"/>
      <c r="N94" s="1"/>
    </row>
    <row r="95" spans="2:14" s="78" customFormat="1" ht="33" customHeight="1" x14ac:dyDescent="0.35">
      <c r="B95" s="225" t="s">
        <v>119</v>
      </c>
      <c r="C95" s="225"/>
      <c r="D95" s="225"/>
      <c r="E95" s="225"/>
      <c r="F95" s="225"/>
      <c r="G95" s="225"/>
      <c r="H95" s="225"/>
      <c r="J95" s="10"/>
      <c r="K95" s="10"/>
      <c r="L95" s="10"/>
      <c r="M95" s="1"/>
      <c r="N95" s="1"/>
    </row>
    <row r="96" spans="2:14" s="78" customFormat="1" ht="40.5" customHeight="1" x14ac:dyDescent="0.35">
      <c r="B96" s="226" t="s">
        <v>120</v>
      </c>
      <c r="C96" s="226"/>
      <c r="E96" s="79"/>
      <c r="F96" s="79"/>
      <c r="G96" s="79"/>
      <c r="H96" s="79"/>
      <c r="J96" s="10"/>
      <c r="K96" s="10"/>
      <c r="L96" s="10"/>
      <c r="M96" s="1"/>
      <c r="N96" s="1"/>
    </row>
    <row r="97" spans="2:17" s="78" customFormat="1" ht="33" customHeight="1" x14ac:dyDescent="0.35">
      <c r="C97" s="103" t="str">
        <f>CONCATENATE(" $45.000"," +")</f>
        <v xml:space="preserve"> $45.000 +</v>
      </c>
      <c r="D97" s="104">
        <f>G22</f>
        <v>0.23877446808510641</v>
      </c>
      <c r="E97" s="105" t="s">
        <v>163</v>
      </c>
      <c r="F97" s="80">
        <f>(45+G22)</f>
        <v>45.238774468085104</v>
      </c>
      <c r="G97" s="18"/>
      <c r="H97" s="18"/>
      <c r="J97" s="10"/>
      <c r="K97" s="10"/>
      <c r="L97" s="10"/>
      <c r="M97" s="1"/>
      <c r="N97" s="1"/>
    </row>
    <row r="98" spans="2:17" ht="43.5" customHeight="1" x14ac:dyDescent="0.4">
      <c r="B98" s="227" t="s">
        <v>121</v>
      </c>
      <c r="C98" s="227"/>
      <c r="D98" s="106">
        <f>F97</f>
        <v>45.238774468085104</v>
      </c>
      <c r="E98" s="81" t="s">
        <v>122</v>
      </c>
      <c r="F98" s="78"/>
      <c r="G98" s="18"/>
      <c r="H98" s="18"/>
    </row>
    <row r="99" spans="2:17" ht="31.5" customHeight="1" thickBot="1" x14ac:dyDescent="0.4">
      <c r="B99" s="78"/>
      <c r="C99" s="78"/>
      <c r="D99" s="80"/>
      <c r="E99" s="18"/>
      <c r="F99" s="18"/>
      <c r="G99" s="18"/>
      <c r="H99" s="18"/>
      <c r="I99" s="9"/>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161" t="s">
        <v>115</v>
      </c>
      <c r="D103" s="77" t="s">
        <v>116</v>
      </c>
      <c r="E103" s="243" t="s">
        <v>117</v>
      </c>
      <c r="F103" s="243"/>
      <c r="G103" s="244" t="s">
        <v>125</v>
      </c>
      <c r="H103" s="245"/>
    </row>
    <row r="104" spans="2:17" ht="33" customHeight="1" thickBot="1" x14ac:dyDescent="0.3">
      <c r="B104" s="232"/>
      <c r="C104" s="249">
        <v>235</v>
      </c>
      <c r="D104" s="249"/>
      <c r="E104" s="249"/>
      <c r="F104" s="249"/>
      <c r="G104" s="246"/>
      <c r="H104" s="247"/>
    </row>
    <row r="105" spans="2:17" s="78" customFormat="1" ht="33" customHeight="1" x14ac:dyDescent="0.35">
      <c r="B105" s="224"/>
      <c r="C105" s="224"/>
      <c r="D105" s="224"/>
      <c r="E105" s="224"/>
      <c r="F105" s="224"/>
      <c r="G105" s="224"/>
      <c r="H105" s="224"/>
      <c r="J105" s="10"/>
      <c r="K105" s="10"/>
      <c r="L105" s="10"/>
      <c r="M105" s="1"/>
      <c r="N105" s="1"/>
    </row>
    <row r="106" spans="2:17" s="78" customFormat="1" ht="33" customHeight="1" x14ac:dyDescent="0.35">
      <c r="B106" s="225" t="s">
        <v>126</v>
      </c>
      <c r="C106" s="225"/>
      <c r="D106" s="225"/>
      <c r="E106" s="225"/>
      <c r="F106" s="225"/>
      <c r="G106" s="225"/>
      <c r="H106" s="225"/>
      <c r="J106" s="10"/>
      <c r="K106" s="10"/>
      <c r="L106" s="10"/>
      <c r="M106" s="1"/>
      <c r="N106" s="1"/>
    </row>
    <row r="107" spans="2:17" s="78" customFormat="1" ht="40.5" customHeight="1" x14ac:dyDescent="0.35">
      <c r="B107" s="226" t="s">
        <v>120</v>
      </c>
      <c r="C107" s="226"/>
      <c r="E107" s="79"/>
      <c r="F107" s="79"/>
      <c r="G107" s="79"/>
      <c r="H107" s="79"/>
      <c r="J107" s="10"/>
      <c r="K107" s="10"/>
      <c r="L107" s="10"/>
      <c r="M107" s="1"/>
      <c r="N107" s="1"/>
    </row>
    <row r="108" spans="2:17" s="78" customFormat="1" ht="33" customHeight="1" x14ac:dyDescent="0.35">
      <c r="C108" s="103" t="str">
        <f>CONCATENATE(" $45.000"," +")</f>
        <v xml:space="preserve"> $45.000 +</v>
      </c>
      <c r="D108" s="104">
        <f>G61</f>
        <v>0.13392340425531915</v>
      </c>
      <c r="E108" s="105" t="s">
        <v>163</v>
      </c>
      <c r="F108" s="80">
        <f>(45+G61)</f>
        <v>45.13392340425532</v>
      </c>
      <c r="G108" s="18"/>
      <c r="H108" s="18"/>
      <c r="J108" s="10"/>
      <c r="K108" s="10"/>
      <c r="L108" s="10"/>
      <c r="M108" s="1"/>
      <c r="N108" s="1"/>
    </row>
    <row r="109" spans="2:17" ht="43.5" customHeight="1" x14ac:dyDescent="0.4">
      <c r="B109" s="227" t="s">
        <v>121</v>
      </c>
      <c r="C109" s="227"/>
      <c r="D109" s="106">
        <f>F108</f>
        <v>45.13392340425532</v>
      </c>
      <c r="E109" s="81" t="s">
        <v>122</v>
      </c>
      <c r="F109" s="78"/>
      <c r="G109" s="18"/>
      <c r="H109" s="18"/>
    </row>
    <row r="110" spans="2:17" ht="33" customHeight="1" thickBot="1" x14ac:dyDescent="0.4">
      <c r="B110" s="78"/>
      <c r="C110" s="78"/>
      <c r="D110" s="80"/>
      <c r="E110" s="18"/>
      <c r="F110" s="18"/>
      <c r="G110" s="18"/>
      <c r="H110" s="18"/>
      <c r="I110" s="9"/>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161" t="s">
        <v>115</v>
      </c>
      <c r="D114" s="77" t="s">
        <v>116</v>
      </c>
      <c r="E114" s="243" t="s">
        <v>117</v>
      </c>
      <c r="F114" s="243"/>
      <c r="G114" s="244" t="s">
        <v>125</v>
      </c>
      <c r="H114" s="245"/>
    </row>
    <row r="115" spans="2:17" ht="33" customHeight="1" thickBot="1" x14ac:dyDescent="0.3">
      <c r="B115" s="232"/>
      <c r="C115" s="249">
        <v>2000</v>
      </c>
      <c r="D115" s="249"/>
      <c r="E115" s="249"/>
      <c r="F115" s="249"/>
      <c r="G115" s="246"/>
      <c r="H115" s="247"/>
    </row>
    <row r="116" spans="2:17" s="78" customFormat="1" ht="33" customHeight="1" x14ac:dyDescent="0.35">
      <c r="B116" s="224"/>
      <c r="C116" s="224"/>
      <c r="D116" s="224"/>
      <c r="E116" s="224"/>
      <c r="F116" s="224"/>
      <c r="G116" s="224"/>
      <c r="H116" s="224"/>
      <c r="J116" s="10"/>
      <c r="K116" s="10"/>
      <c r="L116" s="10"/>
      <c r="M116" s="1"/>
      <c r="N116" s="1"/>
    </row>
    <row r="117" spans="2:17" s="78" customFormat="1" ht="33" customHeight="1" x14ac:dyDescent="0.35">
      <c r="B117" s="225" t="s">
        <v>129</v>
      </c>
      <c r="C117" s="225"/>
      <c r="D117" s="225"/>
      <c r="E117" s="225"/>
      <c r="F117" s="225"/>
      <c r="G117" s="225"/>
      <c r="H117" s="225"/>
      <c r="J117" s="10"/>
      <c r="K117" s="10"/>
      <c r="L117" s="10"/>
      <c r="M117" s="1"/>
      <c r="N117" s="1"/>
    </row>
    <row r="118" spans="2:17" s="78" customFormat="1" ht="40.5" customHeight="1" x14ac:dyDescent="0.35">
      <c r="B118" s="226" t="s">
        <v>120</v>
      </c>
      <c r="C118" s="226"/>
      <c r="E118" s="79"/>
      <c r="F118" s="79"/>
      <c r="G118" s="79"/>
      <c r="H118" s="79"/>
      <c r="J118" s="10"/>
      <c r="K118" s="10"/>
      <c r="L118" s="10"/>
      <c r="M118" s="1"/>
      <c r="N118" s="1"/>
    </row>
    <row r="119" spans="2:17" s="78" customFormat="1" ht="33" customHeight="1" x14ac:dyDescent="0.35">
      <c r="C119" s="103" t="str">
        <f>CONCATENATE(" $45.000"," +")</f>
        <v xml:space="preserve"> $45.000 +</v>
      </c>
      <c r="D119" s="104">
        <f>G67</f>
        <v>1.1256000000000002E-2</v>
      </c>
      <c r="E119" s="105" t="s">
        <v>163</v>
      </c>
      <c r="F119" s="80">
        <f>(45+G67)</f>
        <v>45.011256000000003</v>
      </c>
      <c r="G119" s="18"/>
      <c r="H119" s="18"/>
      <c r="J119" s="10"/>
      <c r="K119" s="10"/>
      <c r="L119" s="10"/>
      <c r="M119" s="1"/>
      <c r="N119" s="1"/>
    </row>
    <row r="120" spans="2:17" ht="43.5" customHeight="1" x14ac:dyDescent="0.4">
      <c r="B120" s="227" t="s">
        <v>121</v>
      </c>
      <c r="C120" s="227"/>
      <c r="D120" s="106">
        <f>F119</f>
        <v>45.011256000000003</v>
      </c>
      <c r="E120" s="81" t="s">
        <v>130</v>
      </c>
      <c r="F120" s="78"/>
      <c r="G120" s="18"/>
      <c r="H120" s="18"/>
    </row>
    <row r="121" spans="2:17" ht="34" customHeight="1" thickBot="1" x14ac:dyDescent="0.4">
      <c r="B121" s="78"/>
      <c r="C121" s="78"/>
      <c r="D121" s="80"/>
      <c r="E121" s="18"/>
      <c r="F121" s="18"/>
      <c r="G121" s="18"/>
      <c r="H121" s="18"/>
      <c r="I121" s="9"/>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161" t="s">
        <v>115</v>
      </c>
      <c r="D125" s="77" t="s">
        <v>116</v>
      </c>
      <c r="E125" s="243" t="s">
        <v>117</v>
      </c>
      <c r="F125" s="243"/>
      <c r="G125" s="244" t="s">
        <v>118</v>
      </c>
      <c r="H125" s="245"/>
    </row>
    <row r="126" spans="2:17" ht="33" customHeight="1" thickBot="1" x14ac:dyDescent="0.3">
      <c r="B126" s="232"/>
      <c r="C126" s="248">
        <v>14400</v>
      </c>
      <c r="D126" s="249"/>
      <c r="E126" s="249"/>
      <c r="F126" s="249"/>
      <c r="G126" s="246"/>
      <c r="H126" s="247"/>
    </row>
    <row r="127" spans="2:17" s="78" customFormat="1" ht="33" customHeight="1" x14ac:dyDescent="0.35">
      <c r="B127" s="224"/>
      <c r="C127" s="224"/>
      <c r="D127" s="224"/>
      <c r="E127" s="224"/>
      <c r="F127" s="224"/>
      <c r="G127" s="224"/>
      <c r="H127" s="224"/>
      <c r="J127" s="10"/>
      <c r="K127" s="10"/>
      <c r="L127" s="10"/>
      <c r="M127" s="1"/>
      <c r="N127" s="1"/>
    </row>
    <row r="128" spans="2:17" s="78" customFormat="1" ht="33" customHeight="1" x14ac:dyDescent="0.35">
      <c r="B128" s="225" t="s">
        <v>133</v>
      </c>
      <c r="C128" s="225"/>
      <c r="D128" s="225"/>
      <c r="E128" s="225"/>
      <c r="F128" s="225"/>
      <c r="G128" s="225"/>
      <c r="H128" s="225"/>
      <c r="J128" s="10"/>
      <c r="K128" s="10"/>
      <c r="L128" s="10"/>
      <c r="M128" s="1"/>
      <c r="N128" s="1"/>
    </row>
    <row r="129" spans="2:17" s="78" customFormat="1" ht="40.5" customHeight="1" x14ac:dyDescent="0.35">
      <c r="B129" s="226" t="s">
        <v>120</v>
      </c>
      <c r="C129" s="226"/>
      <c r="E129" s="79"/>
      <c r="F129" s="79"/>
      <c r="G129" s="79"/>
      <c r="H129" s="79"/>
      <c r="J129" s="10"/>
      <c r="K129" s="10"/>
      <c r="L129" s="10"/>
      <c r="M129" s="1"/>
      <c r="N129" s="1"/>
    </row>
    <row r="130" spans="2:17" s="78" customFormat="1" ht="33" customHeight="1" x14ac:dyDescent="0.35">
      <c r="C130" s="103" t="str">
        <f>CONCATENATE(" $45.000"," +")</f>
        <v xml:space="preserve"> $45.000 +</v>
      </c>
      <c r="D130" s="104">
        <f>G70</f>
        <v>2.1855555555555556E-3</v>
      </c>
      <c r="E130" s="105" t="s">
        <v>163</v>
      </c>
      <c r="F130" s="80">
        <f>(45+G70)</f>
        <v>45.002185555555556</v>
      </c>
      <c r="G130" s="18"/>
      <c r="H130" s="18"/>
      <c r="J130" s="10"/>
      <c r="K130" s="10"/>
      <c r="L130" s="10"/>
      <c r="M130" s="1"/>
      <c r="N130" s="1"/>
    </row>
    <row r="131" spans="2:17" ht="43.5" customHeight="1" x14ac:dyDescent="0.4">
      <c r="B131" s="227" t="s">
        <v>121</v>
      </c>
      <c r="C131" s="227"/>
      <c r="D131" s="106">
        <f>F130</f>
        <v>45.002185555555556</v>
      </c>
      <c r="E131" s="239" t="s">
        <v>134</v>
      </c>
      <c r="F131" s="239"/>
      <c r="G131" s="18"/>
      <c r="H131" s="78"/>
    </row>
    <row r="132" spans="2:17" ht="27" customHeight="1" thickBot="1" x14ac:dyDescent="0.4">
      <c r="B132" s="78"/>
      <c r="C132" s="78"/>
      <c r="D132" s="80"/>
      <c r="E132" s="18"/>
      <c r="F132" s="18"/>
      <c r="G132" s="18"/>
      <c r="H132" s="18"/>
      <c r="I132" s="9"/>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row>
    <row r="138" spans="2:17" s="78" customFormat="1" ht="33" customHeight="1" x14ac:dyDescent="0.35">
      <c r="B138" s="224"/>
      <c r="C138" s="224"/>
      <c r="D138" s="224"/>
      <c r="E138" s="224"/>
      <c r="F138" s="224"/>
      <c r="G138" s="224"/>
      <c r="H138" s="224"/>
      <c r="J138" s="10"/>
      <c r="K138" s="10"/>
      <c r="L138" s="10"/>
      <c r="M138" s="1"/>
      <c r="N138" s="1"/>
    </row>
    <row r="139" spans="2:17" s="78" customFormat="1" ht="33" customHeight="1" x14ac:dyDescent="0.35">
      <c r="B139" s="225" t="s">
        <v>137</v>
      </c>
      <c r="C139" s="225"/>
      <c r="D139" s="225"/>
      <c r="E139" s="225"/>
      <c r="F139" s="225"/>
      <c r="G139" s="225"/>
      <c r="H139" s="225"/>
      <c r="J139" s="10"/>
      <c r="K139" s="10"/>
      <c r="L139" s="10"/>
      <c r="M139" s="1"/>
      <c r="N139" s="1"/>
    </row>
    <row r="140" spans="2:17" s="78" customFormat="1" ht="40.5" customHeight="1" x14ac:dyDescent="0.35">
      <c r="B140" s="226" t="s">
        <v>120</v>
      </c>
      <c r="C140" s="226"/>
      <c r="E140" s="79"/>
      <c r="F140" s="79"/>
      <c r="G140" s="79"/>
      <c r="H140" s="79"/>
      <c r="J140" s="10"/>
      <c r="K140" s="10"/>
      <c r="L140" s="10"/>
      <c r="M140" s="1"/>
      <c r="N140" s="1"/>
    </row>
    <row r="141" spans="2:17" s="78" customFormat="1" ht="33" customHeight="1" x14ac:dyDescent="0.35">
      <c r="C141" s="103" t="str">
        <f>CONCATENATE(" $45.000"," +")</f>
        <v xml:space="preserve"> $45.000 +</v>
      </c>
      <c r="D141" s="104">
        <f>G74</f>
        <v>5.1519999999999992</v>
      </c>
      <c r="E141" s="105" t="s">
        <v>163</v>
      </c>
      <c r="F141" s="80">
        <f>(45+G74)</f>
        <v>50.152000000000001</v>
      </c>
      <c r="G141" s="18"/>
      <c r="H141" s="18"/>
      <c r="J141" s="10"/>
      <c r="K141" s="10"/>
      <c r="L141" s="10"/>
      <c r="M141" s="1"/>
      <c r="N141" s="1"/>
    </row>
    <row r="142" spans="2:17" ht="18" x14ac:dyDescent="0.4">
      <c r="B142" s="227" t="s">
        <v>121</v>
      </c>
      <c r="C142" s="227"/>
      <c r="D142" s="106">
        <f>F141</f>
        <v>50.152000000000001</v>
      </c>
      <c r="E142" s="81" t="s">
        <v>13</v>
      </c>
      <c r="F142" s="81"/>
      <c r="G142" s="18"/>
      <c r="H142" s="78"/>
      <c r="O142" s="24"/>
    </row>
    <row r="143" spans="2:17" ht="17.5" x14ac:dyDescent="0.35">
      <c r="B143" s="78"/>
      <c r="C143" s="78"/>
      <c r="D143" s="80"/>
      <c r="E143" s="18"/>
      <c r="F143" s="18"/>
      <c r="G143" s="18"/>
      <c r="H143" s="18"/>
      <c r="O143" s="24"/>
    </row>
    <row r="144" spans="2:17" x14ac:dyDescent="0.25">
      <c r="O144" s="24"/>
    </row>
    <row r="145" spans="15:15" x14ac:dyDescent="0.25">
      <c r="O145" s="24"/>
    </row>
  </sheetData>
  <sheetProtection algorithmName="SHA-512" hashValue="7DuEILerkzbNLuV5djlc4vSVgrrdw3ncA+NdSHPn5SWc91HmBrglC9Er9th1GU4of9BKOeH8wR8V1loXHF9sGA==" saltValue="Misysegkll+yLxZ0McqoIg==" spinCount="100000" sheet="1" formatColumns="0" formatRows="0"/>
  <mergeCells count="145">
    <mergeCell ref="B138:H138"/>
    <mergeCell ref="B139:H139"/>
    <mergeCell ref="B140:C140"/>
    <mergeCell ref="B142:C142"/>
    <mergeCell ref="B134:H134"/>
    <mergeCell ref="B135:H135"/>
    <mergeCell ref="B136:B137"/>
    <mergeCell ref="C136:C137"/>
    <mergeCell ref="D136:D137"/>
    <mergeCell ref="E136:F137"/>
    <mergeCell ref="G136:H137"/>
    <mergeCell ref="B127:H127"/>
    <mergeCell ref="B128:H128"/>
    <mergeCell ref="B129:C129"/>
    <mergeCell ref="B131:C131"/>
    <mergeCell ref="E131:F131"/>
    <mergeCell ref="B133:H133"/>
    <mergeCell ref="B118:C118"/>
    <mergeCell ref="B120:C120"/>
    <mergeCell ref="B122:H122"/>
    <mergeCell ref="B123:H123"/>
    <mergeCell ref="B124:H124"/>
    <mergeCell ref="B125:B126"/>
    <mergeCell ref="E125:F125"/>
    <mergeCell ref="G125:H126"/>
    <mergeCell ref="C126:F126"/>
    <mergeCell ref="B114:B115"/>
    <mergeCell ref="E114:F114"/>
    <mergeCell ref="G114:H115"/>
    <mergeCell ref="C115:F115"/>
    <mergeCell ref="B116:H116"/>
    <mergeCell ref="B117:H117"/>
    <mergeCell ref="B106:H106"/>
    <mergeCell ref="B107:C107"/>
    <mergeCell ref="B109:C109"/>
    <mergeCell ref="B111:H111"/>
    <mergeCell ref="B112:H112"/>
    <mergeCell ref="B113:H113"/>
    <mergeCell ref="B102:H102"/>
    <mergeCell ref="B103:B104"/>
    <mergeCell ref="E103:F103"/>
    <mergeCell ref="G103:H104"/>
    <mergeCell ref="C104:F104"/>
    <mergeCell ref="B105:H105"/>
    <mergeCell ref="B94:H94"/>
    <mergeCell ref="B95:H95"/>
    <mergeCell ref="B96:C96"/>
    <mergeCell ref="B98:C98"/>
    <mergeCell ref="B100:H100"/>
    <mergeCell ref="B101:H101"/>
    <mergeCell ref="G86:H86"/>
    <mergeCell ref="G87:H87"/>
    <mergeCell ref="B89:H89"/>
    <mergeCell ref="B90:H90"/>
    <mergeCell ref="B91:H91"/>
    <mergeCell ref="B92:B93"/>
    <mergeCell ref="E92:F92"/>
    <mergeCell ref="G92:H93"/>
    <mergeCell ref="C93:F93"/>
    <mergeCell ref="G79:H79"/>
    <mergeCell ref="G80:H80"/>
    <mergeCell ref="G81:H81"/>
    <mergeCell ref="G82:H82"/>
    <mergeCell ref="B84:H84"/>
    <mergeCell ref="G85:H85"/>
    <mergeCell ref="G73:H73"/>
    <mergeCell ref="G74:H74"/>
    <mergeCell ref="G75:H75"/>
    <mergeCell ref="G76:H76"/>
    <mergeCell ref="G77:H77"/>
    <mergeCell ref="G78:H78"/>
    <mergeCell ref="G66:H66"/>
    <mergeCell ref="G67:H67"/>
    <mergeCell ref="B68:H68"/>
    <mergeCell ref="G69:H69"/>
    <mergeCell ref="G70:H70"/>
    <mergeCell ref="B72:H72"/>
    <mergeCell ref="G60:H60"/>
    <mergeCell ref="G61:H61"/>
    <mergeCell ref="G62:H62"/>
    <mergeCell ref="G63:H63"/>
    <mergeCell ref="G64:H64"/>
    <mergeCell ref="G65:H65"/>
    <mergeCell ref="G52:H52"/>
    <mergeCell ref="B53:H53"/>
    <mergeCell ref="B55:H55"/>
    <mergeCell ref="G56:H56"/>
    <mergeCell ref="G57:H57"/>
    <mergeCell ref="B59:H59"/>
    <mergeCell ref="G46:H46"/>
    <mergeCell ref="G47:H47"/>
    <mergeCell ref="G48:H48"/>
    <mergeCell ref="G49:H49"/>
    <mergeCell ref="G50:H50"/>
    <mergeCell ref="G51:H51"/>
    <mergeCell ref="G40:H40"/>
    <mergeCell ref="G41:H41"/>
    <mergeCell ref="G42:H42"/>
    <mergeCell ref="G43:H43"/>
    <mergeCell ref="G44:H44"/>
    <mergeCell ref="G45:H45"/>
    <mergeCell ref="G34:H34"/>
    <mergeCell ref="G35:H35"/>
    <mergeCell ref="G36:H36"/>
    <mergeCell ref="G37:H37"/>
    <mergeCell ref="G38:H38"/>
    <mergeCell ref="G39:H39"/>
    <mergeCell ref="G28:H28"/>
    <mergeCell ref="G29:H29"/>
    <mergeCell ref="G30:H30"/>
    <mergeCell ref="G31:H31"/>
    <mergeCell ref="G32:H32"/>
    <mergeCell ref="G33:H33"/>
    <mergeCell ref="G22:H22"/>
    <mergeCell ref="G23:H23"/>
    <mergeCell ref="G24:H24"/>
    <mergeCell ref="G25:H25"/>
    <mergeCell ref="G26:H26"/>
    <mergeCell ref="G27:H27"/>
    <mergeCell ref="B16:H16"/>
    <mergeCell ref="B17:H17"/>
    <mergeCell ref="B18:H18"/>
    <mergeCell ref="B19:H19"/>
    <mergeCell ref="B20:H20"/>
    <mergeCell ref="G21:H21"/>
    <mergeCell ref="B11:H11"/>
    <mergeCell ref="J11:K11"/>
    <mergeCell ref="B12:E12"/>
    <mergeCell ref="B13:H13"/>
    <mergeCell ref="B14:H14"/>
    <mergeCell ref="B15:H15"/>
    <mergeCell ref="J6:K6"/>
    <mergeCell ref="M6:N8"/>
    <mergeCell ref="B7:E7"/>
    <mergeCell ref="B8:H8"/>
    <mergeCell ref="B9:H9"/>
    <mergeCell ref="B10:C10"/>
    <mergeCell ref="D10:F10"/>
    <mergeCell ref="B1:D1"/>
    <mergeCell ref="C3:E3"/>
    <mergeCell ref="G3:H3"/>
    <mergeCell ref="C4:E4"/>
    <mergeCell ref="G4:H4"/>
    <mergeCell ref="B6:E6"/>
    <mergeCell ref="F6:G6"/>
  </mergeCells>
  <dataValidations count="5">
    <dataValidation type="list" allowBlank="1" showInputMessage="1" showErrorMessage="1" sqref="K8" xr:uid="{C9F3EDF9-2038-4F02-A105-70A2128F5C12}">
      <formula1>"2022,2023,2024,2025, 2026"</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WVR983033" xr:uid="{0979988F-4967-45AB-B84A-28CE4C6F59E0}">
      <formula1>$N$9:$N$9</formula1>
    </dataValidation>
    <dataValidation type="list" allowBlank="1" showInputMessage="1" showErrorMessage="1" sqref="WVR983034 K65394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K130930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K196466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K262002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K327538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K393074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K458610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K524146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K589682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K655218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K720754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K786290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K851826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K917362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K982898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K9" xr:uid="{42DF3942-37B8-458E-B45F-286D84BEA822}">
      <formula1>$M$11:$M$22</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2902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366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830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294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758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222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686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150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614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078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542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006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470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0934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398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F540A27F-4FEE-42FE-B246-4142D1B141F5}">
      <formula1>#REF!</formula1>
    </dataValidation>
    <dataValidation type="list" allowBlank="1" showInputMessage="1" showErrorMessage="1" sqref="K13" xr:uid="{411EC971-05A6-4073-9875-124BC4B360CD}">
      <formula1>$N$9:$N$42</formula1>
    </dataValidation>
  </dataValidations>
  <hyperlinks>
    <hyperlink ref="M9" r:id="rId1" display="https://www.dot.ny.gov/main/business-center/contractors/construction-division/fuel-asphalt-steel-price-adjustments?nd=nysdot" xr:uid="{B66AFF24-646B-4852-A42A-6FBB1C434C0D}"/>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ignoredErrors>
    <ignoredError sqref="B4 F4 B2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E91F4-B48F-4EBD-8E83-ED22425FCE1C}">
  <dimension ref="B1:W145"/>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December</v>
      </c>
      <c r="G1" s="3">
        <f>K8</f>
        <v>2022</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56" t="s">
        <v>159</v>
      </c>
      <c r="G4" s="301" t="s">
        <v>160</v>
      </c>
      <c r="H4" s="302"/>
      <c r="I4" s="155"/>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December 1, 2022</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54"/>
      <c r="J8" s="84" t="s">
        <v>140</v>
      </c>
      <c r="K8" s="85">
        <v>2022</v>
      </c>
      <c r="M8" s="290"/>
      <c r="N8" s="291"/>
    </row>
    <row r="9" spans="2:17" ht="24" customHeight="1" x14ac:dyDescent="0.25">
      <c r="B9" s="279" t="s">
        <v>11</v>
      </c>
      <c r="C9" s="279"/>
      <c r="D9" s="279"/>
      <c r="E9" s="279"/>
      <c r="F9" s="279"/>
      <c r="G9" s="279"/>
      <c r="H9" s="279"/>
      <c r="I9" s="154"/>
      <c r="J9" s="84" t="s">
        <v>141</v>
      </c>
      <c r="K9" s="85" t="s">
        <v>158</v>
      </c>
      <c r="L9" s="86"/>
      <c r="M9" s="87" t="s">
        <v>143</v>
      </c>
      <c r="N9" s="88">
        <v>2022</v>
      </c>
    </row>
    <row r="10" spans="2:17" ht="24" customHeight="1" thickBot="1" x14ac:dyDescent="0.3">
      <c r="B10" s="293" t="s">
        <v>12</v>
      </c>
      <c r="C10" s="293"/>
      <c r="D10" s="294" t="str">
        <f>CONCATENATE("The ",F1," ",G1," Average is")</f>
        <v>The December 2022 Average is</v>
      </c>
      <c r="E10" s="294"/>
      <c r="F10" s="294"/>
      <c r="G10" s="20">
        <f>K13</f>
        <v>640</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54"/>
      <c r="J13" s="95" t="s">
        <v>149</v>
      </c>
      <c r="K13" s="96">
        <v>640</v>
      </c>
      <c r="M13" s="91" t="s">
        <v>150</v>
      </c>
      <c r="N13" s="93" t="s">
        <v>116</v>
      </c>
      <c r="P13" s="24"/>
      <c r="Q13" s="24"/>
    </row>
    <row r="14" spans="2:17" ht="24" customHeight="1" x14ac:dyDescent="0.25">
      <c r="B14" s="279" t="s">
        <v>16</v>
      </c>
      <c r="C14" s="279"/>
      <c r="D14" s="279"/>
      <c r="E14" s="279"/>
      <c r="F14" s="279"/>
      <c r="G14" s="279"/>
      <c r="H14" s="279"/>
      <c r="I14" s="154"/>
      <c r="J14" s="1"/>
      <c r="K14" s="1"/>
      <c r="M14" s="91" t="s">
        <v>142</v>
      </c>
      <c r="N14" s="97">
        <v>655</v>
      </c>
      <c r="P14" s="24"/>
      <c r="Q14" s="24"/>
    </row>
    <row r="15" spans="2:17" ht="24" customHeight="1" x14ac:dyDescent="0.25">
      <c r="B15" s="279" t="s">
        <v>17</v>
      </c>
      <c r="C15" s="279"/>
      <c r="D15" s="279"/>
      <c r="E15" s="279"/>
      <c r="F15" s="279"/>
      <c r="G15" s="279"/>
      <c r="H15" s="279"/>
      <c r="I15" s="154"/>
      <c r="J15" s="1"/>
      <c r="K15" s="1"/>
      <c r="M15" s="91" t="s">
        <v>151</v>
      </c>
      <c r="N15" s="97">
        <v>719</v>
      </c>
      <c r="P15" s="24"/>
      <c r="Q15" s="24"/>
    </row>
    <row r="16" spans="2:17" ht="24" customHeight="1" x14ac:dyDescent="0.25">
      <c r="B16" s="279" t="s">
        <v>18</v>
      </c>
      <c r="C16" s="279"/>
      <c r="D16" s="279"/>
      <c r="E16" s="279"/>
      <c r="F16" s="279"/>
      <c r="G16" s="279"/>
      <c r="H16" s="279"/>
      <c r="I16" s="154"/>
      <c r="J16" s="1"/>
      <c r="K16" s="1"/>
      <c r="M16" s="91" t="s">
        <v>152</v>
      </c>
      <c r="N16" s="97">
        <v>779</v>
      </c>
      <c r="P16" s="24"/>
      <c r="Q16" s="24"/>
    </row>
    <row r="17" spans="2:23" ht="24" customHeight="1" x14ac:dyDescent="0.25">
      <c r="B17" s="279" t="s">
        <v>19</v>
      </c>
      <c r="C17" s="279"/>
      <c r="D17" s="279"/>
      <c r="E17" s="279"/>
      <c r="F17" s="279"/>
      <c r="G17" s="279"/>
      <c r="H17" s="279"/>
      <c r="I17" s="154"/>
      <c r="J17" s="1"/>
      <c r="K17" s="1"/>
      <c r="M17" s="91" t="s">
        <v>153</v>
      </c>
      <c r="N17" s="97">
        <v>824</v>
      </c>
      <c r="P17" s="24"/>
      <c r="Q17" s="24"/>
    </row>
    <row r="18" spans="2:23" ht="24" customHeight="1" thickBot="1" x14ac:dyDescent="0.3">
      <c r="B18" s="280" t="s">
        <v>20</v>
      </c>
      <c r="C18" s="281"/>
      <c r="D18" s="281"/>
      <c r="E18" s="281"/>
      <c r="F18" s="281"/>
      <c r="G18" s="281"/>
      <c r="H18" s="281"/>
      <c r="I18" s="25"/>
      <c r="J18" s="98"/>
      <c r="K18" s="99"/>
      <c r="M18" s="91" t="s">
        <v>154</v>
      </c>
      <c r="N18" s="97">
        <v>829</v>
      </c>
      <c r="P18" s="24"/>
      <c r="Q18" s="24"/>
    </row>
    <row r="19" spans="2:23" ht="33.65" customHeight="1" thickBot="1" x14ac:dyDescent="0.3">
      <c r="B19" s="305" t="s">
        <v>21</v>
      </c>
      <c r="C19" s="306"/>
      <c r="D19" s="306"/>
      <c r="E19" s="306"/>
      <c r="F19" s="306"/>
      <c r="G19" s="306"/>
      <c r="H19" s="307"/>
      <c r="I19" s="153"/>
      <c r="J19" s="100"/>
      <c r="K19" s="99"/>
      <c r="M19" s="91" t="s">
        <v>155</v>
      </c>
      <c r="N19" s="97">
        <v>806</v>
      </c>
      <c r="P19" s="27"/>
      <c r="Q19" s="27"/>
      <c r="R19" s="27"/>
      <c r="S19" s="27"/>
      <c r="V19" s="24"/>
      <c r="W19" s="24"/>
    </row>
    <row r="20" spans="2:23" ht="33.65" customHeight="1" thickBot="1" x14ac:dyDescent="0.3">
      <c r="B20" s="254" t="s">
        <v>22</v>
      </c>
      <c r="C20" s="229"/>
      <c r="D20" s="229"/>
      <c r="E20" s="229"/>
      <c r="F20" s="229"/>
      <c r="G20" s="229"/>
      <c r="H20" s="230"/>
      <c r="I20" s="9"/>
      <c r="J20" s="100"/>
      <c r="K20" s="99"/>
      <c r="M20" s="91" t="s">
        <v>156</v>
      </c>
      <c r="N20" s="97">
        <v>764</v>
      </c>
      <c r="P20" s="24"/>
      <c r="Q20" s="24"/>
    </row>
    <row r="21" spans="2:23" ht="33.65" customHeight="1" thickBot="1" x14ac:dyDescent="0.3">
      <c r="B21" s="28" t="s">
        <v>23</v>
      </c>
      <c r="C21" s="29" t="s">
        <v>24</v>
      </c>
      <c r="D21" s="30" t="s">
        <v>25</v>
      </c>
      <c r="E21" s="30" t="s">
        <v>26</v>
      </c>
      <c r="F21" s="30" t="s">
        <v>27</v>
      </c>
      <c r="G21" s="255" t="s">
        <v>28</v>
      </c>
      <c r="H21" s="256"/>
      <c r="I21" s="31"/>
      <c r="J21" s="100"/>
      <c r="K21" s="99"/>
      <c r="M21" s="91" t="s">
        <v>157</v>
      </c>
      <c r="N21" s="97">
        <v>690</v>
      </c>
      <c r="P21" s="24"/>
      <c r="Q21" s="24"/>
    </row>
    <row r="22" spans="2:23" ht="29.15" customHeight="1" thickBot="1" x14ac:dyDescent="0.35">
      <c r="B22" s="32" t="s">
        <v>29</v>
      </c>
      <c r="C22" s="33" t="s">
        <v>30</v>
      </c>
      <c r="D22" s="34">
        <v>100</v>
      </c>
      <c r="E22" s="35">
        <v>0.2</v>
      </c>
      <c r="F22" s="36">
        <v>100.2</v>
      </c>
      <c r="G22" s="259">
        <f t="shared" ref="G22:G51" si="0">IF((ABS((($K$13-$K$12)/235)*F22/100))&gt;0.01, ((($K$13-$K$12)/235)*F22/100), 0)</f>
        <v>0.29846808510638295</v>
      </c>
      <c r="H22" s="260" t="e">
        <f t="shared" ref="H22:H31" si="1">IF((ABS((J13-J12)*E22/100))&gt;0.1, (J13-J12)*E22/100, 0)</f>
        <v>#VALUE!</v>
      </c>
      <c r="I22" s="37"/>
      <c r="K22" s="99"/>
      <c r="L22" s="1"/>
      <c r="M22" s="101" t="s">
        <v>158</v>
      </c>
      <c r="N22" s="102">
        <v>640</v>
      </c>
      <c r="P22" s="24"/>
      <c r="Q22" s="24"/>
    </row>
    <row r="23" spans="2:23" ht="29.15" customHeight="1" x14ac:dyDescent="0.3">
      <c r="B23" s="38">
        <v>702.30010000000004</v>
      </c>
      <c r="C23" s="39" t="s">
        <v>31</v>
      </c>
      <c r="D23" s="40">
        <v>55</v>
      </c>
      <c r="E23" s="40">
        <v>1.7</v>
      </c>
      <c r="F23" s="41">
        <v>56.7</v>
      </c>
      <c r="G23" s="252">
        <f t="shared" si="0"/>
        <v>0.16889361702127659</v>
      </c>
      <c r="H23" s="253" t="e">
        <f t="shared" si="1"/>
        <v>#VALUE!</v>
      </c>
      <c r="I23" s="37"/>
      <c r="M23" s="87"/>
      <c r="N23" s="88">
        <v>2023</v>
      </c>
    </row>
    <row r="24" spans="2:23" ht="29.15" customHeight="1" x14ac:dyDescent="0.3">
      <c r="B24" s="38">
        <v>702.30020000000002</v>
      </c>
      <c r="C24" s="39" t="s">
        <v>32</v>
      </c>
      <c r="D24" s="40">
        <v>55</v>
      </c>
      <c r="E24" s="40">
        <v>1.7</v>
      </c>
      <c r="F24" s="41">
        <v>56.7</v>
      </c>
      <c r="G24" s="252">
        <f t="shared" si="0"/>
        <v>0.16889361702127659</v>
      </c>
      <c r="H24" s="253">
        <f t="shared" si="1"/>
        <v>0</v>
      </c>
      <c r="I24" s="37"/>
      <c r="M24" s="91" t="s">
        <v>144</v>
      </c>
      <c r="N24" s="92" t="s">
        <v>145</v>
      </c>
    </row>
    <row r="25" spans="2:23" ht="29.15" customHeight="1" x14ac:dyDescent="0.3">
      <c r="B25" s="38">
        <v>702.31010000000003</v>
      </c>
      <c r="C25" s="39" t="s">
        <v>33</v>
      </c>
      <c r="D25" s="40">
        <v>63</v>
      </c>
      <c r="E25" s="40">
        <v>2.7</v>
      </c>
      <c r="F25" s="41">
        <v>65.7</v>
      </c>
      <c r="G25" s="252">
        <f t="shared" si="0"/>
        <v>0.19570212765957445</v>
      </c>
      <c r="H25" s="253">
        <f t="shared" si="1"/>
        <v>0</v>
      </c>
      <c r="I25" s="37"/>
      <c r="M25" s="91" t="s">
        <v>146</v>
      </c>
      <c r="N25" s="97"/>
    </row>
    <row r="26" spans="2:23" ht="29.15" customHeight="1" x14ac:dyDescent="0.3">
      <c r="B26" s="38">
        <v>702.31020000000001</v>
      </c>
      <c r="C26" s="39" t="s">
        <v>34</v>
      </c>
      <c r="D26" s="40">
        <v>63</v>
      </c>
      <c r="E26" s="40">
        <v>2.7</v>
      </c>
      <c r="F26" s="41">
        <v>65.7</v>
      </c>
      <c r="G26" s="252">
        <f t="shared" si="0"/>
        <v>0.19570212765957445</v>
      </c>
      <c r="H26" s="253">
        <f t="shared" si="1"/>
        <v>0</v>
      </c>
      <c r="I26" s="37"/>
      <c r="M26" s="91" t="s">
        <v>148</v>
      </c>
      <c r="N26" s="97"/>
    </row>
    <row r="27" spans="2:23" ht="29.15" customHeight="1" x14ac:dyDescent="0.3">
      <c r="B27" s="38">
        <v>702.32010000000002</v>
      </c>
      <c r="C27" s="39" t="s">
        <v>35</v>
      </c>
      <c r="D27" s="40">
        <v>65</v>
      </c>
      <c r="E27" s="40">
        <v>8.1999999999999993</v>
      </c>
      <c r="F27" s="41">
        <v>73.2</v>
      </c>
      <c r="G27" s="252">
        <f t="shared" si="0"/>
        <v>0.21804255319148935</v>
      </c>
      <c r="H27" s="253">
        <f t="shared" si="1"/>
        <v>0</v>
      </c>
      <c r="I27" s="37"/>
      <c r="M27" s="91" t="s">
        <v>150</v>
      </c>
      <c r="N27" s="97"/>
    </row>
    <row r="28" spans="2:23" ht="29.15" customHeight="1" x14ac:dyDescent="0.3">
      <c r="B28" s="38">
        <v>702.33010000000002</v>
      </c>
      <c r="C28" s="39" t="s">
        <v>36</v>
      </c>
      <c r="D28" s="40">
        <v>65</v>
      </c>
      <c r="E28" s="40">
        <v>8.1999999999999993</v>
      </c>
      <c r="F28" s="41">
        <v>73.2</v>
      </c>
      <c r="G28" s="252">
        <f t="shared" si="0"/>
        <v>0.21804255319148935</v>
      </c>
      <c r="H28" s="253">
        <f t="shared" si="1"/>
        <v>0</v>
      </c>
      <c r="I28" s="37"/>
      <c r="M28" s="91" t="s">
        <v>142</v>
      </c>
      <c r="N28" s="97"/>
    </row>
    <row r="29" spans="2:23" ht="29.15" customHeight="1" x14ac:dyDescent="0.3">
      <c r="B29" s="38">
        <v>702.34010000000001</v>
      </c>
      <c r="C29" s="39" t="s">
        <v>37</v>
      </c>
      <c r="D29" s="40">
        <v>65</v>
      </c>
      <c r="E29" s="40">
        <v>2.7</v>
      </c>
      <c r="F29" s="41">
        <v>67.7</v>
      </c>
      <c r="G29" s="252">
        <f t="shared" si="0"/>
        <v>0.20165957446808508</v>
      </c>
      <c r="H29" s="253">
        <f t="shared" si="1"/>
        <v>0</v>
      </c>
      <c r="I29" s="37"/>
      <c r="M29" s="91" t="s">
        <v>151</v>
      </c>
      <c r="N29" s="97"/>
    </row>
    <row r="30" spans="2:23" ht="29.15" customHeight="1" x14ac:dyDescent="0.3">
      <c r="B30" s="38">
        <v>702.34019999999998</v>
      </c>
      <c r="C30" s="39" t="s">
        <v>38</v>
      </c>
      <c r="D30" s="40">
        <v>65</v>
      </c>
      <c r="E30" s="42">
        <v>8.1999999999999993</v>
      </c>
      <c r="F30" s="41">
        <v>73.2</v>
      </c>
      <c r="G30" s="252">
        <f t="shared" si="0"/>
        <v>0.21804255319148935</v>
      </c>
      <c r="H30" s="253">
        <f t="shared" si="1"/>
        <v>0</v>
      </c>
      <c r="I30" s="37"/>
      <c r="M30" s="91" t="s">
        <v>152</v>
      </c>
      <c r="N30" s="97"/>
    </row>
    <row r="31" spans="2:23" ht="29.15" customHeight="1" x14ac:dyDescent="0.3">
      <c r="B31" s="38">
        <v>702.3501</v>
      </c>
      <c r="C31" s="39" t="s">
        <v>39</v>
      </c>
      <c r="D31" s="40">
        <v>57</v>
      </c>
      <c r="E31" s="40">
        <v>0.2</v>
      </c>
      <c r="F31" s="41">
        <v>57.2</v>
      </c>
      <c r="G31" s="252">
        <f t="shared" si="0"/>
        <v>0.17038297872340424</v>
      </c>
      <c r="H31" s="253">
        <f t="shared" si="1"/>
        <v>0</v>
      </c>
      <c r="I31" s="37"/>
      <c r="M31" s="91" t="s">
        <v>153</v>
      </c>
      <c r="N31" s="97"/>
    </row>
    <row r="32" spans="2:23" ht="29.15" customHeight="1" x14ac:dyDescent="0.3">
      <c r="B32" s="43" t="s">
        <v>40</v>
      </c>
      <c r="C32" s="44" t="s">
        <v>39</v>
      </c>
      <c r="D32" s="45">
        <v>65</v>
      </c>
      <c r="E32" s="45">
        <v>0.2</v>
      </c>
      <c r="F32" s="46">
        <v>65.2</v>
      </c>
      <c r="G32" s="277">
        <f t="shared" si="0"/>
        <v>0.1942127659574468</v>
      </c>
      <c r="H32" s="278" t="e">
        <f>IF((ABS((#REF!-J22)*E32/100))&gt;0.1, (#REF!-J22)*E32/100, 0)</f>
        <v>#REF!</v>
      </c>
      <c r="I32" s="37"/>
      <c r="M32" s="91" t="s">
        <v>154</v>
      </c>
      <c r="N32" s="97"/>
    </row>
    <row r="33" spans="2:14" ht="29.15" customHeight="1" x14ac:dyDescent="0.3">
      <c r="B33" s="38">
        <v>702.36009999999999</v>
      </c>
      <c r="C33" s="39" t="s">
        <v>41</v>
      </c>
      <c r="D33" s="40">
        <v>57</v>
      </c>
      <c r="E33" s="40">
        <v>0.2</v>
      </c>
      <c r="F33" s="41">
        <v>57.2</v>
      </c>
      <c r="G33" s="252">
        <f t="shared" si="0"/>
        <v>0.17038297872340424</v>
      </c>
      <c r="H33" s="253" t="e">
        <f>IF((ABS((#REF!-#REF!)*E33/100))&gt;0.1, (#REF!-#REF!)*E33/100, 0)</f>
        <v>#REF!</v>
      </c>
      <c r="I33" s="37"/>
      <c r="M33" s="91" t="s">
        <v>155</v>
      </c>
      <c r="N33" s="97"/>
    </row>
    <row r="34" spans="2:14" ht="29.15" customHeight="1" x14ac:dyDescent="0.3">
      <c r="B34" s="43" t="s">
        <v>42</v>
      </c>
      <c r="C34" s="44" t="s">
        <v>41</v>
      </c>
      <c r="D34" s="45">
        <v>65</v>
      </c>
      <c r="E34" s="45">
        <v>0.2</v>
      </c>
      <c r="F34" s="46">
        <v>65.2</v>
      </c>
      <c r="G34" s="277">
        <f t="shared" si="0"/>
        <v>0.1942127659574468</v>
      </c>
      <c r="H34" s="278" t="e">
        <f>IF((ABS((#REF!-#REF!)*E34/100))&gt;0.1, (#REF!-#REF!)*E34/100, 0)</f>
        <v>#REF!</v>
      </c>
      <c r="I34" s="37"/>
      <c r="M34" s="91" t="s">
        <v>156</v>
      </c>
      <c r="N34" s="97"/>
    </row>
    <row r="35" spans="2:14" ht="29.15" customHeight="1" x14ac:dyDescent="0.3">
      <c r="B35" s="38" t="s">
        <v>43</v>
      </c>
      <c r="C35" s="39" t="s">
        <v>44</v>
      </c>
      <c r="D35" s="40">
        <v>63</v>
      </c>
      <c r="E35" s="40">
        <v>2.7</v>
      </c>
      <c r="F35" s="41">
        <v>65.7</v>
      </c>
      <c r="G35" s="252">
        <f t="shared" si="0"/>
        <v>0.19570212765957445</v>
      </c>
      <c r="H35" s="253" t="e">
        <f>IF((ABS((#REF!-#REF!)*E35/100))&gt;0.1, (#REF!-#REF!)*E35/100, 0)</f>
        <v>#REF!</v>
      </c>
      <c r="I35" s="37"/>
      <c r="M35" s="91" t="s">
        <v>157</v>
      </c>
      <c r="N35" s="97"/>
    </row>
    <row r="36" spans="2:14" ht="29.15" customHeight="1" thickBot="1" x14ac:dyDescent="0.35">
      <c r="B36" s="38" t="s">
        <v>45</v>
      </c>
      <c r="C36" s="39" t="s">
        <v>46</v>
      </c>
      <c r="D36" s="40">
        <v>63</v>
      </c>
      <c r="E36" s="40">
        <v>2.7</v>
      </c>
      <c r="F36" s="41">
        <v>65.7</v>
      </c>
      <c r="G36" s="252">
        <f t="shared" si="0"/>
        <v>0.19570212765957445</v>
      </c>
      <c r="H36" s="253" t="e">
        <f>IF((ABS((#REF!-#REF!)*E36/100))&gt;0.1, (#REF!-#REF!)*E36/100, 0)</f>
        <v>#REF!</v>
      </c>
      <c r="I36" s="37"/>
      <c r="M36" s="101" t="s">
        <v>158</v>
      </c>
      <c r="N36" s="102"/>
    </row>
    <row r="37" spans="2:14" ht="29.15" customHeight="1" x14ac:dyDescent="0.3">
      <c r="B37" s="38" t="s">
        <v>47</v>
      </c>
      <c r="C37" s="39" t="s">
        <v>48</v>
      </c>
      <c r="D37" s="40">
        <v>65</v>
      </c>
      <c r="E37" s="40">
        <v>8.1999999999999993</v>
      </c>
      <c r="F37" s="41">
        <v>73.2</v>
      </c>
      <c r="G37" s="252">
        <f t="shared" si="0"/>
        <v>0.21804255319148935</v>
      </c>
      <c r="H37" s="253" t="e">
        <f>IF((ABS((#REF!-#REF!)*E37/100))&gt;0.1, (#REF!-#REF!)*E37/100, 0)</f>
        <v>#REF!</v>
      </c>
      <c r="I37" s="37"/>
      <c r="M37" s="87"/>
      <c r="N37" s="88">
        <v>2024</v>
      </c>
    </row>
    <row r="38" spans="2:14" ht="29.15" customHeight="1" x14ac:dyDescent="0.3">
      <c r="B38" s="38">
        <v>702.40009999999995</v>
      </c>
      <c r="C38" s="39" t="s">
        <v>49</v>
      </c>
      <c r="D38" s="40">
        <v>60</v>
      </c>
      <c r="E38" s="40">
        <v>2.7</v>
      </c>
      <c r="F38" s="41">
        <v>62.7</v>
      </c>
      <c r="G38" s="252">
        <f t="shared" si="0"/>
        <v>0.18676595744680849</v>
      </c>
      <c r="H38" s="253" t="e">
        <f>IF((ABS((#REF!-#REF!)*E38/100))&gt;0.1, (#REF!-#REF!)*E38/100, 0)</f>
        <v>#REF!</v>
      </c>
      <c r="I38" s="37"/>
      <c r="M38" s="91" t="s">
        <v>144</v>
      </c>
      <c r="N38" s="92" t="s">
        <v>145</v>
      </c>
    </row>
    <row r="39" spans="2:14" ht="29.15" customHeight="1" x14ac:dyDescent="0.3">
      <c r="B39" s="38">
        <v>702.40020000000004</v>
      </c>
      <c r="C39" s="39" t="s">
        <v>50</v>
      </c>
      <c r="D39" s="40">
        <v>60</v>
      </c>
      <c r="E39" s="42">
        <v>2.7</v>
      </c>
      <c r="F39" s="41">
        <v>62.7</v>
      </c>
      <c r="G39" s="252">
        <f t="shared" si="0"/>
        <v>0.18676595744680849</v>
      </c>
      <c r="H39" s="253" t="e">
        <f>IF((ABS((#REF!-#REF!)*E39/100))&gt;0.1, (#REF!-#REF!)*E39/100, 0)</f>
        <v>#REF!</v>
      </c>
      <c r="I39" s="37"/>
      <c r="M39" s="91" t="s">
        <v>146</v>
      </c>
      <c r="N39" s="97"/>
    </row>
    <row r="40" spans="2:14" ht="29.15" customHeight="1" x14ac:dyDescent="0.3">
      <c r="B40" s="38">
        <v>702.41010000000006</v>
      </c>
      <c r="C40" s="39" t="s">
        <v>51</v>
      </c>
      <c r="D40" s="40">
        <v>65</v>
      </c>
      <c r="E40" s="40">
        <v>2.7</v>
      </c>
      <c r="F40" s="41">
        <v>67.7</v>
      </c>
      <c r="G40" s="252">
        <f t="shared" si="0"/>
        <v>0.20165957446808508</v>
      </c>
      <c r="H40" s="253" t="e">
        <f>IF((ABS((#REF!-#REF!)*E40/100))&gt;0.1, (#REF!-#REF!)*E40/100, 0)</f>
        <v>#REF!</v>
      </c>
      <c r="I40" s="37"/>
      <c r="M40" s="91" t="s">
        <v>148</v>
      </c>
      <c r="N40" s="97"/>
    </row>
    <row r="41" spans="2:14" ht="29.15" customHeight="1" x14ac:dyDescent="0.3">
      <c r="B41" s="38">
        <v>702.42010000000005</v>
      </c>
      <c r="C41" s="39" t="s">
        <v>52</v>
      </c>
      <c r="D41" s="40">
        <v>65</v>
      </c>
      <c r="E41" s="40">
        <v>10.199999999999999</v>
      </c>
      <c r="F41" s="41">
        <v>75.2</v>
      </c>
      <c r="G41" s="252">
        <f t="shared" si="0"/>
        <v>0.22399999999999998</v>
      </c>
      <c r="H41" s="253" t="e">
        <f>IF((ABS((#REF!-#REF!)*E41/100))&gt;0.1, (#REF!-#REF!)*E41/100, 0)</f>
        <v>#REF!</v>
      </c>
      <c r="I41" s="37"/>
      <c r="M41" s="91" t="s">
        <v>150</v>
      </c>
      <c r="N41" s="97"/>
    </row>
    <row r="42" spans="2:14" ht="29.15" customHeight="1" thickBot="1" x14ac:dyDescent="0.35">
      <c r="B42" s="38">
        <v>702.43010000000004</v>
      </c>
      <c r="C42" s="39" t="s">
        <v>53</v>
      </c>
      <c r="D42" s="40">
        <v>65</v>
      </c>
      <c r="E42" s="40">
        <v>10.199999999999999</v>
      </c>
      <c r="F42" s="41">
        <v>75.2</v>
      </c>
      <c r="G42" s="252">
        <f t="shared" si="0"/>
        <v>0.22399999999999998</v>
      </c>
      <c r="H42" s="253" t="e">
        <f>IF((ABS((#REF!-#REF!)*E42/100))&gt;0.1, (#REF!-#REF!)*E42/100, 0)</f>
        <v>#REF!</v>
      </c>
      <c r="I42" s="37"/>
      <c r="M42" s="101" t="s">
        <v>142</v>
      </c>
      <c r="N42" s="102"/>
    </row>
    <row r="43" spans="2:14" ht="29.15" customHeight="1" x14ac:dyDescent="0.3">
      <c r="B43" s="38" t="s">
        <v>54</v>
      </c>
      <c r="C43" s="39" t="s">
        <v>55</v>
      </c>
      <c r="D43" s="40">
        <v>57</v>
      </c>
      <c r="E43" s="40">
        <v>0.2</v>
      </c>
      <c r="F43" s="41">
        <v>57.2</v>
      </c>
      <c r="G43" s="252">
        <f t="shared" si="0"/>
        <v>0.17038297872340424</v>
      </c>
      <c r="H43" s="253" t="e">
        <f>IF((ABS((#REF!-#REF!)*E43/100))&gt;0.1, (#REF!-#REF!)*E43/100, 0)</f>
        <v>#REF!</v>
      </c>
      <c r="I43" s="37"/>
    </row>
    <row r="44" spans="2:14" ht="29.15" customHeight="1" x14ac:dyDescent="0.3">
      <c r="B44" s="43" t="s">
        <v>56</v>
      </c>
      <c r="C44" s="44" t="s">
        <v>55</v>
      </c>
      <c r="D44" s="45">
        <v>65</v>
      </c>
      <c r="E44" s="45">
        <v>0.2</v>
      </c>
      <c r="F44" s="46">
        <v>65.2</v>
      </c>
      <c r="G44" s="277">
        <f t="shared" si="0"/>
        <v>0.1942127659574468</v>
      </c>
      <c r="H44" s="278" t="e">
        <f>IF((ABS((#REF!-#REF!)*E44/100))&gt;0.1, (#REF!-#REF!)*E44/100, 0)</f>
        <v>#REF!</v>
      </c>
      <c r="I44" s="37"/>
    </row>
    <row r="45" spans="2:14" ht="29.15" customHeight="1" x14ac:dyDescent="0.3">
      <c r="B45" s="38" t="s">
        <v>57</v>
      </c>
      <c r="C45" s="39" t="s">
        <v>58</v>
      </c>
      <c r="D45" s="40">
        <v>57</v>
      </c>
      <c r="E45" s="40">
        <v>0.2</v>
      </c>
      <c r="F45" s="41">
        <v>57.2</v>
      </c>
      <c r="G45" s="252">
        <f t="shared" si="0"/>
        <v>0.17038297872340424</v>
      </c>
      <c r="H45" s="253" t="e">
        <f>IF((ABS((#REF!-#REF!)*E45/100))&gt;0.1, (#REF!-#REF!)*E45/100, 0)</f>
        <v>#REF!</v>
      </c>
      <c r="I45" s="37"/>
    </row>
    <row r="46" spans="2:14" ht="29.15" customHeight="1" x14ac:dyDescent="0.3">
      <c r="B46" s="43" t="s">
        <v>59</v>
      </c>
      <c r="C46" s="44" t="s">
        <v>58</v>
      </c>
      <c r="D46" s="45">
        <v>65</v>
      </c>
      <c r="E46" s="47">
        <v>0.2</v>
      </c>
      <c r="F46" s="46">
        <v>65.2</v>
      </c>
      <c r="G46" s="277">
        <f t="shared" si="0"/>
        <v>0.1942127659574468</v>
      </c>
      <c r="H46" s="278" t="e">
        <f>IF((ABS((#REF!-#REF!)*E46/100))&gt;0.1, (#REF!-#REF!)*E46/100, 0)</f>
        <v>#REF!</v>
      </c>
      <c r="I46" s="37"/>
    </row>
    <row r="47" spans="2:14" ht="29.15" customHeight="1" x14ac:dyDescent="0.3">
      <c r="B47" s="38">
        <v>702.46010000000001</v>
      </c>
      <c r="C47" s="39" t="s">
        <v>60</v>
      </c>
      <c r="D47" s="40">
        <v>62</v>
      </c>
      <c r="E47" s="40">
        <v>0.2</v>
      </c>
      <c r="F47" s="41">
        <v>62.2</v>
      </c>
      <c r="G47" s="252">
        <f t="shared" si="0"/>
        <v>0.18527659574468086</v>
      </c>
      <c r="H47" s="253" t="e">
        <f>IF((ABS((#REF!-#REF!)*E47/100))&gt;0.1, (#REF!-#REF!)*E47/100, 0)</f>
        <v>#REF!</v>
      </c>
      <c r="I47" s="37"/>
    </row>
    <row r="48" spans="2:14" ht="29.15" customHeight="1" x14ac:dyDescent="0.3">
      <c r="B48" s="38" t="s">
        <v>61</v>
      </c>
      <c r="C48" s="39" t="s">
        <v>62</v>
      </c>
      <c r="D48" s="40">
        <v>60</v>
      </c>
      <c r="E48" s="40">
        <v>2.7</v>
      </c>
      <c r="F48" s="41">
        <v>62.7</v>
      </c>
      <c r="G48" s="252">
        <f t="shared" si="0"/>
        <v>0.18676595744680849</v>
      </c>
      <c r="H48" s="253" t="e">
        <f>IF((ABS((#REF!-#REF!)*E48/100))&gt;0.1, (#REF!-#REF!)*E48/100, 0)</f>
        <v>#REF!</v>
      </c>
      <c r="I48" s="37"/>
    </row>
    <row r="49" spans="2:17" ht="29.15" customHeight="1" x14ac:dyDescent="0.3">
      <c r="B49" s="38" t="s">
        <v>63</v>
      </c>
      <c r="C49" s="39" t="s">
        <v>64</v>
      </c>
      <c r="D49" s="40">
        <v>65</v>
      </c>
      <c r="E49" s="40">
        <v>2.7</v>
      </c>
      <c r="F49" s="41">
        <v>67.7</v>
      </c>
      <c r="G49" s="252">
        <f t="shared" si="0"/>
        <v>0.20165957446808508</v>
      </c>
      <c r="H49" s="253" t="e">
        <f>IF((ABS((#REF!-#REF!)*E49/100))&gt;0.1, (#REF!-#REF!)*E49/100, 0)</f>
        <v>#REF!</v>
      </c>
      <c r="I49" s="37"/>
    </row>
    <row r="50" spans="2:17" ht="29.15" customHeight="1" x14ac:dyDescent="0.3">
      <c r="B50" s="38" t="s">
        <v>65</v>
      </c>
      <c r="C50" s="39" t="s">
        <v>66</v>
      </c>
      <c r="D50" s="40">
        <v>62</v>
      </c>
      <c r="E50" s="40">
        <v>0.2</v>
      </c>
      <c r="F50" s="41">
        <v>62.2</v>
      </c>
      <c r="G50" s="252">
        <f t="shared" si="0"/>
        <v>0.18527659574468086</v>
      </c>
      <c r="H50" s="253" t="e">
        <f>IF((ABS((#REF!-#REF!)*E50/100))&gt;0.1, (#REF!-#REF!)*E50/100, 0)</f>
        <v>#REF!</v>
      </c>
      <c r="I50" s="37"/>
    </row>
    <row r="51" spans="2:17" ht="29.15" customHeight="1" x14ac:dyDescent="0.3">
      <c r="B51" s="38" t="s">
        <v>67</v>
      </c>
      <c r="C51" s="39" t="s">
        <v>68</v>
      </c>
      <c r="D51" s="40">
        <v>40</v>
      </c>
      <c r="E51" s="40">
        <v>0.2</v>
      </c>
      <c r="F51" s="41">
        <v>40.200000000000003</v>
      </c>
      <c r="G51" s="252">
        <f t="shared" si="0"/>
        <v>0.11974468085106384</v>
      </c>
      <c r="H51" s="253" t="e">
        <f>IF((ABS((#REF!-#REF!)*E51/100))&gt;0.1, (#REF!-#REF!)*E51/100, 0)</f>
        <v>#REF!</v>
      </c>
      <c r="I51" s="37"/>
    </row>
    <row r="52" spans="2:17" ht="29.15" customHeight="1" x14ac:dyDescent="0.3">
      <c r="B52" s="38" t="s">
        <v>67</v>
      </c>
      <c r="C52" s="39" t="s">
        <v>69</v>
      </c>
      <c r="D52" s="48"/>
      <c r="E52" s="48"/>
      <c r="F52" s="49"/>
      <c r="G52" s="275" t="s">
        <v>70</v>
      </c>
      <c r="H52" s="276" t="e">
        <f>IF((ABS((#REF!-#REF!)*E52/100))&gt;0.1, (#REF!-#REF!)*E52/100, 0)</f>
        <v>#REF!</v>
      </c>
      <c r="I52" s="37"/>
    </row>
    <row r="53" spans="2:17" ht="29.15" customHeight="1" thickBot="1" x14ac:dyDescent="0.35">
      <c r="B53" s="272" t="s">
        <v>71</v>
      </c>
      <c r="C53" s="273"/>
      <c r="D53" s="273"/>
      <c r="E53" s="273"/>
      <c r="F53" s="273"/>
      <c r="G53" s="273"/>
      <c r="H53" s="274"/>
      <c r="I53" s="37"/>
    </row>
    <row r="54" spans="2:17" ht="45" customHeight="1" thickBot="1" x14ac:dyDescent="0.35">
      <c r="B54" s="50"/>
      <c r="C54" s="51"/>
      <c r="D54" s="52"/>
      <c r="E54" s="53"/>
      <c r="F54" s="54"/>
      <c r="G54" s="55"/>
      <c r="H54" s="55"/>
      <c r="I54" s="37"/>
    </row>
    <row r="55" spans="2:17" ht="46" customHeight="1" thickBot="1" x14ac:dyDescent="0.3">
      <c r="B55" s="254" t="s">
        <v>72</v>
      </c>
      <c r="C55" s="229"/>
      <c r="D55" s="229"/>
      <c r="E55" s="229"/>
      <c r="F55" s="229"/>
      <c r="G55" s="229"/>
      <c r="H55" s="230"/>
      <c r="I55" s="9"/>
    </row>
    <row r="56" spans="2:17" ht="44.15" customHeight="1" thickBot="1" x14ac:dyDescent="0.3">
      <c r="B56" s="28" t="s">
        <v>23</v>
      </c>
      <c r="C56" s="29" t="s">
        <v>24</v>
      </c>
      <c r="D56" s="30" t="s">
        <v>25</v>
      </c>
      <c r="E56" s="30" t="s">
        <v>26</v>
      </c>
      <c r="F56" s="30" t="s">
        <v>27</v>
      </c>
      <c r="G56" s="255" t="s">
        <v>28</v>
      </c>
      <c r="H56" s="256"/>
      <c r="I56" s="31"/>
    </row>
    <row r="57" spans="2:17" ht="24.65" customHeight="1" thickBot="1" x14ac:dyDescent="0.35">
      <c r="B57" s="56" t="s">
        <v>73</v>
      </c>
      <c r="C57" s="57" t="s">
        <v>74</v>
      </c>
      <c r="D57" s="58">
        <v>65</v>
      </c>
      <c r="E57" s="59">
        <v>1</v>
      </c>
      <c r="F57" s="60">
        <f>D57+E57</f>
        <v>66</v>
      </c>
      <c r="G57" s="266">
        <f>IF((ABS((($K$13-$K$12)/235)*F57/100))&gt;0.01, ((($K$13-$K$12)/235)*F57/100), 0)</f>
        <v>0.19659574468085103</v>
      </c>
      <c r="H57" s="267" t="e">
        <f>IF((ABS((#REF!-#REF!)*E57/100))&gt;0.1, (#REF!-#REF!)*E57/100, 0)</f>
        <v>#REF!</v>
      </c>
      <c r="I57" s="37"/>
    </row>
    <row r="58" spans="2:17" ht="45" customHeight="1" thickBot="1" x14ac:dyDescent="0.35">
      <c r="B58" s="50"/>
      <c r="C58" s="51"/>
      <c r="D58" s="52"/>
      <c r="E58" s="53"/>
      <c r="F58" s="54"/>
      <c r="G58" s="55"/>
      <c r="H58" s="55"/>
      <c r="I58" s="37"/>
    </row>
    <row r="59" spans="2:17" ht="46" customHeight="1" thickBot="1" x14ac:dyDescent="0.3">
      <c r="B59" s="254" t="s">
        <v>75</v>
      </c>
      <c r="C59" s="229"/>
      <c r="D59" s="229"/>
      <c r="E59" s="229"/>
      <c r="F59" s="229"/>
      <c r="G59" s="229"/>
      <c r="H59" s="230"/>
      <c r="I59" s="9"/>
      <c r="P59" s="24"/>
      <c r="Q59" s="24"/>
    </row>
    <row r="60" spans="2:17" ht="44.15" customHeight="1" thickBot="1" x14ac:dyDescent="0.3">
      <c r="B60" s="28" t="s">
        <v>23</v>
      </c>
      <c r="C60" s="29" t="s">
        <v>24</v>
      </c>
      <c r="D60" s="30" t="s">
        <v>25</v>
      </c>
      <c r="E60" s="30" t="s">
        <v>26</v>
      </c>
      <c r="F60" s="30" t="s">
        <v>27</v>
      </c>
      <c r="G60" s="255" t="s">
        <v>76</v>
      </c>
      <c r="H60" s="256"/>
      <c r="I60" s="31"/>
      <c r="P60" s="24"/>
      <c r="Q60" s="24"/>
    </row>
    <row r="61" spans="2:17" ht="22.5" customHeight="1" thickBot="1" x14ac:dyDescent="0.35">
      <c r="B61" s="107" t="s">
        <v>77</v>
      </c>
      <c r="C61" s="108" t="s">
        <v>78</v>
      </c>
      <c r="D61" s="109">
        <v>56</v>
      </c>
      <c r="E61" s="110">
        <v>0.2</v>
      </c>
      <c r="F61" s="111">
        <v>56.2</v>
      </c>
      <c r="G61" s="268">
        <f>IF((ABS((($K$13-$K$12)/235)*F61/100))&gt;0.01, ((($K$13-$K$12)/235)*F61/100), 0)</f>
        <v>0.16740425531914893</v>
      </c>
      <c r="H61" s="269" t="e">
        <f>IF((ABS((#REF!-#REF!)*E61/100))&gt;0.1, (#REF!-#REF!)*E61/100, 0)</f>
        <v>#REF!</v>
      </c>
      <c r="I61" s="37"/>
      <c r="P61" s="24"/>
      <c r="Q61" s="24"/>
    </row>
    <row r="62" spans="2:17" ht="44.15" customHeight="1" thickBot="1" x14ac:dyDescent="0.3">
      <c r="B62" s="28" t="s">
        <v>23</v>
      </c>
      <c r="C62" s="29" t="s">
        <v>24</v>
      </c>
      <c r="D62" s="30" t="s">
        <v>25</v>
      </c>
      <c r="E62" s="30" t="s">
        <v>26</v>
      </c>
      <c r="F62" s="30" t="s">
        <v>27</v>
      </c>
      <c r="G62" s="255" t="s">
        <v>81</v>
      </c>
      <c r="H62" s="256"/>
      <c r="I62" s="31"/>
      <c r="P62" s="24"/>
      <c r="Q62" s="24"/>
    </row>
    <row r="63" spans="2:17" ht="22.5" customHeight="1" thickBot="1" x14ac:dyDescent="0.35">
      <c r="B63" s="56" t="s">
        <v>77</v>
      </c>
      <c r="C63" s="112" t="s">
        <v>78</v>
      </c>
      <c r="D63" s="58">
        <v>56</v>
      </c>
      <c r="E63" s="59">
        <v>0.2</v>
      </c>
      <c r="F63" s="60">
        <v>56.2</v>
      </c>
      <c r="G63" s="270">
        <f>IF((ABS((($K$13-$K$12)/2000)*F63/100))&gt;0.001, ((($K$13-$K$12)/2000)*F63/100), 0)</f>
        <v>1.9670000000000003E-2</v>
      </c>
      <c r="H63" s="271" t="e">
        <f>IF((ABS((#REF!-#REF!)*E63/100))&gt;0.1, (#REF!-#REF!)*E63/100, 0)</f>
        <v>#REF!</v>
      </c>
      <c r="I63" s="37"/>
      <c r="P63" s="24"/>
      <c r="Q63" s="24"/>
    </row>
    <row r="64" spans="2:17" ht="44.15" customHeight="1" thickBot="1" x14ac:dyDescent="0.3">
      <c r="B64" s="28" t="s">
        <v>23</v>
      </c>
      <c r="C64" s="29" t="s">
        <v>24</v>
      </c>
      <c r="D64" s="30" t="s">
        <v>25</v>
      </c>
      <c r="E64" s="30" t="s">
        <v>26</v>
      </c>
      <c r="F64" s="30" t="s">
        <v>27</v>
      </c>
      <c r="G64" s="255" t="s">
        <v>76</v>
      </c>
      <c r="H64" s="256"/>
      <c r="I64" s="31"/>
      <c r="P64" s="24"/>
      <c r="Q64" s="24"/>
    </row>
    <row r="65" spans="2:17" ht="22" customHeight="1" thickBot="1" x14ac:dyDescent="0.35">
      <c r="B65" s="32" t="s">
        <v>79</v>
      </c>
      <c r="C65" s="61" t="s">
        <v>80</v>
      </c>
      <c r="D65" s="34">
        <v>95</v>
      </c>
      <c r="E65" s="35">
        <v>0.2</v>
      </c>
      <c r="F65" s="36">
        <v>95.2</v>
      </c>
      <c r="G65" s="259">
        <f>IF((ABS((($K$13-$K$12)/235)*F65/100))&gt;0.01, ((($K$13-$K$12)/235)*F65/100), 0)</f>
        <v>0.28357446808510639</v>
      </c>
      <c r="H65" s="260" t="e">
        <f>IF((ABS((#REF!-#REF!)*E65/100))&gt;0.1, (#REF!-#REF!)*E65/100, 0)</f>
        <v>#REF!</v>
      </c>
      <c r="I65" s="37"/>
    </row>
    <row r="66" spans="2:17" ht="44.15" customHeight="1" thickBot="1" x14ac:dyDescent="0.3">
      <c r="B66" s="28" t="s">
        <v>23</v>
      </c>
      <c r="C66" s="29" t="s">
        <v>24</v>
      </c>
      <c r="D66" s="30" t="s">
        <v>25</v>
      </c>
      <c r="E66" s="30" t="s">
        <v>26</v>
      </c>
      <c r="F66" s="30" t="s">
        <v>27</v>
      </c>
      <c r="G66" s="255" t="s">
        <v>81</v>
      </c>
      <c r="H66" s="256"/>
    </row>
    <row r="67" spans="2:17" ht="22" customHeight="1" thickBot="1" x14ac:dyDescent="0.3">
      <c r="B67" s="123" t="s">
        <v>82</v>
      </c>
      <c r="C67" s="124" t="s">
        <v>83</v>
      </c>
      <c r="D67" s="125">
        <v>40</v>
      </c>
      <c r="E67" s="125">
        <v>0.2</v>
      </c>
      <c r="F67" s="126">
        <v>40.200000000000003</v>
      </c>
      <c r="G67" s="261">
        <f>IF((ABS((($K$13-$K$12)/2000)*F67/100))&gt;0.001, ((($K$13-$K$12)/2000)*F67/100), 0)</f>
        <v>1.4070000000000003E-2</v>
      </c>
      <c r="H67" s="262" t="e">
        <f>IF((ABS((#REF!-#REF!)*E67/100))&gt;0.1, (#REF!-#REF!)*E67/100, 0)</f>
        <v>#REF!</v>
      </c>
      <c r="I67" s="31"/>
      <c r="P67" s="24"/>
      <c r="Q67" s="24"/>
    </row>
    <row r="68" spans="2:17" ht="44.15" customHeight="1" thickBot="1" x14ac:dyDescent="0.35">
      <c r="B68" s="263" t="s">
        <v>84</v>
      </c>
      <c r="C68" s="264"/>
      <c r="D68" s="264"/>
      <c r="E68" s="264"/>
      <c r="F68" s="264"/>
      <c r="G68" s="264"/>
      <c r="H68" s="265"/>
      <c r="I68" s="37"/>
      <c r="P68" s="24"/>
      <c r="Q68" s="24"/>
    </row>
    <row r="69" spans="2:17" ht="44.15" customHeight="1" thickBot="1" x14ac:dyDescent="0.3">
      <c r="B69" s="28" t="s">
        <v>23</v>
      </c>
      <c r="C69" s="29" t="s">
        <v>24</v>
      </c>
      <c r="D69" s="30" t="s">
        <v>25</v>
      </c>
      <c r="E69" s="30" t="s">
        <v>26</v>
      </c>
      <c r="F69" s="30" t="s">
        <v>27</v>
      </c>
      <c r="G69" s="255" t="s">
        <v>85</v>
      </c>
      <c r="H69" s="256"/>
    </row>
    <row r="70" spans="2:17" ht="22" customHeight="1" thickBot="1" x14ac:dyDescent="0.3">
      <c r="B70" s="56" t="s">
        <v>77</v>
      </c>
      <c r="C70" s="57" t="s">
        <v>78</v>
      </c>
      <c r="D70" s="58">
        <v>56</v>
      </c>
      <c r="E70" s="59">
        <v>0.2</v>
      </c>
      <c r="F70" s="60">
        <v>56.2</v>
      </c>
      <c r="G70" s="266">
        <f>IF((ABS((($K$13-$K$12)/14400)*F70/100))&gt;0.002, ((($K$13-$K$12)/14400)*F70/100), 0)</f>
        <v>2.7319444444444448E-3</v>
      </c>
      <c r="H70" s="267" t="e">
        <f>IF((ABS((#REF!-#REF!)*E70/100))&gt;0.1, (#REF!-#REF!)*E70/100, 0)</f>
        <v>#REF!</v>
      </c>
      <c r="I70" s="9"/>
    </row>
    <row r="71" spans="2:17" ht="56.25" customHeight="1" thickBot="1" x14ac:dyDescent="0.3">
      <c r="I71" s="31"/>
    </row>
    <row r="72" spans="2:17" ht="46" customHeight="1" thickBot="1" x14ac:dyDescent="0.35">
      <c r="B72" s="254" t="s">
        <v>86</v>
      </c>
      <c r="C72" s="229"/>
      <c r="D72" s="229"/>
      <c r="E72" s="229"/>
      <c r="F72" s="229"/>
      <c r="G72" s="229"/>
      <c r="H72" s="230"/>
      <c r="I72" s="37"/>
    </row>
    <row r="73" spans="2:17" ht="44.15" customHeight="1" thickBot="1" x14ac:dyDescent="0.35">
      <c r="B73" s="64" t="s">
        <v>23</v>
      </c>
      <c r="C73" s="29" t="s">
        <v>24</v>
      </c>
      <c r="D73" s="30" t="s">
        <v>25</v>
      </c>
      <c r="E73" s="30" t="s">
        <v>87</v>
      </c>
      <c r="F73" s="30" t="s">
        <v>27</v>
      </c>
      <c r="G73" s="255" t="s">
        <v>88</v>
      </c>
      <c r="H73" s="256"/>
      <c r="I73" s="37"/>
    </row>
    <row r="74" spans="2:17" ht="22" customHeight="1" x14ac:dyDescent="0.3">
      <c r="B74" s="65" t="s">
        <v>89</v>
      </c>
      <c r="C74" s="61" t="s">
        <v>90</v>
      </c>
      <c r="D74" s="34">
        <v>9</v>
      </c>
      <c r="E74" s="35">
        <v>0.2</v>
      </c>
      <c r="F74" s="36">
        <v>9.1999999999999993</v>
      </c>
      <c r="G74" s="259">
        <f t="shared" ref="G74:G82" si="2">IF((ABS(($K$13-$K$12)*F74/100))&gt;0.1, ($K$13-$K$12)*F74/100, 0)</f>
        <v>6.44</v>
      </c>
      <c r="H74" s="260" t="e">
        <f>IF((ABS((#REF!-#REF!)*E74/100))&gt;0.1, (#REF!-#REF!)*E74/100, 0)</f>
        <v>#REF!</v>
      </c>
      <c r="I74" s="37"/>
    </row>
    <row r="75" spans="2:17" ht="22" customHeight="1" x14ac:dyDescent="0.3">
      <c r="B75" s="66" t="s">
        <v>91</v>
      </c>
      <c r="C75" s="62" t="s">
        <v>92</v>
      </c>
      <c r="D75" s="40">
        <v>9</v>
      </c>
      <c r="E75" s="40">
        <v>0.2</v>
      </c>
      <c r="F75" s="41">
        <v>9.1999999999999993</v>
      </c>
      <c r="G75" s="252">
        <f t="shared" si="2"/>
        <v>6.44</v>
      </c>
      <c r="H75" s="253" t="e">
        <f>IF((ABS((#REF!-#REF!)*E75/100))&gt;0.1, (#REF!-#REF!)*E75/100, 0)</f>
        <v>#REF!</v>
      </c>
      <c r="I75" s="37"/>
    </row>
    <row r="76" spans="2:17" ht="22" customHeight="1" x14ac:dyDescent="0.3">
      <c r="B76" s="66" t="s">
        <v>93</v>
      </c>
      <c r="C76" s="62" t="s">
        <v>94</v>
      </c>
      <c r="D76" s="40">
        <v>9</v>
      </c>
      <c r="E76" s="40">
        <v>0.2</v>
      </c>
      <c r="F76" s="41">
        <v>9.1999999999999993</v>
      </c>
      <c r="G76" s="252">
        <f t="shared" si="2"/>
        <v>6.44</v>
      </c>
      <c r="H76" s="253" t="e">
        <f>IF((ABS((#REF!-#REF!)*E76/100))&gt;0.1, (#REF!-#REF!)*E76/100, 0)</f>
        <v>#REF!</v>
      </c>
      <c r="I76" s="37"/>
    </row>
    <row r="77" spans="2:17" ht="22" customHeight="1" x14ac:dyDescent="0.3">
      <c r="B77" s="66" t="s">
        <v>95</v>
      </c>
      <c r="C77" s="62" t="s">
        <v>96</v>
      </c>
      <c r="D77" s="40">
        <v>7.5</v>
      </c>
      <c r="E77" s="40">
        <v>0.2</v>
      </c>
      <c r="F77" s="41">
        <v>7.7</v>
      </c>
      <c r="G77" s="252">
        <f t="shared" si="2"/>
        <v>5.39</v>
      </c>
      <c r="H77" s="253" t="e">
        <f>IF((ABS((#REF!-#REF!)*E77/100))&gt;0.1, (#REF!-#REF!)*E77/100, 0)</f>
        <v>#REF!</v>
      </c>
      <c r="I77" s="37"/>
    </row>
    <row r="78" spans="2:17" ht="22" customHeight="1" x14ac:dyDescent="0.3">
      <c r="B78" s="66" t="s">
        <v>97</v>
      </c>
      <c r="C78" s="62" t="s">
        <v>98</v>
      </c>
      <c r="D78" s="40">
        <v>7.5</v>
      </c>
      <c r="E78" s="40">
        <v>0.2</v>
      </c>
      <c r="F78" s="41">
        <v>7.7</v>
      </c>
      <c r="G78" s="252">
        <f t="shared" si="2"/>
        <v>5.39</v>
      </c>
      <c r="H78" s="253" t="e">
        <f>IF((ABS((#REF!-#REF!)*E78/100))&gt;0.1, (#REF!-#REF!)*E78/100, 0)</f>
        <v>#REF!</v>
      </c>
      <c r="I78" s="37"/>
    </row>
    <row r="79" spans="2:17" ht="22" customHeight="1" x14ac:dyDescent="0.3">
      <c r="B79" s="66" t="s">
        <v>99</v>
      </c>
      <c r="C79" s="62" t="s">
        <v>100</v>
      </c>
      <c r="D79" s="40">
        <v>7.5</v>
      </c>
      <c r="E79" s="40">
        <v>0.2</v>
      </c>
      <c r="F79" s="41">
        <v>7.7</v>
      </c>
      <c r="G79" s="252">
        <f t="shared" si="2"/>
        <v>5.39</v>
      </c>
      <c r="H79" s="253" t="e">
        <f>IF((ABS((#REF!-#REF!)*E79/100))&gt;0.1, (#REF!-#REF!)*E79/100, 0)</f>
        <v>#REF!</v>
      </c>
      <c r="I79" s="37"/>
    </row>
    <row r="80" spans="2:17" ht="22" customHeight="1" x14ac:dyDescent="0.3">
      <c r="B80" s="66" t="s">
        <v>101</v>
      </c>
      <c r="C80" s="62" t="s">
        <v>102</v>
      </c>
      <c r="D80" s="40">
        <v>7.5</v>
      </c>
      <c r="E80" s="40">
        <v>0.2</v>
      </c>
      <c r="F80" s="41">
        <v>7.7</v>
      </c>
      <c r="G80" s="252">
        <f t="shared" si="2"/>
        <v>5.39</v>
      </c>
      <c r="H80" s="253" t="e">
        <f>IF((ABS((#REF!-#REF!)*E80/100))&gt;0.1, (#REF!-#REF!)*E80/100, 0)</f>
        <v>#REF!</v>
      </c>
      <c r="I80" s="37"/>
    </row>
    <row r="81" spans="2:14" ht="22" customHeight="1" x14ac:dyDescent="0.25">
      <c r="B81" s="66" t="s">
        <v>103</v>
      </c>
      <c r="C81" s="62" t="s">
        <v>104</v>
      </c>
      <c r="D81" s="40">
        <v>13.5</v>
      </c>
      <c r="E81" s="40">
        <v>0.2</v>
      </c>
      <c r="F81" s="41">
        <v>13.7</v>
      </c>
      <c r="G81" s="252">
        <f t="shared" si="2"/>
        <v>9.59</v>
      </c>
      <c r="H81" s="253" t="e">
        <f>IF((ABS((#REF!-#REF!)*E81/100))&gt;0.1, (#REF!-#REF!)*E81/100, 0)</f>
        <v>#REF!</v>
      </c>
    </row>
    <row r="82" spans="2:14" ht="22" customHeight="1" thickBot="1" x14ac:dyDescent="0.3">
      <c r="B82" s="13" t="s">
        <v>105</v>
      </c>
      <c r="C82" s="67" t="s">
        <v>106</v>
      </c>
      <c r="D82" s="68">
        <v>12</v>
      </c>
      <c r="E82" s="68">
        <v>0.2</v>
      </c>
      <c r="F82" s="69">
        <v>12.2</v>
      </c>
      <c r="G82" s="250">
        <f t="shared" si="2"/>
        <v>8.5399999999999991</v>
      </c>
      <c r="H82" s="251" t="e">
        <f>IF((ABS((#REF!-#REF!)*E82/100))&gt;0.1, (#REF!-#REF!)*E82/100, 0)</f>
        <v>#REF!</v>
      </c>
      <c r="I82" s="9"/>
    </row>
    <row r="83" spans="2:14" ht="56.25" customHeight="1" thickBot="1" x14ac:dyDescent="0.3">
      <c r="I83" s="31"/>
    </row>
    <row r="84" spans="2:14" ht="46" customHeight="1" thickBot="1" x14ac:dyDescent="0.35">
      <c r="B84" s="254" t="s">
        <v>107</v>
      </c>
      <c r="C84" s="229"/>
      <c r="D84" s="229"/>
      <c r="E84" s="229"/>
      <c r="F84" s="229"/>
      <c r="G84" s="229"/>
      <c r="H84" s="230"/>
      <c r="I84" s="37"/>
    </row>
    <row r="85" spans="2:14" ht="43.5" customHeight="1" thickBot="1" x14ac:dyDescent="0.35">
      <c r="B85" s="64" t="s">
        <v>23</v>
      </c>
      <c r="C85" s="29" t="s">
        <v>24</v>
      </c>
      <c r="D85" s="30" t="s">
        <v>25</v>
      </c>
      <c r="E85" s="30" t="s">
        <v>87</v>
      </c>
      <c r="F85" s="30" t="s">
        <v>27</v>
      </c>
      <c r="G85" s="255" t="s">
        <v>88</v>
      </c>
      <c r="H85" s="256"/>
      <c r="I85" s="37"/>
    </row>
    <row r="86" spans="2:14" ht="22" customHeight="1" x14ac:dyDescent="0.25">
      <c r="B86" s="70" t="s">
        <v>108</v>
      </c>
      <c r="C86" s="71" t="s">
        <v>109</v>
      </c>
      <c r="D86" s="72">
        <v>6.5</v>
      </c>
      <c r="E86" s="73">
        <v>1</v>
      </c>
      <c r="F86" s="74">
        <v>7.5</v>
      </c>
      <c r="G86" s="257">
        <f>IF((ABS(($K$13-$K$12)*F86/100))&gt;0.1, ($K$13-$K$12)*F86/100, 0)</f>
        <v>5.25</v>
      </c>
      <c r="H86" s="258" t="e">
        <f>IF((ABS((#REF!-#REF!)*E86/100))&gt;0.1, (#REF!-#REF!)*E86/100, 0)</f>
        <v>#REF!</v>
      </c>
    </row>
    <row r="87" spans="2:14" ht="22" customHeight="1" thickBot="1" x14ac:dyDescent="0.3">
      <c r="B87" s="75" t="s">
        <v>110</v>
      </c>
      <c r="C87" s="67" t="s">
        <v>111</v>
      </c>
      <c r="D87" s="68">
        <v>6.5</v>
      </c>
      <c r="E87" s="68">
        <v>1</v>
      </c>
      <c r="F87" s="69">
        <v>7.5</v>
      </c>
      <c r="G87" s="250">
        <f>IF((ABS(($K$13-$K$12)*F87/100))&gt;0.1, ($K$13-$K$12)*F87/100, 0)</f>
        <v>5.25</v>
      </c>
      <c r="H87" s="251" t="e">
        <f>IF((ABS((#REF!-#REF!)*E87/100))&gt;0.1, (#REF!-#REF!)*E87/100, 0)</f>
        <v>#REF!</v>
      </c>
    </row>
    <row r="88" spans="2:14" ht="43.5" customHeight="1" thickBot="1" x14ac:dyDescent="0.3"/>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152" t="s">
        <v>115</v>
      </c>
      <c r="D92" s="77" t="s">
        <v>116</v>
      </c>
      <c r="E92" s="243" t="s">
        <v>117</v>
      </c>
      <c r="F92" s="243"/>
      <c r="G92" s="244" t="s">
        <v>118</v>
      </c>
      <c r="H92" s="245"/>
    </row>
    <row r="93" spans="2:14" ht="33" customHeight="1" thickBot="1" x14ac:dyDescent="0.3">
      <c r="B93" s="232"/>
      <c r="C93" s="249">
        <v>235</v>
      </c>
      <c r="D93" s="249"/>
      <c r="E93" s="249"/>
      <c r="F93" s="249"/>
      <c r="G93" s="246"/>
      <c r="H93" s="247"/>
    </row>
    <row r="94" spans="2:14" s="78" customFormat="1" ht="33" customHeight="1" x14ac:dyDescent="0.35">
      <c r="B94" s="224"/>
      <c r="C94" s="224"/>
      <c r="D94" s="224"/>
      <c r="E94" s="224"/>
      <c r="F94" s="224"/>
      <c r="G94" s="224"/>
      <c r="H94" s="224"/>
      <c r="J94" s="10"/>
      <c r="K94" s="10"/>
      <c r="L94" s="10"/>
      <c r="M94" s="1"/>
      <c r="N94" s="1"/>
    </row>
    <row r="95" spans="2:14" s="78" customFormat="1" ht="33" customHeight="1" x14ac:dyDescent="0.35">
      <c r="B95" s="225" t="s">
        <v>119</v>
      </c>
      <c r="C95" s="225"/>
      <c r="D95" s="225"/>
      <c r="E95" s="225"/>
      <c r="F95" s="225"/>
      <c r="G95" s="225"/>
      <c r="H95" s="225"/>
      <c r="J95" s="10"/>
      <c r="K95" s="10"/>
      <c r="L95" s="10"/>
      <c r="M95" s="1"/>
      <c r="N95" s="1"/>
    </row>
    <row r="96" spans="2:14" s="78" customFormat="1" ht="40.5" customHeight="1" x14ac:dyDescent="0.35">
      <c r="B96" s="226" t="s">
        <v>120</v>
      </c>
      <c r="C96" s="226"/>
      <c r="E96" s="79"/>
      <c r="F96" s="79"/>
      <c r="G96" s="79"/>
      <c r="H96" s="79"/>
      <c r="J96" s="10"/>
      <c r="K96" s="10"/>
      <c r="L96" s="10"/>
      <c r="M96" s="1"/>
      <c r="N96" s="1"/>
    </row>
    <row r="97" spans="2:17" s="78" customFormat="1" ht="33" customHeight="1" x14ac:dyDescent="0.35">
      <c r="C97" s="103" t="str">
        <f>CONCATENATE(" $45.000"," +")</f>
        <v xml:space="preserve"> $45.000 +</v>
      </c>
      <c r="D97" s="104">
        <f>G22</f>
        <v>0.29846808510638295</v>
      </c>
      <c r="E97" s="105" t="s">
        <v>163</v>
      </c>
      <c r="F97" s="80">
        <f>(45+G22)</f>
        <v>45.298468085106386</v>
      </c>
      <c r="G97" s="18"/>
      <c r="H97" s="18"/>
      <c r="J97" s="10"/>
      <c r="K97" s="10"/>
      <c r="L97" s="10"/>
      <c r="M97" s="1"/>
      <c r="N97" s="1"/>
    </row>
    <row r="98" spans="2:17" ht="43.5" customHeight="1" x14ac:dyDescent="0.4">
      <c r="B98" s="227" t="s">
        <v>121</v>
      </c>
      <c r="C98" s="227"/>
      <c r="D98" s="106">
        <f>F97</f>
        <v>45.298468085106386</v>
      </c>
      <c r="E98" s="81" t="s">
        <v>122</v>
      </c>
      <c r="F98" s="78"/>
      <c r="G98" s="18"/>
      <c r="H98" s="18"/>
    </row>
    <row r="99" spans="2:17" ht="31.5" customHeight="1" thickBot="1" x14ac:dyDescent="0.4">
      <c r="B99" s="78"/>
      <c r="C99" s="78"/>
      <c r="D99" s="80"/>
      <c r="E99" s="18"/>
      <c r="F99" s="18"/>
      <c r="G99" s="18"/>
      <c r="H99" s="18"/>
      <c r="I99" s="9"/>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152" t="s">
        <v>115</v>
      </c>
      <c r="D103" s="77" t="s">
        <v>116</v>
      </c>
      <c r="E103" s="243" t="s">
        <v>117</v>
      </c>
      <c r="F103" s="243"/>
      <c r="G103" s="244" t="s">
        <v>125</v>
      </c>
      <c r="H103" s="245"/>
    </row>
    <row r="104" spans="2:17" ht="33" customHeight="1" thickBot="1" x14ac:dyDescent="0.3">
      <c r="B104" s="232"/>
      <c r="C104" s="249">
        <v>235</v>
      </c>
      <c r="D104" s="249"/>
      <c r="E104" s="249"/>
      <c r="F104" s="249"/>
      <c r="G104" s="246"/>
      <c r="H104" s="247"/>
    </row>
    <row r="105" spans="2:17" s="78" customFormat="1" ht="33" customHeight="1" x14ac:dyDescent="0.35">
      <c r="B105" s="224"/>
      <c r="C105" s="224"/>
      <c r="D105" s="224"/>
      <c r="E105" s="224"/>
      <c r="F105" s="224"/>
      <c r="G105" s="224"/>
      <c r="H105" s="224"/>
      <c r="J105" s="10"/>
      <c r="K105" s="10"/>
      <c r="L105" s="10"/>
      <c r="M105" s="1"/>
      <c r="N105" s="1"/>
    </row>
    <row r="106" spans="2:17" s="78" customFormat="1" ht="33" customHeight="1" x14ac:dyDescent="0.35">
      <c r="B106" s="225" t="s">
        <v>126</v>
      </c>
      <c r="C106" s="225"/>
      <c r="D106" s="225"/>
      <c r="E106" s="225"/>
      <c r="F106" s="225"/>
      <c r="G106" s="225"/>
      <c r="H106" s="225"/>
      <c r="J106" s="10"/>
      <c r="K106" s="10"/>
      <c r="L106" s="10"/>
      <c r="M106" s="1"/>
      <c r="N106" s="1"/>
    </row>
    <row r="107" spans="2:17" s="78" customFormat="1" ht="40.5" customHeight="1" x14ac:dyDescent="0.35">
      <c r="B107" s="226" t="s">
        <v>120</v>
      </c>
      <c r="C107" s="226"/>
      <c r="E107" s="79"/>
      <c r="F107" s="79"/>
      <c r="G107" s="79"/>
      <c r="H107" s="79"/>
      <c r="J107" s="10"/>
      <c r="K107" s="10"/>
      <c r="L107" s="10"/>
      <c r="M107" s="1"/>
      <c r="N107" s="1"/>
    </row>
    <row r="108" spans="2:17" s="78" customFormat="1" ht="33" customHeight="1" x14ac:dyDescent="0.35">
      <c r="C108" s="103" t="str">
        <f>CONCATENATE(" $45.000"," +")</f>
        <v xml:space="preserve"> $45.000 +</v>
      </c>
      <c r="D108" s="104">
        <f>G61</f>
        <v>0.16740425531914893</v>
      </c>
      <c r="E108" s="105" t="s">
        <v>163</v>
      </c>
      <c r="F108" s="80">
        <f>(45+G61)</f>
        <v>45.167404255319148</v>
      </c>
      <c r="G108" s="18"/>
      <c r="H108" s="18"/>
      <c r="J108" s="10"/>
      <c r="K108" s="10"/>
      <c r="L108" s="10"/>
      <c r="M108" s="1"/>
      <c r="N108" s="1"/>
    </row>
    <row r="109" spans="2:17" ht="43.5" customHeight="1" x14ac:dyDescent="0.4">
      <c r="B109" s="227" t="s">
        <v>121</v>
      </c>
      <c r="C109" s="227"/>
      <c r="D109" s="106">
        <f>F108</f>
        <v>45.167404255319148</v>
      </c>
      <c r="E109" s="81" t="s">
        <v>122</v>
      </c>
      <c r="F109" s="78"/>
      <c r="G109" s="18"/>
      <c r="H109" s="18"/>
    </row>
    <row r="110" spans="2:17" ht="33" customHeight="1" thickBot="1" x14ac:dyDescent="0.4">
      <c r="B110" s="78"/>
      <c r="C110" s="78"/>
      <c r="D110" s="80"/>
      <c r="E110" s="18"/>
      <c r="F110" s="18"/>
      <c r="G110" s="18"/>
      <c r="H110" s="18"/>
      <c r="I110" s="9"/>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152" t="s">
        <v>115</v>
      </c>
      <c r="D114" s="77" t="s">
        <v>116</v>
      </c>
      <c r="E114" s="243" t="s">
        <v>117</v>
      </c>
      <c r="F114" s="243"/>
      <c r="G114" s="244" t="s">
        <v>125</v>
      </c>
      <c r="H114" s="245"/>
    </row>
    <row r="115" spans="2:17" ht="33" customHeight="1" thickBot="1" x14ac:dyDescent="0.3">
      <c r="B115" s="232"/>
      <c r="C115" s="249">
        <v>2000</v>
      </c>
      <c r="D115" s="249"/>
      <c r="E115" s="249"/>
      <c r="F115" s="249"/>
      <c r="G115" s="246"/>
      <c r="H115" s="247"/>
    </row>
    <row r="116" spans="2:17" s="78" customFormat="1" ht="33" customHeight="1" x14ac:dyDescent="0.35">
      <c r="B116" s="224"/>
      <c r="C116" s="224"/>
      <c r="D116" s="224"/>
      <c r="E116" s="224"/>
      <c r="F116" s="224"/>
      <c r="G116" s="224"/>
      <c r="H116" s="224"/>
      <c r="J116" s="10"/>
      <c r="K116" s="10"/>
      <c r="L116" s="10"/>
      <c r="M116" s="1"/>
      <c r="N116" s="1"/>
    </row>
    <row r="117" spans="2:17" s="78" customFormat="1" ht="33" customHeight="1" x14ac:dyDescent="0.35">
      <c r="B117" s="225" t="s">
        <v>129</v>
      </c>
      <c r="C117" s="225"/>
      <c r="D117" s="225"/>
      <c r="E117" s="225"/>
      <c r="F117" s="225"/>
      <c r="G117" s="225"/>
      <c r="H117" s="225"/>
      <c r="J117" s="10"/>
      <c r="K117" s="10"/>
      <c r="L117" s="10"/>
      <c r="M117" s="1"/>
      <c r="N117" s="1"/>
    </row>
    <row r="118" spans="2:17" s="78" customFormat="1" ht="40.5" customHeight="1" x14ac:dyDescent="0.35">
      <c r="B118" s="226" t="s">
        <v>120</v>
      </c>
      <c r="C118" s="226"/>
      <c r="E118" s="79"/>
      <c r="F118" s="79"/>
      <c r="G118" s="79"/>
      <c r="H118" s="79"/>
      <c r="J118" s="10"/>
      <c r="K118" s="10"/>
      <c r="L118" s="10"/>
      <c r="M118" s="1"/>
      <c r="N118" s="1"/>
    </row>
    <row r="119" spans="2:17" s="78" customFormat="1" ht="33" customHeight="1" x14ac:dyDescent="0.35">
      <c r="C119" s="103" t="str">
        <f>CONCATENATE(" $45.000"," +")</f>
        <v xml:space="preserve"> $45.000 +</v>
      </c>
      <c r="D119" s="104">
        <f>G67</f>
        <v>1.4070000000000003E-2</v>
      </c>
      <c r="E119" s="105" t="s">
        <v>163</v>
      </c>
      <c r="F119" s="80">
        <f>(45+G67)</f>
        <v>45.014069999999997</v>
      </c>
      <c r="G119" s="18"/>
      <c r="H119" s="18"/>
      <c r="J119" s="10"/>
      <c r="K119" s="10"/>
      <c r="L119" s="10"/>
      <c r="M119" s="1"/>
      <c r="N119" s="1"/>
    </row>
    <row r="120" spans="2:17" ht="43.5" customHeight="1" x14ac:dyDescent="0.4">
      <c r="B120" s="227" t="s">
        <v>121</v>
      </c>
      <c r="C120" s="227"/>
      <c r="D120" s="106">
        <f>F119</f>
        <v>45.014069999999997</v>
      </c>
      <c r="E120" s="81" t="s">
        <v>130</v>
      </c>
      <c r="F120" s="78"/>
      <c r="G120" s="18"/>
      <c r="H120" s="18"/>
    </row>
    <row r="121" spans="2:17" ht="34" customHeight="1" thickBot="1" x14ac:dyDescent="0.4">
      <c r="B121" s="78"/>
      <c r="C121" s="78"/>
      <c r="D121" s="80"/>
      <c r="E121" s="18"/>
      <c r="F121" s="18"/>
      <c r="G121" s="18"/>
      <c r="H121" s="18"/>
      <c r="I121" s="9"/>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152" t="s">
        <v>115</v>
      </c>
      <c r="D125" s="77" t="s">
        <v>116</v>
      </c>
      <c r="E125" s="243" t="s">
        <v>117</v>
      </c>
      <c r="F125" s="243"/>
      <c r="G125" s="244" t="s">
        <v>118</v>
      </c>
      <c r="H125" s="245"/>
    </row>
    <row r="126" spans="2:17" ht="33" customHeight="1" thickBot="1" x14ac:dyDescent="0.3">
      <c r="B126" s="232"/>
      <c r="C126" s="248">
        <v>14400</v>
      </c>
      <c r="D126" s="249"/>
      <c r="E126" s="249"/>
      <c r="F126" s="249"/>
      <c r="G126" s="246"/>
      <c r="H126" s="247"/>
    </row>
    <row r="127" spans="2:17" s="78" customFormat="1" ht="33" customHeight="1" x14ac:dyDescent="0.35">
      <c r="B127" s="224"/>
      <c r="C127" s="224"/>
      <c r="D127" s="224"/>
      <c r="E127" s="224"/>
      <c r="F127" s="224"/>
      <c r="G127" s="224"/>
      <c r="H127" s="224"/>
      <c r="J127" s="10"/>
      <c r="K127" s="10"/>
      <c r="L127" s="10"/>
      <c r="M127" s="1"/>
      <c r="N127" s="1"/>
    </row>
    <row r="128" spans="2:17" s="78" customFormat="1" ht="33" customHeight="1" x14ac:dyDescent="0.35">
      <c r="B128" s="225" t="s">
        <v>133</v>
      </c>
      <c r="C128" s="225"/>
      <c r="D128" s="225"/>
      <c r="E128" s="225"/>
      <c r="F128" s="225"/>
      <c r="G128" s="225"/>
      <c r="H128" s="225"/>
      <c r="J128" s="10"/>
      <c r="K128" s="10"/>
      <c r="L128" s="10"/>
      <c r="M128" s="1"/>
      <c r="N128" s="1"/>
    </row>
    <row r="129" spans="2:17" s="78" customFormat="1" ht="40.5" customHeight="1" x14ac:dyDescent="0.35">
      <c r="B129" s="226" t="s">
        <v>120</v>
      </c>
      <c r="C129" s="226"/>
      <c r="E129" s="79"/>
      <c r="F129" s="79"/>
      <c r="G129" s="79"/>
      <c r="H129" s="79"/>
      <c r="J129" s="10"/>
      <c r="K129" s="10"/>
      <c r="L129" s="10"/>
      <c r="M129" s="1"/>
      <c r="N129" s="1"/>
    </row>
    <row r="130" spans="2:17" s="78" customFormat="1" ht="33" customHeight="1" x14ac:dyDescent="0.35">
      <c r="C130" s="103" t="str">
        <f>CONCATENATE(" $45.000"," +")</f>
        <v xml:space="preserve"> $45.000 +</v>
      </c>
      <c r="D130" s="104">
        <f>G70</f>
        <v>2.7319444444444448E-3</v>
      </c>
      <c r="E130" s="105" t="s">
        <v>163</v>
      </c>
      <c r="F130" s="80">
        <f>(45+G70)</f>
        <v>45.002731944444442</v>
      </c>
      <c r="G130" s="18"/>
      <c r="H130" s="18"/>
      <c r="J130" s="10"/>
      <c r="K130" s="10"/>
      <c r="L130" s="10"/>
      <c r="M130" s="1"/>
      <c r="N130" s="1"/>
    </row>
    <row r="131" spans="2:17" ht="43.5" customHeight="1" x14ac:dyDescent="0.4">
      <c r="B131" s="227" t="s">
        <v>121</v>
      </c>
      <c r="C131" s="227"/>
      <c r="D131" s="106">
        <f>F130</f>
        <v>45.002731944444442</v>
      </c>
      <c r="E131" s="239" t="s">
        <v>134</v>
      </c>
      <c r="F131" s="239"/>
      <c r="G131" s="18"/>
      <c r="H131" s="78"/>
    </row>
    <row r="132" spans="2:17" ht="27" customHeight="1" thickBot="1" x14ac:dyDescent="0.4">
      <c r="B132" s="78"/>
      <c r="C132" s="78"/>
      <c r="D132" s="80"/>
      <c r="E132" s="18"/>
      <c r="F132" s="18"/>
      <c r="G132" s="18"/>
      <c r="H132" s="18"/>
      <c r="I132" s="9"/>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row>
    <row r="138" spans="2:17" s="78" customFormat="1" ht="33" customHeight="1" x14ac:dyDescent="0.35">
      <c r="B138" s="224"/>
      <c r="C138" s="224"/>
      <c r="D138" s="224"/>
      <c r="E138" s="224"/>
      <c r="F138" s="224"/>
      <c r="G138" s="224"/>
      <c r="H138" s="224"/>
      <c r="J138" s="10"/>
      <c r="K138" s="10"/>
      <c r="L138" s="10"/>
      <c r="M138" s="1"/>
      <c r="N138" s="1"/>
    </row>
    <row r="139" spans="2:17" s="78" customFormat="1" ht="33" customHeight="1" x14ac:dyDescent="0.35">
      <c r="B139" s="225" t="s">
        <v>137</v>
      </c>
      <c r="C139" s="225"/>
      <c r="D139" s="225"/>
      <c r="E139" s="225"/>
      <c r="F139" s="225"/>
      <c r="G139" s="225"/>
      <c r="H139" s="225"/>
      <c r="J139" s="10"/>
      <c r="K139" s="10"/>
      <c r="L139" s="10"/>
      <c r="M139" s="1"/>
      <c r="N139" s="1"/>
    </row>
    <row r="140" spans="2:17" s="78" customFormat="1" ht="40.5" customHeight="1" x14ac:dyDescent="0.35">
      <c r="B140" s="226" t="s">
        <v>120</v>
      </c>
      <c r="C140" s="226"/>
      <c r="E140" s="79"/>
      <c r="F140" s="79"/>
      <c r="G140" s="79"/>
      <c r="H140" s="79"/>
      <c r="J140" s="10"/>
      <c r="K140" s="10"/>
      <c r="L140" s="10"/>
      <c r="M140" s="1"/>
      <c r="N140" s="1"/>
    </row>
    <row r="141" spans="2:17" s="78" customFormat="1" ht="33" customHeight="1" x14ac:dyDescent="0.35">
      <c r="C141" s="103" t="str">
        <f>CONCATENATE(" $45.000"," +")</f>
        <v xml:space="preserve"> $45.000 +</v>
      </c>
      <c r="D141" s="104">
        <f>G74</f>
        <v>6.44</v>
      </c>
      <c r="E141" s="105" t="s">
        <v>163</v>
      </c>
      <c r="F141" s="80">
        <f>(45+G74)</f>
        <v>51.44</v>
      </c>
      <c r="G141" s="18"/>
      <c r="H141" s="18"/>
      <c r="J141" s="10"/>
      <c r="K141" s="10"/>
      <c r="L141" s="10"/>
      <c r="M141" s="1"/>
      <c r="N141" s="1"/>
    </row>
    <row r="142" spans="2:17" ht="18" x14ac:dyDescent="0.4">
      <c r="B142" s="227" t="s">
        <v>121</v>
      </c>
      <c r="C142" s="227"/>
      <c r="D142" s="106">
        <f>F141</f>
        <v>51.44</v>
      </c>
      <c r="E142" s="81" t="s">
        <v>13</v>
      </c>
      <c r="F142" s="81"/>
      <c r="G142" s="18"/>
      <c r="H142" s="78"/>
      <c r="O142" s="24"/>
    </row>
    <row r="143" spans="2:17" ht="17.5" x14ac:dyDescent="0.35">
      <c r="B143" s="78"/>
      <c r="C143" s="78"/>
      <c r="D143" s="80"/>
      <c r="E143" s="18"/>
      <c r="F143" s="18"/>
      <c r="G143" s="18"/>
      <c r="H143" s="18"/>
      <c r="O143" s="24"/>
    </row>
    <row r="144" spans="2:17" x14ac:dyDescent="0.25">
      <c r="O144" s="24"/>
    </row>
    <row r="145" spans="15:15" x14ac:dyDescent="0.25">
      <c r="O145" s="24"/>
    </row>
  </sheetData>
  <sheetProtection algorithmName="SHA-512" hashValue="K/+Ma4oDtSdzaTjHuRyxKsZfubeVJ9aQTtSEHMs4SC5YnCVvduDX2grcVw672n2GPhZIh7xLtxu8llBuCsZqAA==" saltValue="8Sb7te1/KjrC8nCHK+j52A==" spinCount="100000" sheet="1" formatColumns="0" formatRows="0"/>
  <mergeCells count="145">
    <mergeCell ref="J6:K6"/>
    <mergeCell ref="M6:N8"/>
    <mergeCell ref="B7:E7"/>
    <mergeCell ref="B8:H8"/>
    <mergeCell ref="B9:H9"/>
    <mergeCell ref="B10:C10"/>
    <mergeCell ref="D10:F10"/>
    <mergeCell ref="B1:D1"/>
    <mergeCell ref="C3:E3"/>
    <mergeCell ref="G3:H3"/>
    <mergeCell ref="C4:E4"/>
    <mergeCell ref="G4:H4"/>
    <mergeCell ref="B6:E6"/>
    <mergeCell ref="F6:G6"/>
    <mergeCell ref="B16:H16"/>
    <mergeCell ref="B17:H17"/>
    <mergeCell ref="B18:H18"/>
    <mergeCell ref="B19:H19"/>
    <mergeCell ref="B20:H20"/>
    <mergeCell ref="G21:H21"/>
    <mergeCell ref="B11:H11"/>
    <mergeCell ref="J11:K11"/>
    <mergeCell ref="B12:E12"/>
    <mergeCell ref="B13:H13"/>
    <mergeCell ref="B14:H14"/>
    <mergeCell ref="B15:H15"/>
    <mergeCell ref="G28:H28"/>
    <mergeCell ref="G29:H29"/>
    <mergeCell ref="G30:H30"/>
    <mergeCell ref="G31:H31"/>
    <mergeCell ref="G32:H32"/>
    <mergeCell ref="G33:H33"/>
    <mergeCell ref="G22:H22"/>
    <mergeCell ref="G23:H23"/>
    <mergeCell ref="G24:H24"/>
    <mergeCell ref="G25:H25"/>
    <mergeCell ref="G26:H26"/>
    <mergeCell ref="G27:H27"/>
    <mergeCell ref="G40:H40"/>
    <mergeCell ref="G41:H41"/>
    <mergeCell ref="G42:H42"/>
    <mergeCell ref="G43:H43"/>
    <mergeCell ref="G44:H44"/>
    <mergeCell ref="G45:H45"/>
    <mergeCell ref="G34:H34"/>
    <mergeCell ref="G35:H35"/>
    <mergeCell ref="G36:H36"/>
    <mergeCell ref="G37:H37"/>
    <mergeCell ref="G38:H38"/>
    <mergeCell ref="G39:H39"/>
    <mergeCell ref="G52:H52"/>
    <mergeCell ref="B53:H53"/>
    <mergeCell ref="B55:H55"/>
    <mergeCell ref="G56:H56"/>
    <mergeCell ref="G57:H57"/>
    <mergeCell ref="B59:H59"/>
    <mergeCell ref="G46:H46"/>
    <mergeCell ref="G47:H47"/>
    <mergeCell ref="G48:H48"/>
    <mergeCell ref="G49:H49"/>
    <mergeCell ref="G50:H50"/>
    <mergeCell ref="G51:H51"/>
    <mergeCell ref="G66:H66"/>
    <mergeCell ref="G67:H67"/>
    <mergeCell ref="B68:H68"/>
    <mergeCell ref="G69:H69"/>
    <mergeCell ref="G70:H70"/>
    <mergeCell ref="B72:H72"/>
    <mergeCell ref="G60:H60"/>
    <mergeCell ref="G61:H61"/>
    <mergeCell ref="G62:H62"/>
    <mergeCell ref="G63:H63"/>
    <mergeCell ref="G64:H64"/>
    <mergeCell ref="G65:H65"/>
    <mergeCell ref="G79:H79"/>
    <mergeCell ref="G80:H80"/>
    <mergeCell ref="G81:H81"/>
    <mergeCell ref="G82:H82"/>
    <mergeCell ref="B84:H84"/>
    <mergeCell ref="G85:H85"/>
    <mergeCell ref="G73:H73"/>
    <mergeCell ref="G74:H74"/>
    <mergeCell ref="G75:H75"/>
    <mergeCell ref="G76:H76"/>
    <mergeCell ref="G77:H77"/>
    <mergeCell ref="G78:H78"/>
    <mergeCell ref="G86:H86"/>
    <mergeCell ref="G87:H87"/>
    <mergeCell ref="B89:H89"/>
    <mergeCell ref="B90:H90"/>
    <mergeCell ref="B91:H91"/>
    <mergeCell ref="B92:B93"/>
    <mergeCell ref="E92:F92"/>
    <mergeCell ref="G92:H93"/>
    <mergeCell ref="C93:F93"/>
    <mergeCell ref="B102:H102"/>
    <mergeCell ref="B103:B104"/>
    <mergeCell ref="E103:F103"/>
    <mergeCell ref="G103:H104"/>
    <mergeCell ref="C104:F104"/>
    <mergeCell ref="B105:H105"/>
    <mergeCell ref="B94:H94"/>
    <mergeCell ref="B95:H95"/>
    <mergeCell ref="B96:C96"/>
    <mergeCell ref="B98:C98"/>
    <mergeCell ref="B100:H100"/>
    <mergeCell ref="B101:H101"/>
    <mergeCell ref="B114:B115"/>
    <mergeCell ref="E114:F114"/>
    <mergeCell ref="G114:H115"/>
    <mergeCell ref="C115:F115"/>
    <mergeCell ref="B116:H116"/>
    <mergeCell ref="B117:H117"/>
    <mergeCell ref="B106:H106"/>
    <mergeCell ref="B107:C107"/>
    <mergeCell ref="B109:C109"/>
    <mergeCell ref="B111:H111"/>
    <mergeCell ref="B112:H112"/>
    <mergeCell ref="B113:H113"/>
    <mergeCell ref="B127:H127"/>
    <mergeCell ref="B128:H128"/>
    <mergeCell ref="B129:C129"/>
    <mergeCell ref="B131:C131"/>
    <mergeCell ref="E131:F131"/>
    <mergeCell ref="B133:H133"/>
    <mergeCell ref="B118:C118"/>
    <mergeCell ref="B120:C120"/>
    <mergeCell ref="B122:H122"/>
    <mergeCell ref="B123:H123"/>
    <mergeCell ref="B124:H124"/>
    <mergeCell ref="B125:B126"/>
    <mergeCell ref="E125:F125"/>
    <mergeCell ref="G125:H126"/>
    <mergeCell ref="C126:F126"/>
    <mergeCell ref="B138:H138"/>
    <mergeCell ref="B139:H139"/>
    <mergeCell ref="B140:C140"/>
    <mergeCell ref="B142:C142"/>
    <mergeCell ref="B134:H134"/>
    <mergeCell ref="B135:H135"/>
    <mergeCell ref="B136:B137"/>
    <mergeCell ref="C136:C137"/>
    <mergeCell ref="D136:D137"/>
    <mergeCell ref="E136:F137"/>
    <mergeCell ref="G136:H137"/>
  </mergeCells>
  <dataValidations count="5">
    <dataValidation type="list" allowBlank="1" showInputMessage="1" showErrorMessage="1" sqref="K13" xr:uid="{F742ACE2-C803-42CC-AABA-50F7FF603197}">
      <formula1>$N$9:$N$42</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2902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366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830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294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758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222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686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150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614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078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542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006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470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0934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398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6330D321-09AF-4FF5-A6A2-445F55890F5D}">
      <formula1>#REF!</formula1>
    </dataValidation>
    <dataValidation type="list" allowBlank="1" showInputMessage="1" showErrorMessage="1" sqref="WVR983034 K65394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K130930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K196466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K262002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K327538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K393074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K458610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K524146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K589682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K655218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K720754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K786290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K851826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K917362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K982898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K9" xr:uid="{80FB052C-0DE4-4E3A-9259-226A37B2C121}">
      <formula1>$M$11:$M$22</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WVR983033" xr:uid="{FABB3D1F-824D-4B79-BE6E-E48C1A40C499}">
      <formula1>$N$9:$N$9</formula1>
    </dataValidation>
    <dataValidation type="list" allowBlank="1" showInputMessage="1" showErrorMessage="1" sqref="K8" xr:uid="{99814C32-934C-4C5A-9A04-31F9561560B0}">
      <formula1>"2022,2023,2024,2025, 2026"</formula1>
    </dataValidation>
  </dataValidations>
  <hyperlinks>
    <hyperlink ref="M9" r:id="rId1" display="https://www.dot.ny.gov/main/business-center/contractors/construction-division/fuel-asphalt-steel-price-adjustments?nd=nysdot" xr:uid="{500EC026-4D48-420E-98C8-3A04FE56147B}"/>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36E6-41A3-414A-8BC8-7E32C691F955}">
  <dimension ref="B1:W145"/>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November</v>
      </c>
      <c r="G1" s="3">
        <f>K8</f>
        <v>2022</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51" t="s">
        <v>159</v>
      </c>
      <c r="G4" s="301" t="s">
        <v>160</v>
      </c>
      <c r="H4" s="302"/>
      <c r="I4" s="150"/>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November 1, 2022</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49"/>
      <c r="J8" s="84" t="s">
        <v>140</v>
      </c>
      <c r="K8" s="85">
        <v>2022</v>
      </c>
      <c r="M8" s="290"/>
      <c r="N8" s="291"/>
    </row>
    <row r="9" spans="2:17" ht="24" customHeight="1" x14ac:dyDescent="0.25">
      <c r="B9" s="279" t="s">
        <v>11</v>
      </c>
      <c r="C9" s="279"/>
      <c r="D9" s="279"/>
      <c r="E9" s="279"/>
      <c r="F9" s="279"/>
      <c r="G9" s="279"/>
      <c r="H9" s="279"/>
      <c r="I9" s="149"/>
      <c r="J9" s="84" t="s">
        <v>141</v>
      </c>
      <c r="K9" s="85" t="s">
        <v>157</v>
      </c>
      <c r="L9" s="86"/>
      <c r="M9" s="87" t="s">
        <v>143</v>
      </c>
      <c r="N9" s="88">
        <v>2022</v>
      </c>
    </row>
    <row r="10" spans="2:17" ht="24" customHeight="1" thickBot="1" x14ac:dyDescent="0.3">
      <c r="B10" s="293" t="s">
        <v>12</v>
      </c>
      <c r="C10" s="293"/>
      <c r="D10" s="294" t="str">
        <f>CONCATENATE("The ",F1," ",G1," Average is")</f>
        <v>The November 2022 Average is</v>
      </c>
      <c r="E10" s="294"/>
      <c r="F10" s="294"/>
      <c r="G10" s="20">
        <f>K13</f>
        <v>690</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49"/>
      <c r="J13" s="95" t="s">
        <v>149</v>
      </c>
      <c r="K13" s="96">
        <v>690</v>
      </c>
      <c r="M13" s="91" t="s">
        <v>150</v>
      </c>
      <c r="N13" s="93" t="s">
        <v>116</v>
      </c>
      <c r="P13" s="24"/>
      <c r="Q13" s="24"/>
    </row>
    <row r="14" spans="2:17" ht="24" customHeight="1" x14ac:dyDescent="0.25">
      <c r="B14" s="279" t="s">
        <v>16</v>
      </c>
      <c r="C14" s="279"/>
      <c r="D14" s="279"/>
      <c r="E14" s="279"/>
      <c r="F14" s="279"/>
      <c r="G14" s="279"/>
      <c r="H14" s="279"/>
      <c r="I14" s="149"/>
      <c r="J14" s="1"/>
      <c r="K14" s="1"/>
      <c r="M14" s="91" t="s">
        <v>142</v>
      </c>
      <c r="N14" s="97">
        <v>655</v>
      </c>
      <c r="P14" s="24"/>
      <c r="Q14" s="24"/>
    </row>
    <row r="15" spans="2:17" ht="24" customHeight="1" x14ac:dyDescent="0.25">
      <c r="B15" s="279" t="s">
        <v>17</v>
      </c>
      <c r="C15" s="279"/>
      <c r="D15" s="279"/>
      <c r="E15" s="279"/>
      <c r="F15" s="279"/>
      <c r="G15" s="279"/>
      <c r="H15" s="279"/>
      <c r="I15" s="149"/>
      <c r="J15" s="1"/>
      <c r="K15" s="1"/>
      <c r="M15" s="91" t="s">
        <v>151</v>
      </c>
      <c r="N15" s="97">
        <v>719</v>
      </c>
      <c r="P15" s="24"/>
      <c r="Q15" s="24"/>
    </row>
    <row r="16" spans="2:17" ht="24" customHeight="1" x14ac:dyDescent="0.25">
      <c r="B16" s="279" t="s">
        <v>18</v>
      </c>
      <c r="C16" s="279"/>
      <c r="D16" s="279"/>
      <c r="E16" s="279"/>
      <c r="F16" s="279"/>
      <c r="G16" s="279"/>
      <c r="H16" s="279"/>
      <c r="I16" s="149"/>
      <c r="J16" s="1"/>
      <c r="K16" s="1"/>
      <c r="M16" s="91" t="s">
        <v>152</v>
      </c>
      <c r="N16" s="97">
        <v>779</v>
      </c>
      <c r="P16" s="24"/>
      <c r="Q16" s="24"/>
    </row>
    <row r="17" spans="2:23" ht="24" customHeight="1" x14ac:dyDescent="0.25">
      <c r="B17" s="279" t="s">
        <v>19</v>
      </c>
      <c r="C17" s="279"/>
      <c r="D17" s="279"/>
      <c r="E17" s="279"/>
      <c r="F17" s="279"/>
      <c r="G17" s="279"/>
      <c r="H17" s="279"/>
      <c r="I17" s="149"/>
      <c r="J17" s="1"/>
      <c r="K17" s="1"/>
      <c r="M17" s="91" t="s">
        <v>153</v>
      </c>
      <c r="N17" s="97">
        <v>824</v>
      </c>
      <c r="P17" s="24"/>
      <c r="Q17" s="24"/>
    </row>
    <row r="18" spans="2:23" ht="24" customHeight="1" thickBot="1" x14ac:dyDescent="0.3">
      <c r="B18" s="280" t="s">
        <v>20</v>
      </c>
      <c r="C18" s="281"/>
      <c r="D18" s="281"/>
      <c r="E18" s="281"/>
      <c r="F18" s="281"/>
      <c r="G18" s="281"/>
      <c r="H18" s="281"/>
      <c r="I18" s="25"/>
      <c r="J18" s="98"/>
      <c r="K18" s="99"/>
      <c r="M18" s="91" t="s">
        <v>154</v>
      </c>
      <c r="N18" s="97">
        <v>829</v>
      </c>
      <c r="P18" s="24"/>
      <c r="Q18" s="24"/>
    </row>
    <row r="19" spans="2:23" ht="33.65" customHeight="1" thickBot="1" x14ac:dyDescent="0.3">
      <c r="B19" s="305" t="s">
        <v>21</v>
      </c>
      <c r="C19" s="306"/>
      <c r="D19" s="306"/>
      <c r="E19" s="306"/>
      <c r="F19" s="306"/>
      <c r="G19" s="306"/>
      <c r="H19" s="307"/>
      <c r="I19" s="148"/>
      <c r="J19" s="100"/>
      <c r="K19" s="99"/>
      <c r="M19" s="91" t="s">
        <v>155</v>
      </c>
      <c r="N19" s="97">
        <v>806</v>
      </c>
      <c r="P19" s="27"/>
      <c r="Q19" s="27"/>
      <c r="R19" s="27"/>
      <c r="S19" s="27"/>
      <c r="V19" s="24"/>
      <c r="W19" s="24"/>
    </row>
    <row r="20" spans="2:23" ht="33.65" customHeight="1" thickBot="1" x14ac:dyDescent="0.3">
      <c r="B20" s="254" t="s">
        <v>22</v>
      </c>
      <c r="C20" s="229"/>
      <c r="D20" s="229"/>
      <c r="E20" s="229"/>
      <c r="F20" s="229"/>
      <c r="G20" s="229"/>
      <c r="H20" s="230"/>
      <c r="I20" s="9"/>
      <c r="J20" s="100"/>
      <c r="K20" s="99"/>
      <c r="M20" s="91" t="s">
        <v>156</v>
      </c>
      <c r="N20" s="97">
        <v>764</v>
      </c>
      <c r="P20" s="24"/>
      <c r="Q20" s="24"/>
    </row>
    <row r="21" spans="2:23" ht="33.65" customHeight="1" thickBot="1" x14ac:dyDescent="0.3">
      <c r="B21" s="28" t="s">
        <v>23</v>
      </c>
      <c r="C21" s="29" t="s">
        <v>24</v>
      </c>
      <c r="D21" s="30" t="s">
        <v>25</v>
      </c>
      <c r="E21" s="30" t="s">
        <v>26</v>
      </c>
      <c r="F21" s="30" t="s">
        <v>27</v>
      </c>
      <c r="G21" s="255" t="s">
        <v>28</v>
      </c>
      <c r="H21" s="256"/>
      <c r="I21" s="31"/>
      <c r="J21" s="100"/>
      <c r="K21" s="99"/>
      <c r="M21" s="91" t="s">
        <v>157</v>
      </c>
      <c r="N21" s="97">
        <v>690</v>
      </c>
      <c r="P21" s="24"/>
      <c r="Q21" s="24"/>
    </row>
    <row r="22" spans="2:23" ht="29.15" customHeight="1" thickBot="1" x14ac:dyDescent="0.35">
      <c r="B22" s="32" t="s">
        <v>29</v>
      </c>
      <c r="C22" s="33" t="s">
        <v>30</v>
      </c>
      <c r="D22" s="34">
        <v>100</v>
      </c>
      <c r="E22" s="35">
        <v>0.2</v>
      </c>
      <c r="F22" s="36">
        <v>100.2</v>
      </c>
      <c r="G22" s="259">
        <f t="shared" ref="G22:G51" si="0">IF((ABS((($K$13-$K$12)/235)*F22/100))&gt;0.01, ((($K$13-$K$12)/235)*F22/100), 0)</f>
        <v>0.51165957446808508</v>
      </c>
      <c r="H22" s="260" t="e">
        <f t="shared" ref="H22:H31" si="1">IF((ABS((J13-J12)*E22/100))&gt;0.1, (J13-J12)*E22/100, 0)</f>
        <v>#VALUE!</v>
      </c>
      <c r="I22" s="37"/>
      <c r="K22" s="99"/>
      <c r="L22" s="1"/>
      <c r="M22" s="101" t="s">
        <v>158</v>
      </c>
      <c r="N22" s="102"/>
      <c r="P22" s="24"/>
      <c r="Q22" s="24"/>
    </row>
    <row r="23" spans="2:23" ht="29.15" customHeight="1" x14ac:dyDescent="0.3">
      <c r="B23" s="38">
        <v>702.30010000000004</v>
      </c>
      <c r="C23" s="39" t="s">
        <v>31</v>
      </c>
      <c r="D23" s="40">
        <v>55</v>
      </c>
      <c r="E23" s="40">
        <v>1.7</v>
      </c>
      <c r="F23" s="41">
        <v>56.7</v>
      </c>
      <c r="G23" s="252">
        <f t="shared" si="0"/>
        <v>0.28953191489361702</v>
      </c>
      <c r="H23" s="253" t="e">
        <f t="shared" si="1"/>
        <v>#VALUE!</v>
      </c>
      <c r="I23" s="37"/>
      <c r="M23" s="87"/>
      <c r="N23" s="88">
        <v>2023</v>
      </c>
    </row>
    <row r="24" spans="2:23" ht="29.15" customHeight="1" x14ac:dyDescent="0.3">
      <c r="B24" s="38">
        <v>702.30020000000002</v>
      </c>
      <c r="C24" s="39" t="s">
        <v>32</v>
      </c>
      <c r="D24" s="40">
        <v>55</v>
      </c>
      <c r="E24" s="40">
        <v>1.7</v>
      </c>
      <c r="F24" s="41">
        <v>56.7</v>
      </c>
      <c r="G24" s="252">
        <f t="shared" si="0"/>
        <v>0.28953191489361702</v>
      </c>
      <c r="H24" s="253">
        <f t="shared" si="1"/>
        <v>0</v>
      </c>
      <c r="I24" s="37"/>
      <c r="M24" s="91" t="s">
        <v>144</v>
      </c>
      <c r="N24" s="92" t="s">
        <v>145</v>
      </c>
    </row>
    <row r="25" spans="2:23" ht="29.15" customHeight="1" x14ac:dyDescent="0.3">
      <c r="B25" s="38">
        <v>702.31010000000003</v>
      </c>
      <c r="C25" s="39" t="s">
        <v>33</v>
      </c>
      <c r="D25" s="40">
        <v>63</v>
      </c>
      <c r="E25" s="40">
        <v>2.7</v>
      </c>
      <c r="F25" s="41">
        <v>65.7</v>
      </c>
      <c r="G25" s="252">
        <f t="shared" si="0"/>
        <v>0.33548936170212762</v>
      </c>
      <c r="H25" s="253">
        <f t="shared" si="1"/>
        <v>0</v>
      </c>
      <c r="I25" s="37"/>
      <c r="M25" s="91" t="s">
        <v>146</v>
      </c>
      <c r="N25" s="97"/>
    </row>
    <row r="26" spans="2:23" ht="29.15" customHeight="1" x14ac:dyDescent="0.3">
      <c r="B26" s="38">
        <v>702.31020000000001</v>
      </c>
      <c r="C26" s="39" t="s">
        <v>34</v>
      </c>
      <c r="D26" s="40">
        <v>63</v>
      </c>
      <c r="E26" s="40">
        <v>2.7</v>
      </c>
      <c r="F26" s="41">
        <v>65.7</v>
      </c>
      <c r="G26" s="252">
        <f t="shared" si="0"/>
        <v>0.33548936170212762</v>
      </c>
      <c r="H26" s="253">
        <f t="shared" si="1"/>
        <v>0</v>
      </c>
      <c r="I26" s="37"/>
      <c r="M26" s="91" t="s">
        <v>148</v>
      </c>
      <c r="N26" s="97"/>
    </row>
    <row r="27" spans="2:23" ht="29.15" customHeight="1" x14ac:dyDescent="0.3">
      <c r="B27" s="38">
        <v>702.32010000000002</v>
      </c>
      <c r="C27" s="39" t="s">
        <v>35</v>
      </c>
      <c r="D27" s="40">
        <v>65</v>
      </c>
      <c r="E27" s="40">
        <v>8.1999999999999993</v>
      </c>
      <c r="F27" s="41">
        <v>73.2</v>
      </c>
      <c r="G27" s="252">
        <f t="shared" si="0"/>
        <v>0.37378723404255321</v>
      </c>
      <c r="H27" s="253">
        <f t="shared" si="1"/>
        <v>0</v>
      </c>
      <c r="I27" s="37"/>
      <c r="M27" s="91" t="s">
        <v>150</v>
      </c>
      <c r="N27" s="97"/>
    </row>
    <row r="28" spans="2:23" ht="29.15" customHeight="1" x14ac:dyDescent="0.3">
      <c r="B28" s="38">
        <v>702.33010000000002</v>
      </c>
      <c r="C28" s="39" t="s">
        <v>36</v>
      </c>
      <c r="D28" s="40">
        <v>65</v>
      </c>
      <c r="E28" s="40">
        <v>8.1999999999999993</v>
      </c>
      <c r="F28" s="41">
        <v>73.2</v>
      </c>
      <c r="G28" s="252">
        <f t="shared" si="0"/>
        <v>0.37378723404255321</v>
      </c>
      <c r="H28" s="253">
        <f t="shared" si="1"/>
        <v>0</v>
      </c>
      <c r="I28" s="37"/>
      <c r="M28" s="91" t="s">
        <v>142</v>
      </c>
      <c r="N28" s="97"/>
    </row>
    <row r="29" spans="2:23" ht="29.15" customHeight="1" x14ac:dyDescent="0.3">
      <c r="B29" s="38">
        <v>702.34010000000001</v>
      </c>
      <c r="C29" s="39" t="s">
        <v>37</v>
      </c>
      <c r="D29" s="40">
        <v>65</v>
      </c>
      <c r="E29" s="40">
        <v>2.7</v>
      </c>
      <c r="F29" s="41">
        <v>67.7</v>
      </c>
      <c r="G29" s="252">
        <f t="shared" si="0"/>
        <v>0.34570212765957442</v>
      </c>
      <c r="H29" s="253">
        <f t="shared" si="1"/>
        <v>0</v>
      </c>
      <c r="I29" s="37"/>
      <c r="M29" s="91" t="s">
        <v>151</v>
      </c>
      <c r="N29" s="97"/>
    </row>
    <row r="30" spans="2:23" ht="29.15" customHeight="1" x14ac:dyDescent="0.3">
      <c r="B30" s="38">
        <v>702.34019999999998</v>
      </c>
      <c r="C30" s="39" t="s">
        <v>38</v>
      </c>
      <c r="D30" s="40">
        <v>65</v>
      </c>
      <c r="E30" s="42">
        <v>8.1999999999999993</v>
      </c>
      <c r="F30" s="41">
        <v>73.2</v>
      </c>
      <c r="G30" s="252">
        <f t="shared" si="0"/>
        <v>0.37378723404255321</v>
      </c>
      <c r="H30" s="253">
        <f t="shared" si="1"/>
        <v>0</v>
      </c>
      <c r="I30" s="37"/>
      <c r="M30" s="91" t="s">
        <v>152</v>
      </c>
      <c r="N30" s="97"/>
    </row>
    <row r="31" spans="2:23" ht="29.15" customHeight="1" x14ac:dyDescent="0.3">
      <c r="B31" s="38">
        <v>702.3501</v>
      </c>
      <c r="C31" s="39" t="s">
        <v>39</v>
      </c>
      <c r="D31" s="40">
        <v>57</v>
      </c>
      <c r="E31" s="40">
        <v>0.2</v>
      </c>
      <c r="F31" s="41">
        <v>57.2</v>
      </c>
      <c r="G31" s="252">
        <f t="shared" si="0"/>
        <v>0.29208510638297869</v>
      </c>
      <c r="H31" s="253">
        <f t="shared" si="1"/>
        <v>0</v>
      </c>
      <c r="I31" s="37"/>
      <c r="M31" s="91" t="s">
        <v>153</v>
      </c>
      <c r="N31" s="97"/>
    </row>
    <row r="32" spans="2:23" ht="29.15" customHeight="1" x14ac:dyDescent="0.3">
      <c r="B32" s="43" t="s">
        <v>40</v>
      </c>
      <c r="C32" s="44" t="s">
        <v>39</v>
      </c>
      <c r="D32" s="45">
        <v>65</v>
      </c>
      <c r="E32" s="45">
        <v>0.2</v>
      </c>
      <c r="F32" s="46">
        <v>65.2</v>
      </c>
      <c r="G32" s="277">
        <f t="shared" si="0"/>
        <v>0.33293617021276595</v>
      </c>
      <c r="H32" s="278" t="e">
        <f>IF((ABS((#REF!-J22)*E32/100))&gt;0.1, (#REF!-J22)*E32/100, 0)</f>
        <v>#REF!</v>
      </c>
      <c r="I32" s="37"/>
      <c r="M32" s="91" t="s">
        <v>154</v>
      </c>
      <c r="N32" s="97"/>
    </row>
    <row r="33" spans="2:14" ht="29.15" customHeight="1" x14ac:dyDescent="0.3">
      <c r="B33" s="38">
        <v>702.36009999999999</v>
      </c>
      <c r="C33" s="39" t="s">
        <v>41</v>
      </c>
      <c r="D33" s="40">
        <v>57</v>
      </c>
      <c r="E33" s="40">
        <v>0.2</v>
      </c>
      <c r="F33" s="41">
        <v>57.2</v>
      </c>
      <c r="G33" s="252">
        <f t="shared" si="0"/>
        <v>0.29208510638297869</v>
      </c>
      <c r="H33" s="253" t="e">
        <f>IF((ABS((#REF!-#REF!)*E33/100))&gt;0.1, (#REF!-#REF!)*E33/100, 0)</f>
        <v>#REF!</v>
      </c>
      <c r="I33" s="37"/>
      <c r="M33" s="91" t="s">
        <v>155</v>
      </c>
      <c r="N33" s="97"/>
    </row>
    <row r="34" spans="2:14" ht="29.15" customHeight="1" x14ac:dyDescent="0.3">
      <c r="B34" s="43" t="s">
        <v>42</v>
      </c>
      <c r="C34" s="44" t="s">
        <v>41</v>
      </c>
      <c r="D34" s="45">
        <v>65</v>
      </c>
      <c r="E34" s="45">
        <v>0.2</v>
      </c>
      <c r="F34" s="46">
        <v>65.2</v>
      </c>
      <c r="G34" s="277">
        <f t="shared" si="0"/>
        <v>0.33293617021276595</v>
      </c>
      <c r="H34" s="278" t="e">
        <f>IF((ABS((#REF!-#REF!)*E34/100))&gt;0.1, (#REF!-#REF!)*E34/100, 0)</f>
        <v>#REF!</v>
      </c>
      <c r="I34" s="37"/>
      <c r="M34" s="91" t="s">
        <v>156</v>
      </c>
      <c r="N34" s="97"/>
    </row>
    <row r="35" spans="2:14" ht="29.15" customHeight="1" x14ac:dyDescent="0.3">
      <c r="B35" s="38" t="s">
        <v>43</v>
      </c>
      <c r="C35" s="39" t="s">
        <v>44</v>
      </c>
      <c r="D35" s="40">
        <v>63</v>
      </c>
      <c r="E35" s="40">
        <v>2.7</v>
      </c>
      <c r="F35" s="41">
        <v>65.7</v>
      </c>
      <c r="G35" s="252">
        <f t="shared" si="0"/>
        <v>0.33548936170212762</v>
      </c>
      <c r="H35" s="253" t="e">
        <f>IF((ABS((#REF!-#REF!)*E35/100))&gt;0.1, (#REF!-#REF!)*E35/100, 0)</f>
        <v>#REF!</v>
      </c>
      <c r="I35" s="37"/>
      <c r="M35" s="91" t="s">
        <v>157</v>
      </c>
      <c r="N35" s="97"/>
    </row>
    <row r="36" spans="2:14" ht="29.15" customHeight="1" thickBot="1" x14ac:dyDescent="0.35">
      <c r="B36" s="38" t="s">
        <v>45</v>
      </c>
      <c r="C36" s="39" t="s">
        <v>46</v>
      </c>
      <c r="D36" s="40">
        <v>63</v>
      </c>
      <c r="E36" s="40">
        <v>2.7</v>
      </c>
      <c r="F36" s="41">
        <v>65.7</v>
      </c>
      <c r="G36" s="252">
        <f t="shared" si="0"/>
        <v>0.33548936170212762</v>
      </c>
      <c r="H36" s="253" t="e">
        <f>IF((ABS((#REF!-#REF!)*E36/100))&gt;0.1, (#REF!-#REF!)*E36/100, 0)</f>
        <v>#REF!</v>
      </c>
      <c r="I36" s="37"/>
      <c r="M36" s="101" t="s">
        <v>158</v>
      </c>
      <c r="N36" s="102"/>
    </row>
    <row r="37" spans="2:14" ht="29.15" customHeight="1" x14ac:dyDescent="0.3">
      <c r="B37" s="38" t="s">
        <v>47</v>
      </c>
      <c r="C37" s="39" t="s">
        <v>48</v>
      </c>
      <c r="D37" s="40">
        <v>65</v>
      </c>
      <c r="E37" s="40">
        <v>8.1999999999999993</v>
      </c>
      <c r="F37" s="41">
        <v>73.2</v>
      </c>
      <c r="G37" s="252">
        <f t="shared" si="0"/>
        <v>0.37378723404255321</v>
      </c>
      <c r="H37" s="253" t="e">
        <f>IF((ABS((#REF!-#REF!)*E37/100))&gt;0.1, (#REF!-#REF!)*E37/100, 0)</f>
        <v>#REF!</v>
      </c>
      <c r="I37" s="37"/>
      <c r="M37" s="87"/>
      <c r="N37" s="88">
        <v>2024</v>
      </c>
    </row>
    <row r="38" spans="2:14" ht="29.15" customHeight="1" x14ac:dyDescent="0.3">
      <c r="B38" s="38">
        <v>702.40009999999995</v>
      </c>
      <c r="C38" s="39" t="s">
        <v>49</v>
      </c>
      <c r="D38" s="40">
        <v>60</v>
      </c>
      <c r="E38" s="40">
        <v>2.7</v>
      </c>
      <c r="F38" s="41">
        <v>62.7</v>
      </c>
      <c r="G38" s="252">
        <f t="shared" si="0"/>
        <v>0.32017021276595742</v>
      </c>
      <c r="H38" s="253" t="e">
        <f>IF((ABS((#REF!-#REF!)*E38/100))&gt;0.1, (#REF!-#REF!)*E38/100, 0)</f>
        <v>#REF!</v>
      </c>
      <c r="I38" s="37"/>
      <c r="M38" s="91" t="s">
        <v>144</v>
      </c>
      <c r="N38" s="92" t="s">
        <v>145</v>
      </c>
    </row>
    <row r="39" spans="2:14" ht="29.15" customHeight="1" x14ac:dyDescent="0.3">
      <c r="B39" s="38">
        <v>702.40020000000004</v>
      </c>
      <c r="C39" s="39" t="s">
        <v>50</v>
      </c>
      <c r="D39" s="40">
        <v>60</v>
      </c>
      <c r="E39" s="42">
        <v>2.7</v>
      </c>
      <c r="F39" s="41">
        <v>62.7</v>
      </c>
      <c r="G39" s="252">
        <f t="shared" si="0"/>
        <v>0.32017021276595742</v>
      </c>
      <c r="H39" s="253" t="e">
        <f>IF((ABS((#REF!-#REF!)*E39/100))&gt;0.1, (#REF!-#REF!)*E39/100, 0)</f>
        <v>#REF!</v>
      </c>
      <c r="I39" s="37"/>
      <c r="M39" s="91" t="s">
        <v>146</v>
      </c>
      <c r="N39" s="97"/>
    </row>
    <row r="40" spans="2:14" ht="29.15" customHeight="1" x14ac:dyDescent="0.3">
      <c r="B40" s="38">
        <v>702.41010000000006</v>
      </c>
      <c r="C40" s="39" t="s">
        <v>51</v>
      </c>
      <c r="D40" s="40">
        <v>65</v>
      </c>
      <c r="E40" s="40">
        <v>2.7</v>
      </c>
      <c r="F40" s="41">
        <v>67.7</v>
      </c>
      <c r="G40" s="252">
        <f t="shared" si="0"/>
        <v>0.34570212765957442</v>
      </c>
      <c r="H40" s="253" t="e">
        <f>IF((ABS((#REF!-#REF!)*E40/100))&gt;0.1, (#REF!-#REF!)*E40/100, 0)</f>
        <v>#REF!</v>
      </c>
      <c r="I40" s="37"/>
      <c r="M40" s="91" t="s">
        <v>148</v>
      </c>
      <c r="N40" s="97"/>
    </row>
    <row r="41" spans="2:14" ht="29.15" customHeight="1" x14ac:dyDescent="0.3">
      <c r="B41" s="38">
        <v>702.42010000000005</v>
      </c>
      <c r="C41" s="39" t="s">
        <v>52</v>
      </c>
      <c r="D41" s="40">
        <v>65</v>
      </c>
      <c r="E41" s="40">
        <v>10.199999999999999</v>
      </c>
      <c r="F41" s="41">
        <v>75.2</v>
      </c>
      <c r="G41" s="252">
        <f t="shared" si="0"/>
        <v>0.38400000000000001</v>
      </c>
      <c r="H41" s="253" t="e">
        <f>IF((ABS((#REF!-#REF!)*E41/100))&gt;0.1, (#REF!-#REF!)*E41/100, 0)</f>
        <v>#REF!</v>
      </c>
      <c r="I41" s="37"/>
      <c r="M41" s="91" t="s">
        <v>150</v>
      </c>
      <c r="N41" s="97"/>
    </row>
    <row r="42" spans="2:14" ht="29.15" customHeight="1" thickBot="1" x14ac:dyDescent="0.35">
      <c r="B42" s="38">
        <v>702.43010000000004</v>
      </c>
      <c r="C42" s="39" t="s">
        <v>53</v>
      </c>
      <c r="D42" s="40">
        <v>65</v>
      </c>
      <c r="E42" s="40">
        <v>10.199999999999999</v>
      </c>
      <c r="F42" s="41">
        <v>75.2</v>
      </c>
      <c r="G42" s="252">
        <f t="shared" si="0"/>
        <v>0.38400000000000001</v>
      </c>
      <c r="H42" s="253" t="e">
        <f>IF((ABS((#REF!-#REF!)*E42/100))&gt;0.1, (#REF!-#REF!)*E42/100, 0)</f>
        <v>#REF!</v>
      </c>
      <c r="I42" s="37"/>
      <c r="M42" s="101" t="s">
        <v>142</v>
      </c>
      <c r="N42" s="102"/>
    </row>
    <row r="43" spans="2:14" ht="29.15" customHeight="1" x14ac:dyDescent="0.3">
      <c r="B43" s="38" t="s">
        <v>54</v>
      </c>
      <c r="C43" s="39" t="s">
        <v>55</v>
      </c>
      <c r="D43" s="40">
        <v>57</v>
      </c>
      <c r="E43" s="40">
        <v>0.2</v>
      </c>
      <c r="F43" s="41">
        <v>57.2</v>
      </c>
      <c r="G43" s="252">
        <f t="shared" si="0"/>
        <v>0.29208510638297869</v>
      </c>
      <c r="H43" s="253" t="e">
        <f>IF((ABS((#REF!-#REF!)*E43/100))&gt;0.1, (#REF!-#REF!)*E43/100, 0)</f>
        <v>#REF!</v>
      </c>
      <c r="I43" s="37"/>
    </row>
    <row r="44" spans="2:14" ht="29.15" customHeight="1" x14ac:dyDescent="0.3">
      <c r="B44" s="43" t="s">
        <v>56</v>
      </c>
      <c r="C44" s="44" t="s">
        <v>55</v>
      </c>
      <c r="D44" s="45">
        <v>65</v>
      </c>
      <c r="E44" s="45">
        <v>0.2</v>
      </c>
      <c r="F44" s="46">
        <v>65.2</v>
      </c>
      <c r="G44" s="277">
        <f t="shared" si="0"/>
        <v>0.33293617021276595</v>
      </c>
      <c r="H44" s="278" t="e">
        <f>IF((ABS((#REF!-#REF!)*E44/100))&gt;0.1, (#REF!-#REF!)*E44/100, 0)</f>
        <v>#REF!</v>
      </c>
      <c r="I44" s="37"/>
    </row>
    <row r="45" spans="2:14" ht="29.15" customHeight="1" x14ac:dyDescent="0.3">
      <c r="B45" s="38" t="s">
        <v>57</v>
      </c>
      <c r="C45" s="39" t="s">
        <v>58</v>
      </c>
      <c r="D45" s="40">
        <v>57</v>
      </c>
      <c r="E45" s="40">
        <v>0.2</v>
      </c>
      <c r="F45" s="41">
        <v>57.2</v>
      </c>
      <c r="G45" s="252">
        <f t="shared" si="0"/>
        <v>0.29208510638297869</v>
      </c>
      <c r="H45" s="253" t="e">
        <f>IF((ABS((#REF!-#REF!)*E45/100))&gt;0.1, (#REF!-#REF!)*E45/100, 0)</f>
        <v>#REF!</v>
      </c>
      <c r="I45" s="37"/>
    </row>
    <row r="46" spans="2:14" ht="29.15" customHeight="1" x14ac:dyDescent="0.3">
      <c r="B46" s="43" t="s">
        <v>59</v>
      </c>
      <c r="C46" s="44" t="s">
        <v>58</v>
      </c>
      <c r="D46" s="45">
        <v>65</v>
      </c>
      <c r="E46" s="47">
        <v>0.2</v>
      </c>
      <c r="F46" s="46">
        <v>65.2</v>
      </c>
      <c r="G46" s="277">
        <f t="shared" si="0"/>
        <v>0.33293617021276595</v>
      </c>
      <c r="H46" s="278" t="e">
        <f>IF((ABS((#REF!-#REF!)*E46/100))&gt;0.1, (#REF!-#REF!)*E46/100, 0)</f>
        <v>#REF!</v>
      </c>
      <c r="I46" s="37"/>
    </row>
    <row r="47" spans="2:14" ht="29.15" customHeight="1" x14ac:dyDescent="0.3">
      <c r="B47" s="38">
        <v>702.46010000000001</v>
      </c>
      <c r="C47" s="39" t="s">
        <v>60</v>
      </c>
      <c r="D47" s="40">
        <v>62</v>
      </c>
      <c r="E47" s="40">
        <v>0.2</v>
      </c>
      <c r="F47" s="41">
        <v>62.2</v>
      </c>
      <c r="G47" s="252">
        <f t="shared" si="0"/>
        <v>0.31761702127659575</v>
      </c>
      <c r="H47" s="253" t="e">
        <f>IF((ABS((#REF!-#REF!)*E47/100))&gt;0.1, (#REF!-#REF!)*E47/100, 0)</f>
        <v>#REF!</v>
      </c>
      <c r="I47" s="37"/>
    </row>
    <row r="48" spans="2:14" ht="29.15" customHeight="1" x14ac:dyDescent="0.3">
      <c r="B48" s="38" t="s">
        <v>61</v>
      </c>
      <c r="C48" s="39" t="s">
        <v>62</v>
      </c>
      <c r="D48" s="40">
        <v>60</v>
      </c>
      <c r="E48" s="40">
        <v>2.7</v>
      </c>
      <c r="F48" s="41">
        <v>62.7</v>
      </c>
      <c r="G48" s="252">
        <f t="shared" si="0"/>
        <v>0.32017021276595742</v>
      </c>
      <c r="H48" s="253" t="e">
        <f>IF((ABS((#REF!-#REF!)*E48/100))&gt;0.1, (#REF!-#REF!)*E48/100, 0)</f>
        <v>#REF!</v>
      </c>
      <c r="I48" s="37"/>
    </row>
    <row r="49" spans="2:17" ht="29.15" customHeight="1" x14ac:dyDescent="0.3">
      <c r="B49" s="38" t="s">
        <v>63</v>
      </c>
      <c r="C49" s="39" t="s">
        <v>64</v>
      </c>
      <c r="D49" s="40">
        <v>65</v>
      </c>
      <c r="E49" s="40">
        <v>2.7</v>
      </c>
      <c r="F49" s="41">
        <v>67.7</v>
      </c>
      <c r="G49" s="252">
        <f t="shared" si="0"/>
        <v>0.34570212765957442</v>
      </c>
      <c r="H49" s="253" t="e">
        <f>IF((ABS((#REF!-#REF!)*E49/100))&gt;0.1, (#REF!-#REF!)*E49/100, 0)</f>
        <v>#REF!</v>
      </c>
      <c r="I49" s="37"/>
    </row>
    <row r="50" spans="2:17" ht="29.15" customHeight="1" x14ac:dyDescent="0.3">
      <c r="B50" s="38" t="s">
        <v>65</v>
      </c>
      <c r="C50" s="39" t="s">
        <v>66</v>
      </c>
      <c r="D50" s="40">
        <v>62</v>
      </c>
      <c r="E50" s="40">
        <v>0.2</v>
      </c>
      <c r="F50" s="41">
        <v>62.2</v>
      </c>
      <c r="G50" s="252">
        <f t="shared" si="0"/>
        <v>0.31761702127659575</v>
      </c>
      <c r="H50" s="253" t="e">
        <f>IF((ABS((#REF!-#REF!)*E50/100))&gt;0.1, (#REF!-#REF!)*E50/100, 0)</f>
        <v>#REF!</v>
      </c>
      <c r="I50" s="37"/>
    </row>
    <row r="51" spans="2:17" ht="29.15" customHeight="1" x14ac:dyDescent="0.3">
      <c r="B51" s="38" t="s">
        <v>67</v>
      </c>
      <c r="C51" s="39" t="s">
        <v>68</v>
      </c>
      <c r="D51" s="40">
        <v>40</v>
      </c>
      <c r="E51" s="40">
        <v>0.2</v>
      </c>
      <c r="F51" s="41">
        <v>40.200000000000003</v>
      </c>
      <c r="G51" s="252">
        <f t="shared" si="0"/>
        <v>0.20527659574468085</v>
      </c>
      <c r="H51" s="253" t="e">
        <f>IF((ABS((#REF!-#REF!)*E51/100))&gt;0.1, (#REF!-#REF!)*E51/100, 0)</f>
        <v>#REF!</v>
      </c>
      <c r="I51" s="37"/>
    </row>
    <row r="52" spans="2:17" ht="29.15" customHeight="1" x14ac:dyDescent="0.3">
      <c r="B52" s="38" t="s">
        <v>67</v>
      </c>
      <c r="C52" s="39" t="s">
        <v>69</v>
      </c>
      <c r="D52" s="48"/>
      <c r="E52" s="48"/>
      <c r="F52" s="49"/>
      <c r="G52" s="275" t="s">
        <v>70</v>
      </c>
      <c r="H52" s="276" t="e">
        <f>IF((ABS((#REF!-#REF!)*E52/100))&gt;0.1, (#REF!-#REF!)*E52/100, 0)</f>
        <v>#REF!</v>
      </c>
      <c r="I52" s="37"/>
    </row>
    <row r="53" spans="2:17" ht="29.15" customHeight="1" thickBot="1" x14ac:dyDescent="0.35">
      <c r="B53" s="272" t="s">
        <v>71</v>
      </c>
      <c r="C53" s="273"/>
      <c r="D53" s="273"/>
      <c r="E53" s="273"/>
      <c r="F53" s="273"/>
      <c r="G53" s="273"/>
      <c r="H53" s="274"/>
      <c r="I53" s="37"/>
    </row>
    <row r="54" spans="2:17" ht="45" customHeight="1" thickBot="1" x14ac:dyDescent="0.35">
      <c r="B54" s="50"/>
      <c r="C54" s="51"/>
      <c r="D54" s="52"/>
      <c r="E54" s="53"/>
      <c r="F54" s="54"/>
      <c r="G54" s="55"/>
      <c r="H54" s="55"/>
      <c r="I54" s="37"/>
    </row>
    <row r="55" spans="2:17" ht="46" customHeight="1" thickBot="1" x14ac:dyDescent="0.3">
      <c r="B55" s="254" t="s">
        <v>72</v>
      </c>
      <c r="C55" s="229"/>
      <c r="D55" s="229"/>
      <c r="E55" s="229"/>
      <c r="F55" s="229"/>
      <c r="G55" s="229"/>
      <c r="H55" s="230"/>
      <c r="I55" s="9"/>
    </row>
    <row r="56" spans="2:17" ht="44.15" customHeight="1" thickBot="1" x14ac:dyDescent="0.3">
      <c r="B56" s="28" t="s">
        <v>23</v>
      </c>
      <c r="C56" s="29" t="s">
        <v>24</v>
      </c>
      <c r="D56" s="30" t="s">
        <v>25</v>
      </c>
      <c r="E56" s="30" t="s">
        <v>26</v>
      </c>
      <c r="F56" s="30" t="s">
        <v>27</v>
      </c>
      <c r="G56" s="255" t="s">
        <v>28</v>
      </c>
      <c r="H56" s="256"/>
      <c r="I56" s="31"/>
    </row>
    <row r="57" spans="2:17" ht="24.65" customHeight="1" thickBot="1" x14ac:dyDescent="0.35">
      <c r="B57" s="56" t="s">
        <v>73</v>
      </c>
      <c r="C57" s="57" t="s">
        <v>74</v>
      </c>
      <c r="D57" s="58">
        <v>65</v>
      </c>
      <c r="E57" s="59">
        <v>1</v>
      </c>
      <c r="F57" s="60">
        <f>D57+E57</f>
        <v>66</v>
      </c>
      <c r="G57" s="266">
        <f>IF((ABS((($K$13-$K$12)/235)*F57/100))&gt;0.01, ((($K$13-$K$12)/235)*F57/100), 0)</f>
        <v>0.33702127659574466</v>
      </c>
      <c r="H57" s="267" t="e">
        <f>IF((ABS((#REF!-#REF!)*E57/100))&gt;0.1, (#REF!-#REF!)*E57/100, 0)</f>
        <v>#REF!</v>
      </c>
      <c r="I57" s="37"/>
    </row>
    <row r="58" spans="2:17" ht="45" customHeight="1" thickBot="1" x14ac:dyDescent="0.35">
      <c r="B58" s="50"/>
      <c r="C58" s="51"/>
      <c r="D58" s="52"/>
      <c r="E58" s="53"/>
      <c r="F58" s="54"/>
      <c r="G58" s="55"/>
      <c r="H58" s="55"/>
      <c r="I58" s="37"/>
    </row>
    <row r="59" spans="2:17" ht="46" customHeight="1" thickBot="1" x14ac:dyDescent="0.3">
      <c r="B59" s="254" t="s">
        <v>75</v>
      </c>
      <c r="C59" s="229"/>
      <c r="D59" s="229"/>
      <c r="E59" s="229"/>
      <c r="F59" s="229"/>
      <c r="G59" s="229"/>
      <c r="H59" s="230"/>
      <c r="I59" s="9"/>
      <c r="P59" s="24"/>
      <c r="Q59" s="24"/>
    </row>
    <row r="60" spans="2:17" ht="44.15" customHeight="1" thickBot="1" x14ac:dyDescent="0.3">
      <c r="B60" s="28" t="s">
        <v>23</v>
      </c>
      <c r="C60" s="29" t="s">
        <v>24</v>
      </c>
      <c r="D60" s="30" t="s">
        <v>25</v>
      </c>
      <c r="E60" s="30" t="s">
        <v>26</v>
      </c>
      <c r="F60" s="30" t="s">
        <v>27</v>
      </c>
      <c r="G60" s="255" t="s">
        <v>76</v>
      </c>
      <c r="H60" s="256"/>
      <c r="I60" s="31"/>
      <c r="P60" s="24"/>
      <c r="Q60" s="24"/>
    </row>
    <row r="61" spans="2:17" ht="22.5" customHeight="1" thickBot="1" x14ac:dyDescent="0.35">
      <c r="B61" s="107" t="s">
        <v>77</v>
      </c>
      <c r="C61" s="108" t="s">
        <v>78</v>
      </c>
      <c r="D61" s="109">
        <v>56</v>
      </c>
      <c r="E61" s="110">
        <v>0.2</v>
      </c>
      <c r="F61" s="111">
        <v>56.2</v>
      </c>
      <c r="G61" s="268">
        <f>IF((ABS((($K$13-$K$12)/235)*F61/100))&gt;0.01, ((($K$13-$K$12)/235)*F61/100), 0)</f>
        <v>0.28697872340425529</v>
      </c>
      <c r="H61" s="269" t="e">
        <f>IF((ABS((#REF!-#REF!)*E61/100))&gt;0.1, (#REF!-#REF!)*E61/100, 0)</f>
        <v>#REF!</v>
      </c>
      <c r="I61" s="37"/>
      <c r="P61" s="24"/>
      <c r="Q61" s="24"/>
    </row>
    <row r="62" spans="2:17" ht="44.15" customHeight="1" thickBot="1" x14ac:dyDescent="0.3">
      <c r="B62" s="28" t="s">
        <v>23</v>
      </c>
      <c r="C62" s="29" t="s">
        <v>24</v>
      </c>
      <c r="D62" s="30" t="s">
        <v>25</v>
      </c>
      <c r="E62" s="30" t="s">
        <v>26</v>
      </c>
      <c r="F62" s="30" t="s">
        <v>27</v>
      </c>
      <c r="G62" s="255" t="s">
        <v>81</v>
      </c>
      <c r="H62" s="256"/>
      <c r="I62" s="31"/>
      <c r="P62" s="24"/>
      <c r="Q62" s="24"/>
    </row>
    <row r="63" spans="2:17" ht="22.5" customHeight="1" thickBot="1" x14ac:dyDescent="0.35">
      <c r="B63" s="56" t="s">
        <v>77</v>
      </c>
      <c r="C63" s="112" t="s">
        <v>78</v>
      </c>
      <c r="D63" s="58">
        <v>56</v>
      </c>
      <c r="E63" s="59">
        <v>0.2</v>
      </c>
      <c r="F63" s="60">
        <v>56.2</v>
      </c>
      <c r="G63" s="270">
        <f>IF((ABS((($K$13-$K$12)/2000)*F63/100))&gt;0.001, ((($K$13-$K$12)/2000)*F63/100), 0)</f>
        <v>3.372E-2</v>
      </c>
      <c r="H63" s="271" t="e">
        <f>IF((ABS((#REF!-#REF!)*E63/100))&gt;0.1, (#REF!-#REF!)*E63/100, 0)</f>
        <v>#REF!</v>
      </c>
      <c r="I63" s="37"/>
      <c r="P63" s="24"/>
      <c r="Q63" s="24"/>
    </row>
    <row r="64" spans="2:17" ht="44.15" customHeight="1" thickBot="1" x14ac:dyDescent="0.3">
      <c r="B64" s="28" t="s">
        <v>23</v>
      </c>
      <c r="C64" s="29" t="s">
        <v>24</v>
      </c>
      <c r="D64" s="30" t="s">
        <v>25</v>
      </c>
      <c r="E64" s="30" t="s">
        <v>26</v>
      </c>
      <c r="F64" s="30" t="s">
        <v>27</v>
      </c>
      <c r="G64" s="255" t="s">
        <v>76</v>
      </c>
      <c r="H64" s="256"/>
      <c r="I64" s="31"/>
      <c r="P64" s="24"/>
      <c r="Q64" s="24"/>
    </row>
    <row r="65" spans="2:17" ht="22" customHeight="1" thickBot="1" x14ac:dyDescent="0.35">
      <c r="B65" s="32" t="s">
        <v>79</v>
      </c>
      <c r="C65" s="61" t="s">
        <v>80</v>
      </c>
      <c r="D65" s="34">
        <v>95</v>
      </c>
      <c r="E65" s="35">
        <v>0.2</v>
      </c>
      <c r="F65" s="36">
        <v>95.2</v>
      </c>
      <c r="G65" s="259">
        <f>IF((ABS((($K$13-$K$12)/235)*F65/100))&gt;0.01, ((($K$13-$K$12)/235)*F65/100), 0)</f>
        <v>0.48612765957446802</v>
      </c>
      <c r="H65" s="260" t="e">
        <f>IF((ABS((#REF!-#REF!)*E65/100))&gt;0.1, (#REF!-#REF!)*E65/100, 0)</f>
        <v>#REF!</v>
      </c>
      <c r="I65" s="37"/>
    </row>
    <row r="66" spans="2:17" ht="44.15" customHeight="1" thickBot="1" x14ac:dyDescent="0.3">
      <c r="B66" s="28" t="s">
        <v>23</v>
      </c>
      <c r="C66" s="29" t="s">
        <v>24</v>
      </c>
      <c r="D66" s="30" t="s">
        <v>25</v>
      </c>
      <c r="E66" s="30" t="s">
        <v>26</v>
      </c>
      <c r="F66" s="30" t="s">
        <v>27</v>
      </c>
      <c r="G66" s="255" t="s">
        <v>81</v>
      </c>
      <c r="H66" s="256"/>
    </row>
    <row r="67" spans="2:17" ht="22" customHeight="1" thickBot="1" x14ac:dyDescent="0.3">
      <c r="B67" s="123" t="s">
        <v>82</v>
      </c>
      <c r="C67" s="124" t="s">
        <v>83</v>
      </c>
      <c r="D67" s="125">
        <v>40</v>
      </c>
      <c r="E67" s="125">
        <v>0.2</v>
      </c>
      <c r="F67" s="126">
        <v>40.200000000000003</v>
      </c>
      <c r="G67" s="261">
        <f>IF((ABS((($K$13-$K$12)/2000)*F67/100))&gt;0.001, ((($K$13-$K$12)/2000)*F67/100), 0)</f>
        <v>2.4119999999999999E-2</v>
      </c>
      <c r="H67" s="262" t="e">
        <f>IF((ABS((#REF!-#REF!)*E67/100))&gt;0.1, (#REF!-#REF!)*E67/100, 0)</f>
        <v>#REF!</v>
      </c>
      <c r="I67" s="31"/>
      <c r="P67" s="24"/>
      <c r="Q67" s="24"/>
    </row>
    <row r="68" spans="2:17" ht="44.15" customHeight="1" thickBot="1" x14ac:dyDescent="0.35">
      <c r="B68" s="263" t="s">
        <v>84</v>
      </c>
      <c r="C68" s="264"/>
      <c r="D68" s="264"/>
      <c r="E68" s="264"/>
      <c r="F68" s="264"/>
      <c r="G68" s="264"/>
      <c r="H68" s="265"/>
      <c r="I68" s="37"/>
      <c r="P68" s="24"/>
      <c r="Q68" s="24"/>
    </row>
    <row r="69" spans="2:17" ht="44.15" customHeight="1" thickBot="1" x14ac:dyDescent="0.3">
      <c r="B69" s="28" t="s">
        <v>23</v>
      </c>
      <c r="C69" s="29" t="s">
        <v>24</v>
      </c>
      <c r="D69" s="30" t="s">
        <v>25</v>
      </c>
      <c r="E69" s="30" t="s">
        <v>26</v>
      </c>
      <c r="F69" s="30" t="s">
        <v>27</v>
      </c>
      <c r="G69" s="255" t="s">
        <v>85</v>
      </c>
      <c r="H69" s="256"/>
    </row>
    <row r="70" spans="2:17" ht="22" customHeight="1" thickBot="1" x14ac:dyDescent="0.3">
      <c r="B70" s="56" t="s">
        <v>77</v>
      </c>
      <c r="C70" s="57" t="s">
        <v>78</v>
      </c>
      <c r="D70" s="58">
        <v>56</v>
      </c>
      <c r="E70" s="59">
        <v>0.2</v>
      </c>
      <c r="F70" s="60">
        <v>56.2</v>
      </c>
      <c r="G70" s="266">
        <f>IF((ABS((($K$13-$K$12)/14400)*F70/100))&gt;0.002, ((($K$13-$K$12)/14400)*F70/100), 0)</f>
        <v>4.6833333333333336E-3</v>
      </c>
      <c r="H70" s="267" t="e">
        <f>IF((ABS((#REF!-#REF!)*E70/100))&gt;0.1, (#REF!-#REF!)*E70/100, 0)</f>
        <v>#REF!</v>
      </c>
      <c r="I70" s="9"/>
    </row>
    <row r="71" spans="2:17" ht="56.25" customHeight="1" thickBot="1" x14ac:dyDescent="0.3">
      <c r="I71" s="31"/>
    </row>
    <row r="72" spans="2:17" ht="46" customHeight="1" thickBot="1" x14ac:dyDescent="0.35">
      <c r="B72" s="254" t="s">
        <v>86</v>
      </c>
      <c r="C72" s="229"/>
      <c r="D72" s="229"/>
      <c r="E72" s="229"/>
      <c r="F72" s="229"/>
      <c r="G72" s="229"/>
      <c r="H72" s="230"/>
      <c r="I72" s="37"/>
    </row>
    <row r="73" spans="2:17" ht="44.15" customHeight="1" thickBot="1" x14ac:dyDescent="0.35">
      <c r="B73" s="64" t="s">
        <v>23</v>
      </c>
      <c r="C73" s="29" t="s">
        <v>24</v>
      </c>
      <c r="D73" s="30" t="s">
        <v>25</v>
      </c>
      <c r="E73" s="30" t="s">
        <v>87</v>
      </c>
      <c r="F73" s="30" t="s">
        <v>27</v>
      </c>
      <c r="G73" s="255" t="s">
        <v>88</v>
      </c>
      <c r="H73" s="256"/>
      <c r="I73" s="37"/>
    </row>
    <row r="74" spans="2:17" ht="22" customHeight="1" x14ac:dyDescent="0.3">
      <c r="B74" s="65" t="s">
        <v>89</v>
      </c>
      <c r="C74" s="61" t="s">
        <v>90</v>
      </c>
      <c r="D74" s="34">
        <v>9</v>
      </c>
      <c r="E74" s="35">
        <v>0.2</v>
      </c>
      <c r="F74" s="36">
        <v>9.1999999999999993</v>
      </c>
      <c r="G74" s="259">
        <f t="shared" ref="G74:G82" si="2">IF((ABS(($K$13-$K$12)*F74/100))&gt;0.1, ($K$13-$K$12)*F74/100, 0)</f>
        <v>11.04</v>
      </c>
      <c r="H74" s="260" t="e">
        <f>IF((ABS((#REF!-#REF!)*E74/100))&gt;0.1, (#REF!-#REF!)*E74/100, 0)</f>
        <v>#REF!</v>
      </c>
      <c r="I74" s="37"/>
    </row>
    <row r="75" spans="2:17" ht="22" customHeight="1" x14ac:dyDescent="0.3">
      <c r="B75" s="66" t="s">
        <v>91</v>
      </c>
      <c r="C75" s="62" t="s">
        <v>92</v>
      </c>
      <c r="D75" s="40">
        <v>9</v>
      </c>
      <c r="E75" s="40">
        <v>0.2</v>
      </c>
      <c r="F75" s="41">
        <v>9.1999999999999993</v>
      </c>
      <c r="G75" s="252">
        <f t="shared" si="2"/>
        <v>11.04</v>
      </c>
      <c r="H75" s="253" t="e">
        <f>IF((ABS((#REF!-#REF!)*E75/100))&gt;0.1, (#REF!-#REF!)*E75/100, 0)</f>
        <v>#REF!</v>
      </c>
      <c r="I75" s="37"/>
    </row>
    <row r="76" spans="2:17" ht="22" customHeight="1" x14ac:dyDescent="0.3">
      <c r="B76" s="66" t="s">
        <v>93</v>
      </c>
      <c r="C76" s="62" t="s">
        <v>94</v>
      </c>
      <c r="D76" s="40">
        <v>9</v>
      </c>
      <c r="E76" s="40">
        <v>0.2</v>
      </c>
      <c r="F76" s="41">
        <v>9.1999999999999993</v>
      </c>
      <c r="G76" s="252">
        <f t="shared" si="2"/>
        <v>11.04</v>
      </c>
      <c r="H76" s="253" t="e">
        <f>IF((ABS((#REF!-#REF!)*E76/100))&gt;0.1, (#REF!-#REF!)*E76/100, 0)</f>
        <v>#REF!</v>
      </c>
      <c r="I76" s="37"/>
    </row>
    <row r="77" spans="2:17" ht="22" customHeight="1" x14ac:dyDescent="0.3">
      <c r="B77" s="66" t="s">
        <v>95</v>
      </c>
      <c r="C77" s="62" t="s">
        <v>96</v>
      </c>
      <c r="D77" s="40">
        <v>7.5</v>
      </c>
      <c r="E77" s="40">
        <v>0.2</v>
      </c>
      <c r="F77" s="41">
        <v>7.7</v>
      </c>
      <c r="G77" s="252">
        <f t="shared" si="2"/>
        <v>9.24</v>
      </c>
      <c r="H77" s="253" t="e">
        <f>IF((ABS((#REF!-#REF!)*E77/100))&gt;0.1, (#REF!-#REF!)*E77/100, 0)</f>
        <v>#REF!</v>
      </c>
      <c r="I77" s="37"/>
    </row>
    <row r="78" spans="2:17" ht="22" customHeight="1" x14ac:dyDescent="0.3">
      <c r="B78" s="66" t="s">
        <v>97</v>
      </c>
      <c r="C78" s="62" t="s">
        <v>98</v>
      </c>
      <c r="D78" s="40">
        <v>7.5</v>
      </c>
      <c r="E78" s="40">
        <v>0.2</v>
      </c>
      <c r="F78" s="41">
        <v>7.7</v>
      </c>
      <c r="G78" s="252">
        <f t="shared" si="2"/>
        <v>9.24</v>
      </c>
      <c r="H78" s="253" t="e">
        <f>IF((ABS((#REF!-#REF!)*E78/100))&gt;0.1, (#REF!-#REF!)*E78/100, 0)</f>
        <v>#REF!</v>
      </c>
      <c r="I78" s="37"/>
    </row>
    <row r="79" spans="2:17" ht="22" customHeight="1" x14ac:dyDescent="0.3">
      <c r="B79" s="66" t="s">
        <v>99</v>
      </c>
      <c r="C79" s="62" t="s">
        <v>100</v>
      </c>
      <c r="D79" s="40">
        <v>7.5</v>
      </c>
      <c r="E79" s="40">
        <v>0.2</v>
      </c>
      <c r="F79" s="41">
        <v>7.7</v>
      </c>
      <c r="G79" s="252">
        <f t="shared" si="2"/>
        <v>9.24</v>
      </c>
      <c r="H79" s="253" t="e">
        <f>IF((ABS((#REF!-#REF!)*E79/100))&gt;0.1, (#REF!-#REF!)*E79/100, 0)</f>
        <v>#REF!</v>
      </c>
      <c r="I79" s="37"/>
    </row>
    <row r="80" spans="2:17" ht="22" customHeight="1" x14ac:dyDescent="0.3">
      <c r="B80" s="66" t="s">
        <v>101</v>
      </c>
      <c r="C80" s="62" t="s">
        <v>102</v>
      </c>
      <c r="D80" s="40">
        <v>7.5</v>
      </c>
      <c r="E80" s="40">
        <v>0.2</v>
      </c>
      <c r="F80" s="41">
        <v>7.7</v>
      </c>
      <c r="G80" s="252">
        <f t="shared" si="2"/>
        <v>9.24</v>
      </c>
      <c r="H80" s="253" t="e">
        <f>IF((ABS((#REF!-#REF!)*E80/100))&gt;0.1, (#REF!-#REF!)*E80/100, 0)</f>
        <v>#REF!</v>
      </c>
      <c r="I80" s="37"/>
    </row>
    <row r="81" spans="2:14" ht="22" customHeight="1" x14ac:dyDescent="0.25">
      <c r="B81" s="66" t="s">
        <v>103</v>
      </c>
      <c r="C81" s="62" t="s">
        <v>104</v>
      </c>
      <c r="D81" s="40">
        <v>13.5</v>
      </c>
      <c r="E81" s="40">
        <v>0.2</v>
      </c>
      <c r="F81" s="41">
        <v>13.7</v>
      </c>
      <c r="G81" s="252">
        <f t="shared" si="2"/>
        <v>16.440000000000001</v>
      </c>
      <c r="H81" s="253" t="e">
        <f>IF((ABS((#REF!-#REF!)*E81/100))&gt;0.1, (#REF!-#REF!)*E81/100, 0)</f>
        <v>#REF!</v>
      </c>
    </row>
    <row r="82" spans="2:14" ht="22" customHeight="1" thickBot="1" x14ac:dyDescent="0.3">
      <c r="B82" s="13" t="s">
        <v>105</v>
      </c>
      <c r="C82" s="67" t="s">
        <v>106</v>
      </c>
      <c r="D82" s="68">
        <v>12</v>
      </c>
      <c r="E82" s="68">
        <v>0.2</v>
      </c>
      <c r="F82" s="69">
        <v>12.2</v>
      </c>
      <c r="G82" s="250">
        <f t="shared" si="2"/>
        <v>14.64</v>
      </c>
      <c r="H82" s="251" t="e">
        <f>IF((ABS((#REF!-#REF!)*E82/100))&gt;0.1, (#REF!-#REF!)*E82/100, 0)</f>
        <v>#REF!</v>
      </c>
      <c r="I82" s="9"/>
    </row>
    <row r="83" spans="2:14" ht="56.25" customHeight="1" thickBot="1" x14ac:dyDescent="0.3">
      <c r="I83" s="31"/>
    </row>
    <row r="84" spans="2:14" ht="46" customHeight="1" thickBot="1" x14ac:dyDescent="0.35">
      <c r="B84" s="254" t="s">
        <v>107</v>
      </c>
      <c r="C84" s="229"/>
      <c r="D84" s="229"/>
      <c r="E84" s="229"/>
      <c r="F84" s="229"/>
      <c r="G84" s="229"/>
      <c r="H84" s="230"/>
      <c r="I84" s="37"/>
    </row>
    <row r="85" spans="2:14" ht="43.5" customHeight="1" thickBot="1" x14ac:dyDescent="0.35">
      <c r="B85" s="64" t="s">
        <v>23</v>
      </c>
      <c r="C85" s="29" t="s">
        <v>24</v>
      </c>
      <c r="D85" s="30" t="s">
        <v>25</v>
      </c>
      <c r="E85" s="30" t="s">
        <v>87</v>
      </c>
      <c r="F85" s="30" t="s">
        <v>27</v>
      </c>
      <c r="G85" s="255" t="s">
        <v>88</v>
      </c>
      <c r="H85" s="256"/>
      <c r="I85" s="37"/>
    </row>
    <row r="86" spans="2:14" ht="22" customHeight="1" x14ac:dyDescent="0.25">
      <c r="B86" s="70" t="s">
        <v>108</v>
      </c>
      <c r="C86" s="71" t="s">
        <v>109</v>
      </c>
      <c r="D86" s="72">
        <v>6.5</v>
      </c>
      <c r="E86" s="73">
        <v>1</v>
      </c>
      <c r="F86" s="74">
        <v>7.5</v>
      </c>
      <c r="G86" s="257">
        <f>IF((ABS(($K$13-$K$12)*F86/100))&gt;0.1, ($K$13-$K$12)*F86/100, 0)</f>
        <v>9</v>
      </c>
      <c r="H86" s="258" t="e">
        <f>IF((ABS((#REF!-#REF!)*E86/100))&gt;0.1, (#REF!-#REF!)*E86/100, 0)</f>
        <v>#REF!</v>
      </c>
    </row>
    <row r="87" spans="2:14" ht="22" customHeight="1" thickBot="1" x14ac:dyDescent="0.3">
      <c r="B87" s="75" t="s">
        <v>110</v>
      </c>
      <c r="C87" s="67" t="s">
        <v>111</v>
      </c>
      <c r="D87" s="68">
        <v>6.5</v>
      </c>
      <c r="E87" s="68">
        <v>1</v>
      </c>
      <c r="F87" s="69">
        <v>7.5</v>
      </c>
      <c r="G87" s="250">
        <f>IF((ABS(($K$13-$K$12)*F87/100))&gt;0.1, ($K$13-$K$12)*F87/100, 0)</f>
        <v>9</v>
      </c>
      <c r="H87" s="251" t="e">
        <f>IF((ABS((#REF!-#REF!)*E87/100))&gt;0.1, (#REF!-#REF!)*E87/100, 0)</f>
        <v>#REF!</v>
      </c>
    </row>
    <row r="88" spans="2:14" ht="43.5" customHeight="1" thickBot="1" x14ac:dyDescent="0.3"/>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147" t="s">
        <v>115</v>
      </c>
      <c r="D92" s="77" t="s">
        <v>116</v>
      </c>
      <c r="E92" s="243" t="s">
        <v>117</v>
      </c>
      <c r="F92" s="243"/>
      <c r="G92" s="244" t="s">
        <v>118</v>
      </c>
      <c r="H92" s="245"/>
    </row>
    <row r="93" spans="2:14" ht="33" customHeight="1" thickBot="1" x14ac:dyDescent="0.3">
      <c r="B93" s="232"/>
      <c r="C93" s="249">
        <v>235</v>
      </c>
      <c r="D93" s="249"/>
      <c r="E93" s="249"/>
      <c r="F93" s="249"/>
      <c r="G93" s="246"/>
      <c r="H93" s="247"/>
    </row>
    <row r="94" spans="2:14" s="78" customFormat="1" ht="33" customHeight="1" x14ac:dyDescent="0.35">
      <c r="B94" s="224"/>
      <c r="C94" s="224"/>
      <c r="D94" s="224"/>
      <c r="E94" s="224"/>
      <c r="F94" s="224"/>
      <c r="G94" s="224"/>
      <c r="H94" s="224"/>
      <c r="J94" s="10"/>
      <c r="K94" s="10"/>
      <c r="L94" s="10"/>
      <c r="M94" s="1"/>
      <c r="N94" s="1"/>
    </row>
    <row r="95" spans="2:14" s="78" customFormat="1" ht="33" customHeight="1" x14ac:dyDescent="0.35">
      <c r="B95" s="225" t="s">
        <v>119</v>
      </c>
      <c r="C95" s="225"/>
      <c r="D95" s="225"/>
      <c r="E95" s="225"/>
      <c r="F95" s="225"/>
      <c r="G95" s="225"/>
      <c r="H95" s="225"/>
      <c r="J95" s="10"/>
      <c r="K95" s="10"/>
      <c r="L95" s="10"/>
      <c r="M95" s="1"/>
      <c r="N95" s="1"/>
    </row>
    <row r="96" spans="2:14" s="78" customFormat="1" ht="40.5" customHeight="1" x14ac:dyDescent="0.35">
      <c r="B96" s="226" t="s">
        <v>120</v>
      </c>
      <c r="C96" s="226"/>
      <c r="E96" s="79"/>
      <c r="F96" s="79"/>
      <c r="G96" s="79"/>
      <c r="H96" s="79"/>
      <c r="J96" s="10"/>
      <c r="K96" s="10"/>
      <c r="L96" s="10"/>
      <c r="M96" s="1"/>
      <c r="N96" s="1"/>
    </row>
    <row r="97" spans="2:17" s="78" customFormat="1" ht="33" customHeight="1" x14ac:dyDescent="0.35">
      <c r="C97" s="103" t="str">
        <f>CONCATENATE(" $45.000"," +")</f>
        <v xml:space="preserve"> $45.000 +</v>
      </c>
      <c r="D97" s="104">
        <f>G22</f>
        <v>0.51165957446808508</v>
      </c>
      <c r="E97" s="105" t="s">
        <v>163</v>
      </c>
      <c r="F97" s="80">
        <f>(45+G22)</f>
        <v>45.511659574468084</v>
      </c>
      <c r="G97" s="18"/>
      <c r="H97" s="18"/>
      <c r="J97" s="10"/>
      <c r="K97" s="10"/>
      <c r="L97" s="10"/>
      <c r="M97" s="1"/>
      <c r="N97" s="1"/>
    </row>
    <row r="98" spans="2:17" ht="43.5" customHeight="1" x14ac:dyDescent="0.4">
      <c r="B98" s="227" t="s">
        <v>121</v>
      </c>
      <c r="C98" s="227"/>
      <c r="D98" s="106">
        <f>F97</f>
        <v>45.511659574468084</v>
      </c>
      <c r="E98" s="81" t="s">
        <v>122</v>
      </c>
      <c r="F98" s="78"/>
      <c r="G98" s="18"/>
      <c r="H98" s="18"/>
    </row>
    <row r="99" spans="2:17" ht="31.5" customHeight="1" thickBot="1" x14ac:dyDescent="0.4">
      <c r="B99" s="78"/>
      <c r="C99" s="78"/>
      <c r="D99" s="80"/>
      <c r="E99" s="18"/>
      <c r="F99" s="18"/>
      <c r="G99" s="18"/>
      <c r="H99" s="18"/>
      <c r="I99" s="9"/>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147" t="s">
        <v>115</v>
      </c>
      <c r="D103" s="77" t="s">
        <v>116</v>
      </c>
      <c r="E103" s="243" t="s">
        <v>117</v>
      </c>
      <c r="F103" s="243"/>
      <c r="G103" s="244" t="s">
        <v>125</v>
      </c>
      <c r="H103" s="245"/>
    </row>
    <row r="104" spans="2:17" ht="33" customHeight="1" thickBot="1" x14ac:dyDescent="0.3">
      <c r="B104" s="232"/>
      <c r="C104" s="249">
        <v>235</v>
      </c>
      <c r="D104" s="249"/>
      <c r="E104" s="249"/>
      <c r="F104" s="249"/>
      <c r="G104" s="246"/>
      <c r="H104" s="247"/>
    </row>
    <row r="105" spans="2:17" s="78" customFormat="1" ht="33" customHeight="1" x14ac:dyDescent="0.35">
      <c r="B105" s="224"/>
      <c r="C105" s="224"/>
      <c r="D105" s="224"/>
      <c r="E105" s="224"/>
      <c r="F105" s="224"/>
      <c r="G105" s="224"/>
      <c r="H105" s="224"/>
      <c r="J105" s="10"/>
      <c r="K105" s="10"/>
      <c r="L105" s="10"/>
      <c r="M105" s="1"/>
      <c r="N105" s="1"/>
    </row>
    <row r="106" spans="2:17" s="78" customFormat="1" ht="33" customHeight="1" x14ac:dyDescent="0.35">
      <c r="B106" s="225" t="s">
        <v>126</v>
      </c>
      <c r="C106" s="225"/>
      <c r="D106" s="225"/>
      <c r="E106" s="225"/>
      <c r="F106" s="225"/>
      <c r="G106" s="225"/>
      <c r="H106" s="225"/>
      <c r="J106" s="10"/>
      <c r="K106" s="10"/>
      <c r="L106" s="10"/>
      <c r="M106" s="1"/>
      <c r="N106" s="1"/>
    </row>
    <row r="107" spans="2:17" s="78" customFormat="1" ht="40.5" customHeight="1" x14ac:dyDescent="0.35">
      <c r="B107" s="226" t="s">
        <v>120</v>
      </c>
      <c r="C107" s="226"/>
      <c r="E107" s="79"/>
      <c r="F107" s="79"/>
      <c r="G107" s="79"/>
      <c r="H107" s="79"/>
      <c r="J107" s="10"/>
      <c r="K107" s="10"/>
      <c r="L107" s="10"/>
      <c r="M107" s="1"/>
      <c r="N107" s="1"/>
    </row>
    <row r="108" spans="2:17" s="78" customFormat="1" ht="33" customHeight="1" x14ac:dyDescent="0.35">
      <c r="C108" s="103" t="str">
        <f>CONCATENATE(" $45.000"," +")</f>
        <v xml:space="preserve"> $45.000 +</v>
      </c>
      <c r="D108" s="104">
        <f>G61</f>
        <v>0.28697872340425529</v>
      </c>
      <c r="E108" s="105" t="s">
        <v>163</v>
      </c>
      <c r="F108" s="80">
        <f>(45+G61)</f>
        <v>45.286978723404253</v>
      </c>
      <c r="G108" s="18"/>
      <c r="H108" s="18"/>
      <c r="J108" s="10"/>
      <c r="K108" s="10"/>
      <c r="L108" s="10"/>
      <c r="M108" s="1"/>
      <c r="N108" s="1"/>
    </row>
    <row r="109" spans="2:17" ht="43.5" customHeight="1" x14ac:dyDescent="0.4">
      <c r="B109" s="227" t="s">
        <v>121</v>
      </c>
      <c r="C109" s="227"/>
      <c r="D109" s="106">
        <f>F108</f>
        <v>45.286978723404253</v>
      </c>
      <c r="E109" s="81" t="s">
        <v>122</v>
      </c>
      <c r="F109" s="78"/>
      <c r="G109" s="18"/>
      <c r="H109" s="18"/>
    </row>
    <row r="110" spans="2:17" ht="33" customHeight="1" thickBot="1" x14ac:dyDescent="0.4">
      <c r="B110" s="78"/>
      <c r="C110" s="78"/>
      <c r="D110" s="80"/>
      <c r="E110" s="18"/>
      <c r="F110" s="18"/>
      <c r="G110" s="18"/>
      <c r="H110" s="18"/>
      <c r="I110" s="9"/>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147" t="s">
        <v>115</v>
      </c>
      <c r="D114" s="77" t="s">
        <v>116</v>
      </c>
      <c r="E114" s="243" t="s">
        <v>117</v>
      </c>
      <c r="F114" s="243"/>
      <c r="G114" s="244" t="s">
        <v>125</v>
      </c>
      <c r="H114" s="245"/>
    </row>
    <row r="115" spans="2:17" ht="33" customHeight="1" thickBot="1" x14ac:dyDescent="0.3">
      <c r="B115" s="232"/>
      <c r="C115" s="249">
        <v>2000</v>
      </c>
      <c r="D115" s="249"/>
      <c r="E115" s="249"/>
      <c r="F115" s="249"/>
      <c r="G115" s="246"/>
      <c r="H115" s="247"/>
    </row>
    <row r="116" spans="2:17" s="78" customFormat="1" ht="33" customHeight="1" x14ac:dyDescent="0.35">
      <c r="B116" s="224"/>
      <c r="C116" s="224"/>
      <c r="D116" s="224"/>
      <c r="E116" s="224"/>
      <c r="F116" s="224"/>
      <c r="G116" s="224"/>
      <c r="H116" s="224"/>
      <c r="J116" s="10"/>
      <c r="K116" s="10"/>
      <c r="L116" s="10"/>
      <c r="M116" s="1"/>
      <c r="N116" s="1"/>
    </row>
    <row r="117" spans="2:17" s="78" customFormat="1" ht="33" customHeight="1" x14ac:dyDescent="0.35">
      <c r="B117" s="225" t="s">
        <v>129</v>
      </c>
      <c r="C117" s="225"/>
      <c r="D117" s="225"/>
      <c r="E117" s="225"/>
      <c r="F117" s="225"/>
      <c r="G117" s="225"/>
      <c r="H117" s="225"/>
      <c r="J117" s="10"/>
      <c r="K117" s="10"/>
      <c r="L117" s="10"/>
      <c r="M117" s="1"/>
      <c r="N117" s="1"/>
    </row>
    <row r="118" spans="2:17" s="78" customFormat="1" ht="40.5" customHeight="1" x14ac:dyDescent="0.35">
      <c r="B118" s="226" t="s">
        <v>120</v>
      </c>
      <c r="C118" s="226"/>
      <c r="E118" s="79"/>
      <c r="F118" s="79"/>
      <c r="G118" s="79"/>
      <c r="H118" s="79"/>
      <c r="J118" s="10"/>
      <c r="K118" s="10"/>
      <c r="L118" s="10"/>
      <c r="M118" s="1"/>
      <c r="N118" s="1"/>
    </row>
    <row r="119" spans="2:17" s="78" customFormat="1" ht="33" customHeight="1" x14ac:dyDescent="0.35">
      <c r="C119" s="103" t="str">
        <f>CONCATENATE(" $45.000"," +")</f>
        <v xml:space="preserve"> $45.000 +</v>
      </c>
      <c r="D119" s="104">
        <f>G67</f>
        <v>2.4119999999999999E-2</v>
      </c>
      <c r="E119" s="105" t="s">
        <v>163</v>
      </c>
      <c r="F119" s="80">
        <f>(45+G67)</f>
        <v>45.024120000000003</v>
      </c>
      <c r="G119" s="18"/>
      <c r="H119" s="18"/>
      <c r="J119" s="10"/>
      <c r="K119" s="10"/>
      <c r="L119" s="10"/>
      <c r="M119" s="1"/>
      <c r="N119" s="1"/>
    </row>
    <row r="120" spans="2:17" ht="43.5" customHeight="1" x14ac:dyDescent="0.4">
      <c r="B120" s="227" t="s">
        <v>121</v>
      </c>
      <c r="C120" s="227"/>
      <c r="D120" s="106">
        <f>F119</f>
        <v>45.024120000000003</v>
      </c>
      <c r="E120" s="81" t="s">
        <v>130</v>
      </c>
      <c r="F120" s="78"/>
      <c r="G120" s="18"/>
      <c r="H120" s="18"/>
    </row>
    <row r="121" spans="2:17" ht="34" customHeight="1" thickBot="1" x14ac:dyDescent="0.4">
      <c r="B121" s="78"/>
      <c r="C121" s="78"/>
      <c r="D121" s="80"/>
      <c r="E121" s="18"/>
      <c r="F121" s="18"/>
      <c r="G121" s="18"/>
      <c r="H121" s="18"/>
      <c r="I121" s="9"/>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147" t="s">
        <v>115</v>
      </c>
      <c r="D125" s="77" t="s">
        <v>116</v>
      </c>
      <c r="E125" s="243" t="s">
        <v>117</v>
      </c>
      <c r="F125" s="243"/>
      <c r="G125" s="244" t="s">
        <v>118</v>
      </c>
      <c r="H125" s="245"/>
    </row>
    <row r="126" spans="2:17" ht="33" customHeight="1" thickBot="1" x14ac:dyDescent="0.3">
      <c r="B126" s="232"/>
      <c r="C126" s="248">
        <v>14400</v>
      </c>
      <c r="D126" s="249"/>
      <c r="E126" s="249"/>
      <c r="F126" s="249"/>
      <c r="G126" s="246"/>
      <c r="H126" s="247"/>
    </row>
    <row r="127" spans="2:17" s="78" customFormat="1" ht="33" customHeight="1" x14ac:dyDescent="0.35">
      <c r="B127" s="224"/>
      <c r="C127" s="224"/>
      <c r="D127" s="224"/>
      <c r="E127" s="224"/>
      <c r="F127" s="224"/>
      <c r="G127" s="224"/>
      <c r="H127" s="224"/>
      <c r="J127" s="10"/>
      <c r="K127" s="10"/>
      <c r="L127" s="10"/>
      <c r="M127" s="1"/>
      <c r="N127" s="1"/>
    </row>
    <row r="128" spans="2:17" s="78" customFormat="1" ht="33" customHeight="1" x14ac:dyDescent="0.35">
      <c r="B128" s="225" t="s">
        <v>133</v>
      </c>
      <c r="C128" s="225"/>
      <c r="D128" s="225"/>
      <c r="E128" s="225"/>
      <c r="F128" s="225"/>
      <c r="G128" s="225"/>
      <c r="H128" s="225"/>
      <c r="J128" s="10"/>
      <c r="K128" s="10"/>
      <c r="L128" s="10"/>
      <c r="M128" s="1"/>
      <c r="N128" s="1"/>
    </row>
    <row r="129" spans="2:17" s="78" customFormat="1" ht="40.5" customHeight="1" x14ac:dyDescent="0.35">
      <c r="B129" s="226" t="s">
        <v>120</v>
      </c>
      <c r="C129" s="226"/>
      <c r="E129" s="79"/>
      <c r="F129" s="79"/>
      <c r="G129" s="79"/>
      <c r="H129" s="79"/>
      <c r="J129" s="10"/>
      <c r="K129" s="10"/>
      <c r="L129" s="10"/>
      <c r="M129" s="1"/>
      <c r="N129" s="1"/>
    </row>
    <row r="130" spans="2:17" s="78" customFormat="1" ht="33" customHeight="1" x14ac:dyDescent="0.35">
      <c r="C130" s="103" t="str">
        <f>CONCATENATE(" $45.000"," +")</f>
        <v xml:space="preserve"> $45.000 +</v>
      </c>
      <c r="D130" s="104">
        <f>G70</f>
        <v>4.6833333333333336E-3</v>
      </c>
      <c r="E130" s="105" t="s">
        <v>163</v>
      </c>
      <c r="F130" s="80">
        <f>(45+G70)</f>
        <v>45.004683333333332</v>
      </c>
      <c r="G130" s="18"/>
      <c r="H130" s="18"/>
      <c r="J130" s="10"/>
      <c r="K130" s="10"/>
      <c r="L130" s="10"/>
      <c r="M130" s="1"/>
      <c r="N130" s="1"/>
    </row>
    <row r="131" spans="2:17" ht="43.5" customHeight="1" x14ac:dyDescent="0.4">
      <c r="B131" s="227" t="s">
        <v>121</v>
      </c>
      <c r="C131" s="227"/>
      <c r="D131" s="106">
        <f>F130</f>
        <v>45.004683333333332</v>
      </c>
      <c r="E131" s="239" t="s">
        <v>134</v>
      </c>
      <c r="F131" s="239"/>
      <c r="G131" s="18"/>
      <c r="H131" s="78"/>
    </row>
    <row r="132" spans="2:17" ht="27" customHeight="1" thickBot="1" x14ac:dyDescent="0.4">
      <c r="B132" s="78"/>
      <c r="C132" s="78"/>
      <c r="D132" s="80"/>
      <c r="E132" s="18"/>
      <c r="F132" s="18"/>
      <c r="G132" s="18"/>
      <c r="H132" s="18"/>
      <c r="I132" s="9"/>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row>
    <row r="138" spans="2:17" s="78" customFormat="1" ht="33" customHeight="1" x14ac:dyDescent="0.35">
      <c r="B138" s="224"/>
      <c r="C138" s="224"/>
      <c r="D138" s="224"/>
      <c r="E138" s="224"/>
      <c r="F138" s="224"/>
      <c r="G138" s="224"/>
      <c r="H138" s="224"/>
      <c r="J138" s="10"/>
      <c r="K138" s="10"/>
      <c r="L138" s="10"/>
      <c r="M138" s="1"/>
      <c r="N138" s="1"/>
    </row>
    <row r="139" spans="2:17" s="78" customFormat="1" ht="33" customHeight="1" x14ac:dyDescent="0.35">
      <c r="B139" s="225" t="s">
        <v>137</v>
      </c>
      <c r="C139" s="225"/>
      <c r="D139" s="225"/>
      <c r="E139" s="225"/>
      <c r="F139" s="225"/>
      <c r="G139" s="225"/>
      <c r="H139" s="225"/>
      <c r="J139" s="10"/>
      <c r="K139" s="10"/>
      <c r="L139" s="10"/>
      <c r="M139" s="1"/>
      <c r="N139" s="1"/>
    </row>
    <row r="140" spans="2:17" s="78" customFormat="1" ht="40.5" customHeight="1" x14ac:dyDescent="0.35">
      <c r="B140" s="226" t="s">
        <v>120</v>
      </c>
      <c r="C140" s="226"/>
      <c r="E140" s="79"/>
      <c r="F140" s="79"/>
      <c r="G140" s="79"/>
      <c r="H140" s="79"/>
      <c r="J140" s="10"/>
      <c r="K140" s="10"/>
      <c r="L140" s="10"/>
      <c r="M140" s="1"/>
      <c r="N140" s="1"/>
    </row>
    <row r="141" spans="2:17" s="78" customFormat="1" ht="33" customHeight="1" x14ac:dyDescent="0.35">
      <c r="C141" s="103" t="str">
        <f>CONCATENATE(" $45.000"," +")</f>
        <v xml:space="preserve"> $45.000 +</v>
      </c>
      <c r="D141" s="104">
        <f>G74</f>
        <v>11.04</v>
      </c>
      <c r="E141" s="105" t="s">
        <v>163</v>
      </c>
      <c r="F141" s="80">
        <f>(45+G74)</f>
        <v>56.04</v>
      </c>
      <c r="G141" s="18"/>
      <c r="H141" s="18"/>
      <c r="J141" s="10"/>
      <c r="K141" s="10"/>
      <c r="L141" s="10"/>
      <c r="M141" s="1"/>
      <c r="N141" s="1"/>
    </row>
    <row r="142" spans="2:17" ht="18" x14ac:dyDescent="0.4">
      <c r="B142" s="227" t="s">
        <v>121</v>
      </c>
      <c r="C142" s="227"/>
      <c r="D142" s="106">
        <f>F141</f>
        <v>56.04</v>
      </c>
      <c r="E142" s="81" t="s">
        <v>13</v>
      </c>
      <c r="F142" s="81"/>
      <c r="G142" s="18"/>
      <c r="H142" s="78"/>
      <c r="O142" s="24"/>
    </row>
    <row r="143" spans="2:17" ht="17.5" x14ac:dyDescent="0.35">
      <c r="B143" s="78"/>
      <c r="C143" s="78"/>
      <c r="D143" s="80"/>
      <c r="E143" s="18"/>
      <c r="F143" s="18"/>
      <c r="G143" s="18"/>
      <c r="H143" s="18"/>
      <c r="O143" s="24"/>
    </row>
    <row r="144" spans="2:17" x14ac:dyDescent="0.25">
      <c r="O144" s="24"/>
    </row>
    <row r="145" spans="15:15" x14ac:dyDescent="0.25">
      <c r="O145" s="24"/>
    </row>
  </sheetData>
  <sheetProtection algorithmName="SHA-512" hashValue="mttmwPXhQrAB+UDHoIdJ7jDCuUXZI7BT9A0ItGHPvAwvS5AO0/S+crXvvwd3DFQjimSRyBO+TeeRAIuvXHDPUA==" saltValue="mpXnsRmrHPZTEn4jCKqoHg==" spinCount="100000" sheet="1" formatColumns="0" formatRows="0"/>
  <mergeCells count="145">
    <mergeCell ref="B138:H138"/>
    <mergeCell ref="B139:H139"/>
    <mergeCell ref="B140:C140"/>
    <mergeCell ref="B142:C142"/>
    <mergeCell ref="B134:H134"/>
    <mergeCell ref="B135:H135"/>
    <mergeCell ref="B136:B137"/>
    <mergeCell ref="C136:C137"/>
    <mergeCell ref="D136:D137"/>
    <mergeCell ref="E136:F137"/>
    <mergeCell ref="G136:H137"/>
    <mergeCell ref="B127:H127"/>
    <mergeCell ref="B128:H128"/>
    <mergeCell ref="B129:C129"/>
    <mergeCell ref="B131:C131"/>
    <mergeCell ref="E131:F131"/>
    <mergeCell ref="B133:H133"/>
    <mergeCell ref="B118:C118"/>
    <mergeCell ref="B120:C120"/>
    <mergeCell ref="B122:H122"/>
    <mergeCell ref="B123:H123"/>
    <mergeCell ref="B124:H124"/>
    <mergeCell ref="B125:B126"/>
    <mergeCell ref="E125:F125"/>
    <mergeCell ref="G125:H126"/>
    <mergeCell ref="C126:F126"/>
    <mergeCell ref="B114:B115"/>
    <mergeCell ref="E114:F114"/>
    <mergeCell ref="G114:H115"/>
    <mergeCell ref="C115:F115"/>
    <mergeCell ref="B116:H116"/>
    <mergeCell ref="B117:H117"/>
    <mergeCell ref="B106:H106"/>
    <mergeCell ref="B107:C107"/>
    <mergeCell ref="B109:C109"/>
    <mergeCell ref="B111:H111"/>
    <mergeCell ref="B112:H112"/>
    <mergeCell ref="B113:H113"/>
    <mergeCell ref="B102:H102"/>
    <mergeCell ref="B103:B104"/>
    <mergeCell ref="E103:F103"/>
    <mergeCell ref="G103:H104"/>
    <mergeCell ref="C104:F104"/>
    <mergeCell ref="B105:H105"/>
    <mergeCell ref="B94:H94"/>
    <mergeCell ref="B95:H95"/>
    <mergeCell ref="B96:C96"/>
    <mergeCell ref="B98:C98"/>
    <mergeCell ref="B100:H100"/>
    <mergeCell ref="B101:H101"/>
    <mergeCell ref="G86:H86"/>
    <mergeCell ref="G87:H87"/>
    <mergeCell ref="B89:H89"/>
    <mergeCell ref="B90:H90"/>
    <mergeCell ref="B91:H91"/>
    <mergeCell ref="B92:B93"/>
    <mergeCell ref="E92:F92"/>
    <mergeCell ref="G92:H93"/>
    <mergeCell ref="C93:F93"/>
    <mergeCell ref="G79:H79"/>
    <mergeCell ref="G80:H80"/>
    <mergeCell ref="G81:H81"/>
    <mergeCell ref="G82:H82"/>
    <mergeCell ref="B84:H84"/>
    <mergeCell ref="G85:H85"/>
    <mergeCell ref="G73:H73"/>
    <mergeCell ref="G74:H74"/>
    <mergeCell ref="G75:H75"/>
    <mergeCell ref="G76:H76"/>
    <mergeCell ref="G77:H77"/>
    <mergeCell ref="G78:H78"/>
    <mergeCell ref="G66:H66"/>
    <mergeCell ref="G67:H67"/>
    <mergeCell ref="B68:H68"/>
    <mergeCell ref="G69:H69"/>
    <mergeCell ref="G70:H70"/>
    <mergeCell ref="B72:H72"/>
    <mergeCell ref="G60:H60"/>
    <mergeCell ref="G61:H61"/>
    <mergeCell ref="G62:H62"/>
    <mergeCell ref="G63:H63"/>
    <mergeCell ref="G64:H64"/>
    <mergeCell ref="G65:H65"/>
    <mergeCell ref="G52:H52"/>
    <mergeCell ref="B53:H53"/>
    <mergeCell ref="B55:H55"/>
    <mergeCell ref="G56:H56"/>
    <mergeCell ref="G57:H57"/>
    <mergeCell ref="B59:H59"/>
    <mergeCell ref="G46:H46"/>
    <mergeCell ref="G47:H47"/>
    <mergeCell ref="G48:H48"/>
    <mergeCell ref="G49:H49"/>
    <mergeCell ref="G50:H50"/>
    <mergeCell ref="G51:H51"/>
    <mergeCell ref="G40:H40"/>
    <mergeCell ref="G41:H41"/>
    <mergeCell ref="G42:H42"/>
    <mergeCell ref="G43:H43"/>
    <mergeCell ref="G44:H44"/>
    <mergeCell ref="G45:H45"/>
    <mergeCell ref="G34:H34"/>
    <mergeCell ref="G35:H35"/>
    <mergeCell ref="G36:H36"/>
    <mergeCell ref="G37:H37"/>
    <mergeCell ref="G38:H38"/>
    <mergeCell ref="G39:H39"/>
    <mergeCell ref="G28:H28"/>
    <mergeCell ref="G29:H29"/>
    <mergeCell ref="G30:H30"/>
    <mergeCell ref="G31:H31"/>
    <mergeCell ref="G32:H32"/>
    <mergeCell ref="G33:H33"/>
    <mergeCell ref="G22:H22"/>
    <mergeCell ref="G23:H23"/>
    <mergeCell ref="G24:H24"/>
    <mergeCell ref="G25:H25"/>
    <mergeCell ref="G26:H26"/>
    <mergeCell ref="G27:H27"/>
    <mergeCell ref="B16:H16"/>
    <mergeCell ref="B17:H17"/>
    <mergeCell ref="B18:H18"/>
    <mergeCell ref="B19:H19"/>
    <mergeCell ref="B20:H20"/>
    <mergeCell ref="G21:H21"/>
    <mergeCell ref="B11:H11"/>
    <mergeCell ref="J11:K11"/>
    <mergeCell ref="B12:E12"/>
    <mergeCell ref="B13:H13"/>
    <mergeCell ref="B14:H14"/>
    <mergeCell ref="B15:H15"/>
    <mergeCell ref="J6:K6"/>
    <mergeCell ref="M6:N8"/>
    <mergeCell ref="B7:E7"/>
    <mergeCell ref="B8:H8"/>
    <mergeCell ref="B9:H9"/>
    <mergeCell ref="B10:C10"/>
    <mergeCell ref="D10:F10"/>
    <mergeCell ref="B1:D1"/>
    <mergeCell ref="C3:E3"/>
    <mergeCell ref="G3:H3"/>
    <mergeCell ref="C4:E4"/>
    <mergeCell ref="G4:H4"/>
    <mergeCell ref="B6:E6"/>
    <mergeCell ref="F6:G6"/>
  </mergeCells>
  <dataValidations count="5">
    <dataValidation type="list" allowBlank="1" showInputMessage="1" showErrorMessage="1" sqref="K8" xr:uid="{38888BC5-BFCF-44DF-ADAA-7F9359A19CE7}">
      <formula1>"2022,2023,2024,2025, 2026"</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WVR983033" xr:uid="{B7676C04-96A3-4D43-8541-42CD36339688}">
      <formula1>$N$9:$N$9</formula1>
    </dataValidation>
    <dataValidation type="list" allowBlank="1" showInputMessage="1" showErrorMessage="1" sqref="WVR983034 K65394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K130930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K196466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K262002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K327538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K393074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K458610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K524146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K589682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K655218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K720754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K786290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K851826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K917362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K982898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K9" xr:uid="{D4B2D40F-B85B-4AF2-8F12-524D79CA78E1}">
      <formula1>$M$11:$M$22</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2902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366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830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294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758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222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686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150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614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078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542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006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470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0934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398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01C1ACBA-A767-4C9B-8DE1-250AC5D39055}">
      <formula1>#REF!</formula1>
    </dataValidation>
    <dataValidation type="list" allowBlank="1" showInputMessage="1" showErrorMessage="1" sqref="K13" xr:uid="{090402EC-E491-4365-A2BA-1F6504D4B18F}">
      <formula1>$N$9:$N$42</formula1>
    </dataValidation>
  </dataValidations>
  <hyperlinks>
    <hyperlink ref="M9" r:id="rId1" display="https://www.dot.ny.gov/main/business-center/contractors/construction-division/fuel-asphalt-steel-price-adjustments?nd=nysdot" xr:uid="{614B6148-E137-4AFC-9E3D-6914286EBE12}"/>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A4708-5073-4A00-A791-A72BC775D21D}">
  <dimension ref="B1:W145"/>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October</v>
      </c>
      <c r="G1" s="3">
        <f>K8</f>
        <v>2022</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46" t="s">
        <v>159</v>
      </c>
      <c r="G4" s="301" t="s">
        <v>160</v>
      </c>
      <c r="H4" s="302"/>
      <c r="I4" s="144"/>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October 1, 2022</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45"/>
      <c r="J8" s="84" t="s">
        <v>140</v>
      </c>
      <c r="K8" s="85">
        <v>2022</v>
      </c>
      <c r="M8" s="290"/>
      <c r="N8" s="291"/>
    </row>
    <row r="9" spans="2:17" ht="24" customHeight="1" x14ac:dyDescent="0.25">
      <c r="B9" s="279" t="s">
        <v>11</v>
      </c>
      <c r="C9" s="279"/>
      <c r="D9" s="279"/>
      <c r="E9" s="279"/>
      <c r="F9" s="279"/>
      <c r="G9" s="279"/>
      <c r="H9" s="279"/>
      <c r="I9" s="145"/>
      <c r="J9" s="84" t="s">
        <v>141</v>
      </c>
      <c r="K9" s="85" t="s">
        <v>156</v>
      </c>
      <c r="L9" s="86"/>
      <c r="M9" s="87" t="s">
        <v>143</v>
      </c>
      <c r="N9" s="88">
        <v>2022</v>
      </c>
    </row>
    <row r="10" spans="2:17" ht="24" customHeight="1" thickBot="1" x14ac:dyDescent="0.3">
      <c r="B10" s="293" t="s">
        <v>12</v>
      </c>
      <c r="C10" s="293"/>
      <c r="D10" s="294" t="str">
        <f>CONCATENATE("The ",F1," ",G1," Average is")</f>
        <v>The October 2022 Average is</v>
      </c>
      <c r="E10" s="294"/>
      <c r="F10" s="294"/>
      <c r="G10" s="20">
        <f>K13</f>
        <v>764</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45"/>
      <c r="J13" s="95" t="s">
        <v>149</v>
      </c>
      <c r="K13" s="96">
        <v>764</v>
      </c>
      <c r="M13" s="91" t="s">
        <v>150</v>
      </c>
      <c r="N13" s="93" t="s">
        <v>116</v>
      </c>
      <c r="P13" s="24"/>
      <c r="Q13" s="24"/>
    </row>
    <row r="14" spans="2:17" ht="24" customHeight="1" x14ac:dyDescent="0.25">
      <c r="B14" s="279" t="s">
        <v>16</v>
      </c>
      <c r="C14" s="279"/>
      <c r="D14" s="279"/>
      <c r="E14" s="279"/>
      <c r="F14" s="279"/>
      <c r="G14" s="279"/>
      <c r="H14" s="279"/>
      <c r="I14" s="145"/>
      <c r="J14" s="1"/>
      <c r="K14" s="1"/>
      <c r="M14" s="91" t="s">
        <v>142</v>
      </c>
      <c r="N14" s="97">
        <v>655</v>
      </c>
      <c r="P14" s="24"/>
      <c r="Q14" s="24"/>
    </row>
    <row r="15" spans="2:17" ht="24" customHeight="1" x14ac:dyDescent="0.25">
      <c r="B15" s="279" t="s">
        <v>17</v>
      </c>
      <c r="C15" s="279"/>
      <c r="D15" s="279"/>
      <c r="E15" s="279"/>
      <c r="F15" s="279"/>
      <c r="G15" s="279"/>
      <c r="H15" s="279"/>
      <c r="I15" s="145"/>
      <c r="J15" s="1"/>
      <c r="K15" s="1"/>
      <c r="M15" s="91" t="s">
        <v>151</v>
      </c>
      <c r="N15" s="97">
        <v>719</v>
      </c>
      <c r="P15" s="24"/>
      <c r="Q15" s="24"/>
    </row>
    <row r="16" spans="2:17" ht="24" customHeight="1" x14ac:dyDescent="0.25">
      <c r="B16" s="279" t="s">
        <v>18</v>
      </c>
      <c r="C16" s="279"/>
      <c r="D16" s="279"/>
      <c r="E16" s="279"/>
      <c r="F16" s="279"/>
      <c r="G16" s="279"/>
      <c r="H16" s="279"/>
      <c r="I16" s="145"/>
      <c r="J16" s="1"/>
      <c r="K16" s="1"/>
      <c r="M16" s="91" t="s">
        <v>152</v>
      </c>
      <c r="N16" s="97">
        <v>779</v>
      </c>
      <c r="P16" s="24"/>
      <c r="Q16" s="24"/>
    </row>
    <row r="17" spans="2:23" ht="24" customHeight="1" x14ac:dyDescent="0.25">
      <c r="B17" s="279" t="s">
        <v>19</v>
      </c>
      <c r="C17" s="279"/>
      <c r="D17" s="279"/>
      <c r="E17" s="279"/>
      <c r="F17" s="279"/>
      <c r="G17" s="279"/>
      <c r="H17" s="279"/>
      <c r="I17" s="145"/>
      <c r="J17" s="1"/>
      <c r="K17" s="1"/>
      <c r="M17" s="91" t="s">
        <v>153</v>
      </c>
      <c r="N17" s="97">
        <v>824</v>
      </c>
      <c r="P17" s="24"/>
      <c r="Q17" s="24"/>
    </row>
    <row r="18" spans="2:23" ht="24" customHeight="1" thickBot="1" x14ac:dyDescent="0.3">
      <c r="B18" s="280" t="s">
        <v>20</v>
      </c>
      <c r="C18" s="281"/>
      <c r="D18" s="281"/>
      <c r="E18" s="281"/>
      <c r="F18" s="281"/>
      <c r="G18" s="281"/>
      <c r="H18" s="281"/>
      <c r="I18" s="25"/>
      <c r="J18" s="98"/>
      <c r="K18" s="99"/>
      <c r="M18" s="91" t="s">
        <v>154</v>
      </c>
      <c r="N18" s="97">
        <v>829</v>
      </c>
      <c r="P18" s="24"/>
      <c r="Q18" s="24"/>
    </row>
    <row r="19" spans="2:23" ht="33.65" customHeight="1" thickBot="1" x14ac:dyDescent="0.3">
      <c r="B19" s="305" t="s">
        <v>21</v>
      </c>
      <c r="C19" s="306"/>
      <c r="D19" s="306"/>
      <c r="E19" s="306"/>
      <c r="F19" s="306"/>
      <c r="G19" s="306"/>
      <c r="H19" s="307"/>
      <c r="I19" s="143"/>
      <c r="J19" s="100"/>
      <c r="K19" s="99"/>
      <c r="M19" s="91" t="s">
        <v>155</v>
      </c>
      <c r="N19" s="97">
        <v>806</v>
      </c>
      <c r="P19" s="27"/>
      <c r="Q19" s="27"/>
      <c r="R19" s="27"/>
      <c r="S19" s="27"/>
      <c r="V19" s="24"/>
      <c r="W19" s="24"/>
    </row>
    <row r="20" spans="2:23" ht="33.65" customHeight="1" thickBot="1" x14ac:dyDescent="0.3">
      <c r="B20" s="254" t="s">
        <v>22</v>
      </c>
      <c r="C20" s="229"/>
      <c r="D20" s="229"/>
      <c r="E20" s="229"/>
      <c r="F20" s="229"/>
      <c r="G20" s="229"/>
      <c r="H20" s="230"/>
      <c r="I20" s="9"/>
      <c r="J20" s="100"/>
      <c r="K20" s="99"/>
      <c r="M20" s="91" t="s">
        <v>156</v>
      </c>
      <c r="N20" s="97">
        <v>764</v>
      </c>
      <c r="P20" s="24"/>
      <c r="Q20" s="24"/>
    </row>
    <row r="21" spans="2:23" ht="33.65" customHeight="1" thickBot="1" x14ac:dyDescent="0.3">
      <c r="B21" s="28" t="s">
        <v>23</v>
      </c>
      <c r="C21" s="29" t="s">
        <v>24</v>
      </c>
      <c r="D21" s="30" t="s">
        <v>25</v>
      </c>
      <c r="E21" s="30" t="s">
        <v>26</v>
      </c>
      <c r="F21" s="30" t="s">
        <v>27</v>
      </c>
      <c r="G21" s="255" t="s">
        <v>28</v>
      </c>
      <c r="H21" s="256"/>
      <c r="I21" s="31"/>
      <c r="J21" s="100"/>
      <c r="K21" s="99"/>
      <c r="M21" s="91" t="s">
        <v>157</v>
      </c>
      <c r="N21" s="97"/>
      <c r="P21" s="24"/>
      <c r="Q21" s="24"/>
    </row>
    <row r="22" spans="2:23" ht="29.15" customHeight="1" thickBot="1" x14ac:dyDescent="0.35">
      <c r="B22" s="32" t="s">
        <v>29</v>
      </c>
      <c r="C22" s="33" t="s">
        <v>30</v>
      </c>
      <c r="D22" s="34">
        <v>100</v>
      </c>
      <c r="E22" s="35">
        <v>0.2</v>
      </c>
      <c r="F22" s="36">
        <v>100.2</v>
      </c>
      <c r="G22" s="259">
        <f t="shared" ref="G22:G51" si="0">IF((ABS((($K$13-$K$12)/235)*F22/100))&gt;0.01, ((($K$13-$K$12)/235)*F22/100), 0)</f>
        <v>0.82718297872340429</v>
      </c>
      <c r="H22" s="260" t="e">
        <f t="shared" ref="H22:H31" si="1">IF((ABS((J13-J12)*E22/100))&gt;0.1, (J13-J12)*E22/100, 0)</f>
        <v>#VALUE!</v>
      </c>
      <c r="I22" s="37"/>
      <c r="K22" s="99"/>
      <c r="L22" s="1"/>
      <c r="M22" s="101" t="s">
        <v>158</v>
      </c>
      <c r="N22" s="102"/>
      <c r="P22" s="24"/>
      <c r="Q22" s="24"/>
    </row>
    <row r="23" spans="2:23" ht="29.15" customHeight="1" x14ac:dyDescent="0.3">
      <c r="B23" s="38">
        <v>702.30010000000004</v>
      </c>
      <c r="C23" s="39" t="s">
        <v>31</v>
      </c>
      <c r="D23" s="40">
        <v>55</v>
      </c>
      <c r="E23" s="40">
        <v>1.7</v>
      </c>
      <c r="F23" s="41">
        <v>56.7</v>
      </c>
      <c r="G23" s="252">
        <f t="shared" si="0"/>
        <v>0.46807659574468086</v>
      </c>
      <c r="H23" s="253" t="e">
        <f t="shared" si="1"/>
        <v>#VALUE!</v>
      </c>
      <c r="I23" s="37"/>
      <c r="M23" s="87"/>
      <c r="N23" s="88">
        <v>2023</v>
      </c>
    </row>
    <row r="24" spans="2:23" ht="29.15" customHeight="1" x14ac:dyDescent="0.3">
      <c r="B24" s="38">
        <v>702.30020000000002</v>
      </c>
      <c r="C24" s="39" t="s">
        <v>32</v>
      </c>
      <c r="D24" s="40">
        <v>55</v>
      </c>
      <c r="E24" s="40">
        <v>1.7</v>
      </c>
      <c r="F24" s="41">
        <v>56.7</v>
      </c>
      <c r="G24" s="252">
        <f t="shared" si="0"/>
        <v>0.46807659574468086</v>
      </c>
      <c r="H24" s="253">
        <f t="shared" si="1"/>
        <v>0</v>
      </c>
      <c r="I24" s="37"/>
      <c r="M24" s="91" t="s">
        <v>144</v>
      </c>
      <c r="N24" s="92" t="s">
        <v>145</v>
      </c>
    </row>
    <row r="25" spans="2:23" ht="29.15" customHeight="1" x14ac:dyDescent="0.3">
      <c r="B25" s="38">
        <v>702.31010000000003</v>
      </c>
      <c r="C25" s="39" t="s">
        <v>33</v>
      </c>
      <c r="D25" s="40">
        <v>63</v>
      </c>
      <c r="E25" s="40">
        <v>2.7</v>
      </c>
      <c r="F25" s="41">
        <v>65.7</v>
      </c>
      <c r="G25" s="252">
        <f t="shared" si="0"/>
        <v>0.54237446808510636</v>
      </c>
      <c r="H25" s="253">
        <f t="shared" si="1"/>
        <v>0</v>
      </c>
      <c r="I25" s="37"/>
      <c r="M25" s="91" t="s">
        <v>146</v>
      </c>
      <c r="N25" s="97"/>
    </row>
    <row r="26" spans="2:23" ht="29.15" customHeight="1" x14ac:dyDescent="0.3">
      <c r="B26" s="38">
        <v>702.31020000000001</v>
      </c>
      <c r="C26" s="39" t="s">
        <v>34</v>
      </c>
      <c r="D26" s="40">
        <v>63</v>
      </c>
      <c r="E26" s="40">
        <v>2.7</v>
      </c>
      <c r="F26" s="41">
        <v>65.7</v>
      </c>
      <c r="G26" s="252">
        <f t="shared" si="0"/>
        <v>0.54237446808510636</v>
      </c>
      <c r="H26" s="253">
        <f t="shared" si="1"/>
        <v>0</v>
      </c>
      <c r="I26" s="37"/>
      <c r="M26" s="91" t="s">
        <v>148</v>
      </c>
      <c r="N26" s="97"/>
    </row>
    <row r="27" spans="2:23" ht="29.15" customHeight="1" x14ac:dyDescent="0.3">
      <c r="B27" s="38">
        <v>702.32010000000002</v>
      </c>
      <c r="C27" s="39" t="s">
        <v>35</v>
      </c>
      <c r="D27" s="40">
        <v>65</v>
      </c>
      <c r="E27" s="40">
        <v>8.1999999999999993</v>
      </c>
      <c r="F27" s="41">
        <v>73.2</v>
      </c>
      <c r="G27" s="252">
        <f t="shared" si="0"/>
        <v>0.60428936170212766</v>
      </c>
      <c r="H27" s="253">
        <f t="shared" si="1"/>
        <v>0</v>
      </c>
      <c r="I27" s="37"/>
      <c r="M27" s="91" t="s">
        <v>150</v>
      </c>
      <c r="N27" s="97"/>
    </row>
    <row r="28" spans="2:23" ht="29.15" customHeight="1" x14ac:dyDescent="0.3">
      <c r="B28" s="38">
        <v>702.33010000000002</v>
      </c>
      <c r="C28" s="39" t="s">
        <v>36</v>
      </c>
      <c r="D28" s="40">
        <v>65</v>
      </c>
      <c r="E28" s="40">
        <v>8.1999999999999993</v>
      </c>
      <c r="F28" s="41">
        <v>73.2</v>
      </c>
      <c r="G28" s="252">
        <f t="shared" si="0"/>
        <v>0.60428936170212766</v>
      </c>
      <c r="H28" s="253">
        <f t="shared" si="1"/>
        <v>0</v>
      </c>
      <c r="I28" s="37"/>
      <c r="M28" s="91" t="s">
        <v>142</v>
      </c>
      <c r="N28" s="97"/>
    </row>
    <row r="29" spans="2:23" ht="29.15" customHeight="1" x14ac:dyDescent="0.3">
      <c r="B29" s="38">
        <v>702.34010000000001</v>
      </c>
      <c r="C29" s="39" t="s">
        <v>37</v>
      </c>
      <c r="D29" s="40">
        <v>65</v>
      </c>
      <c r="E29" s="40">
        <v>2.7</v>
      </c>
      <c r="F29" s="41">
        <v>67.7</v>
      </c>
      <c r="G29" s="252">
        <f t="shared" si="0"/>
        <v>0.55888510638297872</v>
      </c>
      <c r="H29" s="253">
        <f t="shared" si="1"/>
        <v>0</v>
      </c>
      <c r="I29" s="37"/>
      <c r="M29" s="91" t="s">
        <v>151</v>
      </c>
      <c r="N29" s="97"/>
    </row>
    <row r="30" spans="2:23" ht="29.15" customHeight="1" x14ac:dyDescent="0.3">
      <c r="B30" s="38">
        <v>702.34019999999998</v>
      </c>
      <c r="C30" s="39" t="s">
        <v>38</v>
      </c>
      <c r="D30" s="40">
        <v>65</v>
      </c>
      <c r="E30" s="42">
        <v>8.1999999999999993</v>
      </c>
      <c r="F30" s="41">
        <v>73.2</v>
      </c>
      <c r="G30" s="252">
        <f t="shared" si="0"/>
        <v>0.60428936170212766</v>
      </c>
      <c r="H30" s="253">
        <f t="shared" si="1"/>
        <v>0</v>
      </c>
      <c r="I30" s="37"/>
      <c r="M30" s="91" t="s">
        <v>152</v>
      </c>
      <c r="N30" s="97"/>
    </row>
    <row r="31" spans="2:23" ht="29.15" customHeight="1" x14ac:dyDescent="0.3">
      <c r="B31" s="38">
        <v>702.3501</v>
      </c>
      <c r="C31" s="39" t="s">
        <v>39</v>
      </c>
      <c r="D31" s="40">
        <v>57</v>
      </c>
      <c r="E31" s="40">
        <v>0.2</v>
      </c>
      <c r="F31" s="41">
        <v>57.2</v>
      </c>
      <c r="G31" s="252">
        <f t="shared" si="0"/>
        <v>0.47220425531914889</v>
      </c>
      <c r="H31" s="253">
        <f t="shared" si="1"/>
        <v>0</v>
      </c>
      <c r="I31" s="37"/>
      <c r="M31" s="91" t="s">
        <v>153</v>
      </c>
      <c r="N31" s="97"/>
    </row>
    <row r="32" spans="2:23" ht="29.15" customHeight="1" x14ac:dyDescent="0.3">
      <c r="B32" s="43" t="s">
        <v>40</v>
      </c>
      <c r="C32" s="44" t="s">
        <v>39</v>
      </c>
      <c r="D32" s="45">
        <v>65</v>
      </c>
      <c r="E32" s="45">
        <v>0.2</v>
      </c>
      <c r="F32" s="46">
        <v>65.2</v>
      </c>
      <c r="G32" s="277">
        <f t="shared" si="0"/>
        <v>0.53824680851063833</v>
      </c>
      <c r="H32" s="278" t="e">
        <f>IF((ABS((#REF!-J22)*E32/100))&gt;0.1, (#REF!-J22)*E32/100, 0)</f>
        <v>#REF!</v>
      </c>
      <c r="I32" s="37"/>
      <c r="M32" s="91" t="s">
        <v>154</v>
      </c>
      <c r="N32" s="97"/>
    </row>
    <row r="33" spans="2:14" ht="29.15" customHeight="1" x14ac:dyDescent="0.3">
      <c r="B33" s="38">
        <v>702.36009999999999</v>
      </c>
      <c r="C33" s="39" t="s">
        <v>41</v>
      </c>
      <c r="D33" s="40">
        <v>57</v>
      </c>
      <c r="E33" s="40">
        <v>0.2</v>
      </c>
      <c r="F33" s="41">
        <v>57.2</v>
      </c>
      <c r="G33" s="252">
        <f t="shared" si="0"/>
        <v>0.47220425531914889</v>
      </c>
      <c r="H33" s="253" t="e">
        <f>IF((ABS((#REF!-#REF!)*E33/100))&gt;0.1, (#REF!-#REF!)*E33/100, 0)</f>
        <v>#REF!</v>
      </c>
      <c r="I33" s="37"/>
      <c r="M33" s="91" t="s">
        <v>155</v>
      </c>
      <c r="N33" s="97"/>
    </row>
    <row r="34" spans="2:14" ht="29.15" customHeight="1" x14ac:dyDescent="0.3">
      <c r="B34" s="43" t="s">
        <v>42</v>
      </c>
      <c r="C34" s="44" t="s">
        <v>41</v>
      </c>
      <c r="D34" s="45">
        <v>65</v>
      </c>
      <c r="E34" s="45">
        <v>0.2</v>
      </c>
      <c r="F34" s="46">
        <v>65.2</v>
      </c>
      <c r="G34" s="277">
        <f t="shared" si="0"/>
        <v>0.53824680851063833</v>
      </c>
      <c r="H34" s="278" t="e">
        <f>IF((ABS((#REF!-#REF!)*E34/100))&gt;0.1, (#REF!-#REF!)*E34/100, 0)</f>
        <v>#REF!</v>
      </c>
      <c r="I34" s="37"/>
      <c r="M34" s="91" t="s">
        <v>156</v>
      </c>
      <c r="N34" s="97"/>
    </row>
    <row r="35" spans="2:14" ht="29.15" customHeight="1" x14ac:dyDescent="0.3">
      <c r="B35" s="38" t="s">
        <v>43</v>
      </c>
      <c r="C35" s="39" t="s">
        <v>44</v>
      </c>
      <c r="D35" s="40">
        <v>63</v>
      </c>
      <c r="E35" s="40">
        <v>2.7</v>
      </c>
      <c r="F35" s="41">
        <v>65.7</v>
      </c>
      <c r="G35" s="252">
        <f t="shared" si="0"/>
        <v>0.54237446808510636</v>
      </c>
      <c r="H35" s="253" t="e">
        <f>IF((ABS((#REF!-#REF!)*E35/100))&gt;0.1, (#REF!-#REF!)*E35/100, 0)</f>
        <v>#REF!</v>
      </c>
      <c r="I35" s="37"/>
      <c r="M35" s="91" t="s">
        <v>157</v>
      </c>
      <c r="N35" s="97"/>
    </row>
    <row r="36" spans="2:14" ht="29.15" customHeight="1" thickBot="1" x14ac:dyDescent="0.35">
      <c r="B36" s="38" t="s">
        <v>45</v>
      </c>
      <c r="C36" s="39" t="s">
        <v>46</v>
      </c>
      <c r="D36" s="40">
        <v>63</v>
      </c>
      <c r="E36" s="40">
        <v>2.7</v>
      </c>
      <c r="F36" s="41">
        <v>65.7</v>
      </c>
      <c r="G36" s="252">
        <f t="shared" si="0"/>
        <v>0.54237446808510636</v>
      </c>
      <c r="H36" s="253" t="e">
        <f>IF((ABS((#REF!-#REF!)*E36/100))&gt;0.1, (#REF!-#REF!)*E36/100, 0)</f>
        <v>#REF!</v>
      </c>
      <c r="I36" s="37"/>
      <c r="M36" s="101" t="s">
        <v>158</v>
      </c>
      <c r="N36" s="102"/>
    </row>
    <row r="37" spans="2:14" ht="29.15" customHeight="1" x14ac:dyDescent="0.3">
      <c r="B37" s="38" t="s">
        <v>47</v>
      </c>
      <c r="C37" s="39" t="s">
        <v>48</v>
      </c>
      <c r="D37" s="40">
        <v>65</v>
      </c>
      <c r="E37" s="40">
        <v>8.1999999999999993</v>
      </c>
      <c r="F37" s="41">
        <v>73.2</v>
      </c>
      <c r="G37" s="252">
        <f t="shared" si="0"/>
        <v>0.60428936170212766</v>
      </c>
      <c r="H37" s="253" t="e">
        <f>IF((ABS((#REF!-#REF!)*E37/100))&gt;0.1, (#REF!-#REF!)*E37/100, 0)</f>
        <v>#REF!</v>
      </c>
      <c r="I37" s="37"/>
      <c r="M37" s="87"/>
      <c r="N37" s="88">
        <v>2024</v>
      </c>
    </row>
    <row r="38" spans="2:14" ht="29.15" customHeight="1" x14ac:dyDescent="0.3">
      <c r="B38" s="38">
        <v>702.40009999999995</v>
      </c>
      <c r="C38" s="39" t="s">
        <v>49</v>
      </c>
      <c r="D38" s="40">
        <v>60</v>
      </c>
      <c r="E38" s="40">
        <v>2.7</v>
      </c>
      <c r="F38" s="41">
        <v>62.7</v>
      </c>
      <c r="G38" s="252">
        <f t="shared" si="0"/>
        <v>0.51760851063829794</v>
      </c>
      <c r="H38" s="253" t="e">
        <f>IF((ABS((#REF!-#REF!)*E38/100))&gt;0.1, (#REF!-#REF!)*E38/100, 0)</f>
        <v>#REF!</v>
      </c>
      <c r="I38" s="37"/>
      <c r="M38" s="91" t="s">
        <v>144</v>
      </c>
      <c r="N38" s="92" t="s">
        <v>145</v>
      </c>
    </row>
    <row r="39" spans="2:14" ht="29.15" customHeight="1" x14ac:dyDescent="0.3">
      <c r="B39" s="38">
        <v>702.40020000000004</v>
      </c>
      <c r="C39" s="39" t="s">
        <v>50</v>
      </c>
      <c r="D39" s="40">
        <v>60</v>
      </c>
      <c r="E39" s="42">
        <v>2.7</v>
      </c>
      <c r="F39" s="41">
        <v>62.7</v>
      </c>
      <c r="G39" s="252">
        <f t="shared" si="0"/>
        <v>0.51760851063829794</v>
      </c>
      <c r="H39" s="253" t="e">
        <f>IF((ABS((#REF!-#REF!)*E39/100))&gt;0.1, (#REF!-#REF!)*E39/100, 0)</f>
        <v>#REF!</v>
      </c>
      <c r="I39" s="37"/>
      <c r="M39" s="91" t="s">
        <v>146</v>
      </c>
      <c r="N39" s="97"/>
    </row>
    <row r="40" spans="2:14" ht="29.15" customHeight="1" x14ac:dyDescent="0.3">
      <c r="B40" s="38">
        <v>702.41010000000006</v>
      </c>
      <c r="C40" s="39" t="s">
        <v>51</v>
      </c>
      <c r="D40" s="40">
        <v>65</v>
      </c>
      <c r="E40" s="40">
        <v>2.7</v>
      </c>
      <c r="F40" s="41">
        <v>67.7</v>
      </c>
      <c r="G40" s="252">
        <f t="shared" si="0"/>
        <v>0.55888510638297872</v>
      </c>
      <c r="H40" s="253" t="e">
        <f>IF((ABS((#REF!-#REF!)*E40/100))&gt;0.1, (#REF!-#REF!)*E40/100, 0)</f>
        <v>#REF!</v>
      </c>
      <c r="I40" s="37"/>
      <c r="M40" s="91" t="s">
        <v>148</v>
      </c>
      <c r="N40" s="97"/>
    </row>
    <row r="41" spans="2:14" ht="29.15" customHeight="1" x14ac:dyDescent="0.3">
      <c r="B41" s="38">
        <v>702.42010000000005</v>
      </c>
      <c r="C41" s="39" t="s">
        <v>52</v>
      </c>
      <c r="D41" s="40">
        <v>65</v>
      </c>
      <c r="E41" s="40">
        <v>10.199999999999999</v>
      </c>
      <c r="F41" s="41">
        <v>75.2</v>
      </c>
      <c r="G41" s="252">
        <f t="shared" si="0"/>
        <v>0.62080000000000002</v>
      </c>
      <c r="H41" s="253" t="e">
        <f>IF((ABS((#REF!-#REF!)*E41/100))&gt;0.1, (#REF!-#REF!)*E41/100, 0)</f>
        <v>#REF!</v>
      </c>
      <c r="I41" s="37"/>
      <c r="M41" s="91" t="s">
        <v>150</v>
      </c>
      <c r="N41" s="97"/>
    </row>
    <row r="42" spans="2:14" ht="29.15" customHeight="1" thickBot="1" x14ac:dyDescent="0.35">
      <c r="B42" s="38">
        <v>702.43010000000004</v>
      </c>
      <c r="C42" s="39" t="s">
        <v>53</v>
      </c>
      <c r="D42" s="40">
        <v>65</v>
      </c>
      <c r="E42" s="40">
        <v>10.199999999999999</v>
      </c>
      <c r="F42" s="41">
        <v>75.2</v>
      </c>
      <c r="G42" s="252">
        <f t="shared" si="0"/>
        <v>0.62080000000000002</v>
      </c>
      <c r="H42" s="253" t="e">
        <f>IF((ABS((#REF!-#REF!)*E42/100))&gt;0.1, (#REF!-#REF!)*E42/100, 0)</f>
        <v>#REF!</v>
      </c>
      <c r="I42" s="37"/>
      <c r="M42" s="101" t="s">
        <v>142</v>
      </c>
      <c r="N42" s="102"/>
    </row>
    <row r="43" spans="2:14" ht="29.15" customHeight="1" x14ac:dyDescent="0.3">
      <c r="B43" s="38" t="s">
        <v>54</v>
      </c>
      <c r="C43" s="39" t="s">
        <v>55</v>
      </c>
      <c r="D43" s="40">
        <v>57</v>
      </c>
      <c r="E43" s="40">
        <v>0.2</v>
      </c>
      <c r="F43" s="41">
        <v>57.2</v>
      </c>
      <c r="G43" s="252">
        <f t="shared" si="0"/>
        <v>0.47220425531914889</v>
      </c>
      <c r="H43" s="253" t="e">
        <f>IF((ABS((#REF!-#REF!)*E43/100))&gt;0.1, (#REF!-#REF!)*E43/100, 0)</f>
        <v>#REF!</v>
      </c>
      <c r="I43" s="37"/>
    </row>
    <row r="44" spans="2:14" ht="29.15" customHeight="1" x14ac:dyDescent="0.3">
      <c r="B44" s="43" t="s">
        <v>56</v>
      </c>
      <c r="C44" s="44" t="s">
        <v>55</v>
      </c>
      <c r="D44" s="45">
        <v>65</v>
      </c>
      <c r="E44" s="45">
        <v>0.2</v>
      </c>
      <c r="F44" s="46">
        <v>65.2</v>
      </c>
      <c r="G44" s="277">
        <f t="shared" si="0"/>
        <v>0.53824680851063833</v>
      </c>
      <c r="H44" s="278" t="e">
        <f>IF((ABS((#REF!-#REF!)*E44/100))&gt;0.1, (#REF!-#REF!)*E44/100, 0)</f>
        <v>#REF!</v>
      </c>
      <c r="I44" s="37"/>
    </row>
    <row r="45" spans="2:14" ht="29.15" customHeight="1" x14ac:dyDescent="0.3">
      <c r="B45" s="38" t="s">
        <v>57</v>
      </c>
      <c r="C45" s="39" t="s">
        <v>58</v>
      </c>
      <c r="D45" s="40">
        <v>57</v>
      </c>
      <c r="E45" s="40">
        <v>0.2</v>
      </c>
      <c r="F45" s="41">
        <v>57.2</v>
      </c>
      <c r="G45" s="252">
        <f t="shared" si="0"/>
        <v>0.47220425531914889</v>
      </c>
      <c r="H45" s="253" t="e">
        <f>IF((ABS((#REF!-#REF!)*E45/100))&gt;0.1, (#REF!-#REF!)*E45/100, 0)</f>
        <v>#REF!</v>
      </c>
      <c r="I45" s="37"/>
    </row>
    <row r="46" spans="2:14" ht="29.15" customHeight="1" x14ac:dyDescent="0.3">
      <c r="B46" s="43" t="s">
        <v>59</v>
      </c>
      <c r="C46" s="44" t="s">
        <v>58</v>
      </c>
      <c r="D46" s="45">
        <v>65</v>
      </c>
      <c r="E46" s="47">
        <v>0.2</v>
      </c>
      <c r="F46" s="46">
        <v>65.2</v>
      </c>
      <c r="G46" s="277">
        <f t="shared" si="0"/>
        <v>0.53824680851063833</v>
      </c>
      <c r="H46" s="278" t="e">
        <f>IF((ABS((#REF!-#REF!)*E46/100))&gt;0.1, (#REF!-#REF!)*E46/100, 0)</f>
        <v>#REF!</v>
      </c>
      <c r="I46" s="37"/>
    </row>
    <row r="47" spans="2:14" ht="29.15" customHeight="1" x14ac:dyDescent="0.3">
      <c r="B47" s="38">
        <v>702.46010000000001</v>
      </c>
      <c r="C47" s="39" t="s">
        <v>60</v>
      </c>
      <c r="D47" s="40">
        <v>62</v>
      </c>
      <c r="E47" s="40">
        <v>0.2</v>
      </c>
      <c r="F47" s="41">
        <v>62.2</v>
      </c>
      <c r="G47" s="252">
        <f t="shared" si="0"/>
        <v>0.51348085106382979</v>
      </c>
      <c r="H47" s="253" t="e">
        <f>IF((ABS((#REF!-#REF!)*E47/100))&gt;0.1, (#REF!-#REF!)*E47/100, 0)</f>
        <v>#REF!</v>
      </c>
      <c r="I47" s="37"/>
    </row>
    <row r="48" spans="2:14" ht="29.15" customHeight="1" x14ac:dyDescent="0.3">
      <c r="B48" s="38" t="s">
        <v>61</v>
      </c>
      <c r="C48" s="39" t="s">
        <v>62</v>
      </c>
      <c r="D48" s="40">
        <v>60</v>
      </c>
      <c r="E48" s="40">
        <v>2.7</v>
      </c>
      <c r="F48" s="41">
        <v>62.7</v>
      </c>
      <c r="G48" s="252">
        <f t="shared" si="0"/>
        <v>0.51760851063829794</v>
      </c>
      <c r="H48" s="253" t="e">
        <f>IF((ABS((#REF!-#REF!)*E48/100))&gt;0.1, (#REF!-#REF!)*E48/100, 0)</f>
        <v>#REF!</v>
      </c>
      <c r="I48" s="37"/>
    </row>
    <row r="49" spans="2:17" ht="29.15" customHeight="1" x14ac:dyDescent="0.3">
      <c r="B49" s="38" t="s">
        <v>63</v>
      </c>
      <c r="C49" s="39" t="s">
        <v>64</v>
      </c>
      <c r="D49" s="40">
        <v>65</v>
      </c>
      <c r="E49" s="40">
        <v>2.7</v>
      </c>
      <c r="F49" s="41">
        <v>67.7</v>
      </c>
      <c r="G49" s="252">
        <f t="shared" si="0"/>
        <v>0.55888510638297872</v>
      </c>
      <c r="H49" s="253" t="e">
        <f>IF((ABS((#REF!-#REF!)*E49/100))&gt;0.1, (#REF!-#REF!)*E49/100, 0)</f>
        <v>#REF!</v>
      </c>
      <c r="I49" s="37"/>
    </row>
    <row r="50" spans="2:17" ht="29.15" customHeight="1" x14ac:dyDescent="0.3">
      <c r="B50" s="38" t="s">
        <v>65</v>
      </c>
      <c r="C50" s="39" t="s">
        <v>66</v>
      </c>
      <c r="D50" s="40">
        <v>62</v>
      </c>
      <c r="E50" s="40">
        <v>0.2</v>
      </c>
      <c r="F50" s="41">
        <v>62.2</v>
      </c>
      <c r="G50" s="252">
        <f t="shared" si="0"/>
        <v>0.51348085106382979</v>
      </c>
      <c r="H50" s="253" t="e">
        <f>IF((ABS((#REF!-#REF!)*E50/100))&gt;0.1, (#REF!-#REF!)*E50/100, 0)</f>
        <v>#REF!</v>
      </c>
      <c r="I50" s="37"/>
    </row>
    <row r="51" spans="2:17" ht="29.15" customHeight="1" x14ac:dyDescent="0.3">
      <c r="B51" s="38" t="s">
        <v>67</v>
      </c>
      <c r="C51" s="39" t="s">
        <v>68</v>
      </c>
      <c r="D51" s="40">
        <v>40</v>
      </c>
      <c r="E51" s="40">
        <v>0.2</v>
      </c>
      <c r="F51" s="41">
        <v>40.200000000000003</v>
      </c>
      <c r="G51" s="252">
        <f t="shared" si="0"/>
        <v>0.33186382978723405</v>
      </c>
      <c r="H51" s="253" t="e">
        <f>IF((ABS((#REF!-#REF!)*E51/100))&gt;0.1, (#REF!-#REF!)*E51/100, 0)</f>
        <v>#REF!</v>
      </c>
      <c r="I51" s="37"/>
    </row>
    <row r="52" spans="2:17" ht="29.15" customHeight="1" x14ac:dyDescent="0.3">
      <c r="B52" s="38" t="s">
        <v>67</v>
      </c>
      <c r="C52" s="39" t="s">
        <v>69</v>
      </c>
      <c r="D52" s="48"/>
      <c r="E52" s="48"/>
      <c r="F52" s="49"/>
      <c r="G52" s="275" t="s">
        <v>70</v>
      </c>
      <c r="H52" s="276" t="e">
        <f>IF((ABS((#REF!-#REF!)*E52/100))&gt;0.1, (#REF!-#REF!)*E52/100, 0)</f>
        <v>#REF!</v>
      </c>
      <c r="I52" s="37"/>
    </row>
    <row r="53" spans="2:17" ht="29.15" customHeight="1" thickBot="1" x14ac:dyDescent="0.35">
      <c r="B53" s="272" t="s">
        <v>71</v>
      </c>
      <c r="C53" s="273"/>
      <c r="D53" s="273"/>
      <c r="E53" s="273"/>
      <c r="F53" s="273"/>
      <c r="G53" s="273"/>
      <c r="H53" s="274"/>
      <c r="I53" s="37"/>
    </row>
    <row r="54" spans="2:17" ht="45" customHeight="1" thickBot="1" x14ac:dyDescent="0.35">
      <c r="B54" s="50"/>
      <c r="C54" s="51"/>
      <c r="D54" s="52"/>
      <c r="E54" s="53"/>
      <c r="F54" s="54"/>
      <c r="G54" s="55"/>
      <c r="H54" s="55"/>
      <c r="I54" s="37"/>
    </row>
    <row r="55" spans="2:17" ht="46" customHeight="1" thickBot="1" x14ac:dyDescent="0.3">
      <c r="B55" s="254" t="s">
        <v>72</v>
      </c>
      <c r="C55" s="229"/>
      <c r="D55" s="229"/>
      <c r="E55" s="229"/>
      <c r="F55" s="229"/>
      <c r="G55" s="229"/>
      <c r="H55" s="230"/>
      <c r="I55" s="9"/>
    </row>
    <row r="56" spans="2:17" ht="44.15" customHeight="1" thickBot="1" x14ac:dyDescent="0.3">
      <c r="B56" s="28" t="s">
        <v>23</v>
      </c>
      <c r="C56" s="29" t="s">
        <v>24</v>
      </c>
      <c r="D56" s="30" t="s">
        <v>25</v>
      </c>
      <c r="E56" s="30" t="s">
        <v>26</v>
      </c>
      <c r="F56" s="30" t="s">
        <v>27</v>
      </c>
      <c r="G56" s="255" t="s">
        <v>28</v>
      </c>
      <c r="H56" s="256"/>
      <c r="I56" s="31"/>
    </row>
    <row r="57" spans="2:17" ht="24.65" customHeight="1" thickBot="1" x14ac:dyDescent="0.35">
      <c r="B57" s="56" t="s">
        <v>73</v>
      </c>
      <c r="C57" s="57" t="s">
        <v>74</v>
      </c>
      <c r="D57" s="58">
        <v>65</v>
      </c>
      <c r="E57" s="59">
        <v>1</v>
      </c>
      <c r="F57" s="60">
        <f>D57+E57</f>
        <v>66</v>
      </c>
      <c r="G57" s="266">
        <f>IF((ABS((($K$13-$K$12)/235)*F57/100))&gt;0.01, ((($K$13-$K$12)/235)*F57/100), 0)</f>
        <v>0.54485106382978721</v>
      </c>
      <c r="H57" s="267" t="e">
        <f>IF((ABS((#REF!-#REF!)*E57/100))&gt;0.1, (#REF!-#REF!)*E57/100, 0)</f>
        <v>#REF!</v>
      </c>
      <c r="I57" s="37"/>
    </row>
    <row r="58" spans="2:17" ht="45" customHeight="1" thickBot="1" x14ac:dyDescent="0.35">
      <c r="B58" s="50"/>
      <c r="C58" s="51"/>
      <c r="D58" s="52"/>
      <c r="E58" s="53"/>
      <c r="F58" s="54"/>
      <c r="G58" s="55"/>
      <c r="H58" s="55"/>
      <c r="I58" s="37"/>
    </row>
    <row r="59" spans="2:17" ht="46" customHeight="1" thickBot="1" x14ac:dyDescent="0.3">
      <c r="B59" s="254" t="s">
        <v>75</v>
      </c>
      <c r="C59" s="229"/>
      <c r="D59" s="229"/>
      <c r="E59" s="229"/>
      <c r="F59" s="229"/>
      <c r="G59" s="229"/>
      <c r="H59" s="230"/>
      <c r="I59" s="9"/>
      <c r="P59" s="24"/>
      <c r="Q59" s="24"/>
    </row>
    <row r="60" spans="2:17" ht="44.15" customHeight="1" thickBot="1" x14ac:dyDescent="0.3">
      <c r="B60" s="28" t="s">
        <v>23</v>
      </c>
      <c r="C60" s="29" t="s">
        <v>24</v>
      </c>
      <c r="D60" s="30" t="s">
        <v>25</v>
      </c>
      <c r="E60" s="30" t="s">
        <v>26</v>
      </c>
      <c r="F60" s="30" t="s">
        <v>27</v>
      </c>
      <c r="G60" s="255" t="s">
        <v>76</v>
      </c>
      <c r="H60" s="256"/>
      <c r="I60" s="31"/>
      <c r="P60" s="24"/>
      <c r="Q60" s="24"/>
    </row>
    <row r="61" spans="2:17" ht="22.5" customHeight="1" thickBot="1" x14ac:dyDescent="0.35">
      <c r="B61" s="107" t="s">
        <v>77</v>
      </c>
      <c r="C61" s="108" t="s">
        <v>78</v>
      </c>
      <c r="D61" s="109">
        <v>56</v>
      </c>
      <c r="E61" s="110">
        <v>0.2</v>
      </c>
      <c r="F61" s="111">
        <v>56.2</v>
      </c>
      <c r="G61" s="268">
        <f>IF((ABS((($K$13-$K$12)/235)*F61/100))&gt;0.01, ((($K$13-$K$12)/235)*F61/100), 0)</f>
        <v>0.46394893617021277</v>
      </c>
      <c r="H61" s="269" t="e">
        <f>IF((ABS((#REF!-#REF!)*E61/100))&gt;0.1, (#REF!-#REF!)*E61/100, 0)</f>
        <v>#REF!</v>
      </c>
      <c r="I61" s="37"/>
      <c r="P61" s="24"/>
      <c r="Q61" s="24"/>
    </row>
    <row r="62" spans="2:17" ht="44.15" customHeight="1" thickBot="1" x14ac:dyDescent="0.3">
      <c r="B62" s="28" t="s">
        <v>23</v>
      </c>
      <c r="C62" s="29" t="s">
        <v>24</v>
      </c>
      <c r="D62" s="30" t="s">
        <v>25</v>
      </c>
      <c r="E62" s="30" t="s">
        <v>26</v>
      </c>
      <c r="F62" s="30" t="s">
        <v>27</v>
      </c>
      <c r="G62" s="255" t="s">
        <v>81</v>
      </c>
      <c r="H62" s="256"/>
      <c r="I62" s="31"/>
      <c r="P62" s="24"/>
      <c r="Q62" s="24"/>
    </row>
    <row r="63" spans="2:17" ht="22.5" customHeight="1" thickBot="1" x14ac:dyDescent="0.35">
      <c r="B63" s="56" t="s">
        <v>77</v>
      </c>
      <c r="C63" s="112" t="s">
        <v>78</v>
      </c>
      <c r="D63" s="58">
        <v>56</v>
      </c>
      <c r="E63" s="59">
        <v>0.2</v>
      </c>
      <c r="F63" s="60">
        <v>56.2</v>
      </c>
      <c r="G63" s="270">
        <f>IF((ABS((($K$13-$K$12)/2000)*F63/100))&gt;0.001, ((($K$13-$K$12)/2000)*F63/100), 0)</f>
        <v>5.4514000000000007E-2</v>
      </c>
      <c r="H63" s="271" t="e">
        <f>IF((ABS((#REF!-#REF!)*E63/100))&gt;0.1, (#REF!-#REF!)*E63/100, 0)</f>
        <v>#REF!</v>
      </c>
      <c r="I63" s="37"/>
      <c r="P63" s="24"/>
      <c r="Q63" s="24"/>
    </row>
    <row r="64" spans="2:17" ht="44.15" customHeight="1" thickBot="1" x14ac:dyDescent="0.3">
      <c r="B64" s="28" t="s">
        <v>23</v>
      </c>
      <c r="C64" s="29" t="s">
        <v>24</v>
      </c>
      <c r="D64" s="30" t="s">
        <v>25</v>
      </c>
      <c r="E64" s="30" t="s">
        <v>26</v>
      </c>
      <c r="F64" s="30" t="s">
        <v>27</v>
      </c>
      <c r="G64" s="255" t="s">
        <v>76</v>
      </c>
      <c r="H64" s="256"/>
      <c r="I64" s="31"/>
      <c r="P64" s="24"/>
      <c r="Q64" s="24"/>
    </row>
    <row r="65" spans="2:17" ht="22" customHeight="1" thickBot="1" x14ac:dyDescent="0.35">
      <c r="B65" s="32" t="s">
        <v>79</v>
      </c>
      <c r="C65" s="61" t="s">
        <v>80</v>
      </c>
      <c r="D65" s="34">
        <v>95</v>
      </c>
      <c r="E65" s="35">
        <v>0.2</v>
      </c>
      <c r="F65" s="36">
        <v>95.2</v>
      </c>
      <c r="G65" s="259">
        <f>IF((ABS((($K$13-$K$12)/235)*F65/100))&gt;0.01, ((($K$13-$K$12)/235)*F65/100), 0)</f>
        <v>0.78590638297872351</v>
      </c>
      <c r="H65" s="260" t="e">
        <f>IF((ABS((#REF!-#REF!)*E65/100))&gt;0.1, (#REF!-#REF!)*E65/100, 0)</f>
        <v>#REF!</v>
      </c>
      <c r="I65" s="37"/>
    </row>
    <row r="66" spans="2:17" ht="44.15" customHeight="1" thickBot="1" x14ac:dyDescent="0.3">
      <c r="B66" s="28" t="s">
        <v>23</v>
      </c>
      <c r="C66" s="29" t="s">
        <v>24</v>
      </c>
      <c r="D66" s="30" t="s">
        <v>25</v>
      </c>
      <c r="E66" s="30" t="s">
        <v>26</v>
      </c>
      <c r="F66" s="30" t="s">
        <v>27</v>
      </c>
      <c r="G66" s="255" t="s">
        <v>81</v>
      </c>
      <c r="H66" s="256"/>
    </row>
    <row r="67" spans="2:17" ht="22" customHeight="1" thickBot="1" x14ac:dyDescent="0.3">
      <c r="B67" s="123" t="s">
        <v>82</v>
      </c>
      <c r="C67" s="124" t="s">
        <v>83</v>
      </c>
      <c r="D67" s="125">
        <v>40</v>
      </c>
      <c r="E67" s="125">
        <v>0.2</v>
      </c>
      <c r="F67" s="126">
        <v>40.200000000000003</v>
      </c>
      <c r="G67" s="261">
        <f>IF((ABS((($K$13-$K$12)/2000)*F67/100))&gt;0.001, ((($K$13-$K$12)/2000)*F67/100), 0)</f>
        <v>3.8994000000000001E-2</v>
      </c>
      <c r="H67" s="262" t="e">
        <f>IF((ABS((#REF!-#REF!)*E67/100))&gt;0.1, (#REF!-#REF!)*E67/100, 0)</f>
        <v>#REF!</v>
      </c>
      <c r="I67" s="31"/>
      <c r="P67" s="24"/>
      <c r="Q67" s="24"/>
    </row>
    <row r="68" spans="2:17" ht="44.15" customHeight="1" thickBot="1" x14ac:dyDescent="0.35">
      <c r="B68" s="263" t="s">
        <v>84</v>
      </c>
      <c r="C68" s="264"/>
      <c r="D68" s="264"/>
      <c r="E68" s="264"/>
      <c r="F68" s="264"/>
      <c r="G68" s="264"/>
      <c r="H68" s="265"/>
      <c r="I68" s="37"/>
      <c r="P68" s="24"/>
      <c r="Q68" s="24"/>
    </row>
    <row r="69" spans="2:17" ht="44.15" customHeight="1" thickBot="1" x14ac:dyDescent="0.3">
      <c r="B69" s="28" t="s">
        <v>23</v>
      </c>
      <c r="C69" s="29" t="s">
        <v>24</v>
      </c>
      <c r="D69" s="30" t="s">
        <v>25</v>
      </c>
      <c r="E69" s="30" t="s">
        <v>26</v>
      </c>
      <c r="F69" s="30" t="s">
        <v>27</v>
      </c>
      <c r="G69" s="255" t="s">
        <v>85</v>
      </c>
      <c r="H69" s="256"/>
    </row>
    <row r="70" spans="2:17" ht="22" customHeight="1" thickBot="1" x14ac:dyDescent="0.3">
      <c r="B70" s="56" t="s">
        <v>77</v>
      </c>
      <c r="C70" s="57" t="s">
        <v>78</v>
      </c>
      <c r="D70" s="58">
        <v>56</v>
      </c>
      <c r="E70" s="59">
        <v>0.2</v>
      </c>
      <c r="F70" s="60">
        <v>56.2</v>
      </c>
      <c r="G70" s="266">
        <f>IF((ABS((($K$13-$K$12)/14400)*F70/100))&gt;0.002, ((($K$13-$K$12)/14400)*F70/100), 0)</f>
        <v>7.5713888888888888E-3</v>
      </c>
      <c r="H70" s="267" t="e">
        <f>IF((ABS((#REF!-#REF!)*E70/100))&gt;0.1, (#REF!-#REF!)*E70/100, 0)</f>
        <v>#REF!</v>
      </c>
      <c r="I70" s="9"/>
    </row>
    <row r="71" spans="2:17" ht="56.25" customHeight="1" thickBot="1" x14ac:dyDescent="0.3">
      <c r="I71" s="31"/>
    </row>
    <row r="72" spans="2:17" ht="46" customHeight="1" thickBot="1" x14ac:dyDescent="0.35">
      <c r="B72" s="254" t="s">
        <v>86</v>
      </c>
      <c r="C72" s="229"/>
      <c r="D72" s="229"/>
      <c r="E72" s="229"/>
      <c r="F72" s="229"/>
      <c r="G72" s="229"/>
      <c r="H72" s="230"/>
      <c r="I72" s="37"/>
    </row>
    <row r="73" spans="2:17" ht="44.15" customHeight="1" thickBot="1" x14ac:dyDescent="0.35">
      <c r="B73" s="64" t="s">
        <v>23</v>
      </c>
      <c r="C73" s="29" t="s">
        <v>24</v>
      </c>
      <c r="D73" s="30" t="s">
        <v>25</v>
      </c>
      <c r="E73" s="30" t="s">
        <v>87</v>
      </c>
      <c r="F73" s="30" t="s">
        <v>27</v>
      </c>
      <c r="G73" s="255" t="s">
        <v>88</v>
      </c>
      <c r="H73" s="256"/>
      <c r="I73" s="37"/>
    </row>
    <row r="74" spans="2:17" ht="22" customHeight="1" x14ac:dyDescent="0.3">
      <c r="B74" s="65" t="s">
        <v>89</v>
      </c>
      <c r="C74" s="61" t="s">
        <v>90</v>
      </c>
      <c r="D74" s="34">
        <v>9</v>
      </c>
      <c r="E74" s="35">
        <v>0.2</v>
      </c>
      <c r="F74" s="36">
        <v>9.1999999999999993</v>
      </c>
      <c r="G74" s="259">
        <f t="shared" ref="G74:G82" si="2">IF((ABS(($K$13-$K$12)*F74/100))&gt;0.1, ($K$13-$K$12)*F74/100, 0)</f>
        <v>17.847999999999999</v>
      </c>
      <c r="H74" s="260" t="e">
        <f>IF((ABS((#REF!-#REF!)*E74/100))&gt;0.1, (#REF!-#REF!)*E74/100, 0)</f>
        <v>#REF!</v>
      </c>
      <c r="I74" s="37"/>
    </row>
    <row r="75" spans="2:17" ht="22" customHeight="1" x14ac:dyDescent="0.3">
      <c r="B75" s="66" t="s">
        <v>91</v>
      </c>
      <c r="C75" s="62" t="s">
        <v>92</v>
      </c>
      <c r="D75" s="40">
        <v>9</v>
      </c>
      <c r="E75" s="40">
        <v>0.2</v>
      </c>
      <c r="F75" s="41">
        <v>9.1999999999999993</v>
      </c>
      <c r="G75" s="252">
        <f t="shared" si="2"/>
        <v>17.847999999999999</v>
      </c>
      <c r="H75" s="253" t="e">
        <f>IF((ABS((#REF!-#REF!)*E75/100))&gt;0.1, (#REF!-#REF!)*E75/100, 0)</f>
        <v>#REF!</v>
      </c>
      <c r="I75" s="37"/>
    </row>
    <row r="76" spans="2:17" ht="22" customHeight="1" x14ac:dyDescent="0.3">
      <c r="B76" s="66" t="s">
        <v>93</v>
      </c>
      <c r="C76" s="62" t="s">
        <v>94</v>
      </c>
      <c r="D76" s="40">
        <v>9</v>
      </c>
      <c r="E76" s="40">
        <v>0.2</v>
      </c>
      <c r="F76" s="41">
        <v>9.1999999999999993</v>
      </c>
      <c r="G76" s="252">
        <f t="shared" si="2"/>
        <v>17.847999999999999</v>
      </c>
      <c r="H76" s="253" t="e">
        <f>IF((ABS((#REF!-#REF!)*E76/100))&gt;0.1, (#REF!-#REF!)*E76/100, 0)</f>
        <v>#REF!</v>
      </c>
      <c r="I76" s="37"/>
    </row>
    <row r="77" spans="2:17" ht="22" customHeight="1" x14ac:dyDescent="0.3">
      <c r="B77" s="66" t="s">
        <v>95</v>
      </c>
      <c r="C77" s="62" t="s">
        <v>96</v>
      </c>
      <c r="D77" s="40">
        <v>7.5</v>
      </c>
      <c r="E77" s="40">
        <v>0.2</v>
      </c>
      <c r="F77" s="41">
        <v>7.7</v>
      </c>
      <c r="G77" s="252">
        <f t="shared" si="2"/>
        <v>14.937999999999999</v>
      </c>
      <c r="H77" s="253" t="e">
        <f>IF((ABS((#REF!-#REF!)*E77/100))&gt;0.1, (#REF!-#REF!)*E77/100, 0)</f>
        <v>#REF!</v>
      </c>
      <c r="I77" s="37"/>
    </row>
    <row r="78" spans="2:17" ht="22" customHeight="1" x14ac:dyDescent="0.3">
      <c r="B78" s="66" t="s">
        <v>97</v>
      </c>
      <c r="C78" s="62" t="s">
        <v>98</v>
      </c>
      <c r="D78" s="40">
        <v>7.5</v>
      </c>
      <c r="E78" s="40">
        <v>0.2</v>
      </c>
      <c r="F78" s="41">
        <v>7.7</v>
      </c>
      <c r="G78" s="252">
        <f t="shared" si="2"/>
        <v>14.937999999999999</v>
      </c>
      <c r="H78" s="253" t="e">
        <f>IF((ABS((#REF!-#REF!)*E78/100))&gt;0.1, (#REF!-#REF!)*E78/100, 0)</f>
        <v>#REF!</v>
      </c>
      <c r="I78" s="37"/>
    </row>
    <row r="79" spans="2:17" ht="22" customHeight="1" x14ac:dyDescent="0.3">
      <c r="B79" s="66" t="s">
        <v>99</v>
      </c>
      <c r="C79" s="62" t="s">
        <v>100</v>
      </c>
      <c r="D79" s="40">
        <v>7.5</v>
      </c>
      <c r="E79" s="40">
        <v>0.2</v>
      </c>
      <c r="F79" s="41">
        <v>7.7</v>
      </c>
      <c r="G79" s="252">
        <f t="shared" si="2"/>
        <v>14.937999999999999</v>
      </c>
      <c r="H79" s="253" t="e">
        <f>IF((ABS((#REF!-#REF!)*E79/100))&gt;0.1, (#REF!-#REF!)*E79/100, 0)</f>
        <v>#REF!</v>
      </c>
      <c r="I79" s="37"/>
    </row>
    <row r="80" spans="2:17" ht="22" customHeight="1" x14ac:dyDescent="0.3">
      <c r="B80" s="66" t="s">
        <v>101</v>
      </c>
      <c r="C80" s="62" t="s">
        <v>102</v>
      </c>
      <c r="D80" s="40">
        <v>7.5</v>
      </c>
      <c r="E80" s="40">
        <v>0.2</v>
      </c>
      <c r="F80" s="41">
        <v>7.7</v>
      </c>
      <c r="G80" s="252">
        <f t="shared" si="2"/>
        <v>14.937999999999999</v>
      </c>
      <c r="H80" s="253" t="e">
        <f>IF((ABS((#REF!-#REF!)*E80/100))&gt;0.1, (#REF!-#REF!)*E80/100, 0)</f>
        <v>#REF!</v>
      </c>
      <c r="I80" s="37"/>
    </row>
    <row r="81" spans="2:14" ht="22" customHeight="1" x14ac:dyDescent="0.25">
      <c r="B81" s="66" t="s">
        <v>103</v>
      </c>
      <c r="C81" s="62" t="s">
        <v>104</v>
      </c>
      <c r="D81" s="40">
        <v>13.5</v>
      </c>
      <c r="E81" s="40">
        <v>0.2</v>
      </c>
      <c r="F81" s="41">
        <v>13.7</v>
      </c>
      <c r="G81" s="252">
        <f t="shared" si="2"/>
        <v>26.577999999999996</v>
      </c>
      <c r="H81" s="253" t="e">
        <f>IF((ABS((#REF!-#REF!)*E81/100))&gt;0.1, (#REF!-#REF!)*E81/100, 0)</f>
        <v>#REF!</v>
      </c>
    </row>
    <row r="82" spans="2:14" ht="22" customHeight="1" thickBot="1" x14ac:dyDescent="0.3">
      <c r="B82" s="13" t="s">
        <v>105</v>
      </c>
      <c r="C82" s="67" t="s">
        <v>106</v>
      </c>
      <c r="D82" s="68">
        <v>12</v>
      </c>
      <c r="E82" s="68">
        <v>0.2</v>
      </c>
      <c r="F82" s="69">
        <v>12.2</v>
      </c>
      <c r="G82" s="250">
        <f t="shared" si="2"/>
        <v>23.667999999999996</v>
      </c>
      <c r="H82" s="251" t="e">
        <f>IF((ABS((#REF!-#REF!)*E82/100))&gt;0.1, (#REF!-#REF!)*E82/100, 0)</f>
        <v>#REF!</v>
      </c>
      <c r="I82" s="9"/>
    </row>
    <row r="83" spans="2:14" ht="56.25" customHeight="1" thickBot="1" x14ac:dyDescent="0.3">
      <c r="I83" s="31"/>
    </row>
    <row r="84" spans="2:14" ht="46" customHeight="1" thickBot="1" x14ac:dyDescent="0.35">
      <c r="B84" s="254" t="s">
        <v>107</v>
      </c>
      <c r="C84" s="229"/>
      <c r="D84" s="229"/>
      <c r="E84" s="229"/>
      <c r="F84" s="229"/>
      <c r="G84" s="229"/>
      <c r="H84" s="230"/>
      <c r="I84" s="37"/>
    </row>
    <row r="85" spans="2:14" ht="43.5" customHeight="1" thickBot="1" x14ac:dyDescent="0.35">
      <c r="B85" s="64" t="s">
        <v>23</v>
      </c>
      <c r="C85" s="29" t="s">
        <v>24</v>
      </c>
      <c r="D85" s="30" t="s">
        <v>25</v>
      </c>
      <c r="E85" s="30" t="s">
        <v>87</v>
      </c>
      <c r="F85" s="30" t="s">
        <v>27</v>
      </c>
      <c r="G85" s="255" t="s">
        <v>88</v>
      </c>
      <c r="H85" s="256"/>
      <c r="I85" s="37"/>
    </row>
    <row r="86" spans="2:14" ht="22" customHeight="1" x14ac:dyDescent="0.25">
      <c r="B86" s="70" t="s">
        <v>108</v>
      </c>
      <c r="C86" s="71" t="s">
        <v>109</v>
      </c>
      <c r="D86" s="72">
        <v>6.5</v>
      </c>
      <c r="E86" s="73">
        <v>1</v>
      </c>
      <c r="F86" s="74">
        <v>7.5</v>
      </c>
      <c r="G86" s="257">
        <f>IF((ABS(($K$13-$K$12)*F86/100))&gt;0.1, ($K$13-$K$12)*F86/100, 0)</f>
        <v>14.55</v>
      </c>
      <c r="H86" s="258" t="e">
        <f>IF((ABS((#REF!-#REF!)*E86/100))&gt;0.1, (#REF!-#REF!)*E86/100, 0)</f>
        <v>#REF!</v>
      </c>
    </row>
    <row r="87" spans="2:14" ht="22" customHeight="1" thickBot="1" x14ac:dyDescent="0.3">
      <c r="B87" s="75" t="s">
        <v>110</v>
      </c>
      <c r="C87" s="67" t="s">
        <v>111</v>
      </c>
      <c r="D87" s="68">
        <v>6.5</v>
      </c>
      <c r="E87" s="68">
        <v>1</v>
      </c>
      <c r="F87" s="69">
        <v>7.5</v>
      </c>
      <c r="G87" s="250">
        <f>IF((ABS(($K$13-$K$12)*F87/100))&gt;0.1, ($K$13-$K$12)*F87/100, 0)</f>
        <v>14.55</v>
      </c>
      <c r="H87" s="251" t="e">
        <f>IF((ABS((#REF!-#REF!)*E87/100))&gt;0.1, (#REF!-#REF!)*E87/100, 0)</f>
        <v>#REF!</v>
      </c>
    </row>
    <row r="88" spans="2:14" ht="43.5" customHeight="1" thickBot="1" x14ac:dyDescent="0.3"/>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142" t="s">
        <v>115</v>
      </c>
      <c r="D92" s="77" t="s">
        <v>116</v>
      </c>
      <c r="E92" s="243" t="s">
        <v>117</v>
      </c>
      <c r="F92" s="243"/>
      <c r="G92" s="244" t="s">
        <v>118</v>
      </c>
      <c r="H92" s="245"/>
    </row>
    <row r="93" spans="2:14" ht="33" customHeight="1" thickBot="1" x14ac:dyDescent="0.3">
      <c r="B93" s="232"/>
      <c r="C93" s="249">
        <v>235</v>
      </c>
      <c r="D93" s="249"/>
      <c r="E93" s="249"/>
      <c r="F93" s="249"/>
      <c r="G93" s="246"/>
      <c r="H93" s="247"/>
    </row>
    <row r="94" spans="2:14" s="78" customFormat="1" ht="33" customHeight="1" x14ac:dyDescent="0.35">
      <c r="B94" s="224"/>
      <c r="C94" s="224"/>
      <c r="D94" s="224"/>
      <c r="E94" s="224"/>
      <c r="F94" s="224"/>
      <c r="G94" s="224"/>
      <c r="H94" s="224"/>
      <c r="J94" s="10"/>
      <c r="K94" s="10"/>
      <c r="L94" s="10"/>
      <c r="M94" s="1"/>
      <c r="N94" s="1"/>
    </row>
    <row r="95" spans="2:14" s="78" customFormat="1" ht="33" customHeight="1" x14ac:dyDescent="0.35">
      <c r="B95" s="225" t="s">
        <v>119</v>
      </c>
      <c r="C95" s="225"/>
      <c r="D95" s="225"/>
      <c r="E95" s="225"/>
      <c r="F95" s="225"/>
      <c r="G95" s="225"/>
      <c r="H95" s="225"/>
      <c r="J95" s="10"/>
      <c r="K95" s="10"/>
      <c r="L95" s="10"/>
      <c r="M95" s="1"/>
      <c r="N95" s="1"/>
    </row>
    <row r="96" spans="2:14" s="78" customFormat="1" ht="40.5" customHeight="1" x14ac:dyDescent="0.35">
      <c r="B96" s="226" t="s">
        <v>120</v>
      </c>
      <c r="C96" s="226"/>
      <c r="E96" s="79"/>
      <c r="F96" s="79"/>
      <c r="G96" s="79"/>
      <c r="H96" s="79"/>
      <c r="J96" s="10"/>
      <c r="K96" s="10"/>
      <c r="L96" s="10"/>
      <c r="M96" s="1"/>
      <c r="N96" s="1"/>
    </row>
    <row r="97" spans="2:17" s="78" customFormat="1" ht="33" customHeight="1" x14ac:dyDescent="0.35">
      <c r="C97" s="103" t="str">
        <f>CONCATENATE(" $45.000"," +")</f>
        <v xml:space="preserve"> $45.000 +</v>
      </c>
      <c r="D97" s="104">
        <f>G22</f>
        <v>0.82718297872340429</v>
      </c>
      <c r="E97" s="105" t="s">
        <v>163</v>
      </c>
      <c r="F97" s="80">
        <f>(45+G22)</f>
        <v>45.827182978723407</v>
      </c>
      <c r="G97" s="18"/>
      <c r="H97" s="18"/>
      <c r="J97" s="10"/>
      <c r="K97" s="10"/>
      <c r="L97" s="10"/>
      <c r="M97" s="1"/>
      <c r="N97" s="1"/>
    </row>
    <row r="98" spans="2:17" ht="43.5" customHeight="1" x14ac:dyDescent="0.4">
      <c r="B98" s="227" t="s">
        <v>121</v>
      </c>
      <c r="C98" s="227"/>
      <c r="D98" s="106">
        <f>F97</f>
        <v>45.827182978723407</v>
      </c>
      <c r="E98" s="81" t="s">
        <v>122</v>
      </c>
      <c r="F98" s="78"/>
      <c r="G98" s="18"/>
      <c r="H98" s="18"/>
    </row>
    <row r="99" spans="2:17" ht="31.5" customHeight="1" thickBot="1" x14ac:dyDescent="0.4">
      <c r="B99" s="78"/>
      <c r="C99" s="78"/>
      <c r="D99" s="80"/>
      <c r="E99" s="18"/>
      <c r="F99" s="18"/>
      <c r="G99" s="18"/>
      <c r="H99" s="18"/>
      <c r="I99" s="9"/>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142" t="s">
        <v>115</v>
      </c>
      <c r="D103" s="77" t="s">
        <v>116</v>
      </c>
      <c r="E103" s="243" t="s">
        <v>117</v>
      </c>
      <c r="F103" s="243"/>
      <c r="G103" s="244" t="s">
        <v>125</v>
      </c>
      <c r="H103" s="245"/>
    </row>
    <row r="104" spans="2:17" ht="33" customHeight="1" thickBot="1" x14ac:dyDescent="0.3">
      <c r="B104" s="232"/>
      <c r="C104" s="249">
        <v>235</v>
      </c>
      <c r="D104" s="249"/>
      <c r="E104" s="249"/>
      <c r="F104" s="249"/>
      <c r="G104" s="246"/>
      <c r="H104" s="247"/>
    </row>
    <row r="105" spans="2:17" s="78" customFormat="1" ht="33" customHeight="1" x14ac:dyDescent="0.35">
      <c r="B105" s="224"/>
      <c r="C105" s="224"/>
      <c r="D105" s="224"/>
      <c r="E105" s="224"/>
      <c r="F105" s="224"/>
      <c r="G105" s="224"/>
      <c r="H105" s="224"/>
      <c r="J105" s="10"/>
      <c r="K105" s="10"/>
      <c r="L105" s="10"/>
      <c r="M105" s="1"/>
      <c r="N105" s="1"/>
    </row>
    <row r="106" spans="2:17" s="78" customFormat="1" ht="33" customHeight="1" x14ac:dyDescent="0.35">
      <c r="B106" s="225" t="s">
        <v>126</v>
      </c>
      <c r="C106" s="225"/>
      <c r="D106" s="225"/>
      <c r="E106" s="225"/>
      <c r="F106" s="225"/>
      <c r="G106" s="225"/>
      <c r="H106" s="225"/>
      <c r="J106" s="10"/>
      <c r="K106" s="10"/>
      <c r="L106" s="10"/>
      <c r="M106" s="1"/>
      <c r="N106" s="1"/>
    </row>
    <row r="107" spans="2:17" s="78" customFormat="1" ht="40.5" customHeight="1" x14ac:dyDescent="0.35">
      <c r="B107" s="226" t="s">
        <v>120</v>
      </c>
      <c r="C107" s="226"/>
      <c r="E107" s="79"/>
      <c r="F107" s="79"/>
      <c r="G107" s="79"/>
      <c r="H107" s="79"/>
      <c r="J107" s="10"/>
      <c r="K107" s="10"/>
      <c r="L107" s="10"/>
      <c r="M107" s="1"/>
      <c r="N107" s="1"/>
    </row>
    <row r="108" spans="2:17" s="78" customFormat="1" ht="33" customHeight="1" x14ac:dyDescent="0.35">
      <c r="C108" s="103" t="str">
        <f>CONCATENATE(" $45.000"," +")</f>
        <v xml:space="preserve"> $45.000 +</v>
      </c>
      <c r="D108" s="104">
        <f>G61</f>
        <v>0.46394893617021277</v>
      </c>
      <c r="E108" s="105" t="s">
        <v>163</v>
      </c>
      <c r="F108" s="80">
        <f>(45+G61)</f>
        <v>45.463948936170212</v>
      </c>
      <c r="G108" s="18"/>
      <c r="H108" s="18"/>
      <c r="J108" s="10"/>
      <c r="K108" s="10"/>
      <c r="L108" s="10"/>
      <c r="M108" s="1"/>
      <c r="N108" s="1"/>
    </row>
    <row r="109" spans="2:17" ht="43.5" customHeight="1" x14ac:dyDescent="0.4">
      <c r="B109" s="227" t="s">
        <v>121</v>
      </c>
      <c r="C109" s="227"/>
      <c r="D109" s="106">
        <f>F108</f>
        <v>45.463948936170212</v>
      </c>
      <c r="E109" s="81" t="s">
        <v>122</v>
      </c>
      <c r="F109" s="78"/>
      <c r="G109" s="18"/>
      <c r="H109" s="18"/>
    </row>
    <row r="110" spans="2:17" ht="33" customHeight="1" thickBot="1" x14ac:dyDescent="0.4">
      <c r="B110" s="78"/>
      <c r="C110" s="78"/>
      <c r="D110" s="80"/>
      <c r="E110" s="18"/>
      <c r="F110" s="18"/>
      <c r="G110" s="18"/>
      <c r="H110" s="18"/>
      <c r="I110" s="9"/>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142" t="s">
        <v>115</v>
      </c>
      <c r="D114" s="77" t="s">
        <v>116</v>
      </c>
      <c r="E114" s="243" t="s">
        <v>117</v>
      </c>
      <c r="F114" s="243"/>
      <c r="G114" s="244" t="s">
        <v>125</v>
      </c>
      <c r="H114" s="245"/>
    </row>
    <row r="115" spans="2:17" ht="33" customHeight="1" thickBot="1" x14ac:dyDescent="0.3">
      <c r="B115" s="232"/>
      <c r="C115" s="249">
        <v>2000</v>
      </c>
      <c r="D115" s="249"/>
      <c r="E115" s="249"/>
      <c r="F115" s="249"/>
      <c r="G115" s="246"/>
      <c r="H115" s="247"/>
    </row>
    <row r="116" spans="2:17" s="78" customFormat="1" ht="33" customHeight="1" x14ac:dyDescent="0.35">
      <c r="B116" s="224"/>
      <c r="C116" s="224"/>
      <c r="D116" s="224"/>
      <c r="E116" s="224"/>
      <c r="F116" s="224"/>
      <c r="G116" s="224"/>
      <c r="H116" s="224"/>
      <c r="J116" s="10"/>
      <c r="K116" s="10"/>
      <c r="L116" s="10"/>
      <c r="M116" s="1"/>
      <c r="N116" s="1"/>
    </row>
    <row r="117" spans="2:17" s="78" customFormat="1" ht="33" customHeight="1" x14ac:dyDescent="0.35">
      <c r="B117" s="225" t="s">
        <v>129</v>
      </c>
      <c r="C117" s="225"/>
      <c r="D117" s="225"/>
      <c r="E117" s="225"/>
      <c r="F117" s="225"/>
      <c r="G117" s="225"/>
      <c r="H117" s="225"/>
      <c r="J117" s="10"/>
      <c r="K117" s="10"/>
      <c r="L117" s="10"/>
      <c r="M117" s="1"/>
      <c r="N117" s="1"/>
    </row>
    <row r="118" spans="2:17" s="78" customFormat="1" ht="40.5" customHeight="1" x14ac:dyDescent="0.35">
      <c r="B118" s="226" t="s">
        <v>120</v>
      </c>
      <c r="C118" s="226"/>
      <c r="E118" s="79"/>
      <c r="F118" s="79"/>
      <c r="G118" s="79"/>
      <c r="H118" s="79"/>
      <c r="J118" s="10"/>
      <c r="K118" s="10"/>
      <c r="L118" s="10"/>
      <c r="M118" s="1"/>
      <c r="N118" s="1"/>
    </row>
    <row r="119" spans="2:17" s="78" customFormat="1" ht="33" customHeight="1" x14ac:dyDescent="0.35">
      <c r="C119" s="103" t="str">
        <f>CONCATENATE(" $45.000"," +")</f>
        <v xml:space="preserve"> $45.000 +</v>
      </c>
      <c r="D119" s="104">
        <f>G67</f>
        <v>3.8994000000000001E-2</v>
      </c>
      <c r="E119" s="105" t="s">
        <v>163</v>
      </c>
      <c r="F119" s="80">
        <f>(45+G67)</f>
        <v>45.038994000000002</v>
      </c>
      <c r="G119" s="18"/>
      <c r="H119" s="18"/>
      <c r="J119" s="10"/>
      <c r="K119" s="10"/>
      <c r="L119" s="10"/>
      <c r="M119" s="1"/>
      <c r="N119" s="1"/>
    </row>
    <row r="120" spans="2:17" ht="43.5" customHeight="1" x14ac:dyDescent="0.4">
      <c r="B120" s="227" t="s">
        <v>121</v>
      </c>
      <c r="C120" s="227"/>
      <c r="D120" s="106">
        <f>F119</f>
        <v>45.038994000000002</v>
      </c>
      <c r="E120" s="81" t="s">
        <v>130</v>
      </c>
      <c r="F120" s="78"/>
      <c r="G120" s="18"/>
      <c r="H120" s="18"/>
    </row>
    <row r="121" spans="2:17" ht="34" customHeight="1" thickBot="1" x14ac:dyDescent="0.4">
      <c r="B121" s="78"/>
      <c r="C121" s="78"/>
      <c r="D121" s="80"/>
      <c r="E121" s="18"/>
      <c r="F121" s="18"/>
      <c r="G121" s="18"/>
      <c r="H121" s="18"/>
      <c r="I121" s="9"/>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142" t="s">
        <v>115</v>
      </c>
      <c r="D125" s="77" t="s">
        <v>116</v>
      </c>
      <c r="E125" s="243" t="s">
        <v>117</v>
      </c>
      <c r="F125" s="243"/>
      <c r="G125" s="244" t="s">
        <v>118</v>
      </c>
      <c r="H125" s="245"/>
    </row>
    <row r="126" spans="2:17" ht="33" customHeight="1" thickBot="1" x14ac:dyDescent="0.3">
      <c r="B126" s="232"/>
      <c r="C126" s="248">
        <v>14400</v>
      </c>
      <c r="D126" s="249"/>
      <c r="E126" s="249"/>
      <c r="F126" s="249"/>
      <c r="G126" s="246"/>
      <c r="H126" s="247"/>
    </row>
    <row r="127" spans="2:17" s="78" customFormat="1" ht="33" customHeight="1" x14ac:dyDescent="0.35">
      <c r="B127" s="224"/>
      <c r="C127" s="224"/>
      <c r="D127" s="224"/>
      <c r="E127" s="224"/>
      <c r="F127" s="224"/>
      <c r="G127" s="224"/>
      <c r="H127" s="224"/>
      <c r="J127" s="10"/>
      <c r="K127" s="10"/>
      <c r="L127" s="10"/>
      <c r="M127" s="1"/>
      <c r="N127" s="1"/>
    </row>
    <row r="128" spans="2:17" s="78" customFormat="1" ht="33" customHeight="1" x14ac:dyDescent="0.35">
      <c r="B128" s="225" t="s">
        <v>133</v>
      </c>
      <c r="C128" s="225"/>
      <c r="D128" s="225"/>
      <c r="E128" s="225"/>
      <c r="F128" s="225"/>
      <c r="G128" s="225"/>
      <c r="H128" s="225"/>
      <c r="J128" s="10"/>
      <c r="K128" s="10"/>
      <c r="L128" s="10"/>
      <c r="M128" s="1"/>
      <c r="N128" s="1"/>
    </row>
    <row r="129" spans="2:17" s="78" customFormat="1" ht="40.5" customHeight="1" x14ac:dyDescent="0.35">
      <c r="B129" s="226" t="s">
        <v>120</v>
      </c>
      <c r="C129" s="226"/>
      <c r="E129" s="79"/>
      <c r="F129" s="79"/>
      <c r="G129" s="79"/>
      <c r="H129" s="79"/>
      <c r="J129" s="10"/>
      <c r="K129" s="10"/>
      <c r="L129" s="10"/>
      <c r="M129" s="1"/>
      <c r="N129" s="1"/>
    </row>
    <row r="130" spans="2:17" s="78" customFormat="1" ht="33" customHeight="1" x14ac:dyDescent="0.35">
      <c r="C130" s="103" t="str">
        <f>CONCATENATE(" $45.000"," +")</f>
        <v xml:space="preserve"> $45.000 +</v>
      </c>
      <c r="D130" s="104">
        <f>G70</f>
        <v>7.5713888888888888E-3</v>
      </c>
      <c r="E130" s="105" t="s">
        <v>163</v>
      </c>
      <c r="F130" s="80">
        <f>(45+G70)</f>
        <v>45.007571388888891</v>
      </c>
      <c r="G130" s="18"/>
      <c r="H130" s="18"/>
      <c r="J130" s="10"/>
      <c r="K130" s="10"/>
      <c r="L130" s="10"/>
      <c r="M130" s="1"/>
      <c r="N130" s="1"/>
    </row>
    <row r="131" spans="2:17" ht="43.5" customHeight="1" x14ac:dyDescent="0.4">
      <c r="B131" s="227" t="s">
        <v>121</v>
      </c>
      <c r="C131" s="227"/>
      <c r="D131" s="106">
        <f>F130</f>
        <v>45.007571388888891</v>
      </c>
      <c r="E131" s="239" t="s">
        <v>134</v>
      </c>
      <c r="F131" s="239"/>
      <c r="G131" s="18"/>
      <c r="H131" s="78"/>
    </row>
    <row r="132" spans="2:17" ht="27" customHeight="1" thickBot="1" x14ac:dyDescent="0.4">
      <c r="B132" s="78"/>
      <c r="C132" s="78"/>
      <c r="D132" s="80"/>
      <c r="E132" s="18"/>
      <c r="F132" s="18"/>
      <c r="G132" s="18"/>
      <c r="H132" s="18"/>
      <c r="I132" s="9"/>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row>
    <row r="138" spans="2:17" s="78" customFormat="1" ht="33" customHeight="1" x14ac:dyDescent="0.35">
      <c r="B138" s="224"/>
      <c r="C138" s="224"/>
      <c r="D138" s="224"/>
      <c r="E138" s="224"/>
      <c r="F138" s="224"/>
      <c r="G138" s="224"/>
      <c r="H138" s="224"/>
      <c r="J138" s="10"/>
      <c r="K138" s="10"/>
      <c r="L138" s="10"/>
      <c r="M138" s="1"/>
      <c r="N138" s="1"/>
    </row>
    <row r="139" spans="2:17" s="78" customFormat="1" ht="33" customHeight="1" x14ac:dyDescent="0.35">
      <c r="B139" s="225" t="s">
        <v>137</v>
      </c>
      <c r="C139" s="225"/>
      <c r="D139" s="225"/>
      <c r="E139" s="225"/>
      <c r="F139" s="225"/>
      <c r="G139" s="225"/>
      <c r="H139" s="225"/>
      <c r="J139" s="10"/>
      <c r="K139" s="10"/>
      <c r="L139" s="10"/>
      <c r="M139" s="1"/>
      <c r="N139" s="1"/>
    </row>
    <row r="140" spans="2:17" s="78" customFormat="1" ht="40.5" customHeight="1" x14ac:dyDescent="0.35">
      <c r="B140" s="226" t="s">
        <v>120</v>
      </c>
      <c r="C140" s="226"/>
      <c r="E140" s="79"/>
      <c r="F140" s="79"/>
      <c r="G140" s="79"/>
      <c r="H140" s="79"/>
      <c r="J140" s="10"/>
      <c r="K140" s="10"/>
      <c r="L140" s="10"/>
      <c r="M140" s="1"/>
      <c r="N140" s="1"/>
    </row>
    <row r="141" spans="2:17" s="78" customFormat="1" ht="33" customHeight="1" x14ac:dyDescent="0.35">
      <c r="C141" s="103" t="str">
        <f>CONCATENATE(" $45.000"," +")</f>
        <v xml:space="preserve"> $45.000 +</v>
      </c>
      <c r="D141" s="104">
        <f>G74</f>
        <v>17.847999999999999</v>
      </c>
      <c r="E141" s="105" t="s">
        <v>163</v>
      </c>
      <c r="F141" s="80">
        <f>(45+G74)</f>
        <v>62.847999999999999</v>
      </c>
      <c r="G141" s="18"/>
      <c r="H141" s="18"/>
      <c r="J141" s="10"/>
      <c r="K141" s="10"/>
      <c r="L141" s="10"/>
      <c r="M141" s="1"/>
      <c r="N141" s="1"/>
    </row>
    <row r="142" spans="2:17" ht="18" x14ac:dyDescent="0.4">
      <c r="B142" s="227" t="s">
        <v>121</v>
      </c>
      <c r="C142" s="227"/>
      <c r="D142" s="106">
        <f>F141</f>
        <v>62.847999999999999</v>
      </c>
      <c r="E142" s="81" t="s">
        <v>13</v>
      </c>
      <c r="F142" s="81"/>
      <c r="G142" s="18"/>
      <c r="H142" s="78"/>
      <c r="O142" s="24"/>
    </row>
    <row r="143" spans="2:17" ht="17.5" x14ac:dyDescent="0.35">
      <c r="B143" s="78"/>
      <c r="C143" s="78"/>
      <c r="D143" s="80"/>
      <c r="E143" s="18"/>
      <c r="F143" s="18"/>
      <c r="G143" s="18"/>
      <c r="H143" s="18"/>
      <c r="O143" s="24"/>
    </row>
    <row r="144" spans="2:17" x14ac:dyDescent="0.25">
      <c r="O144" s="24"/>
    </row>
    <row r="145" spans="15:15" x14ac:dyDescent="0.25">
      <c r="O145" s="24"/>
    </row>
  </sheetData>
  <sheetProtection algorithmName="SHA-512" hashValue="taTVCVnqhzLjxMdRXVTaqa9jBAxlvzXpA3S1q3RUvNX46AdnNVMtr9YpJrkxlu0w/o9vL/8Dit+L6a6dSZdvsw==" saltValue="ZcsifAYRCZ2ui9FKXdb2rA==" spinCount="100000" sheet="1" formatColumns="0" formatRows="0"/>
  <mergeCells count="145">
    <mergeCell ref="J6:K6"/>
    <mergeCell ref="M6:N8"/>
    <mergeCell ref="B7:E7"/>
    <mergeCell ref="B8:H8"/>
    <mergeCell ref="B9:H9"/>
    <mergeCell ref="B10:C10"/>
    <mergeCell ref="D10:F10"/>
    <mergeCell ref="B1:D1"/>
    <mergeCell ref="C3:E3"/>
    <mergeCell ref="G3:H3"/>
    <mergeCell ref="C4:E4"/>
    <mergeCell ref="G4:H4"/>
    <mergeCell ref="B6:E6"/>
    <mergeCell ref="F6:G6"/>
    <mergeCell ref="B16:H16"/>
    <mergeCell ref="B17:H17"/>
    <mergeCell ref="B18:H18"/>
    <mergeCell ref="B19:H19"/>
    <mergeCell ref="B20:H20"/>
    <mergeCell ref="G21:H21"/>
    <mergeCell ref="B11:H11"/>
    <mergeCell ref="J11:K11"/>
    <mergeCell ref="B12:E12"/>
    <mergeCell ref="B13:H13"/>
    <mergeCell ref="B14:H14"/>
    <mergeCell ref="B15:H15"/>
    <mergeCell ref="G28:H28"/>
    <mergeCell ref="G29:H29"/>
    <mergeCell ref="G30:H30"/>
    <mergeCell ref="G31:H31"/>
    <mergeCell ref="G32:H32"/>
    <mergeCell ref="G33:H33"/>
    <mergeCell ref="G22:H22"/>
    <mergeCell ref="G23:H23"/>
    <mergeCell ref="G24:H24"/>
    <mergeCell ref="G25:H25"/>
    <mergeCell ref="G26:H26"/>
    <mergeCell ref="G27:H27"/>
    <mergeCell ref="G40:H40"/>
    <mergeCell ref="G41:H41"/>
    <mergeCell ref="G42:H42"/>
    <mergeCell ref="G43:H43"/>
    <mergeCell ref="G44:H44"/>
    <mergeCell ref="G45:H45"/>
    <mergeCell ref="G34:H34"/>
    <mergeCell ref="G35:H35"/>
    <mergeCell ref="G36:H36"/>
    <mergeCell ref="G37:H37"/>
    <mergeCell ref="G38:H38"/>
    <mergeCell ref="G39:H39"/>
    <mergeCell ref="G52:H52"/>
    <mergeCell ref="B53:H53"/>
    <mergeCell ref="B55:H55"/>
    <mergeCell ref="G56:H56"/>
    <mergeCell ref="G57:H57"/>
    <mergeCell ref="B59:H59"/>
    <mergeCell ref="G46:H46"/>
    <mergeCell ref="G47:H47"/>
    <mergeCell ref="G48:H48"/>
    <mergeCell ref="G49:H49"/>
    <mergeCell ref="G50:H50"/>
    <mergeCell ref="G51:H51"/>
    <mergeCell ref="G66:H66"/>
    <mergeCell ref="G67:H67"/>
    <mergeCell ref="B68:H68"/>
    <mergeCell ref="G69:H69"/>
    <mergeCell ref="G70:H70"/>
    <mergeCell ref="B72:H72"/>
    <mergeCell ref="G60:H60"/>
    <mergeCell ref="G61:H61"/>
    <mergeCell ref="G62:H62"/>
    <mergeCell ref="G63:H63"/>
    <mergeCell ref="G64:H64"/>
    <mergeCell ref="G65:H65"/>
    <mergeCell ref="G79:H79"/>
    <mergeCell ref="G80:H80"/>
    <mergeCell ref="G81:H81"/>
    <mergeCell ref="G82:H82"/>
    <mergeCell ref="B84:H84"/>
    <mergeCell ref="G85:H85"/>
    <mergeCell ref="G73:H73"/>
    <mergeCell ref="G74:H74"/>
    <mergeCell ref="G75:H75"/>
    <mergeCell ref="G76:H76"/>
    <mergeCell ref="G77:H77"/>
    <mergeCell ref="G78:H78"/>
    <mergeCell ref="G86:H86"/>
    <mergeCell ref="G87:H87"/>
    <mergeCell ref="B89:H89"/>
    <mergeCell ref="B90:H90"/>
    <mergeCell ref="B91:H91"/>
    <mergeCell ref="B92:B93"/>
    <mergeCell ref="E92:F92"/>
    <mergeCell ref="G92:H93"/>
    <mergeCell ref="C93:F93"/>
    <mergeCell ref="B102:H102"/>
    <mergeCell ref="B103:B104"/>
    <mergeCell ref="E103:F103"/>
    <mergeCell ref="G103:H104"/>
    <mergeCell ref="C104:F104"/>
    <mergeCell ref="B105:H105"/>
    <mergeCell ref="B94:H94"/>
    <mergeCell ref="B95:H95"/>
    <mergeCell ref="B96:C96"/>
    <mergeCell ref="B98:C98"/>
    <mergeCell ref="B100:H100"/>
    <mergeCell ref="B101:H101"/>
    <mergeCell ref="B114:B115"/>
    <mergeCell ref="E114:F114"/>
    <mergeCell ref="G114:H115"/>
    <mergeCell ref="C115:F115"/>
    <mergeCell ref="B116:H116"/>
    <mergeCell ref="B117:H117"/>
    <mergeCell ref="B106:H106"/>
    <mergeCell ref="B107:C107"/>
    <mergeCell ref="B109:C109"/>
    <mergeCell ref="B111:H111"/>
    <mergeCell ref="B112:H112"/>
    <mergeCell ref="B113:H113"/>
    <mergeCell ref="B127:H127"/>
    <mergeCell ref="B128:H128"/>
    <mergeCell ref="B129:C129"/>
    <mergeCell ref="B131:C131"/>
    <mergeCell ref="E131:F131"/>
    <mergeCell ref="B133:H133"/>
    <mergeCell ref="B118:C118"/>
    <mergeCell ref="B120:C120"/>
    <mergeCell ref="B122:H122"/>
    <mergeCell ref="B123:H123"/>
    <mergeCell ref="B124:H124"/>
    <mergeCell ref="B125:B126"/>
    <mergeCell ref="E125:F125"/>
    <mergeCell ref="G125:H126"/>
    <mergeCell ref="C126:F126"/>
    <mergeCell ref="B138:H138"/>
    <mergeCell ref="B139:H139"/>
    <mergeCell ref="B140:C140"/>
    <mergeCell ref="B142:C142"/>
    <mergeCell ref="B134:H134"/>
    <mergeCell ref="B135:H135"/>
    <mergeCell ref="B136:B137"/>
    <mergeCell ref="C136:C137"/>
    <mergeCell ref="D136:D137"/>
    <mergeCell ref="E136:F137"/>
    <mergeCell ref="G136:H137"/>
  </mergeCells>
  <dataValidations count="5">
    <dataValidation type="list" allowBlank="1" showInputMessage="1" showErrorMessage="1" sqref="K13" xr:uid="{DC1EED65-1322-46DE-AFE6-3048FD5E38D7}">
      <formula1>$N$9:$N$42</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2902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366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830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294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758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222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686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150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614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078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542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006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470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0934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398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FAF570D0-CBD7-44ED-AAAF-F4301D9A05AD}">
      <formula1>#REF!</formula1>
    </dataValidation>
    <dataValidation type="list" allowBlank="1" showInputMessage="1" showErrorMessage="1" sqref="WVR983034 K65394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K130930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K196466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K262002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K327538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K393074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K458610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K524146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K589682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K655218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K720754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K786290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K851826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K917362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K982898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K9" xr:uid="{52864305-384C-4750-B924-C35656BA978D}">
      <formula1>$M$11:$M$22</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WVR983033" xr:uid="{346B0A84-F484-4AD9-AD79-E7A811DA5BE9}">
      <formula1>$N$9:$N$9</formula1>
    </dataValidation>
    <dataValidation type="list" allowBlank="1" showInputMessage="1" showErrorMessage="1" sqref="K8" xr:uid="{EA377CF6-72F2-44ED-B0BA-1D65480D6664}">
      <formula1>"2022,2023,2024,2025, 2026"</formula1>
    </dataValidation>
  </dataValidations>
  <hyperlinks>
    <hyperlink ref="M9" r:id="rId1" display="https://www.dot.ny.gov/main/business-center/contractors/construction-division/fuel-asphalt-steel-price-adjustments?nd=nysdot" xr:uid="{EEE248AF-0828-49D5-91F1-1C1B7DDC5F28}"/>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CFDB1-F88E-4C88-97A0-21E16C8A44C7}">
  <dimension ref="B1:Q144"/>
  <sheetViews>
    <sheetView showGridLines="0" showRowColHeaders="0" zoomScaleNormal="100" workbookViewId="0">
      <selection activeCell="J1" sqref="J1:N1048576"/>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March</v>
      </c>
      <c r="G1" s="3">
        <f>K8</f>
        <v>2024</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219" t="s">
        <v>159</v>
      </c>
      <c r="G4" s="301" t="s">
        <v>160</v>
      </c>
      <c r="H4" s="302"/>
      <c r="I4" s="218"/>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March 1, 2024</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217"/>
      <c r="J8" s="84" t="s">
        <v>140</v>
      </c>
      <c r="K8" s="85">
        <v>2024</v>
      </c>
      <c r="M8" s="290"/>
      <c r="N8" s="291"/>
    </row>
    <row r="9" spans="2:17" ht="24" customHeight="1" x14ac:dyDescent="0.25">
      <c r="B9" s="279" t="s">
        <v>11</v>
      </c>
      <c r="C9" s="279"/>
      <c r="D9" s="279"/>
      <c r="E9" s="279"/>
      <c r="F9" s="279"/>
      <c r="G9" s="279"/>
      <c r="H9" s="279"/>
      <c r="I9" s="217"/>
      <c r="J9" s="84" t="s">
        <v>141</v>
      </c>
      <c r="K9" s="85" t="s">
        <v>150</v>
      </c>
      <c r="L9" s="86"/>
      <c r="M9" s="87" t="s">
        <v>143</v>
      </c>
      <c r="N9" s="88">
        <v>2022</v>
      </c>
    </row>
    <row r="10" spans="2:17" ht="24" customHeight="1" thickBot="1" x14ac:dyDescent="0.3">
      <c r="B10" s="293" t="s">
        <v>12</v>
      </c>
      <c r="C10" s="293"/>
      <c r="D10" s="294" t="str">
        <f>CONCATENATE("The ",F1," ",G1," Average is")</f>
        <v>The March 2024 Average is</v>
      </c>
      <c r="E10" s="294"/>
      <c r="F10" s="294"/>
      <c r="G10" s="20">
        <f>K13</f>
        <v>609</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217"/>
      <c r="J13" s="95" t="s">
        <v>149</v>
      </c>
      <c r="K13" s="96">
        <v>609</v>
      </c>
      <c r="M13" s="91" t="s">
        <v>150</v>
      </c>
      <c r="N13" s="93" t="s">
        <v>116</v>
      </c>
      <c r="P13" s="24"/>
      <c r="Q13" s="24"/>
    </row>
    <row r="14" spans="2:17" ht="24" customHeight="1" x14ac:dyDescent="0.25">
      <c r="B14" s="279" t="s">
        <v>16</v>
      </c>
      <c r="C14" s="279"/>
      <c r="D14" s="279"/>
      <c r="E14" s="279"/>
      <c r="F14" s="279"/>
      <c r="G14" s="279"/>
      <c r="H14" s="279"/>
      <c r="I14" s="217"/>
      <c r="J14" s="1"/>
      <c r="K14" s="1"/>
      <c r="M14" s="91" t="s">
        <v>142</v>
      </c>
      <c r="N14" s="97">
        <v>655</v>
      </c>
      <c r="P14" s="24"/>
      <c r="Q14" s="24"/>
    </row>
    <row r="15" spans="2:17" ht="24" customHeight="1" x14ac:dyDescent="0.25">
      <c r="B15" s="279" t="s">
        <v>17</v>
      </c>
      <c r="C15" s="279"/>
      <c r="D15" s="279"/>
      <c r="E15" s="279"/>
      <c r="F15" s="279"/>
      <c r="G15" s="279"/>
      <c r="H15" s="279"/>
      <c r="I15" s="217"/>
      <c r="J15" s="1"/>
      <c r="K15" s="1"/>
      <c r="M15" s="91" t="s">
        <v>151</v>
      </c>
      <c r="N15" s="97">
        <v>719</v>
      </c>
      <c r="P15" s="24"/>
      <c r="Q15" s="24"/>
    </row>
    <row r="16" spans="2:17" ht="24" customHeight="1" x14ac:dyDescent="0.25">
      <c r="B16" s="279" t="s">
        <v>18</v>
      </c>
      <c r="C16" s="279"/>
      <c r="D16" s="279"/>
      <c r="E16" s="279"/>
      <c r="F16" s="279"/>
      <c r="G16" s="279"/>
      <c r="H16" s="279"/>
      <c r="I16" s="217"/>
      <c r="J16" s="1"/>
      <c r="K16" s="1"/>
      <c r="M16" s="91" t="s">
        <v>152</v>
      </c>
      <c r="N16" s="97">
        <v>779</v>
      </c>
      <c r="P16" s="24"/>
      <c r="Q16" s="24"/>
    </row>
    <row r="17" spans="2:17" ht="24" customHeight="1" x14ac:dyDescent="0.25">
      <c r="B17" s="279" t="s">
        <v>19</v>
      </c>
      <c r="C17" s="279"/>
      <c r="D17" s="279"/>
      <c r="E17" s="279"/>
      <c r="F17" s="279"/>
      <c r="G17" s="279"/>
      <c r="H17" s="279"/>
      <c r="I17" s="217"/>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155</v>
      </c>
      <c r="N19" s="97">
        <v>806</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156</v>
      </c>
      <c r="N20" s="97">
        <v>764</v>
      </c>
      <c r="P20" s="24"/>
      <c r="Q20" s="24"/>
    </row>
    <row r="21" spans="2:17" ht="29.15" customHeight="1" x14ac:dyDescent="0.3">
      <c r="B21" s="32" t="s">
        <v>29</v>
      </c>
      <c r="C21" s="33" t="s">
        <v>30</v>
      </c>
      <c r="D21" s="34">
        <v>100</v>
      </c>
      <c r="E21" s="35">
        <v>0.2</v>
      </c>
      <c r="F21" s="36">
        <v>100.2</v>
      </c>
      <c r="G21" s="259">
        <f t="shared" ref="G21:G50" si="0">IF((ABS((($K$13-$K$12)/235)*F21/100))&gt;0.01, ((($K$13-$K$12)/235)*F21/100), 0)</f>
        <v>0.16628936170212763</v>
      </c>
      <c r="H21" s="260" t="e">
        <f t="shared" ref="H21:H26" si="1">IF((ABS((J13-J12)*E21/100))&gt;0.1, (J13-J12)*E21/100, 0)</f>
        <v>#VALUE!</v>
      </c>
      <c r="I21" s="37"/>
      <c r="K21" s="99"/>
      <c r="L21" s="1"/>
      <c r="M21" s="91" t="s">
        <v>157</v>
      </c>
      <c r="N21" s="97">
        <v>690</v>
      </c>
      <c r="P21" s="24"/>
      <c r="Q21" s="24"/>
    </row>
    <row r="22" spans="2:17" ht="29.15" customHeight="1" thickBot="1" x14ac:dyDescent="0.35">
      <c r="B22" s="38">
        <v>702.30010000000004</v>
      </c>
      <c r="C22" s="39" t="s">
        <v>31</v>
      </c>
      <c r="D22" s="40">
        <v>55</v>
      </c>
      <c r="E22" s="40">
        <v>1.7</v>
      </c>
      <c r="F22" s="41">
        <v>56.7</v>
      </c>
      <c r="G22" s="252">
        <f t="shared" si="0"/>
        <v>9.4097872340425534E-2</v>
      </c>
      <c r="H22" s="253" t="e">
        <f t="shared" si="1"/>
        <v>#VALUE!</v>
      </c>
      <c r="I22" s="37"/>
      <c r="M22" s="101" t="s">
        <v>158</v>
      </c>
      <c r="N22" s="102">
        <v>640</v>
      </c>
    </row>
    <row r="23" spans="2:17" ht="29.15" customHeight="1" x14ac:dyDescent="0.3">
      <c r="B23" s="38">
        <v>702.30020000000002</v>
      </c>
      <c r="C23" s="39" t="s">
        <v>32</v>
      </c>
      <c r="D23" s="40">
        <v>55</v>
      </c>
      <c r="E23" s="40">
        <v>1.7</v>
      </c>
      <c r="F23" s="41">
        <v>56.7</v>
      </c>
      <c r="G23" s="252">
        <f t="shared" si="0"/>
        <v>9.4097872340425534E-2</v>
      </c>
      <c r="H23" s="253">
        <f t="shared" si="1"/>
        <v>0</v>
      </c>
      <c r="I23" s="37"/>
      <c r="M23" s="87"/>
      <c r="N23" s="88">
        <v>2023</v>
      </c>
    </row>
    <row r="24" spans="2:17" ht="29.15" customHeight="1" x14ac:dyDescent="0.3">
      <c r="B24" s="38">
        <v>702.31010000000003</v>
      </c>
      <c r="C24" s="39" t="s">
        <v>33</v>
      </c>
      <c r="D24" s="40">
        <v>63</v>
      </c>
      <c r="E24" s="40">
        <v>2.7</v>
      </c>
      <c r="F24" s="41">
        <v>65.7</v>
      </c>
      <c r="G24" s="252">
        <f t="shared" si="0"/>
        <v>0.10903404255319149</v>
      </c>
      <c r="H24" s="253">
        <f t="shared" si="1"/>
        <v>0</v>
      </c>
      <c r="I24" s="37"/>
      <c r="M24" s="91" t="s">
        <v>144</v>
      </c>
      <c r="N24" s="92" t="s">
        <v>145</v>
      </c>
    </row>
    <row r="25" spans="2:17" ht="29.15" customHeight="1" x14ac:dyDescent="0.3">
      <c r="B25" s="38">
        <v>702.31020000000001</v>
      </c>
      <c r="C25" s="39" t="s">
        <v>34</v>
      </c>
      <c r="D25" s="40">
        <v>63</v>
      </c>
      <c r="E25" s="40">
        <v>2.7</v>
      </c>
      <c r="F25" s="41">
        <v>65.7</v>
      </c>
      <c r="G25" s="252">
        <f t="shared" si="0"/>
        <v>0.10903404255319149</v>
      </c>
      <c r="H25" s="253">
        <f t="shared" si="1"/>
        <v>0</v>
      </c>
      <c r="I25" s="37"/>
      <c r="M25" s="91" t="s">
        <v>146</v>
      </c>
      <c r="N25" s="97">
        <v>626</v>
      </c>
    </row>
    <row r="26" spans="2:17" ht="29.15" customHeight="1" x14ac:dyDescent="0.3">
      <c r="B26" s="38">
        <v>702.32010000000002</v>
      </c>
      <c r="C26" s="39" t="s">
        <v>35</v>
      </c>
      <c r="D26" s="40">
        <v>65</v>
      </c>
      <c r="E26" s="40">
        <v>8.1999999999999993</v>
      </c>
      <c r="F26" s="41">
        <v>73.2</v>
      </c>
      <c r="G26" s="252">
        <f t="shared" si="0"/>
        <v>0.12148085106382979</v>
      </c>
      <c r="H26" s="253">
        <f t="shared" si="1"/>
        <v>0</v>
      </c>
      <c r="I26" s="37"/>
      <c r="M26" s="91" t="s">
        <v>148</v>
      </c>
      <c r="N26" s="97">
        <v>608</v>
      </c>
    </row>
    <row r="27" spans="2:17" ht="29.15" customHeight="1" x14ac:dyDescent="0.3">
      <c r="B27" s="38">
        <v>702.33010000000002</v>
      </c>
      <c r="C27" s="39" t="s">
        <v>36</v>
      </c>
      <c r="D27" s="40">
        <v>65</v>
      </c>
      <c r="E27" s="40">
        <v>8.1999999999999993</v>
      </c>
      <c r="F27" s="41">
        <v>73.2</v>
      </c>
      <c r="G27" s="252">
        <f t="shared" si="0"/>
        <v>0.12148085106382979</v>
      </c>
      <c r="H27" s="253" t="e">
        <f>IF((ABS((#REF!-J18)*E27/100))&gt;0.1, (#REF!-J18)*E27/100, 0)</f>
        <v>#REF!</v>
      </c>
      <c r="I27" s="37"/>
      <c r="M27" s="91" t="s">
        <v>150</v>
      </c>
      <c r="N27" s="97">
        <v>617</v>
      </c>
    </row>
    <row r="28" spans="2:17" ht="29.15" customHeight="1" x14ac:dyDescent="0.3">
      <c r="B28" s="38">
        <v>702.34010000000001</v>
      </c>
      <c r="C28" s="39" t="s">
        <v>37</v>
      </c>
      <c r="D28" s="40">
        <v>65</v>
      </c>
      <c r="E28" s="40">
        <v>2.7</v>
      </c>
      <c r="F28" s="41">
        <v>67.7</v>
      </c>
      <c r="G28" s="252">
        <f t="shared" si="0"/>
        <v>0.11235319148936171</v>
      </c>
      <c r="H28" s="253" t="e">
        <f>IF((ABS((J19-#REF!)*E28/100))&gt;0.1, (J19-#REF!)*E28/100, 0)</f>
        <v>#REF!</v>
      </c>
      <c r="I28" s="37"/>
      <c r="M28" s="91" t="s">
        <v>142</v>
      </c>
      <c r="N28" s="97">
        <v>612</v>
      </c>
    </row>
    <row r="29" spans="2:17" ht="29.15" customHeight="1" x14ac:dyDescent="0.3">
      <c r="B29" s="38">
        <v>702.34019999999998</v>
      </c>
      <c r="C29" s="39" t="s">
        <v>38</v>
      </c>
      <c r="D29" s="40">
        <v>65</v>
      </c>
      <c r="E29" s="42">
        <v>8.1999999999999993</v>
      </c>
      <c r="F29" s="41">
        <v>73.2</v>
      </c>
      <c r="G29" s="252">
        <f t="shared" si="0"/>
        <v>0.12148085106382979</v>
      </c>
      <c r="H29" s="253">
        <f t="shared" ref="H29:H30" si="2">IF((ABS((J20-J19)*E29/100))&gt;0.1, (J20-J19)*E29/100, 0)</f>
        <v>0</v>
      </c>
      <c r="I29" s="37"/>
      <c r="M29" s="91" t="s">
        <v>151</v>
      </c>
      <c r="N29" s="97">
        <v>621</v>
      </c>
    </row>
    <row r="30" spans="2:17" ht="29.15" customHeight="1" x14ac:dyDescent="0.3">
      <c r="B30" s="38">
        <v>702.3501</v>
      </c>
      <c r="C30" s="39" t="s">
        <v>39</v>
      </c>
      <c r="D30" s="40">
        <v>57</v>
      </c>
      <c r="E30" s="40">
        <v>0.2</v>
      </c>
      <c r="F30" s="41">
        <v>57.2</v>
      </c>
      <c r="G30" s="252">
        <f t="shared" si="0"/>
        <v>9.4927659574468082E-2</v>
      </c>
      <c r="H30" s="253">
        <f t="shared" si="2"/>
        <v>0</v>
      </c>
      <c r="I30" s="37"/>
      <c r="M30" s="91" t="s">
        <v>152</v>
      </c>
      <c r="N30" s="97">
        <v>635</v>
      </c>
    </row>
    <row r="31" spans="2:17" ht="29.15" customHeight="1" x14ac:dyDescent="0.3">
      <c r="B31" s="43" t="s">
        <v>40</v>
      </c>
      <c r="C31" s="44" t="s">
        <v>39</v>
      </c>
      <c r="D31" s="45">
        <v>65</v>
      </c>
      <c r="E31" s="45">
        <v>0.2</v>
      </c>
      <c r="F31" s="46">
        <v>65.2</v>
      </c>
      <c r="G31" s="277">
        <f t="shared" si="0"/>
        <v>0.10820425531914893</v>
      </c>
      <c r="H31" s="278" t="e">
        <f>IF((ABS((#REF!-J21)*E31/100))&gt;0.1, (#REF!-J21)*E31/100, 0)</f>
        <v>#REF!</v>
      </c>
      <c r="I31" s="37"/>
      <c r="M31" s="91" t="s">
        <v>153</v>
      </c>
      <c r="N31" s="97">
        <v>640</v>
      </c>
    </row>
    <row r="32" spans="2:17" ht="29.15" customHeight="1" x14ac:dyDescent="0.3">
      <c r="B32" s="38">
        <v>702.36009999999999</v>
      </c>
      <c r="C32" s="39" t="s">
        <v>41</v>
      </c>
      <c r="D32" s="40">
        <v>57</v>
      </c>
      <c r="E32" s="40">
        <v>0.2</v>
      </c>
      <c r="F32" s="41">
        <v>57.2</v>
      </c>
      <c r="G32" s="252">
        <f t="shared" si="0"/>
        <v>9.4927659574468082E-2</v>
      </c>
      <c r="H32" s="253" t="e">
        <f>IF((ABS((#REF!-#REF!)*E32/100))&gt;0.1, (#REF!-#REF!)*E32/100, 0)</f>
        <v>#REF!</v>
      </c>
      <c r="I32" s="37"/>
      <c r="M32" s="91" t="s">
        <v>154</v>
      </c>
      <c r="N32" s="97">
        <v>645</v>
      </c>
    </row>
    <row r="33" spans="2:14" ht="29.15" customHeight="1" x14ac:dyDescent="0.3">
      <c r="B33" s="43" t="s">
        <v>42</v>
      </c>
      <c r="C33" s="44" t="s">
        <v>41</v>
      </c>
      <c r="D33" s="45">
        <v>65</v>
      </c>
      <c r="E33" s="45">
        <v>0.2</v>
      </c>
      <c r="F33" s="46">
        <v>65.2</v>
      </c>
      <c r="G33" s="277">
        <f t="shared" si="0"/>
        <v>0.10820425531914893</v>
      </c>
      <c r="H33" s="278" t="e">
        <f>IF((ABS((#REF!-#REF!)*E33/100))&gt;0.1, (#REF!-#REF!)*E33/100, 0)</f>
        <v>#REF!</v>
      </c>
      <c r="I33" s="37"/>
      <c r="M33" s="91" t="s">
        <v>155</v>
      </c>
      <c r="N33" s="97">
        <v>645</v>
      </c>
    </row>
    <row r="34" spans="2:14" ht="29.15" customHeight="1" x14ac:dyDescent="0.3">
      <c r="B34" s="38" t="s">
        <v>43</v>
      </c>
      <c r="C34" s="39" t="s">
        <v>44</v>
      </c>
      <c r="D34" s="40">
        <v>63</v>
      </c>
      <c r="E34" s="40">
        <v>2.7</v>
      </c>
      <c r="F34" s="41">
        <v>65.7</v>
      </c>
      <c r="G34" s="252">
        <f t="shared" si="0"/>
        <v>0.10903404255319149</v>
      </c>
      <c r="H34" s="253" t="e">
        <f>IF((ABS((#REF!-#REF!)*E34/100))&gt;0.1, (#REF!-#REF!)*E34/100, 0)</f>
        <v>#REF!</v>
      </c>
      <c r="I34" s="37"/>
      <c r="M34" s="91" t="s">
        <v>156</v>
      </c>
      <c r="N34" s="97">
        <v>646</v>
      </c>
    </row>
    <row r="35" spans="2:14" ht="29.15" customHeight="1" x14ac:dyDescent="0.3">
      <c r="B35" s="38" t="s">
        <v>45</v>
      </c>
      <c r="C35" s="39" t="s">
        <v>46</v>
      </c>
      <c r="D35" s="40">
        <v>63</v>
      </c>
      <c r="E35" s="40">
        <v>2.7</v>
      </c>
      <c r="F35" s="41">
        <v>65.7</v>
      </c>
      <c r="G35" s="252">
        <f t="shared" si="0"/>
        <v>0.10903404255319149</v>
      </c>
      <c r="H35" s="253" t="e">
        <f>IF((ABS((#REF!-#REF!)*E35/100))&gt;0.1, (#REF!-#REF!)*E35/100, 0)</f>
        <v>#REF!</v>
      </c>
      <c r="I35" s="37"/>
      <c r="M35" s="91" t="s">
        <v>157</v>
      </c>
      <c r="N35" s="97">
        <v>630</v>
      </c>
    </row>
    <row r="36" spans="2:14" ht="29.15" customHeight="1" thickBot="1" x14ac:dyDescent="0.35">
      <c r="B36" s="38" t="s">
        <v>47</v>
      </c>
      <c r="C36" s="39" t="s">
        <v>48</v>
      </c>
      <c r="D36" s="40">
        <v>65</v>
      </c>
      <c r="E36" s="40">
        <v>8.1999999999999993</v>
      </c>
      <c r="F36" s="41">
        <v>73.2</v>
      </c>
      <c r="G36" s="252">
        <f t="shared" si="0"/>
        <v>0.12148085106382979</v>
      </c>
      <c r="H36" s="253" t="e">
        <f>IF((ABS((#REF!-#REF!)*E36/100))&gt;0.1, (#REF!-#REF!)*E36/100, 0)</f>
        <v>#REF!</v>
      </c>
      <c r="I36" s="37"/>
      <c r="M36" s="101" t="s">
        <v>158</v>
      </c>
      <c r="N36" s="102">
        <v>615</v>
      </c>
    </row>
    <row r="37" spans="2:14" ht="29.15" customHeight="1" x14ac:dyDescent="0.3">
      <c r="B37" s="38">
        <v>702.40009999999995</v>
      </c>
      <c r="C37" s="39" t="s">
        <v>49</v>
      </c>
      <c r="D37" s="40">
        <v>60</v>
      </c>
      <c r="E37" s="40">
        <v>2.7</v>
      </c>
      <c r="F37" s="41">
        <v>62.7</v>
      </c>
      <c r="G37" s="252">
        <f t="shared" si="0"/>
        <v>0.10405531914893616</v>
      </c>
      <c r="H37" s="253" t="e">
        <f>IF((ABS((#REF!-#REF!)*E37/100))&gt;0.1, (#REF!-#REF!)*E37/100, 0)</f>
        <v>#REF!</v>
      </c>
      <c r="I37" s="37"/>
      <c r="M37" s="87"/>
      <c r="N37" s="88">
        <v>2024</v>
      </c>
    </row>
    <row r="38" spans="2:14" ht="29.15" customHeight="1" x14ac:dyDescent="0.3">
      <c r="B38" s="38">
        <v>702.40020000000004</v>
      </c>
      <c r="C38" s="39" t="s">
        <v>50</v>
      </c>
      <c r="D38" s="40">
        <v>60</v>
      </c>
      <c r="E38" s="42">
        <v>2.7</v>
      </c>
      <c r="F38" s="41">
        <v>62.7</v>
      </c>
      <c r="G38" s="252">
        <f t="shared" si="0"/>
        <v>0.10405531914893616</v>
      </c>
      <c r="H38" s="253" t="e">
        <f>IF((ABS((#REF!-#REF!)*E38/100))&gt;0.1, (#REF!-#REF!)*E38/100, 0)</f>
        <v>#REF!</v>
      </c>
      <c r="I38" s="37"/>
      <c r="M38" s="91" t="s">
        <v>144</v>
      </c>
      <c r="N38" s="92" t="s">
        <v>145</v>
      </c>
    </row>
    <row r="39" spans="2:14" ht="29.15" customHeight="1" x14ac:dyDescent="0.3">
      <c r="B39" s="38">
        <v>702.41010000000006</v>
      </c>
      <c r="C39" s="39" t="s">
        <v>51</v>
      </c>
      <c r="D39" s="40">
        <v>65</v>
      </c>
      <c r="E39" s="40">
        <v>2.7</v>
      </c>
      <c r="F39" s="41">
        <v>67.7</v>
      </c>
      <c r="G39" s="252">
        <f t="shared" si="0"/>
        <v>0.11235319148936171</v>
      </c>
      <c r="H39" s="253" t="e">
        <f>IF((ABS((#REF!-#REF!)*E39/100))&gt;0.1, (#REF!-#REF!)*E39/100, 0)</f>
        <v>#REF!</v>
      </c>
      <c r="I39" s="37"/>
      <c r="M39" s="91" t="s">
        <v>146</v>
      </c>
      <c r="N39" s="97">
        <v>616</v>
      </c>
    </row>
    <row r="40" spans="2:14" ht="29.15" customHeight="1" x14ac:dyDescent="0.3">
      <c r="B40" s="38">
        <v>702.42010000000005</v>
      </c>
      <c r="C40" s="39" t="s">
        <v>52</v>
      </c>
      <c r="D40" s="40">
        <v>65</v>
      </c>
      <c r="E40" s="40">
        <v>10.199999999999999</v>
      </c>
      <c r="F40" s="41">
        <v>75.2</v>
      </c>
      <c r="G40" s="252">
        <f t="shared" si="0"/>
        <v>0.12480000000000001</v>
      </c>
      <c r="H40" s="253" t="e">
        <f>IF((ABS((#REF!-#REF!)*E40/100))&gt;0.1, (#REF!-#REF!)*E40/100, 0)</f>
        <v>#REF!</v>
      </c>
      <c r="I40" s="37"/>
      <c r="M40" s="91" t="s">
        <v>148</v>
      </c>
      <c r="N40" s="97">
        <v>602</v>
      </c>
    </row>
    <row r="41" spans="2:14" ht="29.15" customHeight="1" x14ac:dyDescent="0.3">
      <c r="B41" s="38">
        <v>702.43010000000004</v>
      </c>
      <c r="C41" s="39" t="s">
        <v>53</v>
      </c>
      <c r="D41" s="40">
        <v>65</v>
      </c>
      <c r="E41" s="40">
        <v>10.199999999999999</v>
      </c>
      <c r="F41" s="41">
        <v>75.2</v>
      </c>
      <c r="G41" s="252">
        <f t="shared" si="0"/>
        <v>0.12480000000000001</v>
      </c>
      <c r="H41" s="253" t="e">
        <f>IF((ABS((#REF!-#REF!)*E41/100))&gt;0.1, (#REF!-#REF!)*E41/100, 0)</f>
        <v>#REF!</v>
      </c>
      <c r="I41" s="37"/>
      <c r="M41" s="91" t="s">
        <v>150</v>
      </c>
      <c r="N41" s="97">
        <v>609</v>
      </c>
    </row>
    <row r="42" spans="2:14" ht="29.15" customHeight="1" thickBot="1" x14ac:dyDescent="0.35">
      <c r="B42" s="38" t="s">
        <v>54</v>
      </c>
      <c r="C42" s="39" t="s">
        <v>55</v>
      </c>
      <c r="D42" s="40">
        <v>57</v>
      </c>
      <c r="E42" s="40">
        <v>0.2</v>
      </c>
      <c r="F42" s="41">
        <v>57.2</v>
      </c>
      <c r="G42" s="252">
        <f t="shared" si="0"/>
        <v>9.4927659574468082E-2</v>
      </c>
      <c r="H42" s="253" t="e">
        <f>IF((ABS((#REF!-#REF!)*E42/100))&gt;0.1, (#REF!-#REF!)*E42/100, 0)</f>
        <v>#REF!</v>
      </c>
      <c r="I42" s="37"/>
      <c r="M42" s="101" t="s">
        <v>142</v>
      </c>
      <c r="N42" s="102"/>
    </row>
    <row r="43" spans="2:14" ht="29.15" customHeight="1" x14ac:dyDescent="0.3">
      <c r="B43" s="43" t="s">
        <v>56</v>
      </c>
      <c r="C43" s="44" t="s">
        <v>55</v>
      </c>
      <c r="D43" s="45">
        <v>65</v>
      </c>
      <c r="E43" s="45">
        <v>0.2</v>
      </c>
      <c r="F43" s="46">
        <v>65.2</v>
      </c>
      <c r="G43" s="277">
        <f t="shared" si="0"/>
        <v>0.10820425531914893</v>
      </c>
      <c r="H43" s="278" t="e">
        <f>IF((ABS((#REF!-#REF!)*E43/100))&gt;0.1, (#REF!-#REF!)*E43/100, 0)</f>
        <v>#REF!</v>
      </c>
      <c r="I43" s="37"/>
    </row>
    <row r="44" spans="2:14" ht="29.15" customHeight="1" x14ac:dyDescent="0.3">
      <c r="B44" s="38" t="s">
        <v>57</v>
      </c>
      <c r="C44" s="39" t="s">
        <v>58</v>
      </c>
      <c r="D44" s="40">
        <v>57</v>
      </c>
      <c r="E44" s="40">
        <v>0.2</v>
      </c>
      <c r="F44" s="41">
        <v>57.2</v>
      </c>
      <c r="G44" s="252">
        <f t="shared" si="0"/>
        <v>9.4927659574468082E-2</v>
      </c>
      <c r="H44" s="253" t="e">
        <f>IF((ABS((#REF!-#REF!)*E44/100))&gt;0.1, (#REF!-#REF!)*E44/100, 0)</f>
        <v>#REF!</v>
      </c>
      <c r="I44" s="37"/>
    </row>
    <row r="45" spans="2:14" ht="29.15" customHeight="1" x14ac:dyDescent="0.3">
      <c r="B45" s="43" t="s">
        <v>59</v>
      </c>
      <c r="C45" s="44" t="s">
        <v>58</v>
      </c>
      <c r="D45" s="45">
        <v>65</v>
      </c>
      <c r="E45" s="47">
        <v>0.2</v>
      </c>
      <c r="F45" s="46">
        <v>65.2</v>
      </c>
      <c r="G45" s="277">
        <f t="shared" si="0"/>
        <v>0.10820425531914893</v>
      </c>
      <c r="H45" s="278" t="e">
        <f>IF((ABS((#REF!-#REF!)*E45/100))&gt;0.1, (#REF!-#REF!)*E45/100, 0)</f>
        <v>#REF!</v>
      </c>
      <c r="I45" s="37"/>
    </row>
    <row r="46" spans="2:14" ht="29.15" customHeight="1" x14ac:dyDescent="0.3">
      <c r="B46" s="38">
        <v>702.46010000000001</v>
      </c>
      <c r="C46" s="39" t="s">
        <v>60</v>
      </c>
      <c r="D46" s="40">
        <v>62</v>
      </c>
      <c r="E46" s="40">
        <v>0.2</v>
      </c>
      <c r="F46" s="41">
        <v>62.2</v>
      </c>
      <c r="G46" s="252">
        <f t="shared" si="0"/>
        <v>0.10322553191489363</v>
      </c>
      <c r="H46" s="253" t="e">
        <f>IF((ABS((#REF!-#REF!)*E46/100))&gt;0.1, (#REF!-#REF!)*E46/100, 0)</f>
        <v>#REF!</v>
      </c>
      <c r="I46" s="37"/>
    </row>
    <row r="47" spans="2:14" ht="29.15" customHeight="1" x14ac:dyDescent="0.3">
      <c r="B47" s="38" t="s">
        <v>61</v>
      </c>
      <c r="C47" s="39" t="s">
        <v>62</v>
      </c>
      <c r="D47" s="40">
        <v>60</v>
      </c>
      <c r="E47" s="40">
        <v>2.7</v>
      </c>
      <c r="F47" s="41">
        <v>62.7</v>
      </c>
      <c r="G47" s="252">
        <f t="shared" si="0"/>
        <v>0.10405531914893616</v>
      </c>
      <c r="H47" s="253" t="e">
        <f>IF((ABS((#REF!-#REF!)*E47/100))&gt;0.1, (#REF!-#REF!)*E47/100, 0)</f>
        <v>#REF!</v>
      </c>
      <c r="I47" s="37"/>
    </row>
    <row r="48" spans="2:14" ht="29.15" customHeight="1" x14ac:dyDescent="0.3">
      <c r="B48" s="38" t="s">
        <v>63</v>
      </c>
      <c r="C48" s="39" t="s">
        <v>64</v>
      </c>
      <c r="D48" s="40">
        <v>65</v>
      </c>
      <c r="E48" s="40">
        <v>2.7</v>
      </c>
      <c r="F48" s="41">
        <v>67.7</v>
      </c>
      <c r="G48" s="252">
        <f t="shared" si="0"/>
        <v>0.11235319148936171</v>
      </c>
      <c r="H48" s="253" t="e">
        <f>IF((ABS((#REF!-#REF!)*E48/100))&gt;0.1, (#REF!-#REF!)*E48/100, 0)</f>
        <v>#REF!</v>
      </c>
      <c r="I48" s="37"/>
    </row>
    <row r="49" spans="2:17" ht="29.15" customHeight="1" x14ac:dyDescent="0.3">
      <c r="B49" s="38" t="s">
        <v>65</v>
      </c>
      <c r="C49" s="39" t="s">
        <v>66</v>
      </c>
      <c r="D49" s="40">
        <v>62</v>
      </c>
      <c r="E49" s="40">
        <v>0.2</v>
      </c>
      <c r="F49" s="41">
        <v>62.2</v>
      </c>
      <c r="G49" s="252">
        <f t="shared" si="0"/>
        <v>0.10322553191489363</v>
      </c>
      <c r="H49" s="253" t="e">
        <f>IF((ABS((#REF!-#REF!)*E49/100))&gt;0.1, (#REF!-#REF!)*E49/100, 0)</f>
        <v>#REF!</v>
      </c>
      <c r="I49" s="37"/>
    </row>
    <row r="50" spans="2:17" ht="29.15" customHeight="1" x14ac:dyDescent="0.3">
      <c r="B50" s="38" t="s">
        <v>67</v>
      </c>
      <c r="C50" s="39" t="s">
        <v>68</v>
      </c>
      <c r="D50" s="40">
        <v>40</v>
      </c>
      <c r="E50" s="40">
        <v>0.2</v>
      </c>
      <c r="F50" s="41">
        <v>40.200000000000003</v>
      </c>
      <c r="G50" s="252">
        <f t="shared" si="0"/>
        <v>6.6714893617021279E-2</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0.10953191489361702</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9.3268085106382972E-2</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1.0959000000000002E-2</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0.15799148936170213</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7.8390000000000005E-3</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0</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3.5879999999999996</v>
      </c>
      <c r="H73" s="260" t="e">
        <f>IF((ABS((#REF!-#REF!)*E73/100))&gt;0.1, (#REF!-#REF!)*E73/100, 0)</f>
        <v>#REF!</v>
      </c>
      <c r="I73" s="37"/>
    </row>
    <row r="74" spans="2:17" ht="22" customHeight="1" x14ac:dyDescent="0.3">
      <c r="B74" s="66" t="s">
        <v>91</v>
      </c>
      <c r="C74" s="62" t="s">
        <v>92</v>
      </c>
      <c r="D74" s="40">
        <v>9</v>
      </c>
      <c r="E74" s="40">
        <v>0.2</v>
      </c>
      <c r="F74" s="41">
        <v>9.1999999999999993</v>
      </c>
      <c r="G74" s="252">
        <f t="shared" si="3"/>
        <v>3.5879999999999996</v>
      </c>
      <c r="H74" s="253" t="e">
        <f>IF((ABS((#REF!-#REF!)*E74/100))&gt;0.1, (#REF!-#REF!)*E74/100, 0)</f>
        <v>#REF!</v>
      </c>
      <c r="I74" s="37"/>
    </row>
    <row r="75" spans="2:17" ht="22" customHeight="1" x14ac:dyDescent="0.3">
      <c r="B75" s="66" t="s">
        <v>93</v>
      </c>
      <c r="C75" s="62" t="s">
        <v>94</v>
      </c>
      <c r="D75" s="40">
        <v>9</v>
      </c>
      <c r="E75" s="40">
        <v>0.2</v>
      </c>
      <c r="F75" s="41">
        <v>9.1999999999999993</v>
      </c>
      <c r="G75" s="252">
        <f t="shared" si="3"/>
        <v>3.5879999999999996</v>
      </c>
      <c r="H75" s="253" t="e">
        <f>IF((ABS((#REF!-#REF!)*E75/100))&gt;0.1, (#REF!-#REF!)*E75/100, 0)</f>
        <v>#REF!</v>
      </c>
      <c r="I75" s="37"/>
    </row>
    <row r="76" spans="2:17" ht="22" customHeight="1" x14ac:dyDescent="0.3">
      <c r="B76" s="66" t="s">
        <v>95</v>
      </c>
      <c r="C76" s="62" t="s">
        <v>96</v>
      </c>
      <c r="D76" s="40">
        <v>7.5</v>
      </c>
      <c r="E76" s="40">
        <v>0.2</v>
      </c>
      <c r="F76" s="41">
        <v>7.7</v>
      </c>
      <c r="G76" s="252">
        <f t="shared" si="3"/>
        <v>3.0030000000000001</v>
      </c>
      <c r="H76" s="253" t="e">
        <f>IF((ABS((#REF!-#REF!)*E76/100))&gt;0.1, (#REF!-#REF!)*E76/100, 0)</f>
        <v>#REF!</v>
      </c>
      <c r="I76" s="37"/>
    </row>
    <row r="77" spans="2:17" ht="22" customHeight="1" x14ac:dyDescent="0.3">
      <c r="B77" s="66" t="s">
        <v>97</v>
      </c>
      <c r="C77" s="62" t="s">
        <v>98</v>
      </c>
      <c r="D77" s="40">
        <v>7.5</v>
      </c>
      <c r="E77" s="40">
        <v>0.2</v>
      </c>
      <c r="F77" s="41">
        <v>7.7</v>
      </c>
      <c r="G77" s="252">
        <f t="shared" si="3"/>
        <v>3.0030000000000001</v>
      </c>
      <c r="H77" s="253" t="e">
        <f>IF((ABS((#REF!-#REF!)*E77/100))&gt;0.1, (#REF!-#REF!)*E77/100, 0)</f>
        <v>#REF!</v>
      </c>
      <c r="I77" s="37"/>
    </row>
    <row r="78" spans="2:17" ht="22" customHeight="1" x14ac:dyDescent="0.3">
      <c r="B78" s="66" t="s">
        <v>99</v>
      </c>
      <c r="C78" s="62" t="s">
        <v>100</v>
      </c>
      <c r="D78" s="40">
        <v>7.5</v>
      </c>
      <c r="E78" s="40">
        <v>0.2</v>
      </c>
      <c r="F78" s="41">
        <v>7.7</v>
      </c>
      <c r="G78" s="252">
        <f t="shared" si="3"/>
        <v>3.0030000000000001</v>
      </c>
      <c r="H78" s="253" t="e">
        <f>IF((ABS((#REF!-#REF!)*E78/100))&gt;0.1, (#REF!-#REF!)*E78/100, 0)</f>
        <v>#REF!</v>
      </c>
      <c r="I78" s="37"/>
    </row>
    <row r="79" spans="2:17" ht="22" customHeight="1" x14ac:dyDescent="0.3">
      <c r="B79" s="66" t="s">
        <v>101</v>
      </c>
      <c r="C79" s="62" t="s">
        <v>102</v>
      </c>
      <c r="D79" s="40">
        <v>7.5</v>
      </c>
      <c r="E79" s="40">
        <v>0.2</v>
      </c>
      <c r="F79" s="41">
        <v>7.7</v>
      </c>
      <c r="G79" s="252">
        <f t="shared" si="3"/>
        <v>3.0030000000000001</v>
      </c>
      <c r="H79" s="253" t="e">
        <f>IF((ABS((#REF!-#REF!)*E79/100))&gt;0.1, (#REF!-#REF!)*E79/100, 0)</f>
        <v>#REF!</v>
      </c>
      <c r="I79" s="37"/>
    </row>
    <row r="80" spans="2:17" ht="22" customHeight="1" x14ac:dyDescent="0.25">
      <c r="B80" s="66" t="s">
        <v>103</v>
      </c>
      <c r="C80" s="62" t="s">
        <v>104</v>
      </c>
      <c r="D80" s="40">
        <v>13.5</v>
      </c>
      <c r="E80" s="40">
        <v>0.2</v>
      </c>
      <c r="F80" s="41">
        <v>13.7</v>
      </c>
      <c r="G80" s="252">
        <f t="shared" si="3"/>
        <v>5.343</v>
      </c>
      <c r="H80" s="253" t="e">
        <f>IF((ABS((#REF!-#REF!)*E80/100))&gt;0.1, (#REF!-#REF!)*E80/100, 0)</f>
        <v>#REF!</v>
      </c>
    </row>
    <row r="81" spans="2:14" ht="22" customHeight="1" thickBot="1" x14ac:dyDescent="0.3">
      <c r="B81" s="13" t="s">
        <v>105</v>
      </c>
      <c r="C81" s="67" t="s">
        <v>106</v>
      </c>
      <c r="D81" s="68">
        <v>12</v>
      </c>
      <c r="E81" s="68">
        <v>0.2</v>
      </c>
      <c r="F81" s="69">
        <v>12.2</v>
      </c>
      <c r="G81" s="250">
        <f t="shared" si="3"/>
        <v>4.7579999999999991</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2.9249999999999998</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2.9249999999999998</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216"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0.16628936170212763</v>
      </c>
      <c r="E96" s="105" t="s">
        <v>163</v>
      </c>
      <c r="F96" s="80">
        <f>(3+G21)</f>
        <v>3.1662893617021277</v>
      </c>
      <c r="G96" s="18"/>
      <c r="H96" s="18"/>
      <c r="J96" s="10"/>
      <c r="K96" s="10"/>
      <c r="L96" s="10"/>
      <c r="M96" s="1"/>
      <c r="N96" s="1"/>
    </row>
    <row r="97" spans="2:17" ht="43.5" customHeight="1" x14ac:dyDescent="0.4">
      <c r="B97" s="227" t="s">
        <v>164</v>
      </c>
      <c r="C97" s="227"/>
      <c r="D97" s="106">
        <f>F96</f>
        <v>3.1662893617021277</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216"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9.3268085106382972E-2</v>
      </c>
      <c r="E107" s="105" t="s">
        <v>163</v>
      </c>
      <c r="F107" s="80">
        <f>(45+G60)</f>
        <v>45.093268085106381</v>
      </c>
      <c r="G107" s="18"/>
      <c r="H107" s="18"/>
      <c r="J107" s="10"/>
      <c r="K107" s="10"/>
      <c r="L107" s="10"/>
      <c r="M107" s="1"/>
      <c r="N107" s="1"/>
    </row>
    <row r="108" spans="2:17" ht="43.5" customHeight="1" x14ac:dyDescent="0.4">
      <c r="B108" s="227" t="s">
        <v>164</v>
      </c>
      <c r="C108" s="227"/>
      <c r="D108" s="106">
        <f>F107</f>
        <v>45.093268085106381</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216"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7.8390000000000005E-3</v>
      </c>
      <c r="E118" s="105" t="s">
        <v>163</v>
      </c>
      <c r="F118" s="80">
        <f>(45+G66)</f>
        <v>45.007838999999997</v>
      </c>
      <c r="G118" s="18"/>
      <c r="H118" s="18"/>
      <c r="J118" s="10"/>
      <c r="K118" s="10"/>
      <c r="L118" s="10"/>
      <c r="M118" s="1"/>
      <c r="N118" s="1"/>
    </row>
    <row r="119" spans="2:17" ht="43.5" customHeight="1" x14ac:dyDescent="0.4">
      <c r="B119" s="227" t="s">
        <v>164</v>
      </c>
      <c r="C119" s="227"/>
      <c r="D119" s="106">
        <f>F118</f>
        <v>45.007838999999997</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216"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0</v>
      </c>
      <c r="E129" s="105" t="s">
        <v>163</v>
      </c>
      <c r="F129" s="80">
        <f>(1500+G69)</f>
        <v>1500</v>
      </c>
      <c r="G129" s="18"/>
      <c r="H129" s="18"/>
      <c r="J129" s="10"/>
      <c r="K129" s="10"/>
      <c r="L129" s="10"/>
      <c r="M129" s="1"/>
      <c r="N129" s="1"/>
    </row>
    <row r="130" spans="2:17" ht="43.5" customHeight="1" x14ac:dyDescent="0.4">
      <c r="B130" s="227" t="s">
        <v>164</v>
      </c>
      <c r="C130" s="227"/>
      <c r="D130" s="106">
        <f>F129</f>
        <v>1500</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173</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3.5879999999999996</v>
      </c>
      <c r="E140" s="105" t="s">
        <v>163</v>
      </c>
      <c r="F140" s="80">
        <f>(200+G73)</f>
        <v>203.58799999999999</v>
      </c>
      <c r="G140" s="18"/>
      <c r="H140" s="18"/>
      <c r="J140" s="10"/>
      <c r="K140" s="10"/>
      <c r="L140" s="10"/>
      <c r="M140" s="1"/>
      <c r="N140" s="1"/>
    </row>
    <row r="141" spans="2:17" ht="18" x14ac:dyDescent="0.4">
      <c r="B141" s="227" t="s">
        <v>164</v>
      </c>
      <c r="C141" s="227"/>
      <c r="D141" s="106">
        <f>F140</f>
        <v>203.58799999999999</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srhxI3R15YNVsI6+au9Pxqnd22e3+YEWO0OUIYkGiZmrSPlGgQNmh7YaFvqM+Lgei2ysJefiFcfrlMiK52te8A==" saltValue="3fKy1kFqBpn+FSlRUM5FmA==" spinCount="100000" sheet="1" formatColumns="0" formatRows="0"/>
  <mergeCells count="144">
    <mergeCell ref="B1:D1"/>
    <mergeCell ref="C3:E3"/>
    <mergeCell ref="G3:H3"/>
    <mergeCell ref="C4:E4"/>
    <mergeCell ref="G4:H4"/>
    <mergeCell ref="B6:E6"/>
    <mergeCell ref="F6:G6"/>
    <mergeCell ref="B11:H11"/>
    <mergeCell ref="J11:K11"/>
    <mergeCell ref="B12:E12"/>
    <mergeCell ref="B13:H13"/>
    <mergeCell ref="B14:H14"/>
    <mergeCell ref="B15:H15"/>
    <mergeCell ref="J6:K6"/>
    <mergeCell ref="M6:N8"/>
    <mergeCell ref="B7:E7"/>
    <mergeCell ref="B8:H8"/>
    <mergeCell ref="B9:H9"/>
    <mergeCell ref="B10:C10"/>
    <mergeCell ref="D10:F10"/>
    <mergeCell ref="G22:H22"/>
    <mergeCell ref="G23:H23"/>
    <mergeCell ref="G24:H24"/>
    <mergeCell ref="G25:H25"/>
    <mergeCell ref="G26:H26"/>
    <mergeCell ref="G27:H27"/>
    <mergeCell ref="B16:H16"/>
    <mergeCell ref="B17:H17"/>
    <mergeCell ref="B18:H18"/>
    <mergeCell ref="B19:H19"/>
    <mergeCell ref="G20:H20"/>
    <mergeCell ref="G21:H21"/>
    <mergeCell ref="G34:H34"/>
    <mergeCell ref="G35:H35"/>
    <mergeCell ref="G36:H36"/>
    <mergeCell ref="G37:H37"/>
    <mergeCell ref="G38:H38"/>
    <mergeCell ref="G39:H39"/>
    <mergeCell ref="G28:H28"/>
    <mergeCell ref="G29:H29"/>
    <mergeCell ref="G30:H30"/>
    <mergeCell ref="G31:H31"/>
    <mergeCell ref="G32:H32"/>
    <mergeCell ref="G33:H33"/>
    <mergeCell ref="G46:H46"/>
    <mergeCell ref="G47:H47"/>
    <mergeCell ref="G48:H48"/>
    <mergeCell ref="G49:H49"/>
    <mergeCell ref="G50:H50"/>
    <mergeCell ref="G51:H51"/>
    <mergeCell ref="G40:H40"/>
    <mergeCell ref="G41:H41"/>
    <mergeCell ref="G42:H42"/>
    <mergeCell ref="G43:H43"/>
    <mergeCell ref="G44:H44"/>
    <mergeCell ref="G45:H45"/>
    <mergeCell ref="G60:H60"/>
    <mergeCell ref="G61:H61"/>
    <mergeCell ref="G62:H62"/>
    <mergeCell ref="G63:H63"/>
    <mergeCell ref="G64:H64"/>
    <mergeCell ref="G65:H65"/>
    <mergeCell ref="B52:H52"/>
    <mergeCell ref="B54:H54"/>
    <mergeCell ref="G55:H55"/>
    <mergeCell ref="G56:H56"/>
    <mergeCell ref="B58:H58"/>
    <mergeCell ref="G59:H59"/>
    <mergeCell ref="G73:H73"/>
    <mergeCell ref="G74:H74"/>
    <mergeCell ref="G75:H75"/>
    <mergeCell ref="G76:H76"/>
    <mergeCell ref="G77:H77"/>
    <mergeCell ref="G78:H78"/>
    <mergeCell ref="G66:H66"/>
    <mergeCell ref="B67:H67"/>
    <mergeCell ref="G68:H68"/>
    <mergeCell ref="G69:H69"/>
    <mergeCell ref="B71:H71"/>
    <mergeCell ref="G72:H72"/>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B101:H101"/>
    <mergeCell ref="B102:B103"/>
    <mergeCell ref="E102:F102"/>
    <mergeCell ref="G102:H103"/>
    <mergeCell ref="C103:F103"/>
    <mergeCell ref="B104:H104"/>
    <mergeCell ref="B93:H93"/>
    <mergeCell ref="B94:H94"/>
    <mergeCell ref="B95:C95"/>
    <mergeCell ref="B97:C97"/>
    <mergeCell ref="B99:H99"/>
    <mergeCell ref="B100:H100"/>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37:H137"/>
    <mergeCell ref="B138:H138"/>
    <mergeCell ref="B139:C139"/>
    <mergeCell ref="B141:C141"/>
    <mergeCell ref="B133:H133"/>
    <mergeCell ref="B134:H134"/>
    <mergeCell ref="B135:B136"/>
    <mergeCell ref="C135:C136"/>
    <mergeCell ref="D135:D136"/>
    <mergeCell ref="E135:F136"/>
    <mergeCell ref="G135:H136"/>
  </mergeCells>
  <dataValidations count="5">
    <dataValidation type="list" allowBlank="1" showInputMessage="1" showErrorMessage="1" sqref="K8" xr:uid="{9D1993F8-64CA-4863-A85C-9750750088CC}">
      <formula1>"2022,2023,2024,2025, 2026"</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B4BF2EFF-9BEF-4ED3-B3C6-B8F2FBFDB3C3}">
      <formula1>$N$9:$N$9</formula1>
    </dataValidation>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DCD959BE-0D41-4F80-986C-B1B81B04C184}">
      <formula1>#REF!</formula1>
    </dataValidation>
    <dataValidation type="list" allowBlank="1" showInputMessage="1" showErrorMessage="1" sqref="K13" xr:uid="{A2B2120A-1A24-4656-9CC8-40B9FAB21CB1}">
      <formula1>$N$9:$N$42</formula1>
    </dataValidation>
    <dataValidation type="list" allowBlank="1" showInputMessage="1" showErrorMessage="1" sqref="WVR98303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K9" xr:uid="{9EE9B943-A924-4635-9BB2-1001648AA608}">
      <formula1>$M$11:$M$22</formula1>
    </dataValidation>
  </dataValidations>
  <hyperlinks>
    <hyperlink ref="M9" r:id="rId1" display="https://www.dot.ny.gov/main/business-center/contractors/construction-division/fuel-asphalt-steel-price-adjustments?nd=nysdot" xr:uid="{48725863-62E9-4896-9C56-1965D2475201}"/>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2F65-A75D-41CB-9F64-D69731085D2D}">
  <dimension ref="B1:W145"/>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September</v>
      </c>
      <c r="G1" s="3">
        <f>K8</f>
        <v>2022</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37" t="s">
        <v>159</v>
      </c>
      <c r="G4" s="301" t="s">
        <v>160</v>
      </c>
      <c r="H4" s="302"/>
      <c r="I4" s="139"/>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September 1, 2022</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38"/>
      <c r="J8" s="84" t="s">
        <v>140</v>
      </c>
      <c r="K8" s="85">
        <v>2022</v>
      </c>
      <c r="M8" s="290"/>
      <c r="N8" s="291"/>
    </row>
    <row r="9" spans="2:17" ht="24" customHeight="1" x14ac:dyDescent="0.25">
      <c r="B9" s="279" t="s">
        <v>11</v>
      </c>
      <c r="C9" s="279"/>
      <c r="D9" s="279"/>
      <c r="E9" s="279"/>
      <c r="F9" s="279"/>
      <c r="G9" s="279"/>
      <c r="H9" s="279"/>
      <c r="I9" s="138"/>
      <c r="J9" s="84" t="s">
        <v>141</v>
      </c>
      <c r="K9" s="85" t="s">
        <v>155</v>
      </c>
      <c r="L9" s="86"/>
      <c r="M9" s="87" t="s">
        <v>143</v>
      </c>
      <c r="N9" s="88">
        <v>2022</v>
      </c>
    </row>
    <row r="10" spans="2:17" ht="24" customHeight="1" thickBot="1" x14ac:dyDescent="0.3">
      <c r="B10" s="293" t="s">
        <v>12</v>
      </c>
      <c r="C10" s="293"/>
      <c r="D10" s="294" t="str">
        <f>CONCATENATE("The ",F1," ",G1," Average is")</f>
        <v>The September 2022 Average is</v>
      </c>
      <c r="E10" s="294"/>
      <c r="F10" s="294"/>
      <c r="G10" s="20">
        <f>K13</f>
        <v>806</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38"/>
      <c r="J13" s="95" t="s">
        <v>149</v>
      </c>
      <c r="K13" s="96">
        <v>806</v>
      </c>
      <c r="M13" s="91" t="s">
        <v>150</v>
      </c>
      <c r="N13" s="93" t="s">
        <v>116</v>
      </c>
      <c r="P13" s="24"/>
      <c r="Q13" s="24"/>
    </row>
    <row r="14" spans="2:17" ht="24" customHeight="1" x14ac:dyDescent="0.25">
      <c r="B14" s="279" t="s">
        <v>16</v>
      </c>
      <c r="C14" s="279"/>
      <c r="D14" s="279"/>
      <c r="E14" s="279"/>
      <c r="F14" s="279"/>
      <c r="G14" s="279"/>
      <c r="H14" s="279"/>
      <c r="I14" s="138"/>
      <c r="J14" s="1"/>
      <c r="K14" s="1"/>
      <c r="M14" s="91" t="s">
        <v>142</v>
      </c>
      <c r="N14" s="97">
        <v>655</v>
      </c>
      <c r="P14" s="24"/>
      <c r="Q14" s="24"/>
    </row>
    <row r="15" spans="2:17" ht="24" customHeight="1" x14ac:dyDescent="0.25">
      <c r="B15" s="279" t="s">
        <v>17</v>
      </c>
      <c r="C15" s="279"/>
      <c r="D15" s="279"/>
      <c r="E15" s="279"/>
      <c r="F15" s="279"/>
      <c r="G15" s="279"/>
      <c r="H15" s="279"/>
      <c r="I15" s="138"/>
      <c r="J15" s="1"/>
      <c r="K15" s="1"/>
      <c r="M15" s="91" t="s">
        <v>151</v>
      </c>
      <c r="N15" s="97">
        <v>719</v>
      </c>
      <c r="P15" s="24"/>
      <c r="Q15" s="24"/>
    </row>
    <row r="16" spans="2:17" ht="24" customHeight="1" x14ac:dyDescent="0.25">
      <c r="B16" s="279" t="s">
        <v>18</v>
      </c>
      <c r="C16" s="279"/>
      <c r="D16" s="279"/>
      <c r="E16" s="279"/>
      <c r="F16" s="279"/>
      <c r="G16" s="279"/>
      <c r="H16" s="279"/>
      <c r="I16" s="138"/>
      <c r="J16" s="1"/>
      <c r="K16" s="1"/>
      <c r="M16" s="91" t="s">
        <v>152</v>
      </c>
      <c r="N16" s="97">
        <v>779</v>
      </c>
      <c r="P16" s="24"/>
      <c r="Q16" s="24"/>
    </row>
    <row r="17" spans="2:23" ht="24" customHeight="1" x14ac:dyDescent="0.25">
      <c r="B17" s="279" t="s">
        <v>19</v>
      </c>
      <c r="C17" s="279"/>
      <c r="D17" s="279"/>
      <c r="E17" s="279"/>
      <c r="F17" s="279"/>
      <c r="G17" s="279"/>
      <c r="H17" s="279"/>
      <c r="I17" s="138"/>
      <c r="J17" s="1"/>
      <c r="K17" s="1"/>
      <c r="M17" s="91" t="s">
        <v>153</v>
      </c>
      <c r="N17" s="97">
        <v>824</v>
      </c>
      <c r="P17" s="24"/>
      <c r="Q17" s="24"/>
    </row>
    <row r="18" spans="2:23" ht="24" customHeight="1" thickBot="1" x14ac:dyDescent="0.3">
      <c r="B18" s="280" t="s">
        <v>20</v>
      </c>
      <c r="C18" s="281"/>
      <c r="D18" s="281"/>
      <c r="E18" s="281"/>
      <c r="F18" s="281"/>
      <c r="G18" s="281"/>
      <c r="H18" s="281"/>
      <c r="I18" s="25"/>
      <c r="J18" s="98"/>
      <c r="K18" s="99"/>
      <c r="M18" s="91" t="s">
        <v>154</v>
      </c>
      <c r="N18" s="97">
        <v>829</v>
      </c>
      <c r="P18" s="24"/>
      <c r="Q18" s="24"/>
    </row>
    <row r="19" spans="2:23" ht="33.65" customHeight="1" thickBot="1" x14ac:dyDescent="0.3">
      <c r="B19" s="305" t="s">
        <v>21</v>
      </c>
      <c r="C19" s="306"/>
      <c r="D19" s="306"/>
      <c r="E19" s="306"/>
      <c r="F19" s="306"/>
      <c r="G19" s="306"/>
      <c r="H19" s="307"/>
      <c r="I19" s="140"/>
      <c r="J19" s="100"/>
      <c r="K19" s="99"/>
      <c r="M19" s="91" t="s">
        <v>155</v>
      </c>
      <c r="N19" s="97">
        <v>806</v>
      </c>
      <c r="P19" s="27"/>
      <c r="Q19" s="27"/>
      <c r="R19" s="27"/>
      <c r="S19" s="27"/>
      <c r="V19" s="24"/>
      <c r="W19" s="24"/>
    </row>
    <row r="20" spans="2:23" ht="33.65" customHeight="1" thickBot="1" x14ac:dyDescent="0.3">
      <c r="B20" s="254" t="s">
        <v>22</v>
      </c>
      <c r="C20" s="229"/>
      <c r="D20" s="229"/>
      <c r="E20" s="229"/>
      <c r="F20" s="229"/>
      <c r="G20" s="229"/>
      <c r="H20" s="230"/>
      <c r="I20" s="9"/>
      <c r="J20" s="100"/>
      <c r="K20" s="99"/>
      <c r="M20" s="91" t="s">
        <v>156</v>
      </c>
      <c r="N20" s="97"/>
      <c r="P20" s="24"/>
      <c r="Q20" s="24"/>
    </row>
    <row r="21" spans="2:23" ht="33.65" customHeight="1" thickBot="1" x14ac:dyDescent="0.3">
      <c r="B21" s="28" t="s">
        <v>23</v>
      </c>
      <c r="C21" s="29" t="s">
        <v>24</v>
      </c>
      <c r="D21" s="30" t="s">
        <v>25</v>
      </c>
      <c r="E21" s="30" t="s">
        <v>26</v>
      </c>
      <c r="F21" s="30" t="s">
        <v>27</v>
      </c>
      <c r="G21" s="255" t="s">
        <v>28</v>
      </c>
      <c r="H21" s="256"/>
      <c r="I21" s="31"/>
      <c r="J21" s="100"/>
      <c r="K21" s="99"/>
      <c r="M21" s="91" t="s">
        <v>157</v>
      </c>
      <c r="N21" s="97"/>
      <c r="P21" s="24"/>
      <c r="Q21" s="24"/>
    </row>
    <row r="22" spans="2:23" ht="29.15" customHeight="1" thickBot="1" x14ac:dyDescent="0.35">
      <c r="B22" s="32" t="s">
        <v>29</v>
      </c>
      <c r="C22" s="33" t="s">
        <v>30</v>
      </c>
      <c r="D22" s="34">
        <v>100</v>
      </c>
      <c r="E22" s="35">
        <v>0.2</v>
      </c>
      <c r="F22" s="36">
        <v>100.2</v>
      </c>
      <c r="G22" s="259">
        <f t="shared" ref="G22:G51" si="0">IF((ABS((($K$13-$K$12)/235)*F22/100))&gt;0.01, ((($K$13-$K$12)/235)*F22/100), 0)</f>
        <v>1.0062638297872339</v>
      </c>
      <c r="H22" s="260" t="e">
        <f t="shared" ref="H22:H31" si="1">IF((ABS((J13-J12)*E22/100))&gt;0.1, (J13-J12)*E22/100, 0)</f>
        <v>#VALUE!</v>
      </c>
      <c r="I22" s="37"/>
      <c r="K22" s="99"/>
      <c r="L22" s="1"/>
      <c r="M22" s="101" t="s">
        <v>158</v>
      </c>
      <c r="N22" s="102"/>
      <c r="P22" s="24"/>
      <c r="Q22" s="24"/>
    </row>
    <row r="23" spans="2:23" ht="29.15" customHeight="1" x14ac:dyDescent="0.3">
      <c r="B23" s="38">
        <v>702.30010000000004</v>
      </c>
      <c r="C23" s="39" t="s">
        <v>31</v>
      </c>
      <c r="D23" s="40">
        <v>55</v>
      </c>
      <c r="E23" s="40">
        <v>1.7</v>
      </c>
      <c r="F23" s="41">
        <v>56.7</v>
      </c>
      <c r="G23" s="252">
        <f t="shared" si="0"/>
        <v>0.56941276595744672</v>
      </c>
      <c r="H23" s="253" t="e">
        <f t="shared" si="1"/>
        <v>#VALUE!</v>
      </c>
      <c r="I23" s="37"/>
      <c r="M23" s="87"/>
      <c r="N23" s="88">
        <v>2023</v>
      </c>
    </row>
    <row r="24" spans="2:23" ht="29.15" customHeight="1" x14ac:dyDescent="0.3">
      <c r="B24" s="38">
        <v>702.30020000000002</v>
      </c>
      <c r="C24" s="39" t="s">
        <v>32</v>
      </c>
      <c r="D24" s="40">
        <v>55</v>
      </c>
      <c r="E24" s="40">
        <v>1.7</v>
      </c>
      <c r="F24" s="41">
        <v>56.7</v>
      </c>
      <c r="G24" s="252">
        <f t="shared" si="0"/>
        <v>0.56941276595744672</v>
      </c>
      <c r="H24" s="253">
        <f t="shared" si="1"/>
        <v>0</v>
      </c>
      <c r="I24" s="37"/>
      <c r="M24" s="91" t="s">
        <v>144</v>
      </c>
      <c r="N24" s="92" t="s">
        <v>145</v>
      </c>
    </row>
    <row r="25" spans="2:23" ht="29.15" customHeight="1" x14ac:dyDescent="0.3">
      <c r="B25" s="38">
        <v>702.31010000000003</v>
      </c>
      <c r="C25" s="39" t="s">
        <v>33</v>
      </c>
      <c r="D25" s="40">
        <v>63</v>
      </c>
      <c r="E25" s="40">
        <v>2.7</v>
      </c>
      <c r="F25" s="41">
        <v>65.7</v>
      </c>
      <c r="G25" s="252">
        <f t="shared" si="0"/>
        <v>0.659795744680851</v>
      </c>
      <c r="H25" s="253">
        <f t="shared" si="1"/>
        <v>0</v>
      </c>
      <c r="I25" s="37"/>
      <c r="M25" s="91" t="s">
        <v>146</v>
      </c>
      <c r="N25" s="97"/>
    </row>
    <row r="26" spans="2:23" ht="29.15" customHeight="1" x14ac:dyDescent="0.3">
      <c r="B26" s="38">
        <v>702.31020000000001</v>
      </c>
      <c r="C26" s="39" t="s">
        <v>34</v>
      </c>
      <c r="D26" s="40">
        <v>63</v>
      </c>
      <c r="E26" s="40">
        <v>2.7</v>
      </c>
      <c r="F26" s="41">
        <v>65.7</v>
      </c>
      <c r="G26" s="252">
        <f t="shared" si="0"/>
        <v>0.659795744680851</v>
      </c>
      <c r="H26" s="253">
        <f t="shared" si="1"/>
        <v>0</v>
      </c>
      <c r="I26" s="37"/>
      <c r="M26" s="91" t="s">
        <v>148</v>
      </c>
      <c r="N26" s="97"/>
    </row>
    <row r="27" spans="2:23" ht="29.15" customHeight="1" x14ac:dyDescent="0.3">
      <c r="B27" s="38">
        <v>702.32010000000002</v>
      </c>
      <c r="C27" s="39" t="s">
        <v>35</v>
      </c>
      <c r="D27" s="40">
        <v>65</v>
      </c>
      <c r="E27" s="40">
        <v>8.1999999999999993</v>
      </c>
      <c r="F27" s="41">
        <v>73.2</v>
      </c>
      <c r="G27" s="252">
        <f t="shared" si="0"/>
        <v>0.7351148936170212</v>
      </c>
      <c r="H27" s="253">
        <f t="shared" si="1"/>
        <v>0</v>
      </c>
      <c r="I27" s="37"/>
      <c r="M27" s="91" t="s">
        <v>150</v>
      </c>
      <c r="N27" s="97"/>
    </row>
    <row r="28" spans="2:23" ht="29.15" customHeight="1" x14ac:dyDescent="0.3">
      <c r="B28" s="38">
        <v>702.33010000000002</v>
      </c>
      <c r="C28" s="39" t="s">
        <v>36</v>
      </c>
      <c r="D28" s="40">
        <v>65</v>
      </c>
      <c r="E28" s="40">
        <v>8.1999999999999993</v>
      </c>
      <c r="F28" s="41">
        <v>73.2</v>
      </c>
      <c r="G28" s="252">
        <f t="shared" si="0"/>
        <v>0.7351148936170212</v>
      </c>
      <c r="H28" s="253">
        <f t="shared" si="1"/>
        <v>0</v>
      </c>
      <c r="I28" s="37"/>
      <c r="M28" s="91" t="s">
        <v>142</v>
      </c>
      <c r="N28" s="97"/>
    </row>
    <row r="29" spans="2:23" ht="29.15" customHeight="1" x14ac:dyDescent="0.3">
      <c r="B29" s="38">
        <v>702.34010000000001</v>
      </c>
      <c r="C29" s="39" t="s">
        <v>37</v>
      </c>
      <c r="D29" s="40">
        <v>65</v>
      </c>
      <c r="E29" s="40">
        <v>2.7</v>
      </c>
      <c r="F29" s="41">
        <v>67.7</v>
      </c>
      <c r="G29" s="252">
        <f t="shared" si="0"/>
        <v>0.67988085106382967</v>
      </c>
      <c r="H29" s="253">
        <f t="shared" si="1"/>
        <v>0</v>
      </c>
      <c r="I29" s="37"/>
      <c r="M29" s="91" t="s">
        <v>151</v>
      </c>
      <c r="N29" s="97"/>
    </row>
    <row r="30" spans="2:23" ht="29.15" customHeight="1" x14ac:dyDescent="0.3">
      <c r="B30" s="38">
        <v>702.34019999999998</v>
      </c>
      <c r="C30" s="39" t="s">
        <v>38</v>
      </c>
      <c r="D30" s="40">
        <v>65</v>
      </c>
      <c r="E30" s="42">
        <v>8.1999999999999993</v>
      </c>
      <c r="F30" s="41">
        <v>73.2</v>
      </c>
      <c r="G30" s="252">
        <f t="shared" si="0"/>
        <v>0.7351148936170212</v>
      </c>
      <c r="H30" s="253">
        <f t="shared" si="1"/>
        <v>0</v>
      </c>
      <c r="I30" s="37"/>
      <c r="M30" s="91" t="s">
        <v>152</v>
      </c>
      <c r="N30" s="97"/>
    </row>
    <row r="31" spans="2:23" ht="29.15" customHeight="1" x14ac:dyDescent="0.3">
      <c r="B31" s="38">
        <v>702.3501</v>
      </c>
      <c r="C31" s="39" t="s">
        <v>39</v>
      </c>
      <c r="D31" s="40">
        <v>57</v>
      </c>
      <c r="E31" s="40">
        <v>0.2</v>
      </c>
      <c r="F31" s="41">
        <v>57.2</v>
      </c>
      <c r="G31" s="252">
        <f t="shared" si="0"/>
        <v>0.57443404255319142</v>
      </c>
      <c r="H31" s="253">
        <f t="shared" si="1"/>
        <v>0</v>
      </c>
      <c r="I31" s="37"/>
      <c r="M31" s="91" t="s">
        <v>153</v>
      </c>
      <c r="N31" s="97"/>
    </row>
    <row r="32" spans="2:23" ht="29.15" customHeight="1" x14ac:dyDescent="0.3">
      <c r="B32" s="43" t="s">
        <v>40</v>
      </c>
      <c r="C32" s="44" t="s">
        <v>39</v>
      </c>
      <c r="D32" s="45">
        <v>65</v>
      </c>
      <c r="E32" s="45">
        <v>0.2</v>
      </c>
      <c r="F32" s="46">
        <v>65.2</v>
      </c>
      <c r="G32" s="277">
        <f t="shared" si="0"/>
        <v>0.65477446808510631</v>
      </c>
      <c r="H32" s="278" t="e">
        <f>IF((ABS((#REF!-J22)*E32/100))&gt;0.1, (#REF!-J22)*E32/100, 0)</f>
        <v>#REF!</v>
      </c>
      <c r="I32" s="37"/>
      <c r="M32" s="91" t="s">
        <v>154</v>
      </c>
      <c r="N32" s="97"/>
    </row>
    <row r="33" spans="2:14" ht="29.15" customHeight="1" x14ac:dyDescent="0.3">
      <c r="B33" s="38">
        <v>702.36009999999999</v>
      </c>
      <c r="C33" s="39" t="s">
        <v>41</v>
      </c>
      <c r="D33" s="40">
        <v>57</v>
      </c>
      <c r="E33" s="40">
        <v>0.2</v>
      </c>
      <c r="F33" s="41">
        <v>57.2</v>
      </c>
      <c r="G33" s="252">
        <f t="shared" si="0"/>
        <v>0.57443404255319142</v>
      </c>
      <c r="H33" s="253" t="e">
        <f>IF((ABS((#REF!-#REF!)*E33/100))&gt;0.1, (#REF!-#REF!)*E33/100, 0)</f>
        <v>#REF!</v>
      </c>
      <c r="I33" s="37"/>
      <c r="M33" s="91" t="s">
        <v>155</v>
      </c>
      <c r="N33" s="97"/>
    </row>
    <row r="34" spans="2:14" ht="29.15" customHeight="1" x14ac:dyDescent="0.3">
      <c r="B34" s="43" t="s">
        <v>42</v>
      </c>
      <c r="C34" s="44" t="s">
        <v>41</v>
      </c>
      <c r="D34" s="45">
        <v>65</v>
      </c>
      <c r="E34" s="45">
        <v>0.2</v>
      </c>
      <c r="F34" s="46">
        <v>65.2</v>
      </c>
      <c r="G34" s="277">
        <f t="shared" si="0"/>
        <v>0.65477446808510631</v>
      </c>
      <c r="H34" s="278" t="e">
        <f>IF((ABS((#REF!-#REF!)*E34/100))&gt;0.1, (#REF!-#REF!)*E34/100, 0)</f>
        <v>#REF!</v>
      </c>
      <c r="I34" s="37"/>
      <c r="M34" s="91" t="s">
        <v>156</v>
      </c>
      <c r="N34" s="97"/>
    </row>
    <row r="35" spans="2:14" ht="29.15" customHeight="1" x14ac:dyDescent="0.3">
      <c r="B35" s="38" t="s">
        <v>43</v>
      </c>
      <c r="C35" s="39" t="s">
        <v>44</v>
      </c>
      <c r="D35" s="40">
        <v>63</v>
      </c>
      <c r="E35" s="40">
        <v>2.7</v>
      </c>
      <c r="F35" s="41">
        <v>65.7</v>
      </c>
      <c r="G35" s="252">
        <f t="shared" si="0"/>
        <v>0.659795744680851</v>
      </c>
      <c r="H35" s="253" t="e">
        <f>IF((ABS((#REF!-#REF!)*E35/100))&gt;0.1, (#REF!-#REF!)*E35/100, 0)</f>
        <v>#REF!</v>
      </c>
      <c r="I35" s="37"/>
      <c r="M35" s="91" t="s">
        <v>157</v>
      </c>
      <c r="N35" s="97"/>
    </row>
    <row r="36" spans="2:14" ht="29.15" customHeight="1" thickBot="1" x14ac:dyDescent="0.35">
      <c r="B36" s="38" t="s">
        <v>45</v>
      </c>
      <c r="C36" s="39" t="s">
        <v>46</v>
      </c>
      <c r="D36" s="40">
        <v>63</v>
      </c>
      <c r="E36" s="40">
        <v>2.7</v>
      </c>
      <c r="F36" s="41">
        <v>65.7</v>
      </c>
      <c r="G36" s="252">
        <f t="shared" si="0"/>
        <v>0.659795744680851</v>
      </c>
      <c r="H36" s="253" t="e">
        <f>IF((ABS((#REF!-#REF!)*E36/100))&gt;0.1, (#REF!-#REF!)*E36/100, 0)</f>
        <v>#REF!</v>
      </c>
      <c r="I36" s="37"/>
      <c r="M36" s="101" t="s">
        <v>158</v>
      </c>
      <c r="N36" s="102"/>
    </row>
    <row r="37" spans="2:14" ht="29.15" customHeight="1" x14ac:dyDescent="0.3">
      <c r="B37" s="38" t="s">
        <v>47</v>
      </c>
      <c r="C37" s="39" t="s">
        <v>48</v>
      </c>
      <c r="D37" s="40">
        <v>65</v>
      </c>
      <c r="E37" s="40">
        <v>8.1999999999999993</v>
      </c>
      <c r="F37" s="41">
        <v>73.2</v>
      </c>
      <c r="G37" s="252">
        <f t="shared" si="0"/>
        <v>0.7351148936170212</v>
      </c>
      <c r="H37" s="253" t="e">
        <f>IF((ABS((#REF!-#REF!)*E37/100))&gt;0.1, (#REF!-#REF!)*E37/100, 0)</f>
        <v>#REF!</v>
      </c>
      <c r="I37" s="37"/>
      <c r="M37" s="87"/>
      <c r="N37" s="88">
        <v>2024</v>
      </c>
    </row>
    <row r="38" spans="2:14" ht="29.15" customHeight="1" x14ac:dyDescent="0.3">
      <c r="B38" s="38">
        <v>702.40009999999995</v>
      </c>
      <c r="C38" s="39" t="s">
        <v>49</v>
      </c>
      <c r="D38" s="40">
        <v>60</v>
      </c>
      <c r="E38" s="40">
        <v>2.7</v>
      </c>
      <c r="F38" s="41">
        <v>62.7</v>
      </c>
      <c r="G38" s="252">
        <f t="shared" si="0"/>
        <v>0.62966808510638295</v>
      </c>
      <c r="H38" s="253" t="e">
        <f>IF((ABS((#REF!-#REF!)*E38/100))&gt;0.1, (#REF!-#REF!)*E38/100, 0)</f>
        <v>#REF!</v>
      </c>
      <c r="I38" s="37"/>
      <c r="M38" s="91" t="s">
        <v>144</v>
      </c>
      <c r="N38" s="92" t="s">
        <v>145</v>
      </c>
    </row>
    <row r="39" spans="2:14" ht="29.15" customHeight="1" x14ac:dyDescent="0.3">
      <c r="B39" s="38">
        <v>702.40020000000004</v>
      </c>
      <c r="C39" s="39" t="s">
        <v>50</v>
      </c>
      <c r="D39" s="40">
        <v>60</v>
      </c>
      <c r="E39" s="42">
        <v>2.7</v>
      </c>
      <c r="F39" s="41">
        <v>62.7</v>
      </c>
      <c r="G39" s="252">
        <f t="shared" si="0"/>
        <v>0.62966808510638295</v>
      </c>
      <c r="H39" s="253" t="e">
        <f>IF((ABS((#REF!-#REF!)*E39/100))&gt;0.1, (#REF!-#REF!)*E39/100, 0)</f>
        <v>#REF!</v>
      </c>
      <c r="I39" s="37"/>
      <c r="M39" s="91" t="s">
        <v>146</v>
      </c>
      <c r="N39" s="97"/>
    </row>
    <row r="40" spans="2:14" ht="29.15" customHeight="1" x14ac:dyDescent="0.3">
      <c r="B40" s="38">
        <v>702.41010000000006</v>
      </c>
      <c r="C40" s="39" t="s">
        <v>51</v>
      </c>
      <c r="D40" s="40">
        <v>65</v>
      </c>
      <c r="E40" s="40">
        <v>2.7</v>
      </c>
      <c r="F40" s="41">
        <v>67.7</v>
      </c>
      <c r="G40" s="252">
        <f t="shared" si="0"/>
        <v>0.67988085106382967</v>
      </c>
      <c r="H40" s="253" t="e">
        <f>IF((ABS((#REF!-#REF!)*E40/100))&gt;0.1, (#REF!-#REF!)*E40/100, 0)</f>
        <v>#REF!</v>
      </c>
      <c r="I40" s="37"/>
      <c r="M40" s="91" t="s">
        <v>148</v>
      </c>
      <c r="N40" s="97"/>
    </row>
    <row r="41" spans="2:14" ht="29.15" customHeight="1" x14ac:dyDescent="0.3">
      <c r="B41" s="38">
        <v>702.42010000000005</v>
      </c>
      <c r="C41" s="39" t="s">
        <v>52</v>
      </c>
      <c r="D41" s="40">
        <v>65</v>
      </c>
      <c r="E41" s="40">
        <v>10.199999999999999</v>
      </c>
      <c r="F41" s="41">
        <v>75.2</v>
      </c>
      <c r="G41" s="252">
        <f t="shared" si="0"/>
        <v>0.75519999999999998</v>
      </c>
      <c r="H41" s="253" t="e">
        <f>IF((ABS((#REF!-#REF!)*E41/100))&gt;0.1, (#REF!-#REF!)*E41/100, 0)</f>
        <v>#REF!</v>
      </c>
      <c r="I41" s="37"/>
      <c r="M41" s="91" t="s">
        <v>150</v>
      </c>
      <c r="N41" s="97"/>
    </row>
    <row r="42" spans="2:14" ht="29.15" customHeight="1" thickBot="1" x14ac:dyDescent="0.35">
      <c r="B42" s="38">
        <v>702.43010000000004</v>
      </c>
      <c r="C42" s="39" t="s">
        <v>53</v>
      </c>
      <c r="D42" s="40">
        <v>65</v>
      </c>
      <c r="E42" s="40">
        <v>10.199999999999999</v>
      </c>
      <c r="F42" s="41">
        <v>75.2</v>
      </c>
      <c r="G42" s="252">
        <f t="shared" si="0"/>
        <v>0.75519999999999998</v>
      </c>
      <c r="H42" s="253" t="e">
        <f>IF((ABS((#REF!-#REF!)*E42/100))&gt;0.1, (#REF!-#REF!)*E42/100, 0)</f>
        <v>#REF!</v>
      </c>
      <c r="I42" s="37"/>
      <c r="M42" s="101" t="s">
        <v>142</v>
      </c>
      <c r="N42" s="102"/>
    </row>
    <row r="43" spans="2:14" ht="29.15" customHeight="1" x14ac:dyDescent="0.3">
      <c r="B43" s="38" t="s">
        <v>54</v>
      </c>
      <c r="C43" s="39" t="s">
        <v>55</v>
      </c>
      <c r="D43" s="40">
        <v>57</v>
      </c>
      <c r="E43" s="40">
        <v>0.2</v>
      </c>
      <c r="F43" s="41">
        <v>57.2</v>
      </c>
      <c r="G43" s="252">
        <f t="shared" si="0"/>
        <v>0.57443404255319142</v>
      </c>
      <c r="H43" s="253" t="e">
        <f>IF((ABS((#REF!-#REF!)*E43/100))&gt;0.1, (#REF!-#REF!)*E43/100, 0)</f>
        <v>#REF!</v>
      </c>
      <c r="I43" s="37"/>
    </row>
    <row r="44" spans="2:14" ht="29.15" customHeight="1" x14ac:dyDescent="0.3">
      <c r="B44" s="43" t="s">
        <v>56</v>
      </c>
      <c r="C44" s="44" t="s">
        <v>55</v>
      </c>
      <c r="D44" s="45">
        <v>65</v>
      </c>
      <c r="E44" s="45">
        <v>0.2</v>
      </c>
      <c r="F44" s="46">
        <v>65.2</v>
      </c>
      <c r="G44" s="277">
        <f t="shared" si="0"/>
        <v>0.65477446808510631</v>
      </c>
      <c r="H44" s="278" t="e">
        <f>IF((ABS((#REF!-#REF!)*E44/100))&gt;0.1, (#REF!-#REF!)*E44/100, 0)</f>
        <v>#REF!</v>
      </c>
      <c r="I44" s="37"/>
    </row>
    <row r="45" spans="2:14" ht="29.15" customHeight="1" x14ac:dyDescent="0.3">
      <c r="B45" s="38" t="s">
        <v>57</v>
      </c>
      <c r="C45" s="39" t="s">
        <v>58</v>
      </c>
      <c r="D45" s="40">
        <v>57</v>
      </c>
      <c r="E45" s="40">
        <v>0.2</v>
      </c>
      <c r="F45" s="41">
        <v>57.2</v>
      </c>
      <c r="G45" s="252">
        <f t="shared" si="0"/>
        <v>0.57443404255319142</v>
      </c>
      <c r="H45" s="253" t="e">
        <f>IF((ABS((#REF!-#REF!)*E45/100))&gt;0.1, (#REF!-#REF!)*E45/100, 0)</f>
        <v>#REF!</v>
      </c>
      <c r="I45" s="37"/>
    </row>
    <row r="46" spans="2:14" ht="29.15" customHeight="1" x14ac:dyDescent="0.3">
      <c r="B46" s="43" t="s">
        <v>59</v>
      </c>
      <c r="C46" s="44" t="s">
        <v>58</v>
      </c>
      <c r="D46" s="45">
        <v>65</v>
      </c>
      <c r="E46" s="47">
        <v>0.2</v>
      </c>
      <c r="F46" s="46">
        <v>65.2</v>
      </c>
      <c r="G46" s="277">
        <f t="shared" si="0"/>
        <v>0.65477446808510631</v>
      </c>
      <c r="H46" s="278" t="e">
        <f>IF((ABS((#REF!-#REF!)*E46/100))&gt;0.1, (#REF!-#REF!)*E46/100, 0)</f>
        <v>#REF!</v>
      </c>
      <c r="I46" s="37"/>
    </row>
    <row r="47" spans="2:14" ht="29.15" customHeight="1" x14ac:dyDescent="0.3">
      <c r="B47" s="38">
        <v>702.46010000000001</v>
      </c>
      <c r="C47" s="39" t="s">
        <v>60</v>
      </c>
      <c r="D47" s="40">
        <v>62</v>
      </c>
      <c r="E47" s="40">
        <v>0.2</v>
      </c>
      <c r="F47" s="41">
        <v>62.2</v>
      </c>
      <c r="G47" s="252">
        <f t="shared" si="0"/>
        <v>0.62464680851063825</v>
      </c>
      <c r="H47" s="253" t="e">
        <f>IF((ABS((#REF!-#REF!)*E47/100))&gt;0.1, (#REF!-#REF!)*E47/100, 0)</f>
        <v>#REF!</v>
      </c>
      <c r="I47" s="37"/>
    </row>
    <row r="48" spans="2:14" ht="29.15" customHeight="1" x14ac:dyDescent="0.3">
      <c r="B48" s="38" t="s">
        <v>61</v>
      </c>
      <c r="C48" s="39" t="s">
        <v>62</v>
      </c>
      <c r="D48" s="40">
        <v>60</v>
      </c>
      <c r="E48" s="40">
        <v>2.7</v>
      </c>
      <c r="F48" s="41">
        <v>62.7</v>
      </c>
      <c r="G48" s="252">
        <f t="shared" si="0"/>
        <v>0.62966808510638295</v>
      </c>
      <c r="H48" s="253" t="e">
        <f>IF((ABS((#REF!-#REF!)*E48/100))&gt;0.1, (#REF!-#REF!)*E48/100, 0)</f>
        <v>#REF!</v>
      </c>
      <c r="I48" s="37"/>
    </row>
    <row r="49" spans="2:17" ht="29.15" customHeight="1" x14ac:dyDescent="0.3">
      <c r="B49" s="38" t="s">
        <v>63</v>
      </c>
      <c r="C49" s="39" t="s">
        <v>64</v>
      </c>
      <c r="D49" s="40">
        <v>65</v>
      </c>
      <c r="E49" s="40">
        <v>2.7</v>
      </c>
      <c r="F49" s="41">
        <v>67.7</v>
      </c>
      <c r="G49" s="252">
        <f t="shared" si="0"/>
        <v>0.67988085106382967</v>
      </c>
      <c r="H49" s="253" t="e">
        <f>IF((ABS((#REF!-#REF!)*E49/100))&gt;0.1, (#REF!-#REF!)*E49/100, 0)</f>
        <v>#REF!</v>
      </c>
      <c r="I49" s="37"/>
    </row>
    <row r="50" spans="2:17" ht="29.15" customHeight="1" x14ac:dyDescent="0.3">
      <c r="B50" s="38" t="s">
        <v>65</v>
      </c>
      <c r="C50" s="39" t="s">
        <v>66</v>
      </c>
      <c r="D50" s="40">
        <v>62</v>
      </c>
      <c r="E50" s="40">
        <v>0.2</v>
      </c>
      <c r="F50" s="41">
        <v>62.2</v>
      </c>
      <c r="G50" s="252">
        <f t="shared" si="0"/>
        <v>0.62464680851063825</v>
      </c>
      <c r="H50" s="253" t="e">
        <f>IF((ABS((#REF!-#REF!)*E50/100))&gt;0.1, (#REF!-#REF!)*E50/100, 0)</f>
        <v>#REF!</v>
      </c>
      <c r="I50" s="37"/>
    </row>
    <row r="51" spans="2:17" ht="29.15" customHeight="1" x14ac:dyDescent="0.3">
      <c r="B51" s="38" t="s">
        <v>67</v>
      </c>
      <c r="C51" s="39" t="s">
        <v>68</v>
      </c>
      <c r="D51" s="40">
        <v>40</v>
      </c>
      <c r="E51" s="40">
        <v>0.2</v>
      </c>
      <c r="F51" s="41">
        <v>40.200000000000003</v>
      </c>
      <c r="G51" s="252">
        <f t="shared" si="0"/>
        <v>0.40371063829787235</v>
      </c>
      <c r="H51" s="253" t="e">
        <f>IF((ABS((#REF!-#REF!)*E51/100))&gt;0.1, (#REF!-#REF!)*E51/100, 0)</f>
        <v>#REF!</v>
      </c>
      <c r="I51" s="37"/>
    </row>
    <row r="52" spans="2:17" ht="29.15" customHeight="1" x14ac:dyDescent="0.3">
      <c r="B52" s="38" t="s">
        <v>67</v>
      </c>
      <c r="C52" s="39" t="s">
        <v>69</v>
      </c>
      <c r="D52" s="48"/>
      <c r="E52" s="48"/>
      <c r="F52" s="49"/>
      <c r="G52" s="275" t="s">
        <v>70</v>
      </c>
      <c r="H52" s="276" t="e">
        <f>IF((ABS((#REF!-#REF!)*E52/100))&gt;0.1, (#REF!-#REF!)*E52/100, 0)</f>
        <v>#REF!</v>
      </c>
      <c r="I52" s="37"/>
    </row>
    <row r="53" spans="2:17" ht="29.15" customHeight="1" thickBot="1" x14ac:dyDescent="0.35">
      <c r="B53" s="272" t="s">
        <v>71</v>
      </c>
      <c r="C53" s="273"/>
      <c r="D53" s="273"/>
      <c r="E53" s="273"/>
      <c r="F53" s="273"/>
      <c r="G53" s="273"/>
      <c r="H53" s="274"/>
      <c r="I53" s="37"/>
    </row>
    <row r="54" spans="2:17" ht="45" customHeight="1" thickBot="1" x14ac:dyDescent="0.35">
      <c r="B54" s="50"/>
      <c r="C54" s="51"/>
      <c r="D54" s="52"/>
      <c r="E54" s="53"/>
      <c r="F54" s="54"/>
      <c r="G54" s="55"/>
      <c r="H54" s="55"/>
      <c r="I54" s="37"/>
    </row>
    <row r="55" spans="2:17" ht="46" customHeight="1" thickBot="1" x14ac:dyDescent="0.3">
      <c r="B55" s="254" t="s">
        <v>72</v>
      </c>
      <c r="C55" s="229"/>
      <c r="D55" s="229"/>
      <c r="E55" s="229"/>
      <c r="F55" s="229"/>
      <c r="G55" s="229"/>
      <c r="H55" s="230"/>
      <c r="I55" s="9"/>
    </row>
    <row r="56" spans="2:17" ht="44.15" customHeight="1" thickBot="1" x14ac:dyDescent="0.3">
      <c r="B56" s="28" t="s">
        <v>23</v>
      </c>
      <c r="C56" s="29" t="s">
        <v>24</v>
      </c>
      <c r="D56" s="30" t="s">
        <v>25</v>
      </c>
      <c r="E56" s="30" t="s">
        <v>26</v>
      </c>
      <c r="F56" s="30" t="s">
        <v>27</v>
      </c>
      <c r="G56" s="255" t="s">
        <v>28</v>
      </c>
      <c r="H56" s="256"/>
      <c r="I56" s="31"/>
    </row>
    <row r="57" spans="2:17" ht="24.65" customHeight="1" thickBot="1" x14ac:dyDescent="0.35">
      <c r="B57" s="56" t="s">
        <v>73</v>
      </c>
      <c r="C57" s="57" t="s">
        <v>74</v>
      </c>
      <c r="D57" s="58">
        <v>65</v>
      </c>
      <c r="E57" s="59">
        <v>1</v>
      </c>
      <c r="F57" s="60">
        <f>D57+E57</f>
        <v>66</v>
      </c>
      <c r="G57" s="266">
        <f>IF((ABS((($K$13-$K$12)/235)*F57/100))&gt;0.01, ((($K$13-$K$12)/235)*F57/100), 0)</f>
        <v>0.66280851063829782</v>
      </c>
      <c r="H57" s="267" t="e">
        <f>IF((ABS((#REF!-#REF!)*E57/100))&gt;0.1, (#REF!-#REF!)*E57/100, 0)</f>
        <v>#REF!</v>
      </c>
      <c r="I57" s="37"/>
    </row>
    <row r="58" spans="2:17" ht="45" customHeight="1" thickBot="1" x14ac:dyDescent="0.35">
      <c r="B58" s="50"/>
      <c r="C58" s="51"/>
      <c r="D58" s="52"/>
      <c r="E58" s="53"/>
      <c r="F58" s="54"/>
      <c r="G58" s="55"/>
      <c r="H58" s="55"/>
      <c r="I58" s="37"/>
    </row>
    <row r="59" spans="2:17" ht="46" customHeight="1" thickBot="1" x14ac:dyDescent="0.3">
      <c r="B59" s="254" t="s">
        <v>75</v>
      </c>
      <c r="C59" s="229"/>
      <c r="D59" s="229"/>
      <c r="E59" s="229"/>
      <c r="F59" s="229"/>
      <c r="G59" s="229"/>
      <c r="H59" s="230"/>
      <c r="I59" s="9"/>
      <c r="P59" s="24"/>
      <c r="Q59" s="24"/>
    </row>
    <row r="60" spans="2:17" ht="44.15" customHeight="1" thickBot="1" x14ac:dyDescent="0.3">
      <c r="B60" s="28" t="s">
        <v>23</v>
      </c>
      <c r="C60" s="29" t="s">
        <v>24</v>
      </c>
      <c r="D60" s="30" t="s">
        <v>25</v>
      </c>
      <c r="E60" s="30" t="s">
        <v>26</v>
      </c>
      <c r="F60" s="30" t="s">
        <v>27</v>
      </c>
      <c r="G60" s="255" t="s">
        <v>76</v>
      </c>
      <c r="H60" s="256"/>
      <c r="I60" s="31"/>
      <c r="P60" s="24"/>
      <c r="Q60" s="24"/>
    </row>
    <row r="61" spans="2:17" ht="22.5" customHeight="1" thickBot="1" x14ac:dyDescent="0.35">
      <c r="B61" s="107" t="s">
        <v>77</v>
      </c>
      <c r="C61" s="108" t="s">
        <v>78</v>
      </c>
      <c r="D61" s="109">
        <v>56</v>
      </c>
      <c r="E61" s="110">
        <v>0.2</v>
      </c>
      <c r="F61" s="111">
        <v>56.2</v>
      </c>
      <c r="G61" s="268">
        <f>IF((ABS((($K$13-$K$12)/235)*F61/100))&gt;0.01, ((($K$13-$K$12)/235)*F61/100), 0)</f>
        <v>0.56439148936170214</v>
      </c>
      <c r="H61" s="269" t="e">
        <f>IF((ABS((#REF!-#REF!)*E61/100))&gt;0.1, (#REF!-#REF!)*E61/100, 0)</f>
        <v>#REF!</v>
      </c>
      <c r="I61" s="37"/>
      <c r="P61" s="24"/>
      <c r="Q61" s="24"/>
    </row>
    <row r="62" spans="2:17" ht="44.15" customHeight="1" thickBot="1" x14ac:dyDescent="0.3">
      <c r="B62" s="28" t="s">
        <v>23</v>
      </c>
      <c r="C62" s="29" t="s">
        <v>24</v>
      </c>
      <c r="D62" s="30" t="s">
        <v>25</v>
      </c>
      <c r="E62" s="30" t="s">
        <v>26</v>
      </c>
      <c r="F62" s="30" t="s">
        <v>27</v>
      </c>
      <c r="G62" s="255" t="s">
        <v>81</v>
      </c>
      <c r="H62" s="256"/>
      <c r="I62" s="31"/>
      <c r="P62" s="24"/>
      <c r="Q62" s="24"/>
    </row>
    <row r="63" spans="2:17" ht="22.5" customHeight="1" thickBot="1" x14ac:dyDescent="0.35">
      <c r="B63" s="56" t="s">
        <v>77</v>
      </c>
      <c r="C63" s="112" t="s">
        <v>78</v>
      </c>
      <c r="D63" s="58">
        <v>56</v>
      </c>
      <c r="E63" s="59">
        <v>0.2</v>
      </c>
      <c r="F63" s="60">
        <v>56.2</v>
      </c>
      <c r="G63" s="270">
        <f>IF((ABS((($K$13-$K$12)/2000)*F63/100))&gt;0.001, ((($K$13-$K$12)/2000)*F63/100), 0)</f>
        <v>6.6316E-2</v>
      </c>
      <c r="H63" s="271" t="e">
        <f>IF((ABS((#REF!-#REF!)*E63/100))&gt;0.1, (#REF!-#REF!)*E63/100, 0)</f>
        <v>#REF!</v>
      </c>
      <c r="I63" s="37"/>
      <c r="P63" s="24"/>
      <c r="Q63" s="24"/>
    </row>
    <row r="64" spans="2:17" ht="44.15" customHeight="1" thickBot="1" x14ac:dyDescent="0.3">
      <c r="B64" s="28" t="s">
        <v>23</v>
      </c>
      <c r="C64" s="29" t="s">
        <v>24</v>
      </c>
      <c r="D64" s="30" t="s">
        <v>25</v>
      </c>
      <c r="E64" s="30" t="s">
        <v>26</v>
      </c>
      <c r="F64" s="30" t="s">
        <v>27</v>
      </c>
      <c r="G64" s="255" t="s">
        <v>76</v>
      </c>
      <c r="H64" s="256"/>
      <c r="I64" s="31"/>
      <c r="P64" s="24"/>
      <c r="Q64" s="24"/>
    </row>
    <row r="65" spans="2:17" ht="22" customHeight="1" thickBot="1" x14ac:dyDescent="0.35">
      <c r="B65" s="32" t="s">
        <v>79</v>
      </c>
      <c r="C65" s="61" t="s">
        <v>80</v>
      </c>
      <c r="D65" s="34">
        <v>95</v>
      </c>
      <c r="E65" s="35">
        <v>0.2</v>
      </c>
      <c r="F65" s="36">
        <v>95.2</v>
      </c>
      <c r="G65" s="259">
        <f>IF((ABS((($K$13-$K$12)/235)*F65/100))&gt;0.01, ((($K$13-$K$12)/235)*F65/100), 0)</f>
        <v>0.95605106382978722</v>
      </c>
      <c r="H65" s="260" t="e">
        <f>IF((ABS((#REF!-#REF!)*E65/100))&gt;0.1, (#REF!-#REF!)*E65/100, 0)</f>
        <v>#REF!</v>
      </c>
      <c r="I65" s="37"/>
    </row>
    <row r="66" spans="2:17" ht="44.15" customHeight="1" thickBot="1" x14ac:dyDescent="0.3">
      <c r="B66" s="28" t="s">
        <v>23</v>
      </c>
      <c r="C66" s="29" t="s">
        <v>24</v>
      </c>
      <c r="D66" s="30" t="s">
        <v>25</v>
      </c>
      <c r="E66" s="30" t="s">
        <v>26</v>
      </c>
      <c r="F66" s="30" t="s">
        <v>27</v>
      </c>
      <c r="G66" s="255" t="s">
        <v>81</v>
      </c>
      <c r="H66" s="256"/>
    </row>
    <row r="67" spans="2:17" ht="22" customHeight="1" thickBot="1" x14ac:dyDescent="0.3">
      <c r="B67" s="123" t="s">
        <v>82</v>
      </c>
      <c r="C67" s="124" t="s">
        <v>83</v>
      </c>
      <c r="D67" s="125">
        <v>40</v>
      </c>
      <c r="E67" s="125">
        <v>0.2</v>
      </c>
      <c r="F67" s="126">
        <v>40.200000000000003</v>
      </c>
      <c r="G67" s="261">
        <f>IF((ABS((($K$13-$K$12)/2000)*F67/100))&gt;0.001, ((($K$13-$K$12)/2000)*F67/100), 0)</f>
        <v>4.7435999999999999E-2</v>
      </c>
      <c r="H67" s="262" t="e">
        <f>IF((ABS((#REF!-#REF!)*E67/100))&gt;0.1, (#REF!-#REF!)*E67/100, 0)</f>
        <v>#REF!</v>
      </c>
      <c r="I67" s="31"/>
      <c r="P67" s="24"/>
      <c r="Q67" s="24"/>
    </row>
    <row r="68" spans="2:17" ht="44.15" customHeight="1" thickBot="1" x14ac:dyDescent="0.35">
      <c r="B68" s="263" t="s">
        <v>84</v>
      </c>
      <c r="C68" s="264"/>
      <c r="D68" s="264"/>
      <c r="E68" s="264"/>
      <c r="F68" s="264"/>
      <c r="G68" s="264"/>
      <c r="H68" s="265"/>
      <c r="I68" s="37"/>
      <c r="P68" s="24"/>
      <c r="Q68" s="24"/>
    </row>
    <row r="69" spans="2:17" ht="44.15" customHeight="1" thickBot="1" x14ac:dyDescent="0.3">
      <c r="B69" s="28" t="s">
        <v>23</v>
      </c>
      <c r="C69" s="29" t="s">
        <v>24</v>
      </c>
      <c r="D69" s="30" t="s">
        <v>25</v>
      </c>
      <c r="E69" s="30" t="s">
        <v>26</v>
      </c>
      <c r="F69" s="30" t="s">
        <v>27</v>
      </c>
      <c r="G69" s="255" t="s">
        <v>85</v>
      </c>
      <c r="H69" s="256"/>
    </row>
    <row r="70" spans="2:17" ht="22" customHeight="1" thickBot="1" x14ac:dyDescent="0.3">
      <c r="B70" s="56" t="s">
        <v>77</v>
      </c>
      <c r="C70" s="57" t="s">
        <v>78</v>
      </c>
      <c r="D70" s="58">
        <v>56</v>
      </c>
      <c r="E70" s="59">
        <v>0.2</v>
      </c>
      <c r="F70" s="60">
        <v>56.2</v>
      </c>
      <c r="G70" s="266">
        <f>IF((ABS((($K$13-$K$12)/14400)*F70/100))&gt;0.002, ((($K$13-$K$12)/14400)*F70/100), 0)</f>
        <v>9.2105555555555569E-3</v>
      </c>
      <c r="H70" s="267" t="e">
        <f>IF((ABS((#REF!-#REF!)*E70/100))&gt;0.1, (#REF!-#REF!)*E70/100, 0)</f>
        <v>#REF!</v>
      </c>
      <c r="I70" s="9"/>
    </row>
    <row r="71" spans="2:17" ht="56.25" customHeight="1" thickBot="1" x14ac:dyDescent="0.3">
      <c r="I71" s="31"/>
    </row>
    <row r="72" spans="2:17" ht="46" customHeight="1" thickBot="1" x14ac:dyDescent="0.35">
      <c r="B72" s="254" t="s">
        <v>86</v>
      </c>
      <c r="C72" s="229"/>
      <c r="D72" s="229"/>
      <c r="E72" s="229"/>
      <c r="F72" s="229"/>
      <c r="G72" s="229"/>
      <c r="H72" s="230"/>
      <c r="I72" s="37"/>
    </row>
    <row r="73" spans="2:17" ht="44.15" customHeight="1" thickBot="1" x14ac:dyDescent="0.35">
      <c r="B73" s="64" t="s">
        <v>23</v>
      </c>
      <c r="C73" s="29" t="s">
        <v>24</v>
      </c>
      <c r="D73" s="30" t="s">
        <v>25</v>
      </c>
      <c r="E73" s="30" t="s">
        <v>87</v>
      </c>
      <c r="F73" s="30" t="s">
        <v>27</v>
      </c>
      <c r="G73" s="255" t="s">
        <v>88</v>
      </c>
      <c r="H73" s="256"/>
      <c r="I73" s="37"/>
    </row>
    <row r="74" spans="2:17" ht="22" customHeight="1" x14ac:dyDescent="0.3">
      <c r="B74" s="65" t="s">
        <v>89</v>
      </c>
      <c r="C74" s="61" t="s">
        <v>90</v>
      </c>
      <c r="D74" s="34">
        <v>9</v>
      </c>
      <c r="E74" s="35">
        <v>0.2</v>
      </c>
      <c r="F74" s="36">
        <v>9.1999999999999993</v>
      </c>
      <c r="G74" s="259">
        <f t="shared" ref="G74:G82" si="2">IF((ABS(($K$13-$K$12)*F74/100))&gt;0.1, ($K$13-$K$12)*F74/100, 0)</f>
        <v>21.712</v>
      </c>
      <c r="H74" s="260" t="e">
        <f>IF((ABS((#REF!-#REF!)*E74/100))&gt;0.1, (#REF!-#REF!)*E74/100, 0)</f>
        <v>#REF!</v>
      </c>
      <c r="I74" s="37"/>
    </row>
    <row r="75" spans="2:17" ht="22" customHeight="1" x14ac:dyDescent="0.3">
      <c r="B75" s="66" t="s">
        <v>91</v>
      </c>
      <c r="C75" s="62" t="s">
        <v>92</v>
      </c>
      <c r="D75" s="40">
        <v>9</v>
      </c>
      <c r="E75" s="40">
        <v>0.2</v>
      </c>
      <c r="F75" s="41">
        <v>9.1999999999999993</v>
      </c>
      <c r="G75" s="252">
        <f t="shared" si="2"/>
        <v>21.712</v>
      </c>
      <c r="H75" s="253" t="e">
        <f>IF((ABS((#REF!-#REF!)*E75/100))&gt;0.1, (#REF!-#REF!)*E75/100, 0)</f>
        <v>#REF!</v>
      </c>
      <c r="I75" s="37"/>
    </row>
    <row r="76" spans="2:17" ht="22" customHeight="1" x14ac:dyDescent="0.3">
      <c r="B76" s="66" t="s">
        <v>93</v>
      </c>
      <c r="C76" s="62" t="s">
        <v>94</v>
      </c>
      <c r="D76" s="40">
        <v>9</v>
      </c>
      <c r="E76" s="40">
        <v>0.2</v>
      </c>
      <c r="F76" s="41">
        <v>9.1999999999999993</v>
      </c>
      <c r="G76" s="252">
        <f t="shared" si="2"/>
        <v>21.712</v>
      </c>
      <c r="H76" s="253" t="e">
        <f>IF((ABS((#REF!-#REF!)*E76/100))&gt;0.1, (#REF!-#REF!)*E76/100, 0)</f>
        <v>#REF!</v>
      </c>
      <c r="I76" s="37"/>
    </row>
    <row r="77" spans="2:17" ht="22" customHeight="1" x14ac:dyDescent="0.3">
      <c r="B77" s="66" t="s">
        <v>95</v>
      </c>
      <c r="C77" s="62" t="s">
        <v>96</v>
      </c>
      <c r="D77" s="40">
        <v>7.5</v>
      </c>
      <c r="E77" s="40">
        <v>0.2</v>
      </c>
      <c r="F77" s="41">
        <v>7.7</v>
      </c>
      <c r="G77" s="252">
        <f t="shared" si="2"/>
        <v>18.172000000000001</v>
      </c>
      <c r="H77" s="253" t="e">
        <f>IF((ABS((#REF!-#REF!)*E77/100))&gt;0.1, (#REF!-#REF!)*E77/100, 0)</f>
        <v>#REF!</v>
      </c>
      <c r="I77" s="37"/>
    </row>
    <row r="78" spans="2:17" ht="22" customHeight="1" x14ac:dyDescent="0.3">
      <c r="B78" s="66" t="s">
        <v>97</v>
      </c>
      <c r="C78" s="62" t="s">
        <v>98</v>
      </c>
      <c r="D78" s="40">
        <v>7.5</v>
      </c>
      <c r="E78" s="40">
        <v>0.2</v>
      </c>
      <c r="F78" s="41">
        <v>7.7</v>
      </c>
      <c r="G78" s="252">
        <f t="shared" si="2"/>
        <v>18.172000000000001</v>
      </c>
      <c r="H78" s="253" t="e">
        <f>IF((ABS((#REF!-#REF!)*E78/100))&gt;0.1, (#REF!-#REF!)*E78/100, 0)</f>
        <v>#REF!</v>
      </c>
      <c r="I78" s="37"/>
    </row>
    <row r="79" spans="2:17" ht="22" customHeight="1" x14ac:dyDescent="0.3">
      <c r="B79" s="66" t="s">
        <v>99</v>
      </c>
      <c r="C79" s="62" t="s">
        <v>100</v>
      </c>
      <c r="D79" s="40">
        <v>7.5</v>
      </c>
      <c r="E79" s="40">
        <v>0.2</v>
      </c>
      <c r="F79" s="41">
        <v>7.7</v>
      </c>
      <c r="G79" s="252">
        <f t="shared" si="2"/>
        <v>18.172000000000001</v>
      </c>
      <c r="H79" s="253" t="e">
        <f>IF((ABS((#REF!-#REF!)*E79/100))&gt;0.1, (#REF!-#REF!)*E79/100, 0)</f>
        <v>#REF!</v>
      </c>
      <c r="I79" s="37"/>
    </row>
    <row r="80" spans="2:17" ht="22" customHeight="1" x14ac:dyDescent="0.3">
      <c r="B80" s="66" t="s">
        <v>101</v>
      </c>
      <c r="C80" s="62" t="s">
        <v>102</v>
      </c>
      <c r="D80" s="40">
        <v>7.5</v>
      </c>
      <c r="E80" s="40">
        <v>0.2</v>
      </c>
      <c r="F80" s="41">
        <v>7.7</v>
      </c>
      <c r="G80" s="252">
        <f t="shared" si="2"/>
        <v>18.172000000000001</v>
      </c>
      <c r="H80" s="253" t="e">
        <f>IF((ABS((#REF!-#REF!)*E80/100))&gt;0.1, (#REF!-#REF!)*E80/100, 0)</f>
        <v>#REF!</v>
      </c>
      <c r="I80" s="37"/>
    </row>
    <row r="81" spans="2:14" ht="22" customHeight="1" x14ac:dyDescent="0.25">
      <c r="B81" s="66" t="s">
        <v>103</v>
      </c>
      <c r="C81" s="62" t="s">
        <v>104</v>
      </c>
      <c r="D81" s="40">
        <v>13.5</v>
      </c>
      <c r="E81" s="40">
        <v>0.2</v>
      </c>
      <c r="F81" s="41">
        <v>13.7</v>
      </c>
      <c r="G81" s="252">
        <f t="shared" si="2"/>
        <v>32.332000000000001</v>
      </c>
      <c r="H81" s="253" t="e">
        <f>IF((ABS((#REF!-#REF!)*E81/100))&gt;0.1, (#REF!-#REF!)*E81/100, 0)</f>
        <v>#REF!</v>
      </c>
    </row>
    <row r="82" spans="2:14" ht="22" customHeight="1" thickBot="1" x14ac:dyDescent="0.3">
      <c r="B82" s="13" t="s">
        <v>105</v>
      </c>
      <c r="C82" s="67" t="s">
        <v>106</v>
      </c>
      <c r="D82" s="68">
        <v>12</v>
      </c>
      <c r="E82" s="68">
        <v>0.2</v>
      </c>
      <c r="F82" s="69">
        <v>12.2</v>
      </c>
      <c r="G82" s="250">
        <f t="shared" si="2"/>
        <v>28.791999999999998</v>
      </c>
      <c r="H82" s="251" t="e">
        <f>IF((ABS((#REF!-#REF!)*E82/100))&gt;0.1, (#REF!-#REF!)*E82/100, 0)</f>
        <v>#REF!</v>
      </c>
      <c r="I82" s="9"/>
    </row>
    <row r="83" spans="2:14" ht="56.25" customHeight="1" thickBot="1" x14ac:dyDescent="0.3">
      <c r="I83" s="31"/>
    </row>
    <row r="84" spans="2:14" ht="46" customHeight="1" thickBot="1" x14ac:dyDescent="0.35">
      <c r="B84" s="254" t="s">
        <v>107</v>
      </c>
      <c r="C84" s="229"/>
      <c r="D84" s="229"/>
      <c r="E84" s="229"/>
      <c r="F84" s="229"/>
      <c r="G84" s="229"/>
      <c r="H84" s="230"/>
      <c r="I84" s="37"/>
    </row>
    <row r="85" spans="2:14" ht="43.5" customHeight="1" thickBot="1" x14ac:dyDescent="0.35">
      <c r="B85" s="64" t="s">
        <v>23</v>
      </c>
      <c r="C85" s="29" t="s">
        <v>24</v>
      </c>
      <c r="D85" s="30" t="s">
        <v>25</v>
      </c>
      <c r="E85" s="30" t="s">
        <v>87</v>
      </c>
      <c r="F85" s="30" t="s">
        <v>27</v>
      </c>
      <c r="G85" s="255" t="s">
        <v>88</v>
      </c>
      <c r="H85" s="256"/>
      <c r="I85" s="37"/>
    </row>
    <row r="86" spans="2:14" ht="22" customHeight="1" x14ac:dyDescent="0.25">
      <c r="B86" s="70" t="s">
        <v>108</v>
      </c>
      <c r="C86" s="71" t="s">
        <v>109</v>
      </c>
      <c r="D86" s="72">
        <v>6.5</v>
      </c>
      <c r="E86" s="73">
        <v>1</v>
      </c>
      <c r="F86" s="74">
        <v>7.5</v>
      </c>
      <c r="G86" s="257">
        <f>IF((ABS(($K$13-$K$12)*F86/100))&gt;0.1, ($K$13-$K$12)*F86/100, 0)</f>
        <v>17.7</v>
      </c>
      <c r="H86" s="258" t="e">
        <f>IF((ABS((#REF!-#REF!)*E86/100))&gt;0.1, (#REF!-#REF!)*E86/100, 0)</f>
        <v>#REF!</v>
      </c>
    </row>
    <row r="87" spans="2:14" ht="22" customHeight="1" thickBot="1" x14ac:dyDescent="0.3">
      <c r="B87" s="75" t="s">
        <v>110</v>
      </c>
      <c r="C87" s="67" t="s">
        <v>111</v>
      </c>
      <c r="D87" s="68">
        <v>6.5</v>
      </c>
      <c r="E87" s="68">
        <v>1</v>
      </c>
      <c r="F87" s="69">
        <v>7.5</v>
      </c>
      <c r="G87" s="250">
        <f>IF((ABS(($K$13-$K$12)*F87/100))&gt;0.1, ($K$13-$K$12)*F87/100, 0)</f>
        <v>17.7</v>
      </c>
      <c r="H87" s="251" t="e">
        <f>IF((ABS((#REF!-#REF!)*E87/100))&gt;0.1, (#REF!-#REF!)*E87/100, 0)</f>
        <v>#REF!</v>
      </c>
    </row>
    <row r="88" spans="2:14" ht="43.5" customHeight="1" thickBot="1" x14ac:dyDescent="0.3"/>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141" t="s">
        <v>115</v>
      </c>
      <c r="D92" s="77" t="s">
        <v>116</v>
      </c>
      <c r="E92" s="243" t="s">
        <v>117</v>
      </c>
      <c r="F92" s="243"/>
      <c r="G92" s="244" t="s">
        <v>118</v>
      </c>
      <c r="H92" s="245"/>
    </row>
    <row r="93" spans="2:14" ht="33" customHeight="1" thickBot="1" x14ac:dyDescent="0.3">
      <c r="B93" s="232"/>
      <c r="C93" s="249">
        <v>235</v>
      </c>
      <c r="D93" s="249"/>
      <c r="E93" s="249"/>
      <c r="F93" s="249"/>
      <c r="G93" s="246"/>
      <c r="H93" s="247"/>
    </row>
    <row r="94" spans="2:14" s="78" customFormat="1" ht="33" customHeight="1" x14ac:dyDescent="0.35">
      <c r="B94" s="224"/>
      <c r="C94" s="224"/>
      <c r="D94" s="224"/>
      <c r="E94" s="224"/>
      <c r="F94" s="224"/>
      <c r="G94" s="224"/>
      <c r="H94" s="224"/>
      <c r="J94" s="10"/>
      <c r="K94" s="10"/>
      <c r="L94" s="10"/>
      <c r="M94" s="1"/>
      <c r="N94" s="1"/>
    </row>
    <row r="95" spans="2:14" s="78" customFormat="1" ht="33" customHeight="1" x14ac:dyDescent="0.35">
      <c r="B95" s="225" t="s">
        <v>119</v>
      </c>
      <c r="C95" s="225"/>
      <c r="D95" s="225"/>
      <c r="E95" s="225"/>
      <c r="F95" s="225"/>
      <c r="G95" s="225"/>
      <c r="H95" s="225"/>
      <c r="J95" s="10"/>
      <c r="K95" s="10"/>
      <c r="L95" s="10"/>
      <c r="M95" s="1"/>
      <c r="N95" s="1"/>
    </row>
    <row r="96" spans="2:14" s="78" customFormat="1" ht="40.5" customHeight="1" x14ac:dyDescent="0.35">
      <c r="B96" s="226" t="s">
        <v>120</v>
      </c>
      <c r="C96" s="226"/>
      <c r="E96" s="79"/>
      <c r="F96" s="79"/>
      <c r="G96" s="79"/>
      <c r="H96" s="79"/>
      <c r="J96" s="10"/>
      <c r="K96" s="10"/>
      <c r="L96" s="10"/>
      <c r="M96" s="1"/>
      <c r="N96" s="1"/>
    </row>
    <row r="97" spans="2:17" s="78" customFormat="1" ht="33" customHeight="1" x14ac:dyDescent="0.35">
      <c r="C97" s="103" t="str">
        <f>CONCATENATE(" $45.000"," +")</f>
        <v xml:space="preserve"> $45.000 +</v>
      </c>
      <c r="D97" s="104">
        <f>G22</f>
        <v>1.0062638297872339</v>
      </c>
      <c r="E97" s="105" t="s">
        <v>163</v>
      </c>
      <c r="F97" s="80">
        <f>(45+G22)</f>
        <v>46.006263829787237</v>
      </c>
      <c r="G97" s="18"/>
      <c r="H97" s="18"/>
      <c r="J97" s="10"/>
      <c r="K97" s="10"/>
      <c r="L97" s="10"/>
      <c r="M97" s="1"/>
      <c r="N97" s="1"/>
    </row>
    <row r="98" spans="2:17" ht="43.5" customHeight="1" x14ac:dyDescent="0.4">
      <c r="B98" s="227" t="s">
        <v>121</v>
      </c>
      <c r="C98" s="227"/>
      <c r="D98" s="106">
        <f>F97</f>
        <v>46.006263829787237</v>
      </c>
      <c r="E98" s="81" t="s">
        <v>122</v>
      </c>
      <c r="F98" s="78"/>
      <c r="G98" s="18"/>
      <c r="H98" s="18"/>
    </row>
    <row r="99" spans="2:17" ht="31.5" customHeight="1" thickBot="1" x14ac:dyDescent="0.4">
      <c r="B99" s="78"/>
      <c r="C99" s="78"/>
      <c r="D99" s="80"/>
      <c r="E99" s="18"/>
      <c r="F99" s="18"/>
      <c r="G99" s="18"/>
      <c r="H99" s="18"/>
      <c r="I99" s="9"/>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141" t="s">
        <v>115</v>
      </c>
      <c r="D103" s="77" t="s">
        <v>116</v>
      </c>
      <c r="E103" s="243" t="s">
        <v>117</v>
      </c>
      <c r="F103" s="243"/>
      <c r="G103" s="244" t="s">
        <v>125</v>
      </c>
      <c r="H103" s="245"/>
    </row>
    <row r="104" spans="2:17" ht="33" customHeight="1" thickBot="1" x14ac:dyDescent="0.3">
      <c r="B104" s="232"/>
      <c r="C104" s="249">
        <v>235</v>
      </c>
      <c r="D104" s="249"/>
      <c r="E104" s="249"/>
      <c r="F104" s="249"/>
      <c r="G104" s="246"/>
      <c r="H104" s="247"/>
    </row>
    <row r="105" spans="2:17" s="78" customFormat="1" ht="33" customHeight="1" x14ac:dyDescent="0.35">
      <c r="B105" s="224"/>
      <c r="C105" s="224"/>
      <c r="D105" s="224"/>
      <c r="E105" s="224"/>
      <c r="F105" s="224"/>
      <c r="G105" s="224"/>
      <c r="H105" s="224"/>
      <c r="J105" s="10"/>
      <c r="K105" s="10"/>
      <c r="L105" s="10"/>
      <c r="M105" s="1"/>
      <c r="N105" s="1"/>
    </row>
    <row r="106" spans="2:17" s="78" customFormat="1" ht="33" customHeight="1" x14ac:dyDescent="0.35">
      <c r="B106" s="225" t="s">
        <v>126</v>
      </c>
      <c r="C106" s="225"/>
      <c r="D106" s="225"/>
      <c r="E106" s="225"/>
      <c r="F106" s="225"/>
      <c r="G106" s="225"/>
      <c r="H106" s="225"/>
      <c r="J106" s="10"/>
      <c r="K106" s="10"/>
      <c r="L106" s="10"/>
      <c r="M106" s="1"/>
      <c r="N106" s="1"/>
    </row>
    <row r="107" spans="2:17" s="78" customFormat="1" ht="40.5" customHeight="1" x14ac:dyDescent="0.35">
      <c r="B107" s="226" t="s">
        <v>120</v>
      </c>
      <c r="C107" s="226"/>
      <c r="E107" s="79"/>
      <c r="F107" s="79"/>
      <c r="G107" s="79"/>
      <c r="H107" s="79"/>
      <c r="J107" s="10"/>
      <c r="K107" s="10"/>
      <c r="L107" s="10"/>
      <c r="M107" s="1"/>
      <c r="N107" s="1"/>
    </row>
    <row r="108" spans="2:17" s="78" customFormat="1" ht="33" customHeight="1" x14ac:dyDescent="0.35">
      <c r="C108" s="103" t="str">
        <f>CONCATENATE(" $45.000"," +")</f>
        <v xml:space="preserve"> $45.000 +</v>
      </c>
      <c r="D108" s="104">
        <f>G61</f>
        <v>0.56439148936170214</v>
      </c>
      <c r="E108" s="105" t="s">
        <v>163</v>
      </c>
      <c r="F108" s="80">
        <f>(45+G61)</f>
        <v>45.564391489361704</v>
      </c>
      <c r="G108" s="18"/>
      <c r="H108" s="18"/>
      <c r="J108" s="10"/>
      <c r="K108" s="10"/>
      <c r="L108" s="10"/>
      <c r="M108" s="1"/>
      <c r="N108" s="1"/>
    </row>
    <row r="109" spans="2:17" ht="43.5" customHeight="1" x14ac:dyDescent="0.4">
      <c r="B109" s="227" t="s">
        <v>121</v>
      </c>
      <c r="C109" s="227"/>
      <c r="D109" s="106">
        <f>F108</f>
        <v>45.564391489361704</v>
      </c>
      <c r="E109" s="81" t="s">
        <v>122</v>
      </c>
      <c r="F109" s="78"/>
      <c r="G109" s="18"/>
      <c r="H109" s="18"/>
    </row>
    <row r="110" spans="2:17" ht="33" customHeight="1" thickBot="1" x14ac:dyDescent="0.4">
      <c r="B110" s="78"/>
      <c r="C110" s="78"/>
      <c r="D110" s="80"/>
      <c r="E110" s="18"/>
      <c r="F110" s="18"/>
      <c r="G110" s="18"/>
      <c r="H110" s="18"/>
      <c r="I110" s="9"/>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141" t="s">
        <v>115</v>
      </c>
      <c r="D114" s="77" t="s">
        <v>116</v>
      </c>
      <c r="E114" s="243" t="s">
        <v>117</v>
      </c>
      <c r="F114" s="243"/>
      <c r="G114" s="244" t="s">
        <v>125</v>
      </c>
      <c r="H114" s="245"/>
    </row>
    <row r="115" spans="2:17" ht="33" customHeight="1" thickBot="1" x14ac:dyDescent="0.3">
      <c r="B115" s="232"/>
      <c r="C115" s="249">
        <v>2000</v>
      </c>
      <c r="D115" s="249"/>
      <c r="E115" s="249"/>
      <c r="F115" s="249"/>
      <c r="G115" s="246"/>
      <c r="H115" s="247"/>
    </row>
    <row r="116" spans="2:17" s="78" customFormat="1" ht="33" customHeight="1" x14ac:dyDescent="0.35">
      <c r="B116" s="224"/>
      <c r="C116" s="224"/>
      <c r="D116" s="224"/>
      <c r="E116" s="224"/>
      <c r="F116" s="224"/>
      <c r="G116" s="224"/>
      <c r="H116" s="224"/>
      <c r="J116" s="10"/>
      <c r="K116" s="10"/>
      <c r="L116" s="10"/>
      <c r="M116" s="1"/>
      <c r="N116" s="1"/>
    </row>
    <row r="117" spans="2:17" s="78" customFormat="1" ht="33" customHeight="1" x14ac:dyDescent="0.35">
      <c r="B117" s="225" t="s">
        <v>129</v>
      </c>
      <c r="C117" s="225"/>
      <c r="D117" s="225"/>
      <c r="E117" s="225"/>
      <c r="F117" s="225"/>
      <c r="G117" s="225"/>
      <c r="H117" s="225"/>
      <c r="J117" s="10"/>
      <c r="K117" s="10"/>
      <c r="L117" s="10"/>
      <c r="M117" s="1"/>
      <c r="N117" s="1"/>
    </row>
    <row r="118" spans="2:17" s="78" customFormat="1" ht="40.5" customHeight="1" x14ac:dyDescent="0.35">
      <c r="B118" s="226" t="s">
        <v>120</v>
      </c>
      <c r="C118" s="226"/>
      <c r="E118" s="79"/>
      <c r="F118" s="79"/>
      <c r="G118" s="79"/>
      <c r="H118" s="79"/>
      <c r="J118" s="10"/>
      <c r="K118" s="10"/>
      <c r="L118" s="10"/>
      <c r="M118" s="1"/>
      <c r="N118" s="1"/>
    </row>
    <row r="119" spans="2:17" s="78" customFormat="1" ht="33" customHeight="1" x14ac:dyDescent="0.35">
      <c r="C119" s="103" t="str">
        <f>CONCATENATE(" $45.000"," +")</f>
        <v xml:space="preserve"> $45.000 +</v>
      </c>
      <c r="D119" s="104">
        <f>G67</f>
        <v>4.7435999999999999E-2</v>
      </c>
      <c r="E119" s="105" t="s">
        <v>163</v>
      </c>
      <c r="F119" s="80">
        <f>(45+G67)</f>
        <v>45.047435999999998</v>
      </c>
      <c r="G119" s="18"/>
      <c r="H119" s="18"/>
      <c r="J119" s="10"/>
      <c r="K119" s="10"/>
      <c r="L119" s="10"/>
      <c r="M119" s="1"/>
      <c r="N119" s="1"/>
    </row>
    <row r="120" spans="2:17" ht="43.5" customHeight="1" x14ac:dyDescent="0.4">
      <c r="B120" s="227" t="s">
        <v>121</v>
      </c>
      <c r="C120" s="227"/>
      <c r="D120" s="106">
        <f>F119</f>
        <v>45.047435999999998</v>
      </c>
      <c r="E120" s="81" t="s">
        <v>130</v>
      </c>
      <c r="F120" s="78"/>
      <c r="G120" s="18"/>
      <c r="H120" s="18"/>
    </row>
    <row r="121" spans="2:17" ht="34" customHeight="1" thickBot="1" x14ac:dyDescent="0.4">
      <c r="B121" s="78"/>
      <c r="C121" s="78"/>
      <c r="D121" s="80"/>
      <c r="E121" s="18"/>
      <c r="F121" s="18"/>
      <c r="G121" s="18"/>
      <c r="H121" s="18"/>
      <c r="I121" s="9"/>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141" t="s">
        <v>115</v>
      </c>
      <c r="D125" s="77" t="s">
        <v>116</v>
      </c>
      <c r="E125" s="243" t="s">
        <v>117</v>
      </c>
      <c r="F125" s="243"/>
      <c r="G125" s="244" t="s">
        <v>118</v>
      </c>
      <c r="H125" s="245"/>
    </row>
    <row r="126" spans="2:17" ht="33" customHeight="1" thickBot="1" x14ac:dyDescent="0.3">
      <c r="B126" s="232"/>
      <c r="C126" s="248">
        <v>14400</v>
      </c>
      <c r="D126" s="249"/>
      <c r="E126" s="249"/>
      <c r="F126" s="249"/>
      <c r="G126" s="246"/>
      <c r="H126" s="247"/>
    </row>
    <row r="127" spans="2:17" s="78" customFormat="1" ht="33" customHeight="1" x14ac:dyDescent="0.35">
      <c r="B127" s="224"/>
      <c r="C127" s="224"/>
      <c r="D127" s="224"/>
      <c r="E127" s="224"/>
      <c r="F127" s="224"/>
      <c r="G127" s="224"/>
      <c r="H127" s="224"/>
      <c r="J127" s="10"/>
      <c r="K127" s="10"/>
      <c r="L127" s="10"/>
      <c r="M127" s="1"/>
      <c r="N127" s="1"/>
    </row>
    <row r="128" spans="2:17" s="78" customFormat="1" ht="33" customHeight="1" x14ac:dyDescent="0.35">
      <c r="B128" s="225" t="s">
        <v>133</v>
      </c>
      <c r="C128" s="225"/>
      <c r="D128" s="225"/>
      <c r="E128" s="225"/>
      <c r="F128" s="225"/>
      <c r="G128" s="225"/>
      <c r="H128" s="225"/>
      <c r="J128" s="10"/>
      <c r="K128" s="10"/>
      <c r="L128" s="10"/>
      <c r="M128" s="1"/>
      <c r="N128" s="1"/>
    </row>
    <row r="129" spans="2:17" s="78" customFormat="1" ht="40.5" customHeight="1" x14ac:dyDescent="0.35">
      <c r="B129" s="226" t="s">
        <v>120</v>
      </c>
      <c r="C129" s="226"/>
      <c r="E129" s="79"/>
      <c r="F129" s="79"/>
      <c r="G129" s="79"/>
      <c r="H129" s="79"/>
      <c r="J129" s="10"/>
      <c r="K129" s="10"/>
      <c r="L129" s="10"/>
      <c r="M129" s="1"/>
      <c r="N129" s="1"/>
    </row>
    <row r="130" spans="2:17" s="78" customFormat="1" ht="33" customHeight="1" x14ac:dyDescent="0.35">
      <c r="C130" s="103" t="str">
        <f>CONCATENATE(" $45.000"," +")</f>
        <v xml:space="preserve"> $45.000 +</v>
      </c>
      <c r="D130" s="104">
        <f>G70</f>
        <v>9.2105555555555569E-3</v>
      </c>
      <c r="E130" s="105" t="s">
        <v>163</v>
      </c>
      <c r="F130" s="80">
        <f>(45+G70)</f>
        <v>45.009210555555555</v>
      </c>
      <c r="G130" s="18"/>
      <c r="H130" s="18"/>
      <c r="J130" s="10"/>
      <c r="K130" s="10"/>
      <c r="L130" s="10"/>
      <c r="M130" s="1"/>
      <c r="N130" s="1"/>
    </row>
    <row r="131" spans="2:17" ht="43.5" customHeight="1" x14ac:dyDescent="0.4">
      <c r="B131" s="227" t="s">
        <v>121</v>
      </c>
      <c r="C131" s="227"/>
      <c r="D131" s="106">
        <f>F130</f>
        <v>45.009210555555555</v>
      </c>
      <c r="E131" s="239" t="s">
        <v>134</v>
      </c>
      <c r="F131" s="239"/>
      <c r="G131" s="18"/>
      <c r="H131" s="78"/>
    </row>
    <row r="132" spans="2:17" ht="27" customHeight="1" thickBot="1" x14ac:dyDescent="0.4">
      <c r="B132" s="78"/>
      <c r="C132" s="78"/>
      <c r="D132" s="80"/>
      <c r="E132" s="18"/>
      <c r="F132" s="18"/>
      <c r="G132" s="18"/>
      <c r="H132" s="18"/>
      <c r="I132" s="9"/>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row>
    <row r="138" spans="2:17" s="78" customFormat="1" ht="33" customHeight="1" x14ac:dyDescent="0.35">
      <c r="B138" s="224"/>
      <c r="C138" s="224"/>
      <c r="D138" s="224"/>
      <c r="E138" s="224"/>
      <c r="F138" s="224"/>
      <c r="G138" s="224"/>
      <c r="H138" s="224"/>
      <c r="J138" s="10"/>
      <c r="K138" s="10"/>
      <c r="L138" s="10"/>
      <c r="M138" s="1"/>
      <c r="N138" s="1"/>
    </row>
    <row r="139" spans="2:17" s="78" customFormat="1" ht="33" customHeight="1" x14ac:dyDescent="0.35">
      <c r="B139" s="225" t="s">
        <v>137</v>
      </c>
      <c r="C139" s="225"/>
      <c r="D139" s="225"/>
      <c r="E139" s="225"/>
      <c r="F139" s="225"/>
      <c r="G139" s="225"/>
      <c r="H139" s="225"/>
      <c r="J139" s="10"/>
      <c r="K139" s="10"/>
      <c r="L139" s="10"/>
      <c r="M139" s="1"/>
      <c r="N139" s="1"/>
    </row>
    <row r="140" spans="2:17" s="78" customFormat="1" ht="40.5" customHeight="1" x14ac:dyDescent="0.35">
      <c r="B140" s="226" t="s">
        <v>120</v>
      </c>
      <c r="C140" s="226"/>
      <c r="E140" s="79"/>
      <c r="F140" s="79"/>
      <c r="G140" s="79"/>
      <c r="H140" s="79"/>
      <c r="J140" s="10"/>
      <c r="K140" s="10"/>
      <c r="L140" s="10"/>
      <c r="M140" s="1"/>
      <c r="N140" s="1"/>
    </row>
    <row r="141" spans="2:17" s="78" customFormat="1" ht="33" customHeight="1" x14ac:dyDescent="0.35">
      <c r="C141" s="103" t="str">
        <f>CONCATENATE(" $45.000"," +")</f>
        <v xml:space="preserve"> $45.000 +</v>
      </c>
      <c r="D141" s="104">
        <f>G74</f>
        <v>21.712</v>
      </c>
      <c r="E141" s="105" t="s">
        <v>163</v>
      </c>
      <c r="F141" s="80">
        <f>(45+G74)</f>
        <v>66.712000000000003</v>
      </c>
      <c r="G141" s="18"/>
      <c r="H141" s="18"/>
      <c r="J141" s="10"/>
      <c r="K141" s="10"/>
      <c r="L141" s="10"/>
      <c r="M141" s="1"/>
      <c r="N141" s="1"/>
    </row>
    <row r="142" spans="2:17" ht="18" x14ac:dyDescent="0.4">
      <c r="B142" s="227" t="s">
        <v>121</v>
      </c>
      <c r="C142" s="227"/>
      <c r="D142" s="106">
        <f>F141</f>
        <v>66.712000000000003</v>
      </c>
      <c r="E142" s="81" t="s">
        <v>13</v>
      </c>
      <c r="F142" s="81"/>
      <c r="G142" s="18"/>
      <c r="H142" s="78"/>
      <c r="O142" s="24"/>
    </row>
    <row r="143" spans="2:17" ht="17.5" x14ac:dyDescent="0.35">
      <c r="B143" s="78"/>
      <c r="C143" s="78"/>
      <c r="D143" s="80"/>
      <c r="E143" s="18"/>
      <c r="F143" s="18"/>
      <c r="G143" s="18"/>
      <c r="H143" s="18"/>
      <c r="O143" s="24"/>
    </row>
    <row r="144" spans="2:17" x14ac:dyDescent="0.25">
      <c r="O144" s="24"/>
    </row>
    <row r="145" spans="15:15" x14ac:dyDescent="0.25">
      <c r="O145" s="24"/>
    </row>
  </sheetData>
  <sheetProtection algorithmName="SHA-512" hashValue="1DYU1o2aX4CJQAHeA2pcoRMFSOh3qJXScdRNrMg2QNX1GUV55IE2TbrHEGB3TO4oytmJy1FoMLNUyM9oQyI21A==" saltValue="FPJREqHub6LG7ZXMkoxYBQ==" spinCount="100000" sheet="1" formatColumns="0" formatRows="0"/>
  <mergeCells count="145">
    <mergeCell ref="B138:H138"/>
    <mergeCell ref="B139:H139"/>
    <mergeCell ref="B140:C140"/>
    <mergeCell ref="B142:C142"/>
    <mergeCell ref="B134:H134"/>
    <mergeCell ref="B135:H135"/>
    <mergeCell ref="B136:B137"/>
    <mergeCell ref="C136:C137"/>
    <mergeCell ref="D136:D137"/>
    <mergeCell ref="E136:F137"/>
    <mergeCell ref="G136:H137"/>
    <mergeCell ref="B127:H127"/>
    <mergeCell ref="B128:H128"/>
    <mergeCell ref="B129:C129"/>
    <mergeCell ref="B131:C131"/>
    <mergeCell ref="E131:F131"/>
    <mergeCell ref="B133:H133"/>
    <mergeCell ref="B118:C118"/>
    <mergeCell ref="B120:C120"/>
    <mergeCell ref="B122:H122"/>
    <mergeCell ref="B123:H123"/>
    <mergeCell ref="B124:H124"/>
    <mergeCell ref="B125:B126"/>
    <mergeCell ref="E125:F125"/>
    <mergeCell ref="G125:H126"/>
    <mergeCell ref="C126:F126"/>
    <mergeCell ref="B114:B115"/>
    <mergeCell ref="E114:F114"/>
    <mergeCell ref="G114:H115"/>
    <mergeCell ref="C115:F115"/>
    <mergeCell ref="B116:H116"/>
    <mergeCell ref="B117:H117"/>
    <mergeCell ref="B106:H106"/>
    <mergeCell ref="B107:C107"/>
    <mergeCell ref="B109:C109"/>
    <mergeCell ref="B111:H111"/>
    <mergeCell ref="B112:H112"/>
    <mergeCell ref="B113:H113"/>
    <mergeCell ref="B102:H102"/>
    <mergeCell ref="B103:B104"/>
    <mergeCell ref="E103:F103"/>
    <mergeCell ref="G103:H104"/>
    <mergeCell ref="C104:F104"/>
    <mergeCell ref="B105:H105"/>
    <mergeCell ref="B94:H94"/>
    <mergeCell ref="B95:H95"/>
    <mergeCell ref="B96:C96"/>
    <mergeCell ref="B98:C98"/>
    <mergeCell ref="B100:H100"/>
    <mergeCell ref="B101:H101"/>
    <mergeCell ref="G86:H86"/>
    <mergeCell ref="G87:H87"/>
    <mergeCell ref="B89:H89"/>
    <mergeCell ref="B90:H90"/>
    <mergeCell ref="B91:H91"/>
    <mergeCell ref="B92:B93"/>
    <mergeCell ref="E92:F92"/>
    <mergeCell ref="G92:H93"/>
    <mergeCell ref="C93:F93"/>
    <mergeCell ref="G79:H79"/>
    <mergeCell ref="G80:H80"/>
    <mergeCell ref="G81:H81"/>
    <mergeCell ref="G82:H82"/>
    <mergeCell ref="B84:H84"/>
    <mergeCell ref="G85:H85"/>
    <mergeCell ref="G73:H73"/>
    <mergeCell ref="G74:H74"/>
    <mergeCell ref="G75:H75"/>
    <mergeCell ref="G76:H76"/>
    <mergeCell ref="G77:H77"/>
    <mergeCell ref="G78:H78"/>
    <mergeCell ref="G66:H66"/>
    <mergeCell ref="G67:H67"/>
    <mergeCell ref="B68:H68"/>
    <mergeCell ref="G69:H69"/>
    <mergeCell ref="G70:H70"/>
    <mergeCell ref="B72:H72"/>
    <mergeCell ref="G60:H60"/>
    <mergeCell ref="G61:H61"/>
    <mergeCell ref="G62:H62"/>
    <mergeCell ref="G63:H63"/>
    <mergeCell ref="G64:H64"/>
    <mergeCell ref="G65:H65"/>
    <mergeCell ref="G52:H52"/>
    <mergeCell ref="B53:H53"/>
    <mergeCell ref="B55:H55"/>
    <mergeCell ref="G56:H56"/>
    <mergeCell ref="G57:H57"/>
    <mergeCell ref="B59:H59"/>
    <mergeCell ref="G46:H46"/>
    <mergeCell ref="G47:H47"/>
    <mergeCell ref="G48:H48"/>
    <mergeCell ref="G49:H49"/>
    <mergeCell ref="G50:H50"/>
    <mergeCell ref="G51:H51"/>
    <mergeCell ref="G40:H40"/>
    <mergeCell ref="G41:H41"/>
    <mergeCell ref="G42:H42"/>
    <mergeCell ref="G43:H43"/>
    <mergeCell ref="G44:H44"/>
    <mergeCell ref="G45:H45"/>
    <mergeCell ref="G34:H34"/>
    <mergeCell ref="G35:H35"/>
    <mergeCell ref="G36:H36"/>
    <mergeCell ref="G37:H37"/>
    <mergeCell ref="G38:H38"/>
    <mergeCell ref="G39:H39"/>
    <mergeCell ref="G28:H28"/>
    <mergeCell ref="G29:H29"/>
    <mergeCell ref="G30:H30"/>
    <mergeCell ref="G31:H31"/>
    <mergeCell ref="G32:H32"/>
    <mergeCell ref="G33:H33"/>
    <mergeCell ref="G22:H22"/>
    <mergeCell ref="G23:H23"/>
    <mergeCell ref="G24:H24"/>
    <mergeCell ref="G25:H25"/>
    <mergeCell ref="G26:H26"/>
    <mergeCell ref="G27:H27"/>
    <mergeCell ref="B16:H16"/>
    <mergeCell ref="B17:H17"/>
    <mergeCell ref="B18:H18"/>
    <mergeCell ref="B19:H19"/>
    <mergeCell ref="B20:H20"/>
    <mergeCell ref="G21:H21"/>
    <mergeCell ref="B11:H11"/>
    <mergeCell ref="J11:K11"/>
    <mergeCell ref="B12:E12"/>
    <mergeCell ref="B13:H13"/>
    <mergeCell ref="B14:H14"/>
    <mergeCell ref="B15:H15"/>
    <mergeCell ref="J6:K6"/>
    <mergeCell ref="M6:N8"/>
    <mergeCell ref="B7:E7"/>
    <mergeCell ref="B8:H8"/>
    <mergeCell ref="B9:H9"/>
    <mergeCell ref="B10:C10"/>
    <mergeCell ref="D10:F10"/>
    <mergeCell ref="B1:D1"/>
    <mergeCell ref="C3:E3"/>
    <mergeCell ref="G3:H3"/>
    <mergeCell ref="C4:E4"/>
    <mergeCell ref="G4:H4"/>
    <mergeCell ref="B6:E6"/>
    <mergeCell ref="F6:G6"/>
  </mergeCells>
  <dataValidations count="5">
    <dataValidation type="list" allowBlank="1" showInputMessage="1" showErrorMessage="1" sqref="K8" xr:uid="{A51522FC-50BA-4940-93B7-9FE15B040C49}">
      <formula1>"2022,2023,2024,2025, 2026"</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WVR983033" xr:uid="{41B0DC69-2682-44C2-A643-11E49AF72E4B}">
      <formula1>$N$9:$N$9</formula1>
    </dataValidation>
    <dataValidation type="list" allowBlank="1" showInputMessage="1" showErrorMessage="1" sqref="WVR983034 K65394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K130930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K196466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K262002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K327538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K393074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K458610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K524146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K589682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K655218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K720754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K786290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K851826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K917362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K982898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K9" xr:uid="{B8A4FA59-FE88-47A3-A590-6288249D9379}">
      <formula1>$M$11:$M$22</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2902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366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830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294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758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222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686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150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614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078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542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006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470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0934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398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51C8333D-7C3F-4129-ABE6-5F63FD21ECDA}">
      <formula1>#REF!</formula1>
    </dataValidation>
    <dataValidation type="list" allowBlank="1" showInputMessage="1" showErrorMessage="1" sqref="K13" xr:uid="{FF8AE97D-19F6-4201-B8FF-F9FEB0B152EB}">
      <formula1>$N$9:$N$42</formula1>
    </dataValidation>
  </dataValidations>
  <hyperlinks>
    <hyperlink ref="M9" r:id="rId1" display="https://www.dot.ny.gov/main/business-center/contractors/construction-division/fuel-asphalt-steel-price-adjustments?nd=nysdot" xr:uid="{74919F3F-A8E3-47FE-9A14-EABF3EA3EF46}"/>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ignoredErrors>
    <ignoredError sqref="B4 F4 B22 B43:B45 B57 B74:B82"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9BA08-6B42-4842-A71B-AFA73EE845E4}">
  <dimension ref="B1:W145"/>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August</v>
      </c>
      <c r="G1" s="3">
        <f>K8</f>
        <v>2022</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36" t="s">
        <v>159</v>
      </c>
      <c r="G4" s="301" t="s">
        <v>160</v>
      </c>
      <c r="H4" s="302"/>
      <c r="I4" s="134"/>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August 1, 2022</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35"/>
      <c r="J8" s="84" t="s">
        <v>140</v>
      </c>
      <c r="K8" s="85">
        <v>2022</v>
      </c>
      <c r="M8" s="290"/>
      <c r="N8" s="291"/>
    </row>
    <row r="9" spans="2:17" ht="24" customHeight="1" x14ac:dyDescent="0.25">
      <c r="B9" s="279" t="s">
        <v>11</v>
      </c>
      <c r="C9" s="279"/>
      <c r="D9" s="279"/>
      <c r="E9" s="279"/>
      <c r="F9" s="279"/>
      <c r="G9" s="279"/>
      <c r="H9" s="279"/>
      <c r="I9" s="135"/>
      <c r="J9" s="84" t="s">
        <v>141</v>
      </c>
      <c r="K9" s="85" t="s">
        <v>154</v>
      </c>
      <c r="L9" s="86"/>
      <c r="M9" s="87" t="s">
        <v>143</v>
      </c>
      <c r="N9" s="88">
        <v>2022</v>
      </c>
    </row>
    <row r="10" spans="2:17" ht="24" customHeight="1" thickBot="1" x14ac:dyDescent="0.3">
      <c r="B10" s="293" t="s">
        <v>12</v>
      </c>
      <c r="C10" s="293"/>
      <c r="D10" s="294" t="str">
        <f>CONCATENATE("The ",F1," ",G1," Average is")</f>
        <v>The August 2022 Average is</v>
      </c>
      <c r="E10" s="294"/>
      <c r="F10" s="294"/>
      <c r="G10" s="20">
        <f>K13</f>
        <v>829</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35"/>
      <c r="J13" s="95" t="s">
        <v>149</v>
      </c>
      <c r="K13" s="96">
        <v>829</v>
      </c>
      <c r="M13" s="91" t="s">
        <v>150</v>
      </c>
      <c r="N13" s="93" t="s">
        <v>116</v>
      </c>
      <c r="P13" s="24"/>
      <c r="Q13" s="24"/>
    </row>
    <row r="14" spans="2:17" ht="24" customHeight="1" x14ac:dyDescent="0.25">
      <c r="B14" s="279" t="s">
        <v>16</v>
      </c>
      <c r="C14" s="279"/>
      <c r="D14" s="279"/>
      <c r="E14" s="279"/>
      <c r="F14" s="279"/>
      <c r="G14" s="279"/>
      <c r="H14" s="279"/>
      <c r="I14" s="135"/>
      <c r="J14" s="1"/>
      <c r="K14" s="1"/>
      <c r="M14" s="91" t="s">
        <v>142</v>
      </c>
      <c r="N14" s="97">
        <v>655</v>
      </c>
      <c r="P14" s="24"/>
      <c r="Q14" s="24"/>
    </row>
    <row r="15" spans="2:17" ht="24" customHeight="1" x14ac:dyDescent="0.25">
      <c r="B15" s="279" t="s">
        <v>17</v>
      </c>
      <c r="C15" s="279"/>
      <c r="D15" s="279"/>
      <c r="E15" s="279"/>
      <c r="F15" s="279"/>
      <c r="G15" s="279"/>
      <c r="H15" s="279"/>
      <c r="I15" s="135"/>
      <c r="J15" s="1"/>
      <c r="K15" s="1"/>
      <c r="M15" s="91" t="s">
        <v>151</v>
      </c>
      <c r="N15" s="97">
        <v>719</v>
      </c>
      <c r="P15" s="24"/>
      <c r="Q15" s="24"/>
    </row>
    <row r="16" spans="2:17" ht="24" customHeight="1" x14ac:dyDescent="0.25">
      <c r="B16" s="279" t="s">
        <v>18</v>
      </c>
      <c r="C16" s="279"/>
      <c r="D16" s="279"/>
      <c r="E16" s="279"/>
      <c r="F16" s="279"/>
      <c r="G16" s="279"/>
      <c r="H16" s="279"/>
      <c r="I16" s="135"/>
      <c r="J16" s="1"/>
      <c r="K16" s="1"/>
      <c r="M16" s="91" t="s">
        <v>152</v>
      </c>
      <c r="N16" s="97">
        <v>779</v>
      </c>
      <c r="P16" s="24"/>
      <c r="Q16" s="24"/>
    </row>
    <row r="17" spans="2:23" ht="24" customHeight="1" x14ac:dyDescent="0.25">
      <c r="B17" s="279" t="s">
        <v>19</v>
      </c>
      <c r="C17" s="279"/>
      <c r="D17" s="279"/>
      <c r="E17" s="279"/>
      <c r="F17" s="279"/>
      <c r="G17" s="279"/>
      <c r="H17" s="279"/>
      <c r="I17" s="135"/>
      <c r="J17" s="1"/>
      <c r="K17" s="1"/>
      <c r="M17" s="91" t="s">
        <v>153</v>
      </c>
      <c r="N17" s="97">
        <v>824</v>
      </c>
      <c r="P17" s="24"/>
      <c r="Q17" s="24"/>
    </row>
    <row r="18" spans="2:23" ht="24" customHeight="1" thickBot="1" x14ac:dyDescent="0.3">
      <c r="B18" s="280" t="s">
        <v>20</v>
      </c>
      <c r="C18" s="281"/>
      <c r="D18" s="281"/>
      <c r="E18" s="281"/>
      <c r="F18" s="281"/>
      <c r="G18" s="281"/>
      <c r="H18" s="281"/>
      <c r="I18" s="25"/>
      <c r="J18" s="98"/>
      <c r="K18" s="99"/>
      <c r="M18" s="91" t="s">
        <v>154</v>
      </c>
      <c r="N18" s="97">
        <v>829</v>
      </c>
      <c r="P18" s="24"/>
      <c r="Q18" s="24"/>
    </row>
    <row r="19" spans="2:23" ht="33.65" customHeight="1" thickBot="1" x14ac:dyDescent="0.3">
      <c r="B19" s="305" t="s">
        <v>21</v>
      </c>
      <c r="C19" s="306"/>
      <c r="D19" s="306"/>
      <c r="E19" s="306"/>
      <c r="F19" s="306"/>
      <c r="G19" s="306"/>
      <c r="H19" s="307"/>
      <c r="I19" s="133"/>
      <c r="J19" s="100"/>
      <c r="K19" s="99"/>
      <c r="M19" s="91" t="s">
        <v>155</v>
      </c>
      <c r="N19" s="97"/>
      <c r="P19" s="27"/>
      <c r="Q19" s="27"/>
      <c r="R19" s="27"/>
      <c r="S19" s="27"/>
      <c r="V19" s="24"/>
      <c r="W19" s="24"/>
    </row>
    <row r="20" spans="2:23" ht="33.65" customHeight="1" thickBot="1" x14ac:dyDescent="0.3">
      <c r="B20" s="254" t="s">
        <v>22</v>
      </c>
      <c r="C20" s="229"/>
      <c r="D20" s="229"/>
      <c r="E20" s="229"/>
      <c r="F20" s="229"/>
      <c r="G20" s="229"/>
      <c r="H20" s="230"/>
      <c r="I20" s="9"/>
      <c r="J20" s="100"/>
      <c r="K20" s="99"/>
      <c r="M20" s="91" t="s">
        <v>156</v>
      </c>
      <c r="N20" s="97"/>
      <c r="P20" s="24"/>
      <c r="Q20" s="24"/>
    </row>
    <row r="21" spans="2:23" ht="33.65" customHeight="1" thickBot="1" x14ac:dyDescent="0.3">
      <c r="B21" s="28" t="s">
        <v>23</v>
      </c>
      <c r="C21" s="29" t="s">
        <v>24</v>
      </c>
      <c r="D21" s="30" t="s">
        <v>25</v>
      </c>
      <c r="E21" s="30" t="s">
        <v>26</v>
      </c>
      <c r="F21" s="30" t="s">
        <v>27</v>
      </c>
      <c r="G21" s="255" t="s">
        <v>28</v>
      </c>
      <c r="H21" s="256"/>
      <c r="I21" s="31"/>
      <c r="J21" s="100"/>
      <c r="K21" s="99"/>
      <c r="M21" s="91" t="s">
        <v>157</v>
      </c>
      <c r="N21" s="97"/>
      <c r="P21" s="24"/>
      <c r="Q21" s="24"/>
    </row>
    <row r="22" spans="2:23" ht="29.15" customHeight="1" thickBot="1" x14ac:dyDescent="0.35">
      <c r="B22" s="32" t="s">
        <v>29</v>
      </c>
      <c r="C22" s="33" t="s">
        <v>30</v>
      </c>
      <c r="D22" s="34">
        <v>100</v>
      </c>
      <c r="E22" s="35">
        <v>0.2</v>
      </c>
      <c r="F22" s="36">
        <v>100.2</v>
      </c>
      <c r="G22" s="259">
        <f t="shared" ref="G22:G51" si="0">IF((ABS((($K$13-$K$12)/235)*F22/100))&gt;0.01, ((($K$13-$K$12)/235)*F22/100), 0)</f>
        <v>1.104331914893617</v>
      </c>
      <c r="H22" s="260" t="e">
        <f t="shared" ref="H22:H31" si="1">IF((ABS((J13-J12)*E22/100))&gt;0.1, (J13-J12)*E22/100, 0)</f>
        <v>#VALUE!</v>
      </c>
      <c r="I22" s="37"/>
      <c r="K22" s="99"/>
      <c r="L22" s="1"/>
      <c r="M22" s="101" t="s">
        <v>158</v>
      </c>
      <c r="N22" s="102"/>
      <c r="P22" s="24"/>
      <c r="Q22" s="24"/>
    </row>
    <row r="23" spans="2:23" ht="29.15" customHeight="1" x14ac:dyDescent="0.3">
      <c r="B23" s="38">
        <v>702.30010000000004</v>
      </c>
      <c r="C23" s="39" t="s">
        <v>31</v>
      </c>
      <c r="D23" s="40">
        <v>55</v>
      </c>
      <c r="E23" s="40">
        <v>1.7</v>
      </c>
      <c r="F23" s="41">
        <v>56.7</v>
      </c>
      <c r="G23" s="252">
        <f t="shared" si="0"/>
        <v>0.62490638297872336</v>
      </c>
      <c r="H23" s="253" t="e">
        <f t="shared" si="1"/>
        <v>#VALUE!</v>
      </c>
      <c r="I23" s="37"/>
      <c r="M23" s="87"/>
      <c r="N23" s="88">
        <v>2023</v>
      </c>
    </row>
    <row r="24" spans="2:23" ht="29.15" customHeight="1" x14ac:dyDescent="0.3">
      <c r="B24" s="38">
        <v>702.30020000000002</v>
      </c>
      <c r="C24" s="39" t="s">
        <v>32</v>
      </c>
      <c r="D24" s="40">
        <v>55</v>
      </c>
      <c r="E24" s="40">
        <v>1.7</v>
      </c>
      <c r="F24" s="41">
        <v>56.7</v>
      </c>
      <c r="G24" s="252">
        <f t="shared" si="0"/>
        <v>0.62490638297872336</v>
      </c>
      <c r="H24" s="253">
        <f t="shared" si="1"/>
        <v>0</v>
      </c>
      <c r="I24" s="37"/>
      <c r="M24" s="91" t="s">
        <v>144</v>
      </c>
      <c r="N24" s="92" t="s">
        <v>145</v>
      </c>
    </row>
    <row r="25" spans="2:23" ht="29.15" customHeight="1" x14ac:dyDescent="0.3">
      <c r="B25" s="38">
        <v>702.31010000000003</v>
      </c>
      <c r="C25" s="39" t="s">
        <v>33</v>
      </c>
      <c r="D25" s="40">
        <v>63</v>
      </c>
      <c r="E25" s="40">
        <v>2.7</v>
      </c>
      <c r="F25" s="41">
        <v>65.7</v>
      </c>
      <c r="G25" s="252">
        <f t="shared" si="0"/>
        <v>0.72409787234042555</v>
      </c>
      <c r="H25" s="253">
        <f t="shared" si="1"/>
        <v>0</v>
      </c>
      <c r="I25" s="37"/>
      <c r="M25" s="91" t="s">
        <v>146</v>
      </c>
      <c r="N25" s="97"/>
    </row>
    <row r="26" spans="2:23" ht="29.15" customHeight="1" x14ac:dyDescent="0.3">
      <c r="B26" s="38">
        <v>702.31020000000001</v>
      </c>
      <c r="C26" s="39" t="s">
        <v>34</v>
      </c>
      <c r="D26" s="40">
        <v>63</v>
      </c>
      <c r="E26" s="40">
        <v>2.7</v>
      </c>
      <c r="F26" s="41">
        <v>65.7</v>
      </c>
      <c r="G26" s="252">
        <f t="shared" si="0"/>
        <v>0.72409787234042555</v>
      </c>
      <c r="H26" s="253">
        <f t="shared" si="1"/>
        <v>0</v>
      </c>
      <c r="I26" s="37"/>
      <c r="M26" s="91" t="s">
        <v>148</v>
      </c>
      <c r="N26" s="97"/>
    </row>
    <row r="27" spans="2:23" ht="29.15" customHeight="1" x14ac:dyDescent="0.3">
      <c r="B27" s="38">
        <v>702.32010000000002</v>
      </c>
      <c r="C27" s="39" t="s">
        <v>35</v>
      </c>
      <c r="D27" s="40">
        <v>65</v>
      </c>
      <c r="E27" s="40">
        <v>8.1999999999999993</v>
      </c>
      <c r="F27" s="41">
        <v>73.2</v>
      </c>
      <c r="G27" s="252">
        <f t="shared" si="0"/>
        <v>0.80675744680851069</v>
      </c>
      <c r="H27" s="253">
        <f t="shared" si="1"/>
        <v>0</v>
      </c>
      <c r="I27" s="37"/>
      <c r="M27" s="91" t="s">
        <v>150</v>
      </c>
      <c r="N27" s="97"/>
    </row>
    <row r="28" spans="2:23" ht="29.15" customHeight="1" x14ac:dyDescent="0.3">
      <c r="B28" s="38">
        <v>702.33010000000002</v>
      </c>
      <c r="C28" s="39" t="s">
        <v>36</v>
      </c>
      <c r="D28" s="40">
        <v>65</v>
      </c>
      <c r="E28" s="40">
        <v>8.1999999999999993</v>
      </c>
      <c r="F28" s="41">
        <v>73.2</v>
      </c>
      <c r="G28" s="252">
        <f t="shared" si="0"/>
        <v>0.80675744680851069</v>
      </c>
      <c r="H28" s="253">
        <f t="shared" si="1"/>
        <v>0</v>
      </c>
      <c r="I28" s="37"/>
      <c r="M28" s="91" t="s">
        <v>142</v>
      </c>
      <c r="N28" s="97"/>
    </row>
    <row r="29" spans="2:23" ht="29.15" customHeight="1" x14ac:dyDescent="0.3">
      <c r="B29" s="38">
        <v>702.34010000000001</v>
      </c>
      <c r="C29" s="39" t="s">
        <v>37</v>
      </c>
      <c r="D29" s="40">
        <v>65</v>
      </c>
      <c r="E29" s="40">
        <v>2.7</v>
      </c>
      <c r="F29" s="41">
        <v>67.7</v>
      </c>
      <c r="G29" s="252">
        <f t="shared" si="0"/>
        <v>0.74614042553191484</v>
      </c>
      <c r="H29" s="253">
        <f t="shared" si="1"/>
        <v>0</v>
      </c>
      <c r="I29" s="37"/>
      <c r="M29" s="91" t="s">
        <v>151</v>
      </c>
      <c r="N29" s="97"/>
    </row>
    <row r="30" spans="2:23" ht="29.15" customHeight="1" x14ac:dyDescent="0.3">
      <c r="B30" s="38">
        <v>702.34019999999998</v>
      </c>
      <c r="C30" s="39" t="s">
        <v>38</v>
      </c>
      <c r="D30" s="40">
        <v>65</v>
      </c>
      <c r="E30" s="42">
        <v>8.1999999999999993</v>
      </c>
      <c r="F30" s="41">
        <v>73.2</v>
      </c>
      <c r="G30" s="252">
        <f t="shared" si="0"/>
        <v>0.80675744680851069</v>
      </c>
      <c r="H30" s="253">
        <f t="shared" si="1"/>
        <v>0</v>
      </c>
      <c r="I30" s="37"/>
      <c r="M30" s="91" t="s">
        <v>152</v>
      </c>
      <c r="N30" s="97"/>
    </row>
    <row r="31" spans="2:23" ht="29.15" customHeight="1" x14ac:dyDescent="0.3">
      <c r="B31" s="38">
        <v>702.3501</v>
      </c>
      <c r="C31" s="39" t="s">
        <v>39</v>
      </c>
      <c r="D31" s="40">
        <v>57</v>
      </c>
      <c r="E31" s="40">
        <v>0.2</v>
      </c>
      <c r="F31" s="41">
        <v>57.2</v>
      </c>
      <c r="G31" s="252">
        <f t="shared" si="0"/>
        <v>0.63041702127659571</v>
      </c>
      <c r="H31" s="253">
        <f t="shared" si="1"/>
        <v>0</v>
      </c>
      <c r="I31" s="37"/>
      <c r="M31" s="91" t="s">
        <v>153</v>
      </c>
      <c r="N31" s="97"/>
    </row>
    <row r="32" spans="2:23" ht="29.15" customHeight="1" x14ac:dyDescent="0.3">
      <c r="B32" s="43" t="s">
        <v>40</v>
      </c>
      <c r="C32" s="44" t="s">
        <v>39</v>
      </c>
      <c r="D32" s="45">
        <v>65</v>
      </c>
      <c r="E32" s="45">
        <v>0.2</v>
      </c>
      <c r="F32" s="46">
        <v>65.2</v>
      </c>
      <c r="G32" s="277">
        <f t="shared" si="0"/>
        <v>0.7185872340425532</v>
      </c>
      <c r="H32" s="278" t="e">
        <f>IF((ABS((#REF!-J22)*E32/100))&gt;0.1, (#REF!-J22)*E32/100, 0)</f>
        <v>#REF!</v>
      </c>
      <c r="I32" s="37"/>
      <c r="M32" s="91" t="s">
        <v>154</v>
      </c>
      <c r="N32" s="97"/>
    </row>
    <row r="33" spans="2:14" ht="29.15" customHeight="1" x14ac:dyDescent="0.3">
      <c r="B33" s="38">
        <v>702.36009999999999</v>
      </c>
      <c r="C33" s="39" t="s">
        <v>41</v>
      </c>
      <c r="D33" s="40">
        <v>57</v>
      </c>
      <c r="E33" s="40">
        <v>0.2</v>
      </c>
      <c r="F33" s="41">
        <v>57.2</v>
      </c>
      <c r="G33" s="252">
        <f t="shared" si="0"/>
        <v>0.63041702127659571</v>
      </c>
      <c r="H33" s="253" t="e">
        <f>IF((ABS((#REF!-#REF!)*E33/100))&gt;0.1, (#REF!-#REF!)*E33/100, 0)</f>
        <v>#REF!</v>
      </c>
      <c r="I33" s="37"/>
      <c r="M33" s="91" t="s">
        <v>155</v>
      </c>
      <c r="N33" s="97"/>
    </row>
    <row r="34" spans="2:14" ht="29.15" customHeight="1" x14ac:dyDescent="0.3">
      <c r="B34" s="43" t="s">
        <v>42</v>
      </c>
      <c r="C34" s="44" t="s">
        <v>41</v>
      </c>
      <c r="D34" s="45">
        <v>65</v>
      </c>
      <c r="E34" s="45">
        <v>0.2</v>
      </c>
      <c r="F34" s="46">
        <v>65.2</v>
      </c>
      <c r="G34" s="277">
        <f t="shared" si="0"/>
        <v>0.7185872340425532</v>
      </c>
      <c r="H34" s="278" t="e">
        <f>IF((ABS((#REF!-#REF!)*E34/100))&gt;0.1, (#REF!-#REF!)*E34/100, 0)</f>
        <v>#REF!</v>
      </c>
      <c r="I34" s="37"/>
      <c r="M34" s="91" t="s">
        <v>156</v>
      </c>
      <c r="N34" s="97"/>
    </row>
    <row r="35" spans="2:14" ht="29.15" customHeight="1" x14ac:dyDescent="0.3">
      <c r="B35" s="38" t="s">
        <v>43</v>
      </c>
      <c r="C35" s="39" t="s">
        <v>44</v>
      </c>
      <c r="D35" s="40">
        <v>63</v>
      </c>
      <c r="E35" s="40">
        <v>2.7</v>
      </c>
      <c r="F35" s="41">
        <v>65.7</v>
      </c>
      <c r="G35" s="252">
        <f t="shared" si="0"/>
        <v>0.72409787234042555</v>
      </c>
      <c r="H35" s="253" t="e">
        <f>IF((ABS((#REF!-#REF!)*E35/100))&gt;0.1, (#REF!-#REF!)*E35/100, 0)</f>
        <v>#REF!</v>
      </c>
      <c r="I35" s="37"/>
      <c r="M35" s="91" t="s">
        <v>157</v>
      </c>
      <c r="N35" s="97"/>
    </row>
    <row r="36" spans="2:14" ht="29.15" customHeight="1" thickBot="1" x14ac:dyDescent="0.35">
      <c r="B36" s="38" t="s">
        <v>45</v>
      </c>
      <c r="C36" s="39" t="s">
        <v>46</v>
      </c>
      <c r="D36" s="40">
        <v>63</v>
      </c>
      <c r="E36" s="40">
        <v>2.7</v>
      </c>
      <c r="F36" s="41">
        <v>65.7</v>
      </c>
      <c r="G36" s="252">
        <f t="shared" si="0"/>
        <v>0.72409787234042555</v>
      </c>
      <c r="H36" s="253" t="e">
        <f>IF((ABS((#REF!-#REF!)*E36/100))&gt;0.1, (#REF!-#REF!)*E36/100, 0)</f>
        <v>#REF!</v>
      </c>
      <c r="I36" s="37"/>
      <c r="M36" s="101" t="s">
        <v>158</v>
      </c>
      <c r="N36" s="102"/>
    </row>
    <row r="37" spans="2:14" ht="29.15" customHeight="1" x14ac:dyDescent="0.3">
      <c r="B37" s="38" t="s">
        <v>47</v>
      </c>
      <c r="C37" s="39" t="s">
        <v>48</v>
      </c>
      <c r="D37" s="40">
        <v>65</v>
      </c>
      <c r="E37" s="40">
        <v>8.1999999999999993</v>
      </c>
      <c r="F37" s="41">
        <v>73.2</v>
      </c>
      <c r="G37" s="252">
        <f t="shared" si="0"/>
        <v>0.80675744680851069</v>
      </c>
      <c r="H37" s="253" t="e">
        <f>IF((ABS((#REF!-#REF!)*E37/100))&gt;0.1, (#REF!-#REF!)*E37/100, 0)</f>
        <v>#REF!</v>
      </c>
      <c r="I37" s="37"/>
      <c r="M37" s="87"/>
      <c r="N37" s="88">
        <v>2024</v>
      </c>
    </row>
    <row r="38" spans="2:14" ht="29.15" customHeight="1" x14ac:dyDescent="0.3">
      <c r="B38" s="38">
        <v>702.40009999999995</v>
      </c>
      <c r="C38" s="39" t="s">
        <v>49</v>
      </c>
      <c r="D38" s="40">
        <v>60</v>
      </c>
      <c r="E38" s="40">
        <v>2.7</v>
      </c>
      <c r="F38" s="41">
        <v>62.7</v>
      </c>
      <c r="G38" s="252">
        <f t="shared" si="0"/>
        <v>0.69103404255319145</v>
      </c>
      <c r="H38" s="253" t="e">
        <f>IF((ABS((#REF!-#REF!)*E38/100))&gt;0.1, (#REF!-#REF!)*E38/100, 0)</f>
        <v>#REF!</v>
      </c>
      <c r="I38" s="37"/>
      <c r="M38" s="91" t="s">
        <v>144</v>
      </c>
      <c r="N38" s="92" t="s">
        <v>145</v>
      </c>
    </row>
    <row r="39" spans="2:14" ht="29.15" customHeight="1" x14ac:dyDescent="0.3">
      <c r="B39" s="38">
        <v>702.40020000000004</v>
      </c>
      <c r="C39" s="39" t="s">
        <v>50</v>
      </c>
      <c r="D39" s="40">
        <v>60</v>
      </c>
      <c r="E39" s="42">
        <v>2.7</v>
      </c>
      <c r="F39" s="41">
        <v>62.7</v>
      </c>
      <c r="G39" s="252">
        <f t="shared" si="0"/>
        <v>0.69103404255319145</v>
      </c>
      <c r="H39" s="253" t="e">
        <f>IF((ABS((#REF!-#REF!)*E39/100))&gt;0.1, (#REF!-#REF!)*E39/100, 0)</f>
        <v>#REF!</v>
      </c>
      <c r="I39" s="37"/>
      <c r="M39" s="91" t="s">
        <v>146</v>
      </c>
      <c r="N39" s="97"/>
    </row>
    <row r="40" spans="2:14" ht="29.15" customHeight="1" x14ac:dyDescent="0.3">
      <c r="B40" s="38">
        <v>702.41010000000006</v>
      </c>
      <c r="C40" s="39" t="s">
        <v>51</v>
      </c>
      <c r="D40" s="40">
        <v>65</v>
      </c>
      <c r="E40" s="40">
        <v>2.7</v>
      </c>
      <c r="F40" s="41">
        <v>67.7</v>
      </c>
      <c r="G40" s="252">
        <f t="shared" si="0"/>
        <v>0.74614042553191484</v>
      </c>
      <c r="H40" s="253" t="e">
        <f>IF((ABS((#REF!-#REF!)*E40/100))&gt;0.1, (#REF!-#REF!)*E40/100, 0)</f>
        <v>#REF!</v>
      </c>
      <c r="I40" s="37"/>
      <c r="M40" s="91" t="s">
        <v>148</v>
      </c>
      <c r="N40" s="97"/>
    </row>
    <row r="41" spans="2:14" ht="29.15" customHeight="1" x14ac:dyDescent="0.3">
      <c r="B41" s="38">
        <v>702.42010000000005</v>
      </c>
      <c r="C41" s="39" t="s">
        <v>52</v>
      </c>
      <c r="D41" s="40">
        <v>65</v>
      </c>
      <c r="E41" s="40">
        <v>10.199999999999999</v>
      </c>
      <c r="F41" s="41">
        <v>75.2</v>
      </c>
      <c r="G41" s="252">
        <f t="shared" si="0"/>
        <v>0.82879999999999998</v>
      </c>
      <c r="H41" s="253" t="e">
        <f>IF((ABS((#REF!-#REF!)*E41/100))&gt;0.1, (#REF!-#REF!)*E41/100, 0)</f>
        <v>#REF!</v>
      </c>
      <c r="I41" s="37"/>
      <c r="M41" s="91" t="s">
        <v>150</v>
      </c>
      <c r="N41" s="97"/>
    </row>
    <row r="42" spans="2:14" ht="29.15" customHeight="1" thickBot="1" x14ac:dyDescent="0.35">
      <c r="B42" s="38">
        <v>702.43010000000004</v>
      </c>
      <c r="C42" s="39" t="s">
        <v>53</v>
      </c>
      <c r="D42" s="40">
        <v>65</v>
      </c>
      <c r="E42" s="40">
        <v>10.199999999999999</v>
      </c>
      <c r="F42" s="41">
        <v>75.2</v>
      </c>
      <c r="G42" s="252">
        <f t="shared" si="0"/>
        <v>0.82879999999999998</v>
      </c>
      <c r="H42" s="253" t="e">
        <f>IF((ABS((#REF!-#REF!)*E42/100))&gt;0.1, (#REF!-#REF!)*E42/100, 0)</f>
        <v>#REF!</v>
      </c>
      <c r="I42" s="37"/>
      <c r="M42" s="101" t="s">
        <v>142</v>
      </c>
      <c r="N42" s="102"/>
    </row>
    <row r="43" spans="2:14" ht="29.15" customHeight="1" x14ac:dyDescent="0.3">
      <c r="B43" s="38" t="s">
        <v>54</v>
      </c>
      <c r="C43" s="39" t="s">
        <v>55</v>
      </c>
      <c r="D43" s="40">
        <v>57</v>
      </c>
      <c r="E43" s="40">
        <v>0.2</v>
      </c>
      <c r="F43" s="41">
        <v>57.2</v>
      </c>
      <c r="G43" s="252">
        <f t="shared" si="0"/>
        <v>0.63041702127659571</v>
      </c>
      <c r="H43" s="253" t="e">
        <f>IF((ABS((#REF!-#REF!)*E43/100))&gt;0.1, (#REF!-#REF!)*E43/100, 0)</f>
        <v>#REF!</v>
      </c>
      <c r="I43" s="37"/>
    </row>
    <row r="44" spans="2:14" ht="29.15" customHeight="1" x14ac:dyDescent="0.3">
      <c r="B44" s="43" t="s">
        <v>56</v>
      </c>
      <c r="C44" s="44" t="s">
        <v>55</v>
      </c>
      <c r="D44" s="45">
        <v>65</v>
      </c>
      <c r="E44" s="45">
        <v>0.2</v>
      </c>
      <c r="F44" s="46">
        <v>65.2</v>
      </c>
      <c r="G44" s="277">
        <f t="shared" si="0"/>
        <v>0.7185872340425532</v>
      </c>
      <c r="H44" s="278" t="e">
        <f>IF((ABS((#REF!-#REF!)*E44/100))&gt;0.1, (#REF!-#REF!)*E44/100, 0)</f>
        <v>#REF!</v>
      </c>
      <c r="I44" s="37"/>
    </row>
    <row r="45" spans="2:14" ht="29.15" customHeight="1" x14ac:dyDescent="0.3">
      <c r="B45" s="38" t="s">
        <v>57</v>
      </c>
      <c r="C45" s="39" t="s">
        <v>58</v>
      </c>
      <c r="D45" s="40">
        <v>57</v>
      </c>
      <c r="E45" s="40">
        <v>0.2</v>
      </c>
      <c r="F45" s="41">
        <v>57.2</v>
      </c>
      <c r="G45" s="252">
        <f t="shared" si="0"/>
        <v>0.63041702127659571</v>
      </c>
      <c r="H45" s="253" t="e">
        <f>IF((ABS((#REF!-#REF!)*E45/100))&gt;0.1, (#REF!-#REF!)*E45/100, 0)</f>
        <v>#REF!</v>
      </c>
      <c r="I45" s="37"/>
    </row>
    <row r="46" spans="2:14" ht="29.15" customHeight="1" x14ac:dyDescent="0.3">
      <c r="B46" s="43" t="s">
        <v>59</v>
      </c>
      <c r="C46" s="44" t="s">
        <v>58</v>
      </c>
      <c r="D46" s="45">
        <v>65</v>
      </c>
      <c r="E46" s="47">
        <v>0.2</v>
      </c>
      <c r="F46" s="46">
        <v>65.2</v>
      </c>
      <c r="G46" s="277">
        <f t="shared" si="0"/>
        <v>0.7185872340425532</v>
      </c>
      <c r="H46" s="278" t="e">
        <f>IF((ABS((#REF!-#REF!)*E46/100))&gt;0.1, (#REF!-#REF!)*E46/100, 0)</f>
        <v>#REF!</v>
      </c>
      <c r="I46" s="37"/>
    </row>
    <row r="47" spans="2:14" ht="29.15" customHeight="1" x14ac:dyDescent="0.3">
      <c r="B47" s="38">
        <v>702.46010000000001</v>
      </c>
      <c r="C47" s="39" t="s">
        <v>60</v>
      </c>
      <c r="D47" s="40">
        <v>62</v>
      </c>
      <c r="E47" s="40">
        <v>0.2</v>
      </c>
      <c r="F47" s="41">
        <v>62.2</v>
      </c>
      <c r="G47" s="252">
        <f t="shared" si="0"/>
        <v>0.6855234042553191</v>
      </c>
      <c r="H47" s="253" t="e">
        <f>IF((ABS((#REF!-#REF!)*E47/100))&gt;0.1, (#REF!-#REF!)*E47/100, 0)</f>
        <v>#REF!</v>
      </c>
      <c r="I47" s="37"/>
    </row>
    <row r="48" spans="2:14" ht="29.15" customHeight="1" x14ac:dyDescent="0.3">
      <c r="B48" s="38" t="s">
        <v>61</v>
      </c>
      <c r="C48" s="39" t="s">
        <v>62</v>
      </c>
      <c r="D48" s="40">
        <v>60</v>
      </c>
      <c r="E48" s="40">
        <v>2.7</v>
      </c>
      <c r="F48" s="41">
        <v>62.7</v>
      </c>
      <c r="G48" s="252">
        <f t="shared" si="0"/>
        <v>0.69103404255319145</v>
      </c>
      <c r="H48" s="253" t="e">
        <f>IF((ABS((#REF!-#REF!)*E48/100))&gt;0.1, (#REF!-#REF!)*E48/100, 0)</f>
        <v>#REF!</v>
      </c>
      <c r="I48" s="37"/>
    </row>
    <row r="49" spans="2:17" ht="29.15" customHeight="1" x14ac:dyDescent="0.3">
      <c r="B49" s="38" t="s">
        <v>63</v>
      </c>
      <c r="C49" s="39" t="s">
        <v>64</v>
      </c>
      <c r="D49" s="40">
        <v>65</v>
      </c>
      <c r="E49" s="40">
        <v>2.7</v>
      </c>
      <c r="F49" s="41">
        <v>67.7</v>
      </c>
      <c r="G49" s="252">
        <f t="shared" si="0"/>
        <v>0.74614042553191484</v>
      </c>
      <c r="H49" s="253" t="e">
        <f>IF((ABS((#REF!-#REF!)*E49/100))&gt;0.1, (#REF!-#REF!)*E49/100, 0)</f>
        <v>#REF!</v>
      </c>
      <c r="I49" s="37"/>
    </row>
    <row r="50" spans="2:17" ht="29.15" customHeight="1" x14ac:dyDescent="0.3">
      <c r="B50" s="38" t="s">
        <v>65</v>
      </c>
      <c r="C50" s="39" t="s">
        <v>66</v>
      </c>
      <c r="D50" s="40">
        <v>62</v>
      </c>
      <c r="E50" s="40">
        <v>0.2</v>
      </c>
      <c r="F50" s="41">
        <v>62.2</v>
      </c>
      <c r="G50" s="252">
        <f t="shared" si="0"/>
        <v>0.6855234042553191</v>
      </c>
      <c r="H50" s="253" t="e">
        <f>IF((ABS((#REF!-#REF!)*E50/100))&gt;0.1, (#REF!-#REF!)*E50/100, 0)</f>
        <v>#REF!</v>
      </c>
      <c r="I50" s="37"/>
    </row>
    <row r="51" spans="2:17" ht="29.15" customHeight="1" x14ac:dyDescent="0.3">
      <c r="B51" s="38" t="s">
        <v>67</v>
      </c>
      <c r="C51" s="39" t="s">
        <v>68</v>
      </c>
      <c r="D51" s="40">
        <v>40</v>
      </c>
      <c r="E51" s="40">
        <v>0.2</v>
      </c>
      <c r="F51" s="41">
        <v>40.200000000000003</v>
      </c>
      <c r="G51" s="252">
        <f t="shared" si="0"/>
        <v>0.4430553191489362</v>
      </c>
      <c r="H51" s="253" t="e">
        <f>IF((ABS((#REF!-#REF!)*E51/100))&gt;0.1, (#REF!-#REF!)*E51/100, 0)</f>
        <v>#REF!</v>
      </c>
      <c r="I51" s="37"/>
    </row>
    <row r="52" spans="2:17" ht="29.15" customHeight="1" x14ac:dyDescent="0.3">
      <c r="B52" s="38" t="s">
        <v>67</v>
      </c>
      <c r="C52" s="39" t="s">
        <v>69</v>
      </c>
      <c r="D52" s="48"/>
      <c r="E52" s="48"/>
      <c r="F52" s="49"/>
      <c r="G52" s="275" t="s">
        <v>70</v>
      </c>
      <c r="H52" s="276" t="e">
        <f>IF((ABS((#REF!-#REF!)*E52/100))&gt;0.1, (#REF!-#REF!)*E52/100, 0)</f>
        <v>#REF!</v>
      </c>
      <c r="I52" s="37"/>
    </row>
    <row r="53" spans="2:17" ht="29.15" customHeight="1" thickBot="1" x14ac:dyDescent="0.35">
      <c r="B53" s="272" t="s">
        <v>71</v>
      </c>
      <c r="C53" s="273"/>
      <c r="D53" s="273"/>
      <c r="E53" s="273"/>
      <c r="F53" s="273"/>
      <c r="G53" s="273"/>
      <c r="H53" s="274"/>
      <c r="I53" s="37"/>
    </row>
    <row r="54" spans="2:17" ht="45" customHeight="1" thickBot="1" x14ac:dyDescent="0.35">
      <c r="B54" s="50"/>
      <c r="C54" s="51"/>
      <c r="D54" s="52"/>
      <c r="E54" s="53"/>
      <c r="F54" s="54"/>
      <c r="G54" s="55"/>
      <c r="H54" s="55"/>
      <c r="I54" s="37"/>
    </row>
    <row r="55" spans="2:17" ht="46" customHeight="1" thickBot="1" x14ac:dyDescent="0.3">
      <c r="B55" s="254" t="s">
        <v>72</v>
      </c>
      <c r="C55" s="229"/>
      <c r="D55" s="229"/>
      <c r="E55" s="229"/>
      <c r="F55" s="229"/>
      <c r="G55" s="229"/>
      <c r="H55" s="230"/>
      <c r="I55" s="9"/>
    </row>
    <row r="56" spans="2:17" ht="44.15" customHeight="1" thickBot="1" x14ac:dyDescent="0.3">
      <c r="B56" s="28" t="s">
        <v>23</v>
      </c>
      <c r="C56" s="29" t="s">
        <v>24</v>
      </c>
      <c r="D56" s="30" t="s">
        <v>25</v>
      </c>
      <c r="E56" s="30" t="s">
        <v>26</v>
      </c>
      <c r="F56" s="30" t="s">
        <v>27</v>
      </c>
      <c r="G56" s="255" t="s">
        <v>28</v>
      </c>
      <c r="H56" s="256"/>
      <c r="I56" s="31"/>
    </row>
    <row r="57" spans="2:17" ht="24.65" customHeight="1" thickBot="1" x14ac:dyDescent="0.35">
      <c r="B57" s="56" t="s">
        <v>73</v>
      </c>
      <c r="C57" s="57" t="s">
        <v>74</v>
      </c>
      <c r="D57" s="58">
        <v>65</v>
      </c>
      <c r="E57" s="59">
        <v>1</v>
      </c>
      <c r="F57" s="60">
        <f>D57+E57</f>
        <v>66</v>
      </c>
      <c r="G57" s="266">
        <f>IF((ABS((($K$13-$K$12)/235)*F57/100))&gt;0.01, ((($K$13-$K$12)/235)*F57/100), 0)</f>
        <v>0.72740425531914898</v>
      </c>
      <c r="H57" s="267" t="e">
        <f>IF((ABS((#REF!-#REF!)*E57/100))&gt;0.1, (#REF!-#REF!)*E57/100, 0)</f>
        <v>#REF!</v>
      </c>
      <c r="I57" s="37"/>
    </row>
    <row r="58" spans="2:17" ht="45" customHeight="1" thickBot="1" x14ac:dyDescent="0.35">
      <c r="B58" s="50"/>
      <c r="C58" s="51"/>
      <c r="D58" s="52"/>
      <c r="E58" s="53"/>
      <c r="F58" s="54"/>
      <c r="G58" s="55"/>
      <c r="H58" s="55"/>
      <c r="I58" s="37"/>
    </row>
    <row r="59" spans="2:17" ht="46" customHeight="1" thickBot="1" x14ac:dyDescent="0.3">
      <c r="B59" s="254" t="s">
        <v>75</v>
      </c>
      <c r="C59" s="229"/>
      <c r="D59" s="229"/>
      <c r="E59" s="229"/>
      <c r="F59" s="229"/>
      <c r="G59" s="229"/>
      <c r="H59" s="230"/>
      <c r="I59" s="9"/>
      <c r="P59" s="24"/>
      <c r="Q59" s="24"/>
    </row>
    <row r="60" spans="2:17" ht="44.15" customHeight="1" thickBot="1" x14ac:dyDescent="0.3">
      <c r="B60" s="28" t="s">
        <v>23</v>
      </c>
      <c r="C60" s="29" t="s">
        <v>24</v>
      </c>
      <c r="D60" s="30" t="s">
        <v>25</v>
      </c>
      <c r="E60" s="30" t="s">
        <v>26</v>
      </c>
      <c r="F60" s="30" t="s">
        <v>27</v>
      </c>
      <c r="G60" s="255" t="s">
        <v>76</v>
      </c>
      <c r="H60" s="256"/>
      <c r="I60" s="31"/>
      <c r="P60" s="24"/>
      <c r="Q60" s="24"/>
    </row>
    <row r="61" spans="2:17" ht="22.5" customHeight="1" thickBot="1" x14ac:dyDescent="0.35">
      <c r="B61" s="107" t="s">
        <v>77</v>
      </c>
      <c r="C61" s="108" t="s">
        <v>78</v>
      </c>
      <c r="D61" s="109">
        <v>56</v>
      </c>
      <c r="E61" s="110">
        <v>0.2</v>
      </c>
      <c r="F61" s="111">
        <v>56.2</v>
      </c>
      <c r="G61" s="268">
        <f>IF((ABS((($K$13-$K$12)/235)*F61/100))&gt;0.01, ((($K$13-$K$12)/235)*F61/100), 0)</f>
        <v>0.61939574468085101</v>
      </c>
      <c r="H61" s="269" t="e">
        <f>IF((ABS((#REF!-#REF!)*E61/100))&gt;0.1, (#REF!-#REF!)*E61/100, 0)</f>
        <v>#REF!</v>
      </c>
      <c r="I61" s="37"/>
      <c r="P61" s="24"/>
      <c r="Q61" s="24"/>
    </row>
    <row r="62" spans="2:17" ht="44.15" customHeight="1" thickBot="1" x14ac:dyDescent="0.3">
      <c r="B62" s="28" t="s">
        <v>23</v>
      </c>
      <c r="C62" s="29" t="s">
        <v>24</v>
      </c>
      <c r="D62" s="30" t="s">
        <v>25</v>
      </c>
      <c r="E62" s="30" t="s">
        <v>26</v>
      </c>
      <c r="F62" s="30" t="s">
        <v>27</v>
      </c>
      <c r="G62" s="255" t="s">
        <v>81</v>
      </c>
      <c r="H62" s="256"/>
      <c r="I62" s="31"/>
      <c r="P62" s="24"/>
      <c r="Q62" s="24"/>
    </row>
    <row r="63" spans="2:17" ht="22.5" customHeight="1" thickBot="1" x14ac:dyDescent="0.35">
      <c r="B63" s="56" t="s">
        <v>77</v>
      </c>
      <c r="C63" s="112" t="s">
        <v>78</v>
      </c>
      <c r="D63" s="58">
        <v>56</v>
      </c>
      <c r="E63" s="59">
        <v>0.2</v>
      </c>
      <c r="F63" s="60">
        <v>56.2</v>
      </c>
      <c r="G63" s="270">
        <f>IF((ABS((($K$13-$K$12)/2000)*F63/100))&gt;0.001, ((($K$13-$K$12)/2000)*F63/100), 0)</f>
        <v>7.277900000000001E-2</v>
      </c>
      <c r="H63" s="271" t="e">
        <f>IF((ABS((#REF!-#REF!)*E63/100))&gt;0.1, (#REF!-#REF!)*E63/100, 0)</f>
        <v>#REF!</v>
      </c>
      <c r="I63" s="37"/>
      <c r="P63" s="24"/>
      <c r="Q63" s="24"/>
    </row>
    <row r="64" spans="2:17" ht="44.15" customHeight="1" thickBot="1" x14ac:dyDescent="0.3">
      <c r="B64" s="28" t="s">
        <v>23</v>
      </c>
      <c r="C64" s="29" t="s">
        <v>24</v>
      </c>
      <c r="D64" s="30" t="s">
        <v>25</v>
      </c>
      <c r="E64" s="30" t="s">
        <v>26</v>
      </c>
      <c r="F64" s="30" t="s">
        <v>27</v>
      </c>
      <c r="G64" s="255" t="s">
        <v>76</v>
      </c>
      <c r="H64" s="256"/>
      <c r="I64" s="31"/>
      <c r="P64" s="24"/>
      <c r="Q64" s="24"/>
    </row>
    <row r="65" spans="2:17" ht="22" customHeight="1" thickBot="1" x14ac:dyDescent="0.35">
      <c r="B65" s="32" t="s">
        <v>79</v>
      </c>
      <c r="C65" s="61" t="s">
        <v>80</v>
      </c>
      <c r="D65" s="34">
        <v>95</v>
      </c>
      <c r="E65" s="35">
        <v>0.2</v>
      </c>
      <c r="F65" s="36">
        <v>95.2</v>
      </c>
      <c r="G65" s="259">
        <f>IF((ABS((($K$13-$K$12)/235)*F65/100))&gt;0.01, ((($K$13-$K$12)/235)*F65/100), 0)</f>
        <v>1.0492255319148935</v>
      </c>
      <c r="H65" s="260" t="e">
        <f>IF((ABS((#REF!-#REF!)*E65/100))&gt;0.1, (#REF!-#REF!)*E65/100, 0)</f>
        <v>#REF!</v>
      </c>
      <c r="I65" s="37"/>
    </row>
    <row r="66" spans="2:17" ht="44.15" customHeight="1" thickBot="1" x14ac:dyDescent="0.3">
      <c r="B66" s="28" t="s">
        <v>23</v>
      </c>
      <c r="C66" s="29" t="s">
        <v>24</v>
      </c>
      <c r="D66" s="30" t="s">
        <v>25</v>
      </c>
      <c r="E66" s="30" t="s">
        <v>26</v>
      </c>
      <c r="F66" s="30" t="s">
        <v>27</v>
      </c>
      <c r="G66" s="255" t="s">
        <v>81</v>
      </c>
      <c r="H66" s="256"/>
    </row>
    <row r="67" spans="2:17" ht="22" customHeight="1" thickBot="1" x14ac:dyDescent="0.3">
      <c r="B67" s="123" t="s">
        <v>82</v>
      </c>
      <c r="C67" s="124" t="s">
        <v>83</v>
      </c>
      <c r="D67" s="125">
        <v>40</v>
      </c>
      <c r="E67" s="125">
        <v>0.2</v>
      </c>
      <c r="F67" s="126">
        <v>40.200000000000003</v>
      </c>
      <c r="G67" s="261">
        <f>IF((ABS((($K$13-$K$12)/2000)*F67/100))&gt;0.001, ((($K$13-$K$12)/2000)*F67/100), 0)</f>
        <v>5.2059000000000008E-2</v>
      </c>
      <c r="H67" s="262" t="e">
        <f>IF((ABS((#REF!-#REF!)*E67/100))&gt;0.1, (#REF!-#REF!)*E67/100, 0)</f>
        <v>#REF!</v>
      </c>
      <c r="I67" s="31"/>
      <c r="P67" s="24"/>
      <c r="Q67" s="24"/>
    </row>
    <row r="68" spans="2:17" ht="44.15" customHeight="1" thickBot="1" x14ac:dyDescent="0.35">
      <c r="B68" s="263" t="s">
        <v>84</v>
      </c>
      <c r="C68" s="264"/>
      <c r="D68" s="264"/>
      <c r="E68" s="264"/>
      <c r="F68" s="264"/>
      <c r="G68" s="264"/>
      <c r="H68" s="265"/>
      <c r="I68" s="37"/>
      <c r="P68" s="24"/>
      <c r="Q68" s="24"/>
    </row>
    <row r="69" spans="2:17" ht="44.15" customHeight="1" thickBot="1" x14ac:dyDescent="0.3">
      <c r="B69" s="28" t="s">
        <v>23</v>
      </c>
      <c r="C69" s="29" t="s">
        <v>24</v>
      </c>
      <c r="D69" s="30" t="s">
        <v>25</v>
      </c>
      <c r="E69" s="30" t="s">
        <v>26</v>
      </c>
      <c r="F69" s="30" t="s">
        <v>27</v>
      </c>
      <c r="G69" s="255" t="s">
        <v>85</v>
      </c>
      <c r="H69" s="256"/>
    </row>
    <row r="70" spans="2:17" ht="22" customHeight="1" thickBot="1" x14ac:dyDescent="0.3">
      <c r="B70" s="56" t="s">
        <v>77</v>
      </c>
      <c r="C70" s="57" t="s">
        <v>78</v>
      </c>
      <c r="D70" s="58">
        <v>56</v>
      </c>
      <c r="E70" s="59">
        <v>0.2</v>
      </c>
      <c r="F70" s="60">
        <v>56.2</v>
      </c>
      <c r="G70" s="266">
        <f>IF((ABS((($K$13-$K$12)/14400)*F70/100))&gt;0.002, ((($K$13-$K$12)/14400)*F70/100), 0)</f>
        <v>1.0108194444444446E-2</v>
      </c>
      <c r="H70" s="267" t="e">
        <f>IF((ABS((#REF!-#REF!)*E70/100))&gt;0.1, (#REF!-#REF!)*E70/100, 0)</f>
        <v>#REF!</v>
      </c>
      <c r="I70" s="9"/>
    </row>
    <row r="71" spans="2:17" ht="56.25" customHeight="1" thickBot="1" x14ac:dyDescent="0.3">
      <c r="I71" s="31"/>
    </row>
    <row r="72" spans="2:17" ht="46" customHeight="1" thickBot="1" x14ac:dyDescent="0.35">
      <c r="B72" s="254" t="s">
        <v>86</v>
      </c>
      <c r="C72" s="229"/>
      <c r="D72" s="229"/>
      <c r="E72" s="229"/>
      <c r="F72" s="229"/>
      <c r="G72" s="229"/>
      <c r="H72" s="230"/>
      <c r="I72" s="37"/>
    </row>
    <row r="73" spans="2:17" ht="44.15" customHeight="1" thickBot="1" x14ac:dyDescent="0.35">
      <c r="B73" s="64" t="s">
        <v>23</v>
      </c>
      <c r="C73" s="29" t="s">
        <v>24</v>
      </c>
      <c r="D73" s="30" t="s">
        <v>25</v>
      </c>
      <c r="E73" s="30" t="s">
        <v>87</v>
      </c>
      <c r="F73" s="30" t="s">
        <v>27</v>
      </c>
      <c r="G73" s="255" t="s">
        <v>88</v>
      </c>
      <c r="H73" s="256"/>
      <c r="I73" s="37"/>
    </row>
    <row r="74" spans="2:17" ht="22" customHeight="1" x14ac:dyDescent="0.3">
      <c r="B74" s="65" t="s">
        <v>89</v>
      </c>
      <c r="C74" s="61" t="s">
        <v>90</v>
      </c>
      <c r="D74" s="34">
        <v>9</v>
      </c>
      <c r="E74" s="35">
        <v>0.2</v>
      </c>
      <c r="F74" s="36">
        <v>9.1999999999999993</v>
      </c>
      <c r="G74" s="259">
        <f t="shared" ref="G74:G82" si="2">IF((ABS(($K$13-$K$12)*F74/100))&gt;0.1, ($K$13-$K$12)*F74/100, 0)</f>
        <v>23.827999999999996</v>
      </c>
      <c r="H74" s="260" t="e">
        <f>IF((ABS((#REF!-#REF!)*E74/100))&gt;0.1, (#REF!-#REF!)*E74/100, 0)</f>
        <v>#REF!</v>
      </c>
      <c r="I74" s="37"/>
    </row>
    <row r="75" spans="2:17" ht="22" customHeight="1" x14ac:dyDescent="0.3">
      <c r="B75" s="66" t="s">
        <v>91</v>
      </c>
      <c r="C75" s="62" t="s">
        <v>92</v>
      </c>
      <c r="D75" s="40">
        <v>9</v>
      </c>
      <c r="E75" s="40">
        <v>0.2</v>
      </c>
      <c r="F75" s="41">
        <v>9.1999999999999993</v>
      </c>
      <c r="G75" s="252">
        <f t="shared" si="2"/>
        <v>23.827999999999996</v>
      </c>
      <c r="H75" s="253" t="e">
        <f>IF((ABS((#REF!-#REF!)*E75/100))&gt;0.1, (#REF!-#REF!)*E75/100, 0)</f>
        <v>#REF!</v>
      </c>
      <c r="I75" s="37"/>
    </row>
    <row r="76" spans="2:17" ht="22" customHeight="1" x14ac:dyDescent="0.3">
      <c r="B76" s="66" t="s">
        <v>93</v>
      </c>
      <c r="C76" s="62" t="s">
        <v>94</v>
      </c>
      <c r="D76" s="40">
        <v>9</v>
      </c>
      <c r="E76" s="40">
        <v>0.2</v>
      </c>
      <c r="F76" s="41">
        <v>9.1999999999999993</v>
      </c>
      <c r="G76" s="252">
        <f t="shared" si="2"/>
        <v>23.827999999999996</v>
      </c>
      <c r="H76" s="253" t="e">
        <f>IF((ABS((#REF!-#REF!)*E76/100))&gt;0.1, (#REF!-#REF!)*E76/100, 0)</f>
        <v>#REF!</v>
      </c>
      <c r="I76" s="37"/>
    </row>
    <row r="77" spans="2:17" ht="22" customHeight="1" x14ac:dyDescent="0.3">
      <c r="B77" s="66" t="s">
        <v>95</v>
      </c>
      <c r="C77" s="62" t="s">
        <v>96</v>
      </c>
      <c r="D77" s="40">
        <v>7.5</v>
      </c>
      <c r="E77" s="40">
        <v>0.2</v>
      </c>
      <c r="F77" s="41">
        <v>7.7</v>
      </c>
      <c r="G77" s="252">
        <f t="shared" si="2"/>
        <v>19.942999999999998</v>
      </c>
      <c r="H77" s="253" t="e">
        <f>IF((ABS((#REF!-#REF!)*E77/100))&gt;0.1, (#REF!-#REF!)*E77/100, 0)</f>
        <v>#REF!</v>
      </c>
      <c r="I77" s="37"/>
    </row>
    <row r="78" spans="2:17" ht="22" customHeight="1" x14ac:dyDescent="0.3">
      <c r="B78" s="66" t="s">
        <v>97</v>
      </c>
      <c r="C78" s="62" t="s">
        <v>98</v>
      </c>
      <c r="D78" s="40">
        <v>7.5</v>
      </c>
      <c r="E78" s="40">
        <v>0.2</v>
      </c>
      <c r="F78" s="41">
        <v>7.7</v>
      </c>
      <c r="G78" s="252">
        <f t="shared" si="2"/>
        <v>19.942999999999998</v>
      </c>
      <c r="H78" s="253" t="e">
        <f>IF((ABS((#REF!-#REF!)*E78/100))&gt;0.1, (#REF!-#REF!)*E78/100, 0)</f>
        <v>#REF!</v>
      </c>
      <c r="I78" s="37"/>
    </row>
    <row r="79" spans="2:17" ht="22" customHeight="1" x14ac:dyDescent="0.3">
      <c r="B79" s="66" t="s">
        <v>99</v>
      </c>
      <c r="C79" s="62" t="s">
        <v>100</v>
      </c>
      <c r="D79" s="40">
        <v>7.5</v>
      </c>
      <c r="E79" s="40">
        <v>0.2</v>
      </c>
      <c r="F79" s="41">
        <v>7.7</v>
      </c>
      <c r="G79" s="252">
        <f t="shared" si="2"/>
        <v>19.942999999999998</v>
      </c>
      <c r="H79" s="253" t="e">
        <f>IF((ABS((#REF!-#REF!)*E79/100))&gt;0.1, (#REF!-#REF!)*E79/100, 0)</f>
        <v>#REF!</v>
      </c>
      <c r="I79" s="37"/>
    </row>
    <row r="80" spans="2:17" ht="22" customHeight="1" x14ac:dyDescent="0.3">
      <c r="B80" s="66" t="s">
        <v>101</v>
      </c>
      <c r="C80" s="62" t="s">
        <v>102</v>
      </c>
      <c r="D80" s="40">
        <v>7.5</v>
      </c>
      <c r="E80" s="40">
        <v>0.2</v>
      </c>
      <c r="F80" s="41">
        <v>7.7</v>
      </c>
      <c r="G80" s="252">
        <f t="shared" si="2"/>
        <v>19.942999999999998</v>
      </c>
      <c r="H80" s="253" t="e">
        <f>IF((ABS((#REF!-#REF!)*E80/100))&gt;0.1, (#REF!-#REF!)*E80/100, 0)</f>
        <v>#REF!</v>
      </c>
      <c r="I80" s="37"/>
    </row>
    <row r="81" spans="2:14" ht="22" customHeight="1" x14ac:dyDescent="0.25">
      <c r="B81" s="66" t="s">
        <v>103</v>
      </c>
      <c r="C81" s="62" t="s">
        <v>104</v>
      </c>
      <c r="D81" s="40">
        <v>13.5</v>
      </c>
      <c r="E81" s="40">
        <v>0.2</v>
      </c>
      <c r="F81" s="41">
        <v>13.7</v>
      </c>
      <c r="G81" s="252">
        <f t="shared" si="2"/>
        <v>35.482999999999997</v>
      </c>
      <c r="H81" s="253" t="e">
        <f>IF((ABS((#REF!-#REF!)*E81/100))&gt;0.1, (#REF!-#REF!)*E81/100, 0)</f>
        <v>#REF!</v>
      </c>
    </row>
    <row r="82" spans="2:14" ht="22" customHeight="1" thickBot="1" x14ac:dyDescent="0.3">
      <c r="B82" s="13" t="s">
        <v>105</v>
      </c>
      <c r="C82" s="67" t="s">
        <v>106</v>
      </c>
      <c r="D82" s="68">
        <v>12</v>
      </c>
      <c r="E82" s="68">
        <v>0.2</v>
      </c>
      <c r="F82" s="69">
        <v>12.2</v>
      </c>
      <c r="G82" s="250">
        <f t="shared" si="2"/>
        <v>31.597999999999999</v>
      </c>
      <c r="H82" s="251" t="e">
        <f>IF((ABS((#REF!-#REF!)*E82/100))&gt;0.1, (#REF!-#REF!)*E82/100, 0)</f>
        <v>#REF!</v>
      </c>
      <c r="I82" s="9"/>
    </row>
    <row r="83" spans="2:14" ht="56.25" customHeight="1" thickBot="1" x14ac:dyDescent="0.3">
      <c r="I83" s="31"/>
    </row>
    <row r="84" spans="2:14" ht="46" customHeight="1" thickBot="1" x14ac:dyDescent="0.35">
      <c r="B84" s="254" t="s">
        <v>107</v>
      </c>
      <c r="C84" s="229"/>
      <c r="D84" s="229"/>
      <c r="E84" s="229"/>
      <c r="F84" s="229"/>
      <c r="G84" s="229"/>
      <c r="H84" s="230"/>
      <c r="I84" s="37"/>
    </row>
    <row r="85" spans="2:14" ht="43.5" customHeight="1" thickBot="1" x14ac:dyDescent="0.35">
      <c r="B85" s="64" t="s">
        <v>23</v>
      </c>
      <c r="C85" s="29" t="s">
        <v>24</v>
      </c>
      <c r="D85" s="30" t="s">
        <v>25</v>
      </c>
      <c r="E85" s="30" t="s">
        <v>87</v>
      </c>
      <c r="F85" s="30" t="s">
        <v>27</v>
      </c>
      <c r="G85" s="255" t="s">
        <v>88</v>
      </c>
      <c r="H85" s="256"/>
      <c r="I85" s="37"/>
    </row>
    <row r="86" spans="2:14" ht="22" customHeight="1" x14ac:dyDescent="0.25">
      <c r="B86" s="70" t="s">
        <v>108</v>
      </c>
      <c r="C86" s="71" t="s">
        <v>109</v>
      </c>
      <c r="D86" s="72">
        <v>6.5</v>
      </c>
      <c r="E86" s="73">
        <v>1</v>
      </c>
      <c r="F86" s="74">
        <v>7.5</v>
      </c>
      <c r="G86" s="257">
        <f>IF((ABS(($K$13-$K$12)*F86/100))&gt;0.1, ($K$13-$K$12)*F86/100, 0)</f>
        <v>19.425000000000001</v>
      </c>
      <c r="H86" s="258" t="e">
        <f>IF((ABS((#REF!-#REF!)*E86/100))&gt;0.1, (#REF!-#REF!)*E86/100, 0)</f>
        <v>#REF!</v>
      </c>
    </row>
    <row r="87" spans="2:14" ht="22" customHeight="1" thickBot="1" x14ac:dyDescent="0.3">
      <c r="B87" s="75" t="s">
        <v>110</v>
      </c>
      <c r="C87" s="67" t="s">
        <v>111</v>
      </c>
      <c r="D87" s="68">
        <v>6.5</v>
      </c>
      <c r="E87" s="68">
        <v>1</v>
      </c>
      <c r="F87" s="69">
        <v>7.5</v>
      </c>
      <c r="G87" s="250">
        <f>IF((ABS(($K$13-$K$12)*F87/100))&gt;0.1, ($K$13-$K$12)*F87/100, 0)</f>
        <v>19.425000000000001</v>
      </c>
      <c r="H87" s="251" t="e">
        <f>IF((ABS((#REF!-#REF!)*E87/100))&gt;0.1, (#REF!-#REF!)*E87/100, 0)</f>
        <v>#REF!</v>
      </c>
    </row>
    <row r="88" spans="2:14" ht="43.5" customHeight="1" thickBot="1" x14ac:dyDescent="0.3"/>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132" t="s">
        <v>115</v>
      </c>
      <c r="D92" s="77" t="s">
        <v>116</v>
      </c>
      <c r="E92" s="243" t="s">
        <v>117</v>
      </c>
      <c r="F92" s="243"/>
      <c r="G92" s="244" t="s">
        <v>118</v>
      </c>
      <c r="H92" s="245"/>
    </row>
    <row r="93" spans="2:14" ht="33" customHeight="1" thickBot="1" x14ac:dyDescent="0.3">
      <c r="B93" s="232"/>
      <c r="C93" s="249">
        <v>235</v>
      </c>
      <c r="D93" s="249"/>
      <c r="E93" s="249"/>
      <c r="F93" s="249"/>
      <c r="G93" s="246"/>
      <c r="H93" s="247"/>
    </row>
    <row r="94" spans="2:14" s="78" customFormat="1" ht="33" customHeight="1" x14ac:dyDescent="0.35">
      <c r="B94" s="224"/>
      <c r="C94" s="224"/>
      <c r="D94" s="224"/>
      <c r="E94" s="224"/>
      <c r="F94" s="224"/>
      <c r="G94" s="224"/>
      <c r="H94" s="224"/>
      <c r="J94" s="10"/>
      <c r="K94" s="10"/>
      <c r="L94" s="10"/>
      <c r="M94" s="1"/>
      <c r="N94" s="1"/>
    </row>
    <row r="95" spans="2:14" s="78" customFormat="1" ht="33" customHeight="1" x14ac:dyDescent="0.35">
      <c r="B95" s="225" t="s">
        <v>119</v>
      </c>
      <c r="C95" s="225"/>
      <c r="D95" s="225"/>
      <c r="E95" s="225"/>
      <c r="F95" s="225"/>
      <c r="G95" s="225"/>
      <c r="H95" s="225"/>
      <c r="J95" s="10"/>
      <c r="K95" s="10"/>
      <c r="L95" s="10"/>
      <c r="M95" s="1"/>
      <c r="N95" s="1"/>
    </row>
    <row r="96" spans="2:14" s="78" customFormat="1" ht="40.5" customHeight="1" x14ac:dyDescent="0.35">
      <c r="B96" s="226" t="s">
        <v>120</v>
      </c>
      <c r="C96" s="226"/>
      <c r="E96" s="79"/>
      <c r="F96" s="79"/>
      <c r="G96" s="79"/>
      <c r="H96" s="79"/>
      <c r="J96" s="10"/>
      <c r="K96" s="10"/>
      <c r="L96" s="10"/>
      <c r="M96" s="1"/>
      <c r="N96" s="1"/>
    </row>
    <row r="97" spans="2:17" s="78" customFormat="1" ht="33" customHeight="1" x14ac:dyDescent="0.35">
      <c r="C97" s="103" t="str">
        <f>CONCATENATE(" $45.000"," +")</f>
        <v xml:space="preserve"> $45.000 +</v>
      </c>
      <c r="D97" s="104">
        <f>G22</f>
        <v>1.104331914893617</v>
      </c>
      <c r="E97" s="105" t="s">
        <v>163</v>
      </c>
      <c r="F97" s="80">
        <f>(45+G22)</f>
        <v>46.104331914893621</v>
      </c>
      <c r="G97" s="18"/>
      <c r="H97" s="18"/>
      <c r="J97" s="10"/>
      <c r="K97" s="10"/>
      <c r="L97" s="10"/>
      <c r="M97" s="1"/>
      <c r="N97" s="1"/>
    </row>
    <row r="98" spans="2:17" ht="43.5" customHeight="1" x14ac:dyDescent="0.4">
      <c r="B98" s="227" t="s">
        <v>121</v>
      </c>
      <c r="C98" s="227"/>
      <c r="D98" s="106">
        <f>F97</f>
        <v>46.104331914893621</v>
      </c>
      <c r="E98" s="81" t="s">
        <v>122</v>
      </c>
      <c r="F98" s="78"/>
      <c r="G98" s="18"/>
      <c r="H98" s="18"/>
    </row>
    <row r="99" spans="2:17" ht="31.5" customHeight="1" thickBot="1" x14ac:dyDescent="0.4">
      <c r="B99" s="78"/>
      <c r="C99" s="78"/>
      <c r="D99" s="80"/>
      <c r="E99" s="18"/>
      <c r="F99" s="18"/>
      <c r="G99" s="18"/>
      <c r="H99" s="18"/>
      <c r="I99" s="9"/>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132" t="s">
        <v>115</v>
      </c>
      <c r="D103" s="77" t="s">
        <v>116</v>
      </c>
      <c r="E103" s="243" t="s">
        <v>117</v>
      </c>
      <c r="F103" s="243"/>
      <c r="G103" s="244" t="s">
        <v>125</v>
      </c>
      <c r="H103" s="245"/>
    </row>
    <row r="104" spans="2:17" ht="33" customHeight="1" thickBot="1" x14ac:dyDescent="0.3">
      <c r="B104" s="232"/>
      <c r="C104" s="249">
        <v>235</v>
      </c>
      <c r="D104" s="249"/>
      <c r="E104" s="249"/>
      <c r="F104" s="249"/>
      <c r="G104" s="246"/>
      <c r="H104" s="247"/>
    </row>
    <row r="105" spans="2:17" s="78" customFormat="1" ht="33" customHeight="1" x14ac:dyDescent="0.35">
      <c r="B105" s="224"/>
      <c r="C105" s="224"/>
      <c r="D105" s="224"/>
      <c r="E105" s="224"/>
      <c r="F105" s="224"/>
      <c r="G105" s="224"/>
      <c r="H105" s="224"/>
      <c r="J105" s="10"/>
      <c r="K105" s="10"/>
      <c r="L105" s="10"/>
      <c r="M105" s="1"/>
      <c r="N105" s="1"/>
    </row>
    <row r="106" spans="2:17" s="78" customFormat="1" ht="33" customHeight="1" x14ac:dyDescent="0.35">
      <c r="B106" s="225" t="s">
        <v>126</v>
      </c>
      <c r="C106" s="225"/>
      <c r="D106" s="225"/>
      <c r="E106" s="225"/>
      <c r="F106" s="225"/>
      <c r="G106" s="225"/>
      <c r="H106" s="225"/>
      <c r="J106" s="10"/>
      <c r="K106" s="10"/>
      <c r="L106" s="10"/>
      <c r="M106" s="1"/>
      <c r="N106" s="1"/>
    </row>
    <row r="107" spans="2:17" s="78" customFormat="1" ht="40.5" customHeight="1" x14ac:dyDescent="0.35">
      <c r="B107" s="226" t="s">
        <v>120</v>
      </c>
      <c r="C107" s="226"/>
      <c r="E107" s="79"/>
      <c r="F107" s="79"/>
      <c r="G107" s="79"/>
      <c r="H107" s="79"/>
      <c r="J107" s="10"/>
      <c r="K107" s="10"/>
      <c r="L107" s="10"/>
      <c r="M107" s="1"/>
      <c r="N107" s="1"/>
    </row>
    <row r="108" spans="2:17" s="78" customFormat="1" ht="33" customHeight="1" x14ac:dyDescent="0.35">
      <c r="C108" s="103" t="str">
        <f>CONCATENATE(" $45.000"," +")</f>
        <v xml:space="preserve"> $45.000 +</v>
      </c>
      <c r="D108" s="104">
        <f>G61</f>
        <v>0.61939574468085101</v>
      </c>
      <c r="E108" s="105" t="s">
        <v>163</v>
      </c>
      <c r="F108" s="80">
        <f>(45+G61)</f>
        <v>45.619395744680851</v>
      </c>
      <c r="G108" s="18"/>
      <c r="H108" s="18"/>
      <c r="J108" s="10"/>
      <c r="K108" s="10"/>
      <c r="L108" s="10"/>
      <c r="M108" s="1"/>
      <c r="N108" s="1"/>
    </row>
    <row r="109" spans="2:17" ht="43.5" customHeight="1" x14ac:dyDescent="0.4">
      <c r="B109" s="227" t="s">
        <v>121</v>
      </c>
      <c r="C109" s="227"/>
      <c r="D109" s="106">
        <f>F108</f>
        <v>45.619395744680851</v>
      </c>
      <c r="E109" s="81" t="s">
        <v>122</v>
      </c>
      <c r="F109" s="78"/>
      <c r="G109" s="18"/>
      <c r="H109" s="18"/>
    </row>
    <row r="110" spans="2:17" ht="33" customHeight="1" thickBot="1" x14ac:dyDescent="0.4">
      <c r="B110" s="78"/>
      <c r="C110" s="78"/>
      <c r="D110" s="80"/>
      <c r="E110" s="18"/>
      <c r="F110" s="18"/>
      <c r="G110" s="18"/>
      <c r="H110" s="18"/>
      <c r="I110" s="9"/>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132" t="s">
        <v>115</v>
      </c>
      <c r="D114" s="77" t="s">
        <v>116</v>
      </c>
      <c r="E114" s="243" t="s">
        <v>117</v>
      </c>
      <c r="F114" s="243"/>
      <c r="G114" s="244" t="s">
        <v>125</v>
      </c>
      <c r="H114" s="245"/>
    </row>
    <row r="115" spans="2:17" ht="33" customHeight="1" thickBot="1" x14ac:dyDescent="0.3">
      <c r="B115" s="232"/>
      <c r="C115" s="249">
        <v>2000</v>
      </c>
      <c r="D115" s="249"/>
      <c r="E115" s="249"/>
      <c r="F115" s="249"/>
      <c r="G115" s="246"/>
      <c r="H115" s="247"/>
    </row>
    <row r="116" spans="2:17" s="78" customFormat="1" ht="33" customHeight="1" x14ac:dyDescent="0.35">
      <c r="B116" s="224"/>
      <c r="C116" s="224"/>
      <c r="D116" s="224"/>
      <c r="E116" s="224"/>
      <c r="F116" s="224"/>
      <c r="G116" s="224"/>
      <c r="H116" s="224"/>
      <c r="J116" s="10"/>
      <c r="K116" s="10"/>
      <c r="L116" s="10"/>
      <c r="M116" s="1"/>
      <c r="N116" s="1"/>
    </row>
    <row r="117" spans="2:17" s="78" customFormat="1" ht="33" customHeight="1" x14ac:dyDescent="0.35">
      <c r="B117" s="225" t="s">
        <v>129</v>
      </c>
      <c r="C117" s="225"/>
      <c r="D117" s="225"/>
      <c r="E117" s="225"/>
      <c r="F117" s="225"/>
      <c r="G117" s="225"/>
      <c r="H117" s="225"/>
      <c r="J117" s="10"/>
      <c r="K117" s="10"/>
      <c r="L117" s="10"/>
      <c r="M117" s="1"/>
      <c r="N117" s="1"/>
    </row>
    <row r="118" spans="2:17" s="78" customFormat="1" ht="40.5" customHeight="1" x14ac:dyDescent="0.35">
      <c r="B118" s="226" t="s">
        <v>120</v>
      </c>
      <c r="C118" s="226"/>
      <c r="E118" s="79"/>
      <c r="F118" s="79"/>
      <c r="G118" s="79"/>
      <c r="H118" s="79"/>
      <c r="J118" s="10"/>
      <c r="K118" s="10"/>
      <c r="L118" s="10"/>
      <c r="M118" s="1"/>
      <c r="N118" s="1"/>
    </row>
    <row r="119" spans="2:17" s="78" customFormat="1" ht="33" customHeight="1" x14ac:dyDescent="0.35">
      <c r="C119" s="103" t="str">
        <f>CONCATENATE(" $45.000"," +")</f>
        <v xml:space="preserve"> $45.000 +</v>
      </c>
      <c r="D119" s="104">
        <f>G67</f>
        <v>5.2059000000000008E-2</v>
      </c>
      <c r="E119" s="105" t="s">
        <v>163</v>
      </c>
      <c r="F119" s="80">
        <f>(45+G67)</f>
        <v>45.052059</v>
      </c>
      <c r="G119" s="18"/>
      <c r="H119" s="18"/>
      <c r="J119" s="10"/>
      <c r="K119" s="10"/>
      <c r="L119" s="10"/>
      <c r="M119" s="1"/>
      <c r="N119" s="1"/>
    </row>
    <row r="120" spans="2:17" ht="43.5" customHeight="1" x14ac:dyDescent="0.4">
      <c r="B120" s="227" t="s">
        <v>121</v>
      </c>
      <c r="C120" s="227"/>
      <c r="D120" s="106">
        <f>F119</f>
        <v>45.052059</v>
      </c>
      <c r="E120" s="81" t="s">
        <v>130</v>
      </c>
      <c r="F120" s="78"/>
      <c r="G120" s="18"/>
      <c r="H120" s="18"/>
    </row>
    <row r="121" spans="2:17" ht="34" customHeight="1" thickBot="1" x14ac:dyDescent="0.4">
      <c r="B121" s="78"/>
      <c r="C121" s="78"/>
      <c r="D121" s="80"/>
      <c r="E121" s="18"/>
      <c r="F121" s="18"/>
      <c r="G121" s="18"/>
      <c r="H121" s="18"/>
      <c r="I121" s="9"/>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132" t="s">
        <v>115</v>
      </c>
      <c r="D125" s="77" t="s">
        <v>116</v>
      </c>
      <c r="E125" s="243" t="s">
        <v>117</v>
      </c>
      <c r="F125" s="243"/>
      <c r="G125" s="244" t="s">
        <v>118</v>
      </c>
      <c r="H125" s="245"/>
    </row>
    <row r="126" spans="2:17" ht="33" customHeight="1" thickBot="1" x14ac:dyDescent="0.3">
      <c r="B126" s="232"/>
      <c r="C126" s="248">
        <v>14400</v>
      </c>
      <c r="D126" s="249"/>
      <c r="E126" s="249"/>
      <c r="F126" s="249"/>
      <c r="G126" s="246"/>
      <c r="H126" s="247"/>
    </row>
    <row r="127" spans="2:17" s="78" customFormat="1" ht="33" customHeight="1" x14ac:dyDescent="0.35">
      <c r="B127" s="224"/>
      <c r="C127" s="224"/>
      <c r="D127" s="224"/>
      <c r="E127" s="224"/>
      <c r="F127" s="224"/>
      <c r="G127" s="224"/>
      <c r="H127" s="224"/>
      <c r="J127" s="10"/>
      <c r="K127" s="10"/>
      <c r="L127" s="10"/>
      <c r="M127" s="1"/>
      <c r="N127" s="1"/>
    </row>
    <row r="128" spans="2:17" s="78" customFormat="1" ht="33" customHeight="1" x14ac:dyDescent="0.35">
      <c r="B128" s="225" t="s">
        <v>133</v>
      </c>
      <c r="C128" s="225"/>
      <c r="D128" s="225"/>
      <c r="E128" s="225"/>
      <c r="F128" s="225"/>
      <c r="G128" s="225"/>
      <c r="H128" s="225"/>
      <c r="J128" s="10"/>
      <c r="K128" s="10"/>
      <c r="L128" s="10"/>
      <c r="M128" s="1"/>
      <c r="N128" s="1"/>
    </row>
    <row r="129" spans="2:17" s="78" customFormat="1" ht="40.5" customHeight="1" x14ac:dyDescent="0.35">
      <c r="B129" s="226" t="s">
        <v>120</v>
      </c>
      <c r="C129" s="226"/>
      <c r="E129" s="79"/>
      <c r="F129" s="79"/>
      <c r="G129" s="79"/>
      <c r="H129" s="79"/>
      <c r="J129" s="10"/>
      <c r="K129" s="10"/>
      <c r="L129" s="10"/>
      <c r="M129" s="1"/>
      <c r="N129" s="1"/>
    </row>
    <row r="130" spans="2:17" s="78" customFormat="1" ht="33" customHeight="1" x14ac:dyDescent="0.35">
      <c r="C130" s="103" t="str">
        <f>CONCATENATE(" $45.000"," +")</f>
        <v xml:space="preserve"> $45.000 +</v>
      </c>
      <c r="D130" s="104">
        <f>G70</f>
        <v>1.0108194444444446E-2</v>
      </c>
      <c r="E130" s="105" t="s">
        <v>163</v>
      </c>
      <c r="F130" s="80">
        <f>(45+G70)</f>
        <v>45.010108194444442</v>
      </c>
      <c r="G130" s="18"/>
      <c r="H130" s="18"/>
      <c r="J130" s="10"/>
      <c r="K130" s="10"/>
      <c r="L130" s="10"/>
      <c r="M130" s="1"/>
      <c r="N130" s="1"/>
    </row>
    <row r="131" spans="2:17" ht="43.5" customHeight="1" x14ac:dyDescent="0.4">
      <c r="B131" s="227" t="s">
        <v>121</v>
      </c>
      <c r="C131" s="227"/>
      <c r="D131" s="106">
        <f>F130</f>
        <v>45.010108194444442</v>
      </c>
      <c r="E131" s="239" t="s">
        <v>134</v>
      </c>
      <c r="F131" s="239"/>
      <c r="G131" s="18"/>
      <c r="H131" s="78"/>
    </row>
    <row r="132" spans="2:17" ht="27" customHeight="1" thickBot="1" x14ac:dyDescent="0.4">
      <c r="B132" s="78"/>
      <c r="C132" s="78"/>
      <c r="D132" s="80"/>
      <c r="E132" s="18"/>
      <c r="F132" s="18"/>
      <c r="G132" s="18"/>
      <c r="H132" s="18"/>
      <c r="I132" s="9"/>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row>
    <row r="138" spans="2:17" s="78" customFormat="1" ht="33" customHeight="1" x14ac:dyDescent="0.35">
      <c r="B138" s="224"/>
      <c r="C138" s="224"/>
      <c r="D138" s="224"/>
      <c r="E138" s="224"/>
      <c r="F138" s="224"/>
      <c r="G138" s="224"/>
      <c r="H138" s="224"/>
      <c r="J138" s="10"/>
      <c r="K138" s="10"/>
      <c r="L138" s="10"/>
      <c r="M138" s="1"/>
      <c r="N138" s="1"/>
    </row>
    <row r="139" spans="2:17" s="78" customFormat="1" ht="33" customHeight="1" x14ac:dyDescent="0.35">
      <c r="B139" s="225" t="s">
        <v>137</v>
      </c>
      <c r="C139" s="225"/>
      <c r="D139" s="225"/>
      <c r="E139" s="225"/>
      <c r="F139" s="225"/>
      <c r="G139" s="225"/>
      <c r="H139" s="225"/>
      <c r="J139" s="10"/>
      <c r="K139" s="10"/>
      <c r="L139" s="10"/>
      <c r="M139" s="1"/>
      <c r="N139" s="1"/>
    </row>
    <row r="140" spans="2:17" s="78" customFormat="1" ht="40.5" customHeight="1" x14ac:dyDescent="0.35">
      <c r="B140" s="226" t="s">
        <v>120</v>
      </c>
      <c r="C140" s="226"/>
      <c r="E140" s="79"/>
      <c r="F140" s="79"/>
      <c r="G140" s="79"/>
      <c r="H140" s="79"/>
      <c r="J140" s="10"/>
      <c r="K140" s="10"/>
      <c r="L140" s="10"/>
      <c r="M140" s="1"/>
      <c r="N140" s="1"/>
    </row>
    <row r="141" spans="2:17" s="78" customFormat="1" ht="33" customHeight="1" x14ac:dyDescent="0.35">
      <c r="C141" s="103" t="str">
        <f>CONCATENATE(" $45.000"," +")</f>
        <v xml:space="preserve"> $45.000 +</v>
      </c>
      <c r="D141" s="104">
        <f>G74</f>
        <v>23.827999999999996</v>
      </c>
      <c r="E141" s="105" t="s">
        <v>163</v>
      </c>
      <c r="F141" s="80">
        <f>(45+G74)</f>
        <v>68.828000000000003</v>
      </c>
      <c r="G141" s="18"/>
      <c r="H141" s="18"/>
      <c r="J141" s="10"/>
      <c r="K141" s="10"/>
      <c r="L141" s="10"/>
      <c r="M141" s="1"/>
      <c r="N141" s="1"/>
    </row>
    <row r="142" spans="2:17" ht="18" x14ac:dyDescent="0.4">
      <c r="B142" s="227" t="s">
        <v>121</v>
      </c>
      <c r="C142" s="227"/>
      <c r="D142" s="106">
        <f>F141</f>
        <v>68.828000000000003</v>
      </c>
      <c r="E142" s="81" t="s">
        <v>13</v>
      </c>
      <c r="F142" s="81"/>
      <c r="G142" s="18"/>
      <c r="H142" s="78"/>
      <c r="O142" s="24"/>
    </row>
    <row r="143" spans="2:17" ht="17.5" x14ac:dyDescent="0.35">
      <c r="B143" s="78"/>
      <c r="C143" s="78"/>
      <c r="D143" s="80"/>
      <c r="E143" s="18"/>
      <c r="F143" s="18"/>
      <c r="G143" s="18"/>
      <c r="H143" s="18"/>
      <c r="O143" s="24"/>
    </row>
    <row r="144" spans="2:17" x14ac:dyDescent="0.25">
      <c r="O144" s="24"/>
    </row>
    <row r="145" spans="15:15" x14ac:dyDescent="0.25">
      <c r="O145" s="24"/>
    </row>
  </sheetData>
  <sheetProtection algorithmName="SHA-512" hashValue="rW3Auq6+ayPLE1V6F62ldMXxXhGn0KmePH9ibUFON1WzaeNRpoja/AvF+Dp1ourFal7+FKdb0Lo66MBIeSI9vA==" saltValue="zMEfjUxWbEfC85yULkDqYQ==" spinCount="100000" sheet="1" formatColumns="0" formatRows="0"/>
  <mergeCells count="145">
    <mergeCell ref="B12:E12"/>
    <mergeCell ref="B13:H13"/>
    <mergeCell ref="B7:E7"/>
    <mergeCell ref="B8:H8"/>
    <mergeCell ref="B9:H9"/>
    <mergeCell ref="B10:C10"/>
    <mergeCell ref="D10:F10"/>
    <mergeCell ref="B11:H11"/>
    <mergeCell ref="B1:D1"/>
    <mergeCell ref="C3:E3"/>
    <mergeCell ref="G3:H3"/>
    <mergeCell ref="C4:E4"/>
    <mergeCell ref="G4:H4"/>
    <mergeCell ref="B6:E6"/>
    <mergeCell ref="F6:G6"/>
    <mergeCell ref="B18:H18"/>
    <mergeCell ref="B19:H19"/>
    <mergeCell ref="B20:H20"/>
    <mergeCell ref="G21:H21"/>
    <mergeCell ref="G22:H22"/>
    <mergeCell ref="G23:H23"/>
    <mergeCell ref="B14:H14"/>
    <mergeCell ref="B15:H15"/>
    <mergeCell ref="B16:H16"/>
    <mergeCell ref="B17:H17"/>
    <mergeCell ref="G30:H30"/>
    <mergeCell ref="G31:H31"/>
    <mergeCell ref="G32:H32"/>
    <mergeCell ref="G33:H33"/>
    <mergeCell ref="G34:H34"/>
    <mergeCell ref="G35:H35"/>
    <mergeCell ref="G24:H24"/>
    <mergeCell ref="G25:H25"/>
    <mergeCell ref="G26:H26"/>
    <mergeCell ref="G27:H27"/>
    <mergeCell ref="G28:H28"/>
    <mergeCell ref="G29:H29"/>
    <mergeCell ref="G42:H42"/>
    <mergeCell ref="G43:H43"/>
    <mergeCell ref="G44:H44"/>
    <mergeCell ref="G45:H45"/>
    <mergeCell ref="G46:H46"/>
    <mergeCell ref="G47:H47"/>
    <mergeCell ref="G36:H36"/>
    <mergeCell ref="G37:H37"/>
    <mergeCell ref="G38:H38"/>
    <mergeCell ref="G39:H39"/>
    <mergeCell ref="G40:H40"/>
    <mergeCell ref="G41:H41"/>
    <mergeCell ref="B55:H55"/>
    <mergeCell ref="G56:H56"/>
    <mergeCell ref="G57:H57"/>
    <mergeCell ref="B59:H59"/>
    <mergeCell ref="G60:H60"/>
    <mergeCell ref="G61:H61"/>
    <mergeCell ref="G48:H48"/>
    <mergeCell ref="G49:H49"/>
    <mergeCell ref="G50:H50"/>
    <mergeCell ref="G51:H51"/>
    <mergeCell ref="G52:H52"/>
    <mergeCell ref="B53:H53"/>
    <mergeCell ref="B68:H68"/>
    <mergeCell ref="G69:H69"/>
    <mergeCell ref="G70:H70"/>
    <mergeCell ref="B72:H72"/>
    <mergeCell ref="G73:H73"/>
    <mergeCell ref="G74:H74"/>
    <mergeCell ref="G62:H62"/>
    <mergeCell ref="G63:H63"/>
    <mergeCell ref="G64:H64"/>
    <mergeCell ref="G65:H65"/>
    <mergeCell ref="G66:H66"/>
    <mergeCell ref="G67:H67"/>
    <mergeCell ref="G81:H81"/>
    <mergeCell ref="G82:H82"/>
    <mergeCell ref="B84:H84"/>
    <mergeCell ref="G85:H85"/>
    <mergeCell ref="G86:H86"/>
    <mergeCell ref="G87:H87"/>
    <mergeCell ref="G75:H75"/>
    <mergeCell ref="G76:H76"/>
    <mergeCell ref="G77:H77"/>
    <mergeCell ref="G78:H78"/>
    <mergeCell ref="G79:H79"/>
    <mergeCell ref="G80:H80"/>
    <mergeCell ref="B94:H94"/>
    <mergeCell ref="B95:H95"/>
    <mergeCell ref="B96:C96"/>
    <mergeCell ref="B98:C98"/>
    <mergeCell ref="B100:H100"/>
    <mergeCell ref="B101:H101"/>
    <mergeCell ref="B89:H89"/>
    <mergeCell ref="B90:H90"/>
    <mergeCell ref="B91:H91"/>
    <mergeCell ref="B92:B93"/>
    <mergeCell ref="E92:F92"/>
    <mergeCell ref="G92:H93"/>
    <mergeCell ref="C93:F93"/>
    <mergeCell ref="B106:H106"/>
    <mergeCell ref="B107:C107"/>
    <mergeCell ref="B109:C109"/>
    <mergeCell ref="B111:H111"/>
    <mergeCell ref="B112:H112"/>
    <mergeCell ref="B113:H113"/>
    <mergeCell ref="B102:H102"/>
    <mergeCell ref="B103:B104"/>
    <mergeCell ref="E103:F103"/>
    <mergeCell ref="G103:H104"/>
    <mergeCell ref="C104:F104"/>
    <mergeCell ref="B105:H105"/>
    <mergeCell ref="B124:H124"/>
    <mergeCell ref="B125:B126"/>
    <mergeCell ref="E125:F125"/>
    <mergeCell ref="G125:H126"/>
    <mergeCell ref="C126:F126"/>
    <mergeCell ref="B114:B115"/>
    <mergeCell ref="E114:F114"/>
    <mergeCell ref="G114:H115"/>
    <mergeCell ref="C115:F115"/>
    <mergeCell ref="B116:H116"/>
    <mergeCell ref="B117:H117"/>
    <mergeCell ref="J11:K11"/>
    <mergeCell ref="B138:H138"/>
    <mergeCell ref="B139:H139"/>
    <mergeCell ref="B140:C140"/>
    <mergeCell ref="B142:C142"/>
    <mergeCell ref="J6:K6"/>
    <mergeCell ref="M6:N8"/>
    <mergeCell ref="B134:H134"/>
    <mergeCell ref="B135:H135"/>
    <mergeCell ref="B136:B137"/>
    <mergeCell ref="C136:C137"/>
    <mergeCell ref="D136:D137"/>
    <mergeCell ref="E136:F137"/>
    <mergeCell ref="G136:H137"/>
    <mergeCell ref="B127:H127"/>
    <mergeCell ref="B128:H128"/>
    <mergeCell ref="B129:C129"/>
    <mergeCell ref="B131:C131"/>
    <mergeCell ref="E131:F131"/>
    <mergeCell ref="B133:H133"/>
    <mergeCell ref="B118:C118"/>
    <mergeCell ref="B120:C120"/>
    <mergeCell ref="B122:H122"/>
    <mergeCell ref="B123:H123"/>
  </mergeCells>
  <dataValidations count="5">
    <dataValidation type="list" allowBlank="1" showInputMessage="1" showErrorMessage="1" sqref="K13" xr:uid="{894EDA75-6A7E-436C-984A-552B443E07A9}">
      <formula1>$N$9:$N$42</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2902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366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830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294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758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222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686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150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614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078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542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006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470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0934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398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E29049BA-1A45-4559-8599-9D601AC7A31A}">
      <formula1>#REF!</formula1>
    </dataValidation>
    <dataValidation type="list" allowBlank="1" showInputMessage="1" showErrorMessage="1" sqref="WVR983034 K65394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K130930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K196466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K262002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K327538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K393074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K458610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K524146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K589682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K655218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K720754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K786290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K851826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K917362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K982898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K9" xr:uid="{662F7C34-5A08-4614-B63E-6BE48C3B8516}">
      <formula1>$M$11:$M$22</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WVR983033" xr:uid="{19D90E5F-A68B-4B4B-A026-424F2107875B}">
      <formula1>$N$9:$N$9</formula1>
    </dataValidation>
    <dataValidation type="list" allowBlank="1" showInputMessage="1" showErrorMessage="1" sqref="K8" xr:uid="{77E31709-4EC3-4827-9FFA-7511D1C177F0}">
      <formula1>"2022,2023,2024,2025, 2026"</formula1>
    </dataValidation>
  </dataValidations>
  <hyperlinks>
    <hyperlink ref="M9" r:id="rId1" display="https://www.dot.ny.gov/main/business-center/contractors/construction-division/fuel-asphalt-steel-price-adjustments?nd=nysdot" xr:uid="{76C9B574-7FFA-47CF-9A13-1C8F2DE9E2FA}"/>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ignoredErrors>
    <ignoredError sqref="B74:B82 B57 B43:B45 B22 B4:F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99F6D-EE4F-4DD2-A1A1-094883A2B957}">
  <dimension ref="B1:W178"/>
  <sheetViews>
    <sheetView showGridLines="0" showRowColHeaders="0" zoomScale="90" zoomScaleNormal="90" workbookViewId="0">
      <selection activeCell="F6" sqref="F6:G6"/>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K145</f>
        <v>July</v>
      </c>
      <c r="G1" s="3">
        <f>K144</f>
        <v>2022</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27" t="s">
        <v>159</v>
      </c>
      <c r="G4" s="301" t="s">
        <v>160</v>
      </c>
      <c r="H4" s="302"/>
      <c r="I4" s="129"/>
    </row>
    <row r="5" spans="2:17" ht="20.25" customHeight="1" x14ac:dyDescent="0.25">
      <c r="B5" s="9"/>
      <c r="C5" s="9"/>
      <c r="D5" s="9"/>
      <c r="E5" s="9"/>
      <c r="F5" s="9"/>
      <c r="G5" s="9"/>
      <c r="H5" s="9"/>
      <c r="I5" s="9"/>
    </row>
    <row r="6" spans="2:17" ht="24" customHeight="1" x14ac:dyDescent="0.25">
      <c r="B6" s="303" t="s">
        <v>8</v>
      </c>
      <c r="C6" s="303"/>
      <c r="D6" s="303"/>
      <c r="E6" s="303"/>
      <c r="F6" s="304" t="str">
        <f>CONCATENATE(F1," 1, ",G1)</f>
        <v>July 1, 2022</v>
      </c>
      <c r="G6" s="304" t="e">
        <f>CONCATENATE(#REF!," 1, ",#REF!)</f>
        <v>#REF!</v>
      </c>
      <c r="H6" s="16"/>
      <c r="I6" s="9"/>
    </row>
    <row r="7" spans="2:17" ht="24" customHeight="1" x14ac:dyDescent="0.25">
      <c r="B7" s="292" t="s">
        <v>161</v>
      </c>
      <c r="C7" s="292"/>
      <c r="D7" s="292"/>
      <c r="E7" s="292"/>
      <c r="F7" s="17">
        <f>K148</f>
        <v>570</v>
      </c>
      <c r="G7" s="18" t="s">
        <v>9</v>
      </c>
      <c r="H7" s="18"/>
      <c r="I7" s="18"/>
    </row>
    <row r="8" spans="2:17" ht="24" customHeight="1" x14ac:dyDescent="0.25">
      <c r="B8" s="279" t="s">
        <v>10</v>
      </c>
      <c r="C8" s="279"/>
      <c r="D8" s="279"/>
      <c r="E8" s="279"/>
      <c r="F8" s="279"/>
      <c r="G8" s="279"/>
      <c r="H8" s="279"/>
      <c r="I8" s="128"/>
    </row>
    <row r="9" spans="2:17" ht="24" customHeight="1" x14ac:dyDescent="0.25">
      <c r="B9" s="279" t="s">
        <v>11</v>
      </c>
      <c r="C9" s="279"/>
      <c r="D9" s="279"/>
      <c r="E9" s="279"/>
      <c r="F9" s="279"/>
      <c r="G9" s="279"/>
      <c r="H9" s="279"/>
      <c r="I9" s="128"/>
    </row>
    <row r="10" spans="2:17" ht="24" customHeight="1" x14ac:dyDescent="0.25">
      <c r="B10" s="293" t="s">
        <v>12</v>
      </c>
      <c r="C10" s="293"/>
      <c r="D10" s="294" t="str">
        <f>CONCATENATE("The ",F1," ",G1," Average is")</f>
        <v>The July 2022 Average is</v>
      </c>
      <c r="E10" s="294"/>
      <c r="F10" s="294"/>
      <c r="G10" s="20">
        <f>K149</f>
        <v>824</v>
      </c>
      <c r="H10" s="21" t="s">
        <v>13</v>
      </c>
      <c r="I10" s="22"/>
    </row>
    <row r="11" spans="2:17" ht="24" customHeight="1" x14ac:dyDescent="0.25">
      <c r="B11" s="282" t="s">
        <v>14</v>
      </c>
      <c r="C11" s="282"/>
      <c r="D11" s="282"/>
      <c r="E11" s="282"/>
      <c r="F11" s="282"/>
      <c r="G11" s="282"/>
      <c r="H11" s="282"/>
      <c r="I11" s="23"/>
      <c r="P11" s="24"/>
      <c r="Q11" s="24"/>
    </row>
    <row r="12" spans="2:17" ht="24" customHeight="1" x14ac:dyDescent="0.25">
      <c r="B12" s="279" t="s">
        <v>162</v>
      </c>
      <c r="C12" s="279"/>
      <c r="D12" s="279"/>
      <c r="E12" s="279"/>
      <c r="F12" s="17">
        <f>K148</f>
        <v>570</v>
      </c>
      <c r="G12" s="18" t="s">
        <v>9</v>
      </c>
      <c r="I12" s="18"/>
      <c r="P12" s="24"/>
      <c r="Q12" s="24"/>
    </row>
    <row r="13" spans="2:17" ht="24" customHeight="1" x14ac:dyDescent="0.25">
      <c r="B13" s="279" t="s">
        <v>15</v>
      </c>
      <c r="C13" s="279"/>
      <c r="D13" s="279"/>
      <c r="E13" s="279"/>
      <c r="F13" s="279"/>
      <c r="G13" s="279"/>
      <c r="H13" s="279"/>
      <c r="I13" s="128"/>
      <c r="P13" s="24"/>
      <c r="Q13" s="24"/>
    </row>
    <row r="14" spans="2:17" ht="24" customHeight="1" x14ac:dyDescent="0.25">
      <c r="B14" s="279" t="s">
        <v>16</v>
      </c>
      <c r="C14" s="279"/>
      <c r="D14" s="279"/>
      <c r="E14" s="279"/>
      <c r="F14" s="279"/>
      <c r="G14" s="279"/>
      <c r="H14" s="279"/>
      <c r="I14" s="128"/>
      <c r="P14" s="24"/>
      <c r="Q14" s="24"/>
    </row>
    <row r="15" spans="2:17" ht="24" customHeight="1" x14ac:dyDescent="0.25">
      <c r="B15" s="279" t="s">
        <v>17</v>
      </c>
      <c r="C15" s="279"/>
      <c r="D15" s="279"/>
      <c r="E15" s="279"/>
      <c r="F15" s="279"/>
      <c r="G15" s="279"/>
      <c r="H15" s="279"/>
      <c r="I15" s="128"/>
      <c r="P15" s="24"/>
      <c r="Q15" s="24"/>
    </row>
    <row r="16" spans="2:17" ht="24" customHeight="1" x14ac:dyDescent="0.25">
      <c r="B16" s="279" t="s">
        <v>18</v>
      </c>
      <c r="C16" s="279"/>
      <c r="D16" s="279"/>
      <c r="E16" s="279"/>
      <c r="F16" s="279"/>
      <c r="G16" s="279"/>
      <c r="H16" s="279"/>
      <c r="I16" s="128"/>
      <c r="P16" s="24"/>
      <c r="Q16" s="24"/>
    </row>
    <row r="17" spans="2:23" ht="24" customHeight="1" x14ac:dyDescent="0.25">
      <c r="B17" s="279" t="s">
        <v>19</v>
      </c>
      <c r="C17" s="279"/>
      <c r="D17" s="279"/>
      <c r="E17" s="279"/>
      <c r="F17" s="279"/>
      <c r="G17" s="279"/>
      <c r="H17" s="279"/>
      <c r="I17" s="128"/>
      <c r="P17" s="24"/>
      <c r="Q17" s="24"/>
    </row>
    <row r="18" spans="2:23" ht="24" customHeight="1" thickBot="1" x14ac:dyDescent="0.3">
      <c r="B18" s="280" t="s">
        <v>20</v>
      </c>
      <c r="C18" s="281"/>
      <c r="D18" s="281"/>
      <c r="E18" s="281"/>
      <c r="F18" s="281"/>
      <c r="G18" s="281"/>
      <c r="H18" s="281"/>
      <c r="I18" s="25"/>
      <c r="P18" s="24"/>
      <c r="Q18" s="24"/>
    </row>
    <row r="19" spans="2:23" ht="33.65" customHeight="1" thickBot="1" x14ac:dyDescent="0.3">
      <c r="B19" s="305" t="s">
        <v>21</v>
      </c>
      <c r="C19" s="306"/>
      <c r="D19" s="306"/>
      <c r="E19" s="306"/>
      <c r="F19" s="306"/>
      <c r="G19" s="306"/>
      <c r="H19" s="307"/>
      <c r="I19" s="130"/>
      <c r="P19" s="27"/>
      <c r="Q19" s="27"/>
      <c r="R19" s="27"/>
      <c r="S19" s="27"/>
      <c r="V19" s="24"/>
      <c r="W19" s="24"/>
    </row>
    <row r="20" spans="2:23" ht="33.65" customHeight="1" thickBot="1" x14ac:dyDescent="0.3">
      <c r="B20" s="254" t="s">
        <v>22</v>
      </c>
      <c r="C20" s="229"/>
      <c r="D20" s="229"/>
      <c r="E20" s="229"/>
      <c r="F20" s="229"/>
      <c r="G20" s="229"/>
      <c r="H20" s="230"/>
      <c r="I20" s="9"/>
      <c r="J20" s="1"/>
      <c r="K20" s="1"/>
      <c r="L20" s="1"/>
      <c r="P20" s="24"/>
      <c r="Q20" s="24"/>
    </row>
    <row r="21" spans="2:23" ht="33.65" customHeight="1" thickBot="1" x14ac:dyDescent="0.3">
      <c r="B21" s="28" t="s">
        <v>23</v>
      </c>
      <c r="C21" s="29" t="s">
        <v>24</v>
      </c>
      <c r="D21" s="30" t="s">
        <v>25</v>
      </c>
      <c r="E21" s="30" t="s">
        <v>26</v>
      </c>
      <c r="F21" s="30" t="s">
        <v>27</v>
      </c>
      <c r="G21" s="255" t="s">
        <v>28</v>
      </c>
      <c r="H21" s="256"/>
      <c r="I21" s="31"/>
      <c r="J21" s="1"/>
      <c r="K21" s="1"/>
      <c r="L21" s="1"/>
      <c r="P21" s="24"/>
      <c r="Q21" s="24"/>
    </row>
    <row r="22" spans="2:23" ht="29.15" customHeight="1" x14ac:dyDescent="0.3">
      <c r="B22" s="32" t="s">
        <v>29</v>
      </c>
      <c r="C22" s="33" t="s">
        <v>30</v>
      </c>
      <c r="D22" s="34">
        <v>100</v>
      </c>
      <c r="E22" s="35">
        <v>0.2</v>
      </c>
      <c r="F22" s="36">
        <v>100.2</v>
      </c>
      <c r="G22" s="259">
        <f t="shared" ref="G22:G51" si="0">IF((ABS((($K$149-$K$148)/235)*F22/100))&gt;0.01, ((($K$149-$K$148)/235)*F22/100), 0)</f>
        <v>1.0830127659574469</v>
      </c>
      <c r="H22" s="260" t="e">
        <f t="shared" ref="H22:H31" si="1">IF((ABS((J149-J148)*E22/100))&gt;0.1, (J149-J148)*E22/100, 0)</f>
        <v>#VALUE!</v>
      </c>
      <c r="I22" s="37"/>
      <c r="J22" s="1"/>
      <c r="K22" s="1"/>
      <c r="L22" s="1"/>
      <c r="P22" s="24"/>
      <c r="Q22" s="24"/>
    </row>
    <row r="23" spans="2:23" ht="29.15" customHeight="1" x14ac:dyDescent="0.3">
      <c r="B23" s="38">
        <v>702.30010000000004</v>
      </c>
      <c r="C23" s="39" t="s">
        <v>31</v>
      </c>
      <c r="D23" s="40">
        <v>55</v>
      </c>
      <c r="E23" s="40">
        <v>1.7</v>
      </c>
      <c r="F23" s="41">
        <v>56.7</v>
      </c>
      <c r="G23" s="252">
        <f t="shared" si="0"/>
        <v>0.61284255319148939</v>
      </c>
      <c r="H23" s="253" t="e">
        <f t="shared" si="1"/>
        <v>#VALUE!</v>
      </c>
      <c r="I23" s="37"/>
      <c r="J23" s="1"/>
      <c r="K23" s="1"/>
      <c r="L23" s="1"/>
    </row>
    <row r="24" spans="2:23" ht="29.15" customHeight="1" x14ac:dyDescent="0.3">
      <c r="B24" s="38">
        <v>702.30020000000002</v>
      </c>
      <c r="C24" s="39" t="s">
        <v>32</v>
      </c>
      <c r="D24" s="40">
        <v>55</v>
      </c>
      <c r="E24" s="40">
        <v>1.7</v>
      </c>
      <c r="F24" s="41">
        <v>56.7</v>
      </c>
      <c r="G24" s="252">
        <f t="shared" si="0"/>
        <v>0.61284255319148939</v>
      </c>
      <c r="H24" s="253">
        <f t="shared" si="1"/>
        <v>0</v>
      </c>
      <c r="I24" s="37"/>
      <c r="J24" s="1"/>
      <c r="K24" s="1"/>
      <c r="L24" s="1"/>
    </row>
    <row r="25" spans="2:23" ht="29.15" customHeight="1" x14ac:dyDescent="0.3">
      <c r="B25" s="38">
        <v>702.31010000000003</v>
      </c>
      <c r="C25" s="39" t="s">
        <v>33</v>
      </c>
      <c r="D25" s="40">
        <v>63</v>
      </c>
      <c r="E25" s="40">
        <v>2.7</v>
      </c>
      <c r="F25" s="41">
        <v>65.7</v>
      </c>
      <c r="G25" s="252">
        <f t="shared" si="0"/>
        <v>0.71011914893617023</v>
      </c>
      <c r="H25" s="253">
        <f t="shared" si="1"/>
        <v>0</v>
      </c>
      <c r="I25" s="37"/>
      <c r="J25" s="1"/>
      <c r="K25" s="1"/>
      <c r="L25" s="1"/>
    </row>
    <row r="26" spans="2:23" ht="29.15" customHeight="1" x14ac:dyDescent="0.3">
      <c r="B26" s="38">
        <v>702.31020000000001</v>
      </c>
      <c r="C26" s="39" t="s">
        <v>34</v>
      </c>
      <c r="D26" s="40">
        <v>63</v>
      </c>
      <c r="E26" s="40">
        <v>2.7</v>
      </c>
      <c r="F26" s="41">
        <v>65.7</v>
      </c>
      <c r="G26" s="252">
        <f t="shared" si="0"/>
        <v>0.71011914893617023</v>
      </c>
      <c r="H26" s="253">
        <f t="shared" si="1"/>
        <v>0</v>
      </c>
      <c r="I26" s="37"/>
      <c r="J26" s="1"/>
      <c r="K26" s="1"/>
      <c r="L26" s="1"/>
    </row>
    <row r="27" spans="2:23" ht="29.15" customHeight="1" x14ac:dyDescent="0.3">
      <c r="B27" s="38">
        <v>702.32010000000002</v>
      </c>
      <c r="C27" s="39" t="s">
        <v>35</v>
      </c>
      <c r="D27" s="40">
        <v>65</v>
      </c>
      <c r="E27" s="40">
        <v>8.1999999999999993</v>
      </c>
      <c r="F27" s="41">
        <v>73.2</v>
      </c>
      <c r="G27" s="252">
        <f t="shared" si="0"/>
        <v>0.79118297872340437</v>
      </c>
      <c r="H27" s="253">
        <f t="shared" si="1"/>
        <v>0</v>
      </c>
      <c r="I27" s="37"/>
      <c r="J27" s="1"/>
      <c r="K27" s="1"/>
      <c r="L27" s="1"/>
    </row>
    <row r="28" spans="2:23" ht="29.15" customHeight="1" x14ac:dyDescent="0.3">
      <c r="B28" s="38">
        <v>702.33010000000002</v>
      </c>
      <c r="C28" s="39" t="s">
        <v>36</v>
      </c>
      <c r="D28" s="40">
        <v>65</v>
      </c>
      <c r="E28" s="40">
        <v>8.1999999999999993</v>
      </c>
      <c r="F28" s="41">
        <v>73.2</v>
      </c>
      <c r="G28" s="252">
        <f t="shared" si="0"/>
        <v>0.79118297872340437</v>
      </c>
      <c r="H28" s="253">
        <f t="shared" si="1"/>
        <v>0</v>
      </c>
      <c r="I28" s="37"/>
      <c r="J28" s="1"/>
      <c r="K28" s="1"/>
      <c r="L28" s="1"/>
    </row>
    <row r="29" spans="2:23" ht="29.15" customHeight="1" x14ac:dyDescent="0.3">
      <c r="B29" s="38">
        <v>702.34010000000001</v>
      </c>
      <c r="C29" s="39" t="s">
        <v>37</v>
      </c>
      <c r="D29" s="40">
        <v>65</v>
      </c>
      <c r="E29" s="40">
        <v>2.7</v>
      </c>
      <c r="F29" s="41">
        <v>67.7</v>
      </c>
      <c r="G29" s="252">
        <f t="shared" si="0"/>
        <v>0.73173617021276594</v>
      </c>
      <c r="H29" s="253">
        <f t="shared" si="1"/>
        <v>0</v>
      </c>
      <c r="I29" s="37"/>
      <c r="J29" s="1"/>
      <c r="K29" s="1"/>
      <c r="L29" s="1"/>
    </row>
    <row r="30" spans="2:23" ht="29.15" customHeight="1" x14ac:dyDescent="0.3">
      <c r="B30" s="38">
        <v>702.34019999999998</v>
      </c>
      <c r="C30" s="39" t="s">
        <v>38</v>
      </c>
      <c r="D30" s="40">
        <v>65</v>
      </c>
      <c r="E30" s="42">
        <v>8.1999999999999993</v>
      </c>
      <c r="F30" s="41">
        <v>73.2</v>
      </c>
      <c r="G30" s="252">
        <f t="shared" si="0"/>
        <v>0.79118297872340437</v>
      </c>
      <c r="H30" s="253">
        <f t="shared" si="1"/>
        <v>0</v>
      </c>
      <c r="I30" s="37"/>
      <c r="J30" s="1"/>
      <c r="K30" s="1"/>
      <c r="L30" s="1"/>
    </row>
    <row r="31" spans="2:23" ht="29.15" customHeight="1" x14ac:dyDescent="0.3">
      <c r="B31" s="38">
        <v>702.3501</v>
      </c>
      <c r="C31" s="39" t="s">
        <v>39</v>
      </c>
      <c r="D31" s="40">
        <v>57</v>
      </c>
      <c r="E31" s="40">
        <v>0.2</v>
      </c>
      <c r="F31" s="41">
        <v>57.2</v>
      </c>
      <c r="G31" s="252">
        <f t="shared" si="0"/>
        <v>0.61824680851063829</v>
      </c>
      <c r="H31" s="253">
        <f t="shared" si="1"/>
        <v>0</v>
      </c>
      <c r="I31" s="37"/>
      <c r="J31" s="1"/>
      <c r="K31" s="1"/>
      <c r="L31" s="1"/>
    </row>
    <row r="32" spans="2:23" ht="29.15" customHeight="1" x14ac:dyDescent="0.3">
      <c r="B32" s="43" t="s">
        <v>40</v>
      </c>
      <c r="C32" s="44" t="s">
        <v>39</v>
      </c>
      <c r="D32" s="45">
        <v>65</v>
      </c>
      <c r="E32" s="45">
        <v>0.2</v>
      </c>
      <c r="F32" s="46">
        <v>65.2</v>
      </c>
      <c r="G32" s="277">
        <f t="shared" si="0"/>
        <v>0.70471489361702122</v>
      </c>
      <c r="H32" s="278">
        <f>IF((ABS((J16-J158)*E32/100))&gt;0.1, (J16-J158)*E32/100, 0)</f>
        <v>0</v>
      </c>
      <c r="I32" s="37"/>
      <c r="J32" s="1"/>
      <c r="K32" s="1"/>
      <c r="L32" s="1"/>
    </row>
    <row r="33" spans="2:12" ht="29.15" customHeight="1" x14ac:dyDescent="0.3">
      <c r="B33" s="38">
        <v>702.36009999999999</v>
      </c>
      <c r="C33" s="39" t="s">
        <v>41</v>
      </c>
      <c r="D33" s="40">
        <v>57</v>
      </c>
      <c r="E33" s="40">
        <v>0.2</v>
      </c>
      <c r="F33" s="41">
        <v>57.2</v>
      </c>
      <c r="G33" s="252">
        <f t="shared" si="0"/>
        <v>0.61824680851063829</v>
      </c>
      <c r="H33" s="253">
        <f>IF((ABS((J17-J16)*E33/100))&gt;0.1, (J17-J16)*E33/100, 0)</f>
        <v>0</v>
      </c>
      <c r="I33" s="37"/>
      <c r="J33" s="1"/>
      <c r="K33" s="1"/>
      <c r="L33" s="1"/>
    </row>
    <row r="34" spans="2:12" ht="29.15" customHeight="1" x14ac:dyDescent="0.3">
      <c r="B34" s="43" t="s">
        <v>42</v>
      </c>
      <c r="C34" s="44" t="s">
        <v>41</v>
      </c>
      <c r="D34" s="45">
        <v>65</v>
      </c>
      <c r="E34" s="45">
        <v>0.2</v>
      </c>
      <c r="F34" s="46">
        <v>65.2</v>
      </c>
      <c r="G34" s="277">
        <f t="shared" si="0"/>
        <v>0.70471489361702122</v>
      </c>
      <c r="H34" s="278">
        <f>IF((ABS((J18-J17)*E34/100))&gt;0.1, (J18-J17)*E34/100, 0)</f>
        <v>0</v>
      </c>
      <c r="I34" s="37"/>
      <c r="J34" s="1"/>
      <c r="K34" s="1"/>
      <c r="L34" s="1"/>
    </row>
    <row r="35" spans="2:12" ht="29.15" customHeight="1" x14ac:dyDescent="0.3">
      <c r="B35" s="38" t="s">
        <v>43</v>
      </c>
      <c r="C35" s="39" t="s">
        <v>44</v>
      </c>
      <c r="D35" s="40">
        <v>63</v>
      </c>
      <c r="E35" s="40">
        <v>2.7</v>
      </c>
      <c r="F35" s="41">
        <v>65.7</v>
      </c>
      <c r="G35" s="252">
        <f t="shared" si="0"/>
        <v>0.71011914893617023</v>
      </c>
      <c r="H35" s="253" t="e">
        <f>IF((ABS((#REF!-J18)*E35/100))&gt;0.1, (#REF!-J18)*E35/100, 0)</f>
        <v>#REF!</v>
      </c>
      <c r="I35" s="37"/>
      <c r="J35" s="1"/>
      <c r="K35" s="1"/>
      <c r="L35" s="1"/>
    </row>
    <row r="36" spans="2:12" ht="29.15" customHeight="1" x14ac:dyDescent="0.3">
      <c r="B36" s="38" t="s">
        <v>45</v>
      </c>
      <c r="C36" s="39" t="s">
        <v>46</v>
      </c>
      <c r="D36" s="40">
        <v>63</v>
      </c>
      <c r="E36" s="40">
        <v>2.7</v>
      </c>
      <c r="F36" s="41">
        <v>65.7</v>
      </c>
      <c r="G36" s="252">
        <f t="shared" si="0"/>
        <v>0.71011914893617023</v>
      </c>
      <c r="H36" s="253" t="e">
        <f>IF((ABS((J20-#REF!)*E36/100))&gt;0.1, (J20-#REF!)*E36/100, 0)</f>
        <v>#REF!</v>
      </c>
      <c r="I36" s="37"/>
      <c r="J36" s="1"/>
      <c r="K36" s="1"/>
      <c r="L36" s="1"/>
    </row>
    <row r="37" spans="2:12" ht="29.15" customHeight="1" x14ac:dyDescent="0.3">
      <c r="B37" s="38" t="s">
        <v>47</v>
      </c>
      <c r="C37" s="39" t="s">
        <v>48</v>
      </c>
      <c r="D37" s="40">
        <v>65</v>
      </c>
      <c r="E37" s="40">
        <v>8.1999999999999993</v>
      </c>
      <c r="F37" s="41">
        <v>73.2</v>
      </c>
      <c r="G37" s="252">
        <f t="shared" si="0"/>
        <v>0.79118297872340437</v>
      </c>
      <c r="H37" s="253">
        <f t="shared" ref="H37:H51" si="2">IF((ABS((J21-J20)*E37/100))&gt;0.1, (J21-J20)*E37/100, 0)</f>
        <v>0</v>
      </c>
      <c r="I37" s="37"/>
      <c r="J37" s="1"/>
      <c r="K37" s="1"/>
      <c r="L37" s="1"/>
    </row>
    <row r="38" spans="2:12" ht="29.15" customHeight="1" x14ac:dyDescent="0.3">
      <c r="B38" s="38">
        <v>702.40009999999995</v>
      </c>
      <c r="C38" s="39" t="s">
        <v>49</v>
      </c>
      <c r="D38" s="40">
        <v>60</v>
      </c>
      <c r="E38" s="40">
        <v>2.7</v>
      </c>
      <c r="F38" s="41">
        <v>62.7</v>
      </c>
      <c r="G38" s="252">
        <f t="shared" si="0"/>
        <v>0.67769361702127673</v>
      </c>
      <c r="H38" s="253">
        <f t="shared" si="2"/>
        <v>0</v>
      </c>
      <c r="I38" s="37"/>
      <c r="J38" s="1"/>
      <c r="K38" s="1"/>
      <c r="L38" s="1"/>
    </row>
    <row r="39" spans="2:12" ht="29.15" customHeight="1" x14ac:dyDescent="0.3">
      <c r="B39" s="38">
        <v>702.40020000000004</v>
      </c>
      <c r="C39" s="39" t="s">
        <v>50</v>
      </c>
      <c r="D39" s="40">
        <v>60</v>
      </c>
      <c r="E39" s="42">
        <v>2.7</v>
      </c>
      <c r="F39" s="41">
        <v>62.7</v>
      </c>
      <c r="G39" s="252">
        <f t="shared" si="0"/>
        <v>0.67769361702127673</v>
      </c>
      <c r="H39" s="253">
        <f t="shared" si="2"/>
        <v>0</v>
      </c>
      <c r="I39" s="37"/>
      <c r="J39" s="1"/>
      <c r="K39" s="1"/>
      <c r="L39" s="1"/>
    </row>
    <row r="40" spans="2:12" ht="29.15" customHeight="1" x14ac:dyDescent="0.3">
      <c r="B40" s="38">
        <v>702.41010000000006</v>
      </c>
      <c r="C40" s="39" t="s">
        <v>51</v>
      </c>
      <c r="D40" s="40">
        <v>65</v>
      </c>
      <c r="E40" s="40">
        <v>2.7</v>
      </c>
      <c r="F40" s="41">
        <v>67.7</v>
      </c>
      <c r="G40" s="252">
        <f t="shared" si="0"/>
        <v>0.73173617021276594</v>
      </c>
      <c r="H40" s="253">
        <f t="shared" si="2"/>
        <v>0</v>
      </c>
      <c r="I40" s="37"/>
      <c r="J40" s="1"/>
      <c r="K40" s="1"/>
      <c r="L40" s="1"/>
    </row>
    <row r="41" spans="2:12" ht="29.15" customHeight="1" x14ac:dyDescent="0.3">
      <c r="B41" s="38">
        <v>702.42010000000005</v>
      </c>
      <c r="C41" s="39" t="s">
        <v>52</v>
      </c>
      <c r="D41" s="40">
        <v>65</v>
      </c>
      <c r="E41" s="40">
        <v>10.199999999999999</v>
      </c>
      <c r="F41" s="41">
        <v>75.2</v>
      </c>
      <c r="G41" s="252">
        <f t="shared" si="0"/>
        <v>0.81279999999999997</v>
      </c>
      <c r="H41" s="253">
        <f t="shared" si="2"/>
        <v>0</v>
      </c>
      <c r="I41" s="37"/>
      <c r="J41" s="1"/>
      <c r="K41" s="1"/>
      <c r="L41" s="1"/>
    </row>
    <row r="42" spans="2:12" ht="29.15" customHeight="1" x14ac:dyDescent="0.3">
      <c r="B42" s="38">
        <v>702.43010000000004</v>
      </c>
      <c r="C42" s="39" t="s">
        <v>53</v>
      </c>
      <c r="D42" s="40">
        <v>65</v>
      </c>
      <c r="E42" s="40">
        <v>10.199999999999999</v>
      </c>
      <c r="F42" s="41">
        <v>75.2</v>
      </c>
      <c r="G42" s="252">
        <f t="shared" si="0"/>
        <v>0.81279999999999997</v>
      </c>
      <c r="H42" s="253">
        <f t="shared" si="2"/>
        <v>0</v>
      </c>
      <c r="I42" s="37"/>
      <c r="J42" s="1"/>
      <c r="K42" s="1"/>
      <c r="L42" s="1"/>
    </row>
    <row r="43" spans="2:12" ht="29.15" customHeight="1" x14ac:dyDescent="0.3">
      <c r="B43" s="38" t="s">
        <v>54</v>
      </c>
      <c r="C43" s="39" t="s">
        <v>55</v>
      </c>
      <c r="D43" s="40">
        <v>57</v>
      </c>
      <c r="E43" s="40">
        <v>0.2</v>
      </c>
      <c r="F43" s="41">
        <v>57.2</v>
      </c>
      <c r="G43" s="252">
        <f t="shared" si="0"/>
        <v>0.61824680851063829</v>
      </c>
      <c r="H43" s="253">
        <f t="shared" si="2"/>
        <v>0</v>
      </c>
      <c r="I43" s="37"/>
      <c r="J43" s="1"/>
      <c r="K43" s="1"/>
      <c r="L43" s="1"/>
    </row>
    <row r="44" spans="2:12" ht="29.15" customHeight="1" x14ac:dyDescent="0.3">
      <c r="B44" s="43" t="s">
        <v>56</v>
      </c>
      <c r="C44" s="44" t="s">
        <v>55</v>
      </c>
      <c r="D44" s="45">
        <v>65</v>
      </c>
      <c r="E44" s="45">
        <v>0.2</v>
      </c>
      <c r="F44" s="46">
        <v>65.2</v>
      </c>
      <c r="G44" s="277">
        <f t="shared" si="0"/>
        <v>0.70471489361702122</v>
      </c>
      <c r="H44" s="278">
        <f t="shared" si="2"/>
        <v>0</v>
      </c>
      <c r="I44" s="37"/>
      <c r="J44" s="1"/>
      <c r="K44" s="1"/>
      <c r="L44" s="1"/>
    </row>
    <row r="45" spans="2:12" ht="29.15" customHeight="1" x14ac:dyDescent="0.3">
      <c r="B45" s="38" t="s">
        <v>57</v>
      </c>
      <c r="C45" s="39" t="s">
        <v>58</v>
      </c>
      <c r="D45" s="40">
        <v>57</v>
      </c>
      <c r="E45" s="40">
        <v>0.2</v>
      </c>
      <c r="F45" s="41">
        <v>57.2</v>
      </c>
      <c r="G45" s="252">
        <f t="shared" si="0"/>
        <v>0.61824680851063829</v>
      </c>
      <c r="H45" s="253">
        <f t="shared" si="2"/>
        <v>0</v>
      </c>
      <c r="I45" s="37"/>
      <c r="J45" s="1"/>
      <c r="K45" s="1"/>
      <c r="L45" s="1"/>
    </row>
    <row r="46" spans="2:12" ht="29.15" customHeight="1" x14ac:dyDescent="0.3">
      <c r="B46" s="43" t="s">
        <v>59</v>
      </c>
      <c r="C46" s="44" t="s">
        <v>58</v>
      </c>
      <c r="D46" s="45">
        <v>65</v>
      </c>
      <c r="E46" s="47">
        <v>0.2</v>
      </c>
      <c r="F46" s="46">
        <v>65.2</v>
      </c>
      <c r="G46" s="277">
        <f t="shared" si="0"/>
        <v>0.70471489361702122</v>
      </c>
      <c r="H46" s="278">
        <f t="shared" si="2"/>
        <v>0</v>
      </c>
      <c r="I46" s="37"/>
      <c r="J46" s="1"/>
      <c r="K46" s="1"/>
      <c r="L46" s="1"/>
    </row>
    <row r="47" spans="2:12" ht="29.15" customHeight="1" x14ac:dyDescent="0.3">
      <c r="B47" s="38">
        <v>702.46010000000001</v>
      </c>
      <c r="C47" s="39" t="s">
        <v>60</v>
      </c>
      <c r="D47" s="40">
        <v>62</v>
      </c>
      <c r="E47" s="40">
        <v>0.2</v>
      </c>
      <c r="F47" s="41">
        <v>62.2</v>
      </c>
      <c r="G47" s="252">
        <f t="shared" si="0"/>
        <v>0.67228936170212772</v>
      </c>
      <c r="H47" s="253">
        <f t="shared" si="2"/>
        <v>0</v>
      </c>
      <c r="I47" s="37"/>
      <c r="J47" s="1"/>
      <c r="K47" s="1"/>
      <c r="L47" s="1"/>
    </row>
    <row r="48" spans="2:12" ht="29.15" customHeight="1" x14ac:dyDescent="0.3">
      <c r="B48" s="38" t="s">
        <v>61</v>
      </c>
      <c r="C48" s="39" t="s">
        <v>62</v>
      </c>
      <c r="D48" s="40">
        <v>60</v>
      </c>
      <c r="E48" s="40">
        <v>2.7</v>
      </c>
      <c r="F48" s="41">
        <v>62.7</v>
      </c>
      <c r="G48" s="252">
        <f t="shared" si="0"/>
        <v>0.67769361702127673</v>
      </c>
      <c r="H48" s="253">
        <f t="shared" si="2"/>
        <v>0</v>
      </c>
      <c r="I48" s="37"/>
      <c r="J48" s="1"/>
      <c r="K48" s="1"/>
      <c r="L48" s="1"/>
    </row>
    <row r="49" spans="2:17" ht="29.15" customHeight="1" x14ac:dyDescent="0.3">
      <c r="B49" s="38" t="s">
        <v>63</v>
      </c>
      <c r="C49" s="39" t="s">
        <v>64</v>
      </c>
      <c r="D49" s="40">
        <v>65</v>
      </c>
      <c r="E49" s="40">
        <v>2.7</v>
      </c>
      <c r="F49" s="41">
        <v>67.7</v>
      </c>
      <c r="G49" s="252">
        <f t="shared" si="0"/>
        <v>0.73173617021276594</v>
      </c>
      <c r="H49" s="253">
        <f t="shared" si="2"/>
        <v>0</v>
      </c>
      <c r="I49" s="37"/>
      <c r="J49" s="1"/>
      <c r="K49" s="1"/>
      <c r="L49" s="1"/>
    </row>
    <row r="50" spans="2:17" ht="29.15" customHeight="1" x14ac:dyDescent="0.3">
      <c r="B50" s="38" t="s">
        <v>65</v>
      </c>
      <c r="C50" s="39" t="s">
        <v>66</v>
      </c>
      <c r="D50" s="40">
        <v>62</v>
      </c>
      <c r="E50" s="40">
        <v>0.2</v>
      </c>
      <c r="F50" s="41">
        <v>62.2</v>
      </c>
      <c r="G50" s="252">
        <f t="shared" si="0"/>
        <v>0.67228936170212772</v>
      </c>
      <c r="H50" s="253">
        <f t="shared" si="2"/>
        <v>0</v>
      </c>
      <c r="I50" s="37"/>
      <c r="J50" s="1"/>
      <c r="K50" s="1"/>
      <c r="L50" s="1"/>
    </row>
    <row r="51" spans="2:17" ht="29.15" customHeight="1" x14ac:dyDescent="0.3">
      <c r="B51" s="38" t="s">
        <v>67</v>
      </c>
      <c r="C51" s="39" t="s">
        <v>68</v>
      </c>
      <c r="D51" s="40">
        <v>40</v>
      </c>
      <c r="E51" s="40">
        <v>0.2</v>
      </c>
      <c r="F51" s="41">
        <v>40.200000000000003</v>
      </c>
      <c r="G51" s="252">
        <f t="shared" si="0"/>
        <v>0.43450212765957452</v>
      </c>
      <c r="H51" s="253">
        <f t="shared" si="2"/>
        <v>0</v>
      </c>
      <c r="I51" s="37"/>
      <c r="J51" s="1"/>
      <c r="K51" s="1"/>
      <c r="L51" s="1"/>
    </row>
    <row r="52" spans="2:17" ht="29.15" customHeight="1" x14ac:dyDescent="0.3">
      <c r="B52" s="38" t="s">
        <v>67</v>
      </c>
      <c r="C52" s="39" t="s">
        <v>69</v>
      </c>
      <c r="D52" s="48"/>
      <c r="E52" s="48"/>
      <c r="F52" s="49"/>
      <c r="G52" s="275" t="s">
        <v>70</v>
      </c>
      <c r="H52" s="276" t="e">
        <f>IF((ABS((#REF!-#REF!)*E52/100))&gt;0.1, (#REF!-#REF!)*E52/100, 0)</f>
        <v>#REF!</v>
      </c>
      <c r="I52" s="37"/>
      <c r="J52" s="1"/>
      <c r="K52" s="1"/>
      <c r="L52" s="1"/>
    </row>
    <row r="53" spans="2:17" ht="29.15" customHeight="1" thickBot="1" x14ac:dyDescent="0.35">
      <c r="B53" s="272" t="s">
        <v>71</v>
      </c>
      <c r="C53" s="273"/>
      <c r="D53" s="273"/>
      <c r="E53" s="273"/>
      <c r="F53" s="273"/>
      <c r="G53" s="273"/>
      <c r="H53" s="274"/>
      <c r="I53" s="37"/>
      <c r="J53" s="1"/>
      <c r="K53" s="1"/>
      <c r="L53" s="1"/>
    </row>
    <row r="54" spans="2:17" ht="45" customHeight="1" thickBot="1" x14ac:dyDescent="0.35">
      <c r="B54" s="50"/>
      <c r="C54" s="51"/>
      <c r="D54" s="52"/>
      <c r="E54" s="53"/>
      <c r="F54" s="54"/>
      <c r="G54" s="55"/>
      <c r="H54" s="55"/>
      <c r="I54" s="37"/>
      <c r="J54" s="1"/>
      <c r="K54" s="1"/>
      <c r="L54" s="1"/>
    </row>
    <row r="55" spans="2:17" ht="46" customHeight="1" thickBot="1" x14ac:dyDescent="0.3">
      <c r="B55" s="254" t="s">
        <v>72</v>
      </c>
      <c r="C55" s="229"/>
      <c r="D55" s="229"/>
      <c r="E55" s="229"/>
      <c r="F55" s="229"/>
      <c r="G55" s="229"/>
      <c r="H55" s="230"/>
      <c r="I55" s="9"/>
      <c r="J55" s="1"/>
      <c r="K55" s="1"/>
      <c r="L55" s="1"/>
    </row>
    <row r="56" spans="2:17" ht="44.15" customHeight="1" thickBot="1" x14ac:dyDescent="0.3">
      <c r="B56" s="28" t="s">
        <v>23</v>
      </c>
      <c r="C56" s="29" t="s">
        <v>24</v>
      </c>
      <c r="D56" s="30" t="s">
        <v>25</v>
      </c>
      <c r="E56" s="30" t="s">
        <v>26</v>
      </c>
      <c r="F56" s="30" t="s">
        <v>27</v>
      </c>
      <c r="G56" s="255" t="s">
        <v>28</v>
      </c>
      <c r="H56" s="256"/>
      <c r="I56" s="31"/>
      <c r="J56" s="1"/>
      <c r="K56" s="1"/>
      <c r="L56" s="1"/>
    </row>
    <row r="57" spans="2:17" ht="24.65" customHeight="1" thickBot="1" x14ac:dyDescent="0.35">
      <c r="B57" s="56" t="s">
        <v>73</v>
      </c>
      <c r="C57" s="57" t="s">
        <v>74</v>
      </c>
      <c r="D57" s="58">
        <v>65</v>
      </c>
      <c r="E57" s="59">
        <v>1</v>
      </c>
      <c r="F57" s="60">
        <f>D57+E57</f>
        <v>66</v>
      </c>
      <c r="G57" s="266">
        <f>IF((ABS((($K$149-$K$148)/235)*F57/100))&gt;0.01, ((($K$149-$K$148)/235)*F57/100), 0)</f>
        <v>0.71336170212765959</v>
      </c>
      <c r="H57" s="267">
        <f>IF((ABS((J43-J42)*E57/100))&gt;0.1, (J43-J42)*E57/100, 0)</f>
        <v>0</v>
      </c>
      <c r="I57" s="37"/>
      <c r="J57" s="1"/>
      <c r="K57" s="1"/>
      <c r="L57" s="1"/>
    </row>
    <row r="58" spans="2:17" ht="45" customHeight="1" thickBot="1" x14ac:dyDescent="0.35">
      <c r="B58" s="50"/>
      <c r="C58" s="51"/>
      <c r="D58" s="52"/>
      <c r="E58" s="53"/>
      <c r="F58" s="54"/>
      <c r="G58" s="55"/>
      <c r="H58" s="55"/>
      <c r="I58" s="37"/>
      <c r="J58" s="1"/>
      <c r="K58" s="1"/>
      <c r="L58" s="1"/>
    </row>
    <row r="59" spans="2:17" ht="46" customHeight="1" thickBot="1" x14ac:dyDescent="0.3">
      <c r="B59" s="254" t="s">
        <v>75</v>
      </c>
      <c r="C59" s="229"/>
      <c r="D59" s="229"/>
      <c r="E59" s="229"/>
      <c r="F59" s="229"/>
      <c r="G59" s="229"/>
      <c r="H59" s="230"/>
      <c r="I59" s="9"/>
      <c r="J59" s="1"/>
      <c r="K59" s="1"/>
      <c r="L59" s="1"/>
      <c r="P59" s="24"/>
      <c r="Q59" s="24"/>
    </row>
    <row r="60" spans="2:17" ht="44.15" customHeight="1" thickBot="1" x14ac:dyDescent="0.3">
      <c r="B60" s="28" t="s">
        <v>23</v>
      </c>
      <c r="C60" s="29" t="s">
        <v>24</v>
      </c>
      <c r="D60" s="30" t="s">
        <v>25</v>
      </c>
      <c r="E60" s="30" t="s">
        <v>26</v>
      </c>
      <c r="F60" s="30" t="s">
        <v>27</v>
      </c>
      <c r="G60" s="255" t="s">
        <v>76</v>
      </c>
      <c r="H60" s="256"/>
      <c r="I60" s="31"/>
      <c r="J60" s="1"/>
      <c r="K60" s="1"/>
      <c r="L60" s="1"/>
      <c r="P60" s="24"/>
      <c r="Q60" s="24"/>
    </row>
    <row r="61" spans="2:17" ht="22.5" customHeight="1" thickBot="1" x14ac:dyDescent="0.35">
      <c r="B61" s="107" t="s">
        <v>77</v>
      </c>
      <c r="C61" s="108" t="s">
        <v>78</v>
      </c>
      <c r="D61" s="109">
        <v>56</v>
      </c>
      <c r="E61" s="110">
        <v>0.2</v>
      </c>
      <c r="F61" s="111">
        <v>56.2</v>
      </c>
      <c r="G61" s="268">
        <f>IF((ABS((($K$149-$K$148)/235)*F61/100))&gt;0.01, ((($K$149-$K$148)/235)*F61/100), 0)</f>
        <v>0.60743829787234049</v>
      </c>
      <c r="H61" s="269">
        <f>IF((ABS((J41-J40)*E61/100))&gt;0.1, (J41-J40)*E61/100, 0)</f>
        <v>0</v>
      </c>
      <c r="I61" s="37"/>
      <c r="J61" s="1"/>
      <c r="K61" s="1"/>
      <c r="L61" s="1"/>
      <c r="P61" s="24"/>
      <c r="Q61" s="24"/>
    </row>
    <row r="62" spans="2:17" ht="44.15" customHeight="1" thickBot="1" x14ac:dyDescent="0.3">
      <c r="B62" s="28" t="s">
        <v>23</v>
      </c>
      <c r="C62" s="29" t="s">
        <v>24</v>
      </c>
      <c r="D62" s="30" t="s">
        <v>25</v>
      </c>
      <c r="E62" s="30" t="s">
        <v>26</v>
      </c>
      <c r="F62" s="30" t="s">
        <v>27</v>
      </c>
      <c r="G62" s="255" t="s">
        <v>81</v>
      </c>
      <c r="H62" s="256"/>
      <c r="I62" s="31"/>
      <c r="J62" s="1"/>
      <c r="K62" s="1"/>
      <c r="L62" s="1"/>
      <c r="P62" s="24"/>
      <c r="Q62" s="24"/>
    </row>
    <row r="63" spans="2:17" ht="22.5" customHeight="1" thickBot="1" x14ac:dyDescent="0.35">
      <c r="B63" s="56" t="s">
        <v>77</v>
      </c>
      <c r="C63" s="112" t="s">
        <v>78</v>
      </c>
      <c r="D63" s="58">
        <v>56</v>
      </c>
      <c r="E63" s="59">
        <v>0.2</v>
      </c>
      <c r="F63" s="60">
        <v>56.2</v>
      </c>
      <c r="G63" s="270">
        <f>IF((ABS((($K$149-$K$148)/2000)*F63/100))&gt;0.001, ((($K$149-$K$148)/2000)*F63/100), 0)</f>
        <v>7.1374000000000007E-2</v>
      </c>
      <c r="H63" s="271">
        <f>IF((ABS((J38-J37)*E63/100))&gt;0.1, (J38-J37)*E63/100, 0)</f>
        <v>0</v>
      </c>
      <c r="I63" s="37"/>
      <c r="J63" s="1"/>
      <c r="K63" s="1"/>
      <c r="L63" s="1"/>
      <c r="P63" s="24"/>
      <c r="Q63" s="24"/>
    </row>
    <row r="64" spans="2:17" ht="44.15" customHeight="1" thickBot="1" x14ac:dyDescent="0.3">
      <c r="B64" s="28" t="s">
        <v>23</v>
      </c>
      <c r="C64" s="29" t="s">
        <v>24</v>
      </c>
      <c r="D64" s="30" t="s">
        <v>25</v>
      </c>
      <c r="E64" s="30" t="s">
        <v>26</v>
      </c>
      <c r="F64" s="30" t="s">
        <v>27</v>
      </c>
      <c r="G64" s="255" t="s">
        <v>76</v>
      </c>
      <c r="H64" s="256"/>
      <c r="I64" s="31"/>
      <c r="J64" s="1"/>
      <c r="K64" s="1"/>
      <c r="L64" s="1"/>
      <c r="P64" s="24"/>
      <c r="Q64" s="24"/>
    </row>
    <row r="65" spans="2:17" ht="22" customHeight="1" thickBot="1" x14ac:dyDescent="0.35">
      <c r="B65" s="32" t="s">
        <v>79</v>
      </c>
      <c r="C65" s="61" t="s">
        <v>80</v>
      </c>
      <c r="D65" s="34">
        <v>95</v>
      </c>
      <c r="E65" s="35">
        <v>0.2</v>
      </c>
      <c r="F65" s="36">
        <v>95.2</v>
      </c>
      <c r="G65" s="259">
        <f>IF((ABS((($K$149-$K$148)/235)*F65/100))&gt;0.01, ((($K$149-$K$148)/235)*F65/100), 0)</f>
        <v>1.0289702127659575</v>
      </c>
      <c r="H65" s="260">
        <f>IF((ABS((J43-J42)*E65/100))&gt;0.1, (J43-J42)*E65/100, 0)</f>
        <v>0</v>
      </c>
      <c r="I65" s="37"/>
      <c r="J65" s="1"/>
      <c r="K65" s="1"/>
      <c r="L65" s="1"/>
    </row>
    <row r="66" spans="2:17" ht="44.15" customHeight="1" thickBot="1" x14ac:dyDescent="0.3">
      <c r="B66" s="28" t="s">
        <v>23</v>
      </c>
      <c r="C66" s="29" t="s">
        <v>24</v>
      </c>
      <c r="D66" s="30" t="s">
        <v>25</v>
      </c>
      <c r="E66" s="30" t="s">
        <v>26</v>
      </c>
      <c r="F66" s="30" t="s">
        <v>27</v>
      </c>
      <c r="G66" s="255" t="s">
        <v>81</v>
      </c>
      <c r="H66" s="256"/>
      <c r="J66" s="1"/>
      <c r="K66" s="1"/>
      <c r="L66" s="1"/>
      <c r="N66" s="63"/>
    </row>
    <row r="67" spans="2:17" ht="22" customHeight="1" thickBot="1" x14ac:dyDescent="0.3">
      <c r="B67" s="123" t="s">
        <v>82</v>
      </c>
      <c r="C67" s="124" t="s">
        <v>83</v>
      </c>
      <c r="D67" s="125">
        <v>40</v>
      </c>
      <c r="E67" s="125">
        <v>0.2</v>
      </c>
      <c r="F67" s="126">
        <v>40.200000000000003</v>
      </c>
      <c r="G67" s="261">
        <f>IF((ABS((($K$149-$K$148)/2000)*F67/100))&gt;0.001, ((($K$149-$K$148)/2000)*F67/100), 0)</f>
        <v>5.1054000000000002E-2</v>
      </c>
      <c r="H67" s="262">
        <f>IF((ABS((J42-J41)*E67/100))&gt;0.1, (J42-J41)*E67/100, 0)</f>
        <v>0</v>
      </c>
      <c r="I67" s="31"/>
      <c r="J67" s="1"/>
      <c r="K67" s="1"/>
      <c r="L67" s="1"/>
      <c r="P67" s="24"/>
      <c r="Q67" s="24"/>
    </row>
    <row r="68" spans="2:17" ht="44.15" customHeight="1" thickBot="1" x14ac:dyDescent="0.35">
      <c r="B68" s="263" t="s">
        <v>84</v>
      </c>
      <c r="C68" s="264"/>
      <c r="D68" s="264"/>
      <c r="E68" s="264"/>
      <c r="F68" s="264"/>
      <c r="G68" s="264"/>
      <c r="H68" s="265"/>
      <c r="I68" s="37"/>
      <c r="J68" s="1"/>
      <c r="K68" s="1"/>
      <c r="L68" s="1"/>
      <c r="P68" s="24"/>
      <c r="Q68" s="24"/>
    </row>
    <row r="69" spans="2:17" ht="44.15" customHeight="1" thickBot="1" x14ac:dyDescent="0.3">
      <c r="B69" s="28" t="s">
        <v>23</v>
      </c>
      <c r="C69" s="29" t="s">
        <v>24</v>
      </c>
      <c r="D69" s="30" t="s">
        <v>25</v>
      </c>
      <c r="E69" s="30" t="s">
        <v>26</v>
      </c>
      <c r="F69" s="30" t="s">
        <v>27</v>
      </c>
      <c r="G69" s="255" t="s">
        <v>85</v>
      </c>
      <c r="H69" s="256"/>
      <c r="J69" s="1"/>
      <c r="K69" s="1"/>
      <c r="L69" s="1"/>
      <c r="N69" s="63"/>
    </row>
    <row r="70" spans="2:17" ht="22" customHeight="1" thickBot="1" x14ac:dyDescent="0.3">
      <c r="B70" s="56" t="s">
        <v>77</v>
      </c>
      <c r="C70" s="57" t="s">
        <v>78</v>
      </c>
      <c r="D70" s="58">
        <v>56</v>
      </c>
      <c r="E70" s="59">
        <v>0.2</v>
      </c>
      <c r="F70" s="60">
        <v>56.2</v>
      </c>
      <c r="G70" s="266">
        <f>IF((ABS((($K$149-$K$148)/14400)*F70/100))&gt;0.002, ((($K$149-$K$148)/14400)*F70/100), 0)</f>
        <v>9.9130555555555552E-3</v>
      </c>
      <c r="H70" s="267">
        <f>IF((ABS((J46-J45)*E70/100))&gt;0.1, (J46-J45)*E70/100, 0)</f>
        <v>0</v>
      </c>
      <c r="I70" s="9"/>
      <c r="J70" s="1"/>
      <c r="K70" s="1"/>
      <c r="L70" s="1"/>
    </row>
    <row r="71" spans="2:17" ht="56.25" customHeight="1" thickBot="1" x14ac:dyDescent="0.3">
      <c r="I71" s="31"/>
      <c r="J71" s="1"/>
      <c r="K71" s="1"/>
      <c r="L71" s="1"/>
    </row>
    <row r="72" spans="2:17" ht="46" customHeight="1" thickBot="1" x14ac:dyDescent="0.35">
      <c r="B72" s="254" t="s">
        <v>86</v>
      </c>
      <c r="C72" s="229"/>
      <c r="D72" s="229"/>
      <c r="E72" s="229"/>
      <c r="F72" s="229"/>
      <c r="G72" s="229"/>
      <c r="H72" s="230"/>
      <c r="I72" s="37"/>
      <c r="J72" s="1"/>
      <c r="K72" s="1"/>
      <c r="L72" s="1"/>
    </row>
    <row r="73" spans="2:17" ht="44.15" customHeight="1" thickBot="1" x14ac:dyDescent="0.35">
      <c r="B73" s="64" t="s">
        <v>23</v>
      </c>
      <c r="C73" s="29" t="s">
        <v>24</v>
      </c>
      <c r="D73" s="30" t="s">
        <v>25</v>
      </c>
      <c r="E73" s="30" t="s">
        <v>87</v>
      </c>
      <c r="F73" s="30" t="s">
        <v>27</v>
      </c>
      <c r="G73" s="255" t="s">
        <v>88</v>
      </c>
      <c r="H73" s="256"/>
      <c r="I73" s="37"/>
      <c r="J73" s="1"/>
      <c r="K73" s="1"/>
      <c r="L73" s="1"/>
    </row>
    <row r="74" spans="2:17" ht="22" customHeight="1" x14ac:dyDescent="0.3">
      <c r="B74" s="65" t="s">
        <v>89</v>
      </c>
      <c r="C74" s="61" t="s">
        <v>90</v>
      </c>
      <c r="D74" s="34">
        <v>9</v>
      </c>
      <c r="E74" s="35">
        <v>0.2</v>
      </c>
      <c r="F74" s="36">
        <v>9.1999999999999993</v>
      </c>
      <c r="G74" s="259">
        <f t="shared" ref="G74:G82" si="3">IF((ABS(($K$149-$K$148)*F74/100))&gt;0.1, ($K$149-$K$148)*F74/100, 0)</f>
        <v>23.367999999999999</v>
      </c>
      <c r="H74" s="260">
        <f>IF((ABS((J59-J54)*E74/100))&gt;0.1, (J59-J54)*E74/100, 0)</f>
        <v>0</v>
      </c>
      <c r="I74" s="37"/>
      <c r="J74" s="1"/>
      <c r="K74" s="1"/>
      <c r="L74" s="1"/>
    </row>
    <row r="75" spans="2:17" ht="22" customHeight="1" x14ac:dyDescent="0.3">
      <c r="B75" s="66" t="s">
        <v>91</v>
      </c>
      <c r="C75" s="62" t="s">
        <v>92</v>
      </c>
      <c r="D75" s="40">
        <v>9</v>
      </c>
      <c r="E75" s="40">
        <v>0.2</v>
      </c>
      <c r="F75" s="41">
        <v>9.1999999999999993</v>
      </c>
      <c r="G75" s="252">
        <f t="shared" si="3"/>
        <v>23.367999999999999</v>
      </c>
      <c r="H75" s="253">
        <f>IF((ABS((J60-J59)*E75/100))&gt;0.1, (J60-J59)*E75/100, 0)</f>
        <v>0</v>
      </c>
      <c r="I75" s="37"/>
      <c r="J75" s="1"/>
      <c r="K75" s="1"/>
      <c r="L75" s="1"/>
    </row>
    <row r="76" spans="2:17" ht="22" customHeight="1" x14ac:dyDescent="0.3">
      <c r="B76" s="66" t="s">
        <v>93</v>
      </c>
      <c r="C76" s="62" t="s">
        <v>94</v>
      </c>
      <c r="D76" s="40">
        <v>9</v>
      </c>
      <c r="E76" s="40">
        <v>0.2</v>
      </c>
      <c r="F76" s="41">
        <v>9.1999999999999993</v>
      </c>
      <c r="G76" s="252">
        <f t="shared" si="3"/>
        <v>23.367999999999999</v>
      </c>
      <c r="H76" s="253">
        <f>IF((ABS((J61-J60)*E76/100))&gt;0.1, (J61-J60)*E76/100, 0)</f>
        <v>0</v>
      </c>
      <c r="I76" s="37"/>
      <c r="J76" s="1"/>
      <c r="K76" s="1"/>
      <c r="L76" s="1"/>
    </row>
    <row r="77" spans="2:17" ht="22" customHeight="1" x14ac:dyDescent="0.3">
      <c r="B77" s="66" t="s">
        <v>95</v>
      </c>
      <c r="C77" s="62" t="s">
        <v>96</v>
      </c>
      <c r="D77" s="40">
        <v>7.5</v>
      </c>
      <c r="E77" s="40">
        <v>0.2</v>
      </c>
      <c r="F77" s="41">
        <v>7.7</v>
      </c>
      <c r="G77" s="252">
        <f t="shared" si="3"/>
        <v>19.558</v>
      </c>
      <c r="H77" s="253">
        <f>IF((ABS((J65-J61)*E77/100))&gt;0.1, (J65-J61)*E77/100, 0)</f>
        <v>0</v>
      </c>
      <c r="I77" s="37"/>
      <c r="J77" s="1"/>
      <c r="K77" s="1"/>
      <c r="L77" s="1"/>
    </row>
    <row r="78" spans="2:17" ht="22" customHeight="1" x14ac:dyDescent="0.3">
      <c r="B78" s="66" t="s">
        <v>97</v>
      </c>
      <c r="C78" s="62" t="s">
        <v>98</v>
      </c>
      <c r="D78" s="40">
        <v>7.5</v>
      </c>
      <c r="E78" s="40">
        <v>0.2</v>
      </c>
      <c r="F78" s="41">
        <v>7.7</v>
      </c>
      <c r="G78" s="252">
        <f t="shared" si="3"/>
        <v>19.558</v>
      </c>
      <c r="H78" s="253" t="e">
        <f>IF((ABS((#REF!-J65)*E78/100))&gt;0.1, (#REF!-J65)*E78/100, 0)</f>
        <v>#REF!</v>
      </c>
      <c r="I78" s="37"/>
      <c r="J78" s="1"/>
      <c r="K78" s="1"/>
      <c r="L78" s="1"/>
    </row>
    <row r="79" spans="2:17" ht="22" customHeight="1" x14ac:dyDescent="0.3">
      <c r="B79" s="66" t="s">
        <v>99</v>
      </c>
      <c r="C79" s="62" t="s">
        <v>100</v>
      </c>
      <c r="D79" s="40">
        <v>7.5</v>
      </c>
      <c r="E79" s="40">
        <v>0.2</v>
      </c>
      <c r="F79" s="41">
        <v>7.7</v>
      </c>
      <c r="G79" s="252">
        <f t="shared" si="3"/>
        <v>19.558</v>
      </c>
      <c r="H79" s="253" t="e">
        <f>IF((ABS((J66-#REF!)*E79/100))&gt;0.1, (J66-#REF!)*E79/100, 0)</f>
        <v>#REF!</v>
      </c>
      <c r="I79" s="37"/>
      <c r="J79" s="1"/>
      <c r="K79" s="1"/>
      <c r="L79" s="1"/>
    </row>
    <row r="80" spans="2:17" ht="22" customHeight="1" x14ac:dyDescent="0.3">
      <c r="B80" s="66" t="s">
        <v>101</v>
      </c>
      <c r="C80" s="62" t="s">
        <v>102</v>
      </c>
      <c r="D80" s="40">
        <v>7.5</v>
      </c>
      <c r="E80" s="40">
        <v>0.2</v>
      </c>
      <c r="F80" s="41">
        <v>7.7</v>
      </c>
      <c r="G80" s="252">
        <f t="shared" si="3"/>
        <v>19.558</v>
      </c>
      <c r="H80" s="253">
        <f>IF((ABS((J67-J66)*E80/100))&gt;0.1, (J67-J66)*E80/100, 0)</f>
        <v>0</v>
      </c>
      <c r="I80" s="37"/>
      <c r="J80" s="1"/>
      <c r="K80" s="1"/>
      <c r="L80" s="1"/>
    </row>
    <row r="81" spans="2:14" ht="22" customHeight="1" x14ac:dyDescent="0.25">
      <c r="B81" s="66" t="s">
        <v>103</v>
      </c>
      <c r="C81" s="62" t="s">
        <v>104</v>
      </c>
      <c r="D81" s="40">
        <v>13.5</v>
      </c>
      <c r="E81" s="40">
        <v>0.2</v>
      </c>
      <c r="F81" s="41">
        <v>13.7</v>
      </c>
      <c r="G81" s="252">
        <f t="shared" si="3"/>
        <v>34.797999999999995</v>
      </c>
      <c r="H81" s="253">
        <f>IF((ABS((J68-J67)*E81/100))&gt;0.1, (J68-J67)*E81/100, 0)</f>
        <v>0</v>
      </c>
      <c r="J81" s="1"/>
      <c r="K81" s="1"/>
      <c r="L81" s="1"/>
      <c r="N81" s="63"/>
    </row>
    <row r="82" spans="2:14" ht="22" customHeight="1" thickBot="1" x14ac:dyDescent="0.3">
      <c r="B82" s="13" t="s">
        <v>105</v>
      </c>
      <c r="C82" s="67" t="s">
        <v>106</v>
      </c>
      <c r="D82" s="68">
        <v>12</v>
      </c>
      <c r="E82" s="68">
        <v>0.2</v>
      </c>
      <c r="F82" s="69">
        <v>12.2</v>
      </c>
      <c r="G82" s="250">
        <f t="shared" si="3"/>
        <v>30.987999999999996</v>
      </c>
      <c r="H82" s="251">
        <f>IF((ABS((J69-J68)*E82/100))&gt;0.1, (J69-J68)*E82/100, 0)</f>
        <v>0</v>
      </c>
      <c r="I82" s="9"/>
      <c r="J82" s="1"/>
      <c r="K82" s="1"/>
      <c r="L82" s="1"/>
    </row>
    <row r="83" spans="2:14" ht="56.25" customHeight="1" thickBot="1" x14ac:dyDescent="0.3">
      <c r="I83" s="31"/>
      <c r="J83" s="1"/>
      <c r="K83" s="1"/>
      <c r="L83" s="1"/>
    </row>
    <row r="84" spans="2:14" ht="46" customHeight="1" thickBot="1" x14ac:dyDescent="0.35">
      <c r="B84" s="254" t="s">
        <v>107</v>
      </c>
      <c r="C84" s="229"/>
      <c r="D84" s="229"/>
      <c r="E84" s="229"/>
      <c r="F84" s="229"/>
      <c r="G84" s="229"/>
      <c r="H84" s="230"/>
      <c r="I84" s="37"/>
      <c r="J84" s="1"/>
      <c r="K84" s="1"/>
      <c r="L84" s="1"/>
    </row>
    <row r="85" spans="2:14" ht="43.5" customHeight="1" thickBot="1" x14ac:dyDescent="0.35">
      <c r="B85" s="64" t="s">
        <v>23</v>
      </c>
      <c r="C85" s="29" t="s">
        <v>24</v>
      </c>
      <c r="D85" s="30" t="s">
        <v>25</v>
      </c>
      <c r="E85" s="30" t="s">
        <v>87</v>
      </c>
      <c r="F85" s="30" t="s">
        <v>27</v>
      </c>
      <c r="G85" s="255" t="s">
        <v>88</v>
      </c>
      <c r="H85" s="256"/>
      <c r="I85" s="37"/>
      <c r="J85" s="1"/>
      <c r="K85" s="1"/>
      <c r="L85" s="1"/>
    </row>
    <row r="86" spans="2:14" ht="22" customHeight="1" x14ac:dyDescent="0.25">
      <c r="B86" s="70" t="s">
        <v>108</v>
      </c>
      <c r="C86" s="71" t="s">
        <v>109</v>
      </c>
      <c r="D86" s="72">
        <v>6.5</v>
      </c>
      <c r="E86" s="73">
        <v>1</v>
      </c>
      <c r="F86" s="74">
        <v>7.5</v>
      </c>
      <c r="G86" s="257">
        <f>IF((ABS(($K$149-$K$148)*F86/100))&gt;0.1, ($K$149-$K$148)*F86/100, 0)</f>
        <v>19.05</v>
      </c>
      <c r="H86" s="258">
        <f>IF((ABS((J73-J72)*E86/100))&gt;0.1, (J73-J72)*E86/100, 0)</f>
        <v>0</v>
      </c>
      <c r="J86" s="1"/>
      <c r="K86" s="1"/>
      <c r="L86" s="1"/>
      <c r="N86" s="63"/>
    </row>
    <row r="87" spans="2:14" ht="22" customHeight="1" thickBot="1" x14ac:dyDescent="0.3">
      <c r="B87" s="75" t="s">
        <v>110</v>
      </c>
      <c r="C87" s="67" t="s">
        <v>111</v>
      </c>
      <c r="D87" s="68">
        <v>6.5</v>
      </c>
      <c r="E87" s="68">
        <v>1</v>
      </c>
      <c r="F87" s="69">
        <v>7.5</v>
      </c>
      <c r="G87" s="250">
        <f>IF((ABS(($K$149-$K$148)*F87/100))&gt;0.1, ($K$149-$K$148)*F87/100, 0)</f>
        <v>19.05</v>
      </c>
      <c r="H87" s="251">
        <f>IF((ABS((J74-J73)*E87/100))&gt;0.1, (J74-J73)*E87/100, 0)</f>
        <v>0</v>
      </c>
      <c r="J87" s="1"/>
      <c r="K87" s="1"/>
      <c r="L87" s="1"/>
    </row>
    <row r="88" spans="2:14" ht="43.5" customHeight="1" thickBot="1" x14ac:dyDescent="0.3">
      <c r="J88" s="1"/>
      <c r="K88" s="1"/>
      <c r="L88" s="1"/>
    </row>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131" t="s">
        <v>115</v>
      </c>
      <c r="D92" s="77" t="s">
        <v>116</v>
      </c>
      <c r="E92" s="243" t="s">
        <v>117</v>
      </c>
      <c r="F92" s="243"/>
      <c r="G92" s="244" t="s">
        <v>118</v>
      </c>
      <c r="H92" s="245"/>
    </row>
    <row r="93" spans="2:14" ht="33" customHeight="1" thickBot="1" x14ac:dyDescent="0.3">
      <c r="B93" s="232"/>
      <c r="C93" s="249">
        <v>235</v>
      </c>
      <c r="D93" s="249"/>
      <c r="E93" s="249"/>
      <c r="F93" s="249"/>
      <c r="G93" s="246"/>
      <c r="H93" s="247"/>
      <c r="J93" s="1"/>
      <c r="K93" s="1"/>
      <c r="L93" s="1"/>
    </row>
    <row r="94" spans="2:14" s="78" customFormat="1" ht="33" customHeight="1" x14ac:dyDescent="0.35">
      <c r="B94" s="224"/>
      <c r="C94" s="224"/>
      <c r="D94" s="224"/>
      <c r="E94" s="224"/>
      <c r="F94" s="224"/>
      <c r="G94" s="224"/>
      <c r="H94" s="224"/>
    </row>
    <row r="95" spans="2:14" s="78" customFormat="1" ht="33" customHeight="1" x14ac:dyDescent="0.35">
      <c r="B95" s="225" t="s">
        <v>119</v>
      </c>
      <c r="C95" s="225"/>
      <c r="D95" s="225"/>
      <c r="E95" s="225"/>
      <c r="F95" s="225"/>
      <c r="G95" s="225"/>
      <c r="H95" s="225"/>
    </row>
    <row r="96" spans="2:14" s="78" customFormat="1" ht="40.5" customHeight="1" x14ac:dyDescent="0.35">
      <c r="B96" s="226" t="s">
        <v>120</v>
      </c>
      <c r="C96" s="226"/>
      <c r="E96" s="79"/>
      <c r="F96" s="79"/>
      <c r="G96" s="79"/>
      <c r="H96" s="79"/>
    </row>
    <row r="97" spans="2:17" s="78" customFormat="1" ht="33" customHeight="1" x14ac:dyDescent="0.35">
      <c r="C97" s="103" t="str">
        <f>CONCATENATE(" $45.000"," +")</f>
        <v xml:space="preserve"> $45.000 +</v>
      </c>
      <c r="D97" s="104">
        <f>G22</f>
        <v>1.0830127659574469</v>
      </c>
      <c r="E97" s="105" t="s">
        <v>163</v>
      </c>
      <c r="F97" s="80">
        <f>(45+G22)</f>
        <v>46.083012765957449</v>
      </c>
      <c r="G97" s="18"/>
      <c r="H97" s="18"/>
    </row>
    <row r="98" spans="2:17" ht="43.5" customHeight="1" x14ac:dyDescent="0.4">
      <c r="B98" s="227" t="s">
        <v>121</v>
      </c>
      <c r="C98" s="227"/>
      <c r="D98" s="106">
        <f>F97</f>
        <v>46.083012765957449</v>
      </c>
      <c r="E98" s="81" t="s">
        <v>122</v>
      </c>
      <c r="F98" s="78"/>
      <c r="G98" s="18"/>
      <c r="H98" s="18"/>
      <c r="J98" s="1"/>
      <c r="K98" s="1"/>
      <c r="L98" s="1"/>
    </row>
    <row r="99" spans="2:17" ht="31.5" customHeight="1" thickBot="1" x14ac:dyDescent="0.4">
      <c r="B99" s="78"/>
      <c r="C99" s="78"/>
      <c r="D99" s="80"/>
      <c r="E99" s="18"/>
      <c r="F99" s="18"/>
      <c r="G99" s="18"/>
      <c r="H99" s="18"/>
      <c r="I99" s="9"/>
      <c r="J99" s="1"/>
      <c r="K99" s="1"/>
      <c r="L99" s="1"/>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131" t="s">
        <v>115</v>
      </c>
      <c r="D103" s="77" t="s">
        <v>116</v>
      </c>
      <c r="E103" s="243" t="s">
        <v>117</v>
      </c>
      <c r="F103" s="243"/>
      <c r="G103" s="244" t="s">
        <v>125</v>
      </c>
      <c r="H103" s="245"/>
    </row>
    <row r="104" spans="2:17" ht="33" customHeight="1" thickBot="1" x14ac:dyDescent="0.3">
      <c r="B104" s="232"/>
      <c r="C104" s="249">
        <v>235</v>
      </c>
      <c r="D104" s="249"/>
      <c r="E104" s="249"/>
      <c r="F104" s="249"/>
      <c r="G104" s="246"/>
      <c r="H104" s="247"/>
      <c r="J104" s="1"/>
      <c r="K104" s="1"/>
      <c r="L104" s="1"/>
    </row>
    <row r="105" spans="2:17" s="78" customFormat="1" ht="33" customHeight="1" x14ac:dyDescent="0.35">
      <c r="B105" s="224"/>
      <c r="C105" s="224"/>
      <c r="D105" s="224"/>
      <c r="E105" s="224"/>
      <c r="F105" s="224"/>
      <c r="G105" s="224"/>
      <c r="H105" s="224"/>
    </row>
    <row r="106" spans="2:17" s="78" customFormat="1" ht="33" customHeight="1" x14ac:dyDescent="0.35">
      <c r="B106" s="225" t="s">
        <v>126</v>
      </c>
      <c r="C106" s="225"/>
      <c r="D106" s="225"/>
      <c r="E106" s="225"/>
      <c r="F106" s="225"/>
      <c r="G106" s="225"/>
      <c r="H106" s="225"/>
    </row>
    <row r="107" spans="2:17" s="78" customFormat="1" ht="40.5" customHeight="1" x14ac:dyDescent="0.35">
      <c r="B107" s="226" t="s">
        <v>120</v>
      </c>
      <c r="C107" s="226"/>
      <c r="E107" s="79"/>
      <c r="F107" s="79"/>
      <c r="G107" s="79"/>
      <c r="H107" s="79"/>
    </row>
    <row r="108" spans="2:17" s="78" customFormat="1" ht="33" customHeight="1" x14ac:dyDescent="0.35">
      <c r="C108" s="103" t="str">
        <f>CONCATENATE(" $45.000"," +")</f>
        <v xml:space="preserve"> $45.000 +</v>
      </c>
      <c r="D108" s="104">
        <f>G61</f>
        <v>0.60743829787234049</v>
      </c>
      <c r="E108" s="105" t="s">
        <v>163</v>
      </c>
      <c r="F108" s="80">
        <f>(45+G61)</f>
        <v>45.607438297872342</v>
      </c>
      <c r="G108" s="18"/>
      <c r="H108" s="18"/>
    </row>
    <row r="109" spans="2:17" ht="43.5" customHeight="1" x14ac:dyDescent="0.4">
      <c r="B109" s="227" t="s">
        <v>121</v>
      </c>
      <c r="C109" s="227"/>
      <c r="D109" s="106">
        <f>F108</f>
        <v>45.607438297872342</v>
      </c>
      <c r="E109" s="81" t="s">
        <v>122</v>
      </c>
      <c r="F109" s="78"/>
      <c r="G109" s="18"/>
      <c r="H109" s="18"/>
      <c r="J109" s="1"/>
      <c r="K109" s="1"/>
      <c r="L109" s="1"/>
    </row>
    <row r="110" spans="2:17" ht="33" customHeight="1" thickBot="1" x14ac:dyDescent="0.4">
      <c r="B110" s="78"/>
      <c r="C110" s="78"/>
      <c r="D110" s="80"/>
      <c r="E110" s="18"/>
      <c r="F110" s="18"/>
      <c r="G110" s="18"/>
      <c r="H110" s="18"/>
      <c r="I110" s="9"/>
      <c r="J110" s="1"/>
      <c r="K110" s="1"/>
      <c r="L110" s="1"/>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131" t="s">
        <v>115</v>
      </c>
      <c r="D114" s="77" t="s">
        <v>116</v>
      </c>
      <c r="E114" s="243" t="s">
        <v>117</v>
      </c>
      <c r="F114" s="243"/>
      <c r="G114" s="244" t="s">
        <v>125</v>
      </c>
      <c r="H114" s="245"/>
    </row>
    <row r="115" spans="2:17" ht="33" customHeight="1" thickBot="1" x14ac:dyDescent="0.3">
      <c r="B115" s="232"/>
      <c r="C115" s="249">
        <v>2000</v>
      </c>
      <c r="D115" s="249"/>
      <c r="E115" s="249"/>
      <c r="F115" s="249"/>
      <c r="G115" s="246"/>
      <c r="H115" s="247"/>
      <c r="J115" s="1"/>
      <c r="K115" s="1"/>
      <c r="L115" s="1"/>
    </row>
    <row r="116" spans="2:17" s="78" customFormat="1" ht="33" customHeight="1" x14ac:dyDescent="0.35">
      <c r="B116" s="224"/>
      <c r="C116" s="224"/>
      <c r="D116" s="224"/>
      <c r="E116" s="224"/>
      <c r="F116" s="224"/>
      <c r="G116" s="224"/>
      <c r="H116" s="224"/>
    </row>
    <row r="117" spans="2:17" s="78" customFormat="1" ht="33" customHeight="1" x14ac:dyDescent="0.35">
      <c r="B117" s="225" t="s">
        <v>129</v>
      </c>
      <c r="C117" s="225"/>
      <c r="D117" s="225"/>
      <c r="E117" s="225"/>
      <c r="F117" s="225"/>
      <c r="G117" s="225"/>
      <c r="H117" s="225"/>
    </row>
    <row r="118" spans="2:17" s="78" customFormat="1" ht="40.5" customHeight="1" x14ac:dyDescent="0.35">
      <c r="B118" s="226" t="s">
        <v>120</v>
      </c>
      <c r="C118" s="226"/>
      <c r="E118" s="79"/>
      <c r="F118" s="79"/>
      <c r="G118" s="79"/>
      <c r="H118" s="79"/>
    </row>
    <row r="119" spans="2:17" s="78" customFormat="1" ht="33" customHeight="1" x14ac:dyDescent="0.35">
      <c r="C119" s="103" t="str">
        <f>CONCATENATE(" $45.000"," +")</f>
        <v xml:space="preserve"> $45.000 +</v>
      </c>
      <c r="D119" s="104">
        <f>G67</f>
        <v>5.1054000000000002E-2</v>
      </c>
      <c r="E119" s="105" t="s">
        <v>163</v>
      </c>
      <c r="F119" s="80">
        <f>(45+G67)</f>
        <v>45.051054000000001</v>
      </c>
      <c r="G119" s="18"/>
      <c r="H119" s="18"/>
    </row>
    <row r="120" spans="2:17" ht="43.5" customHeight="1" x14ac:dyDescent="0.4">
      <c r="B120" s="227" t="s">
        <v>121</v>
      </c>
      <c r="C120" s="227"/>
      <c r="D120" s="106">
        <f>F119</f>
        <v>45.051054000000001</v>
      </c>
      <c r="E120" s="81" t="s">
        <v>130</v>
      </c>
      <c r="F120" s="78"/>
      <c r="G120" s="18"/>
      <c r="H120" s="18"/>
      <c r="J120" s="1"/>
      <c r="K120" s="1"/>
      <c r="L120" s="1"/>
    </row>
    <row r="121" spans="2:17" ht="34" customHeight="1" thickBot="1" x14ac:dyDescent="0.4">
      <c r="B121" s="78"/>
      <c r="C121" s="78"/>
      <c r="D121" s="80"/>
      <c r="E121" s="18"/>
      <c r="F121" s="18"/>
      <c r="G121" s="18"/>
      <c r="H121" s="18"/>
      <c r="I121" s="9"/>
      <c r="J121" s="1"/>
      <c r="K121" s="1"/>
      <c r="L121" s="1"/>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131" t="s">
        <v>115</v>
      </c>
      <c r="D125" s="77" t="s">
        <v>116</v>
      </c>
      <c r="E125" s="243" t="s">
        <v>117</v>
      </c>
      <c r="F125" s="243"/>
      <c r="G125" s="244" t="s">
        <v>118</v>
      </c>
      <c r="H125" s="245"/>
    </row>
    <row r="126" spans="2:17" ht="33" customHeight="1" thickBot="1" x14ac:dyDescent="0.3">
      <c r="B126" s="232"/>
      <c r="C126" s="248">
        <v>14400</v>
      </c>
      <c r="D126" s="249"/>
      <c r="E126" s="249"/>
      <c r="F126" s="249"/>
      <c r="G126" s="246"/>
      <c r="H126" s="247"/>
      <c r="J126" s="1"/>
      <c r="K126" s="1"/>
      <c r="L126" s="1"/>
    </row>
    <row r="127" spans="2:17" s="78" customFormat="1" ht="33" customHeight="1" x14ac:dyDescent="0.35">
      <c r="B127" s="224"/>
      <c r="C127" s="224"/>
      <c r="D127" s="224"/>
      <c r="E127" s="224"/>
      <c r="F127" s="224"/>
      <c r="G127" s="224"/>
      <c r="H127" s="224"/>
    </row>
    <row r="128" spans="2:17" s="78" customFormat="1" ht="33" customHeight="1" x14ac:dyDescent="0.35">
      <c r="B128" s="225" t="s">
        <v>133</v>
      </c>
      <c r="C128" s="225"/>
      <c r="D128" s="225"/>
      <c r="E128" s="225"/>
      <c r="F128" s="225"/>
      <c r="G128" s="225"/>
      <c r="H128" s="225"/>
    </row>
    <row r="129" spans="2:17" s="78" customFormat="1" ht="40.5" customHeight="1" x14ac:dyDescent="0.35">
      <c r="B129" s="226" t="s">
        <v>120</v>
      </c>
      <c r="C129" s="226"/>
      <c r="E129" s="79"/>
      <c r="F129" s="79"/>
      <c r="G129" s="79"/>
      <c r="H129" s="79"/>
    </row>
    <row r="130" spans="2:17" s="78" customFormat="1" ht="33" customHeight="1" x14ac:dyDescent="0.35">
      <c r="C130" s="103" t="str">
        <f>CONCATENATE(" $45.000"," +")</f>
        <v xml:space="preserve"> $45.000 +</v>
      </c>
      <c r="D130" s="104">
        <f>G70</f>
        <v>9.9130555555555552E-3</v>
      </c>
      <c r="E130" s="105" t="s">
        <v>163</v>
      </c>
      <c r="F130" s="80">
        <f>(45+G70)</f>
        <v>45.009913055555558</v>
      </c>
      <c r="G130" s="18"/>
      <c r="H130" s="18"/>
    </row>
    <row r="131" spans="2:17" ht="43.5" customHeight="1" x14ac:dyDescent="0.4">
      <c r="B131" s="227" t="s">
        <v>121</v>
      </c>
      <c r="C131" s="227"/>
      <c r="D131" s="106">
        <f>F130</f>
        <v>45.009913055555558</v>
      </c>
      <c r="E131" s="239" t="s">
        <v>134</v>
      </c>
      <c r="F131" s="239"/>
      <c r="G131" s="18"/>
      <c r="H131" s="78"/>
      <c r="J131" s="1"/>
      <c r="K131" s="1"/>
      <c r="L131" s="1"/>
    </row>
    <row r="132" spans="2:17" ht="27" customHeight="1" thickBot="1" x14ac:dyDescent="0.4">
      <c r="B132" s="78"/>
      <c r="C132" s="78"/>
      <c r="D132" s="80"/>
      <c r="E132" s="18"/>
      <c r="F132" s="18"/>
      <c r="G132" s="18"/>
      <c r="H132" s="18"/>
      <c r="I132" s="9"/>
      <c r="J132" s="1"/>
      <c r="K132" s="1"/>
      <c r="L132" s="1"/>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c r="J137" s="1"/>
      <c r="K137" s="1"/>
      <c r="L137" s="1"/>
    </row>
    <row r="138" spans="2:17" s="78" customFormat="1" ht="33" customHeight="1" x14ac:dyDescent="0.35">
      <c r="B138" s="224"/>
      <c r="C138" s="224"/>
      <c r="D138" s="224"/>
      <c r="E138" s="224"/>
      <c r="F138" s="224"/>
      <c r="G138" s="224"/>
      <c r="H138" s="224"/>
    </row>
    <row r="139" spans="2:17" s="78" customFormat="1" ht="33" customHeight="1" x14ac:dyDescent="0.35">
      <c r="B139" s="225" t="s">
        <v>137</v>
      </c>
      <c r="C139" s="225"/>
      <c r="D139" s="225"/>
      <c r="E139" s="225"/>
      <c r="F139" s="225"/>
      <c r="G139" s="225"/>
      <c r="H139" s="225"/>
    </row>
    <row r="140" spans="2:17" s="78" customFormat="1" ht="40.5" customHeight="1" x14ac:dyDescent="0.35">
      <c r="B140" s="226" t="s">
        <v>120</v>
      </c>
      <c r="C140" s="226"/>
      <c r="E140" s="79"/>
      <c r="F140" s="79"/>
      <c r="G140" s="79"/>
      <c r="H140" s="79"/>
    </row>
    <row r="141" spans="2:17" s="78" customFormat="1" ht="33" customHeight="1" thickBot="1" x14ac:dyDescent="0.4">
      <c r="C141" s="103" t="str">
        <f>CONCATENATE(" $45.000"," +")</f>
        <v xml:space="preserve"> $45.000 +</v>
      </c>
      <c r="D141" s="104">
        <f>G74</f>
        <v>23.367999999999999</v>
      </c>
      <c r="E141" s="105" t="s">
        <v>163</v>
      </c>
      <c r="F141" s="80">
        <f>(45+G74)</f>
        <v>68.367999999999995</v>
      </c>
      <c r="G141" s="18"/>
      <c r="H141" s="18"/>
    </row>
    <row r="142" spans="2:17" ht="18.5" thickBot="1" x14ac:dyDescent="0.45">
      <c r="B142" s="227" t="s">
        <v>121</v>
      </c>
      <c r="C142" s="227"/>
      <c r="D142" s="106">
        <f>F141</f>
        <v>68.367999999999995</v>
      </c>
      <c r="E142" s="81" t="s">
        <v>13</v>
      </c>
      <c r="F142" s="81"/>
      <c r="G142" s="18"/>
      <c r="H142" s="78"/>
      <c r="J142" s="285" t="s">
        <v>138</v>
      </c>
      <c r="K142" s="286"/>
      <c r="M142" s="287" t="s">
        <v>139</v>
      </c>
      <c r="N142" s="237"/>
      <c r="O142" s="24"/>
    </row>
    <row r="143" spans="2:17" ht="17.5" x14ac:dyDescent="0.35">
      <c r="B143" s="78"/>
      <c r="C143" s="78"/>
      <c r="D143" s="80"/>
      <c r="E143" s="18"/>
      <c r="F143" s="18"/>
      <c r="G143" s="18"/>
      <c r="H143" s="18"/>
      <c r="J143" s="82"/>
      <c r="K143" s="83"/>
      <c r="M143" s="288"/>
      <c r="N143" s="289"/>
      <c r="O143" s="24"/>
    </row>
    <row r="144" spans="2:17" ht="15.5" x14ac:dyDescent="0.25">
      <c r="J144" s="84" t="s">
        <v>140</v>
      </c>
      <c r="K144" s="85">
        <v>2022</v>
      </c>
      <c r="M144" s="290"/>
      <c r="N144" s="291"/>
      <c r="O144" s="24"/>
    </row>
    <row r="145" spans="10:15" ht="15.5" x14ac:dyDescent="0.25">
      <c r="J145" s="84" t="s">
        <v>141</v>
      </c>
      <c r="K145" s="85" t="s">
        <v>153</v>
      </c>
      <c r="L145" s="86"/>
      <c r="M145" s="87" t="s">
        <v>143</v>
      </c>
      <c r="N145" s="88">
        <v>2022</v>
      </c>
      <c r="O145" s="24"/>
    </row>
    <row r="146" spans="10:15" ht="16" thickBot="1" x14ac:dyDescent="0.3">
      <c r="J146" s="89"/>
      <c r="K146" s="90"/>
      <c r="M146" s="91" t="s">
        <v>144</v>
      </c>
      <c r="N146" s="92" t="s">
        <v>145</v>
      </c>
    </row>
    <row r="147" spans="10:15" ht="16" thickBot="1" x14ac:dyDescent="0.3">
      <c r="J147" s="283" t="s">
        <v>0</v>
      </c>
      <c r="K147" s="284"/>
      <c r="M147" s="91" t="s">
        <v>146</v>
      </c>
      <c r="N147" s="93" t="s">
        <v>116</v>
      </c>
    </row>
    <row r="148" spans="10:15" ht="15.5" x14ac:dyDescent="0.25">
      <c r="J148" s="84" t="s">
        <v>147</v>
      </c>
      <c r="K148" s="94">
        <v>570</v>
      </c>
      <c r="M148" s="91" t="s">
        <v>148</v>
      </c>
      <c r="N148" s="93" t="s">
        <v>116</v>
      </c>
    </row>
    <row r="149" spans="10:15" ht="16" thickBot="1" x14ac:dyDescent="0.3">
      <c r="J149" s="95" t="s">
        <v>149</v>
      </c>
      <c r="K149" s="96">
        <v>824</v>
      </c>
      <c r="M149" s="91" t="s">
        <v>150</v>
      </c>
      <c r="N149" s="93" t="s">
        <v>116</v>
      </c>
    </row>
    <row r="150" spans="10:15" ht="15.5" x14ac:dyDescent="0.25">
      <c r="J150" s="1"/>
      <c r="K150" s="1"/>
      <c r="M150" s="91" t="s">
        <v>142</v>
      </c>
      <c r="N150" s="97">
        <v>655</v>
      </c>
    </row>
    <row r="151" spans="10:15" ht="15.5" x14ac:dyDescent="0.25">
      <c r="J151" s="1"/>
      <c r="K151" s="1"/>
      <c r="M151" s="91" t="s">
        <v>151</v>
      </c>
      <c r="N151" s="97">
        <v>719</v>
      </c>
    </row>
    <row r="152" spans="10:15" ht="15.5" x14ac:dyDescent="0.25">
      <c r="J152" s="1"/>
      <c r="K152" s="1"/>
      <c r="M152" s="91" t="s">
        <v>152</v>
      </c>
      <c r="N152" s="97">
        <v>779</v>
      </c>
    </row>
    <row r="153" spans="10:15" ht="15.5" x14ac:dyDescent="0.25">
      <c r="J153" s="1"/>
      <c r="K153" s="1"/>
      <c r="M153" s="91" t="s">
        <v>153</v>
      </c>
      <c r="N153" s="97">
        <v>824</v>
      </c>
    </row>
    <row r="154" spans="10:15" ht="15.5" x14ac:dyDescent="0.25">
      <c r="J154" s="98"/>
      <c r="K154" s="99"/>
      <c r="M154" s="91" t="s">
        <v>154</v>
      </c>
      <c r="N154" s="97"/>
    </row>
    <row r="155" spans="10:15" ht="15.5" x14ac:dyDescent="0.25">
      <c r="J155" s="100"/>
      <c r="K155" s="99"/>
      <c r="M155" s="91" t="s">
        <v>155</v>
      </c>
      <c r="N155" s="97"/>
    </row>
    <row r="156" spans="10:15" ht="15.5" x14ac:dyDescent="0.25">
      <c r="J156" s="100"/>
      <c r="K156" s="99"/>
      <c r="M156" s="91" t="s">
        <v>156</v>
      </c>
      <c r="N156" s="97"/>
    </row>
    <row r="157" spans="10:15" ht="15.5" x14ac:dyDescent="0.25">
      <c r="J157" s="100"/>
      <c r="K157" s="99"/>
      <c r="M157" s="91" t="s">
        <v>157</v>
      </c>
      <c r="N157" s="97"/>
    </row>
    <row r="158" spans="10:15" ht="16" thickBot="1" x14ac:dyDescent="0.3">
      <c r="K158" s="99"/>
      <c r="L158" s="1"/>
      <c r="M158" s="101" t="s">
        <v>158</v>
      </c>
      <c r="N158" s="102"/>
    </row>
    <row r="159" spans="10:15" ht="15.5" x14ac:dyDescent="0.25">
      <c r="M159" s="87"/>
      <c r="N159" s="88">
        <v>2023</v>
      </c>
    </row>
    <row r="160" spans="10:15" ht="15.5" x14ac:dyDescent="0.25">
      <c r="M160" s="91" t="s">
        <v>144</v>
      </c>
      <c r="N160" s="92" t="s">
        <v>145</v>
      </c>
    </row>
    <row r="161" spans="13:14" ht="15.5" x14ac:dyDescent="0.25">
      <c r="M161" s="91" t="s">
        <v>146</v>
      </c>
      <c r="N161" s="97"/>
    </row>
    <row r="162" spans="13:14" ht="15.5" x14ac:dyDescent="0.25">
      <c r="M162" s="91" t="s">
        <v>148</v>
      </c>
      <c r="N162" s="97"/>
    </row>
    <row r="163" spans="13:14" ht="15.5" x14ac:dyDescent="0.25">
      <c r="M163" s="91" t="s">
        <v>150</v>
      </c>
      <c r="N163" s="97"/>
    </row>
    <row r="164" spans="13:14" ht="15.5" x14ac:dyDescent="0.25">
      <c r="M164" s="91" t="s">
        <v>142</v>
      </c>
      <c r="N164" s="97"/>
    </row>
    <row r="165" spans="13:14" ht="15.5" x14ac:dyDescent="0.25">
      <c r="M165" s="91" t="s">
        <v>151</v>
      </c>
      <c r="N165" s="97"/>
    </row>
    <row r="166" spans="13:14" ht="15.5" x14ac:dyDescent="0.25">
      <c r="M166" s="91" t="s">
        <v>152</v>
      </c>
      <c r="N166" s="97"/>
    </row>
    <row r="167" spans="13:14" ht="15.5" x14ac:dyDescent="0.25">
      <c r="M167" s="91" t="s">
        <v>153</v>
      </c>
      <c r="N167" s="97"/>
    </row>
    <row r="168" spans="13:14" ht="15.5" x14ac:dyDescent="0.25">
      <c r="M168" s="91" t="s">
        <v>154</v>
      </c>
      <c r="N168" s="97"/>
    </row>
    <row r="169" spans="13:14" ht="15.5" x14ac:dyDescent="0.25">
      <c r="M169" s="91" t="s">
        <v>155</v>
      </c>
      <c r="N169" s="97"/>
    </row>
    <row r="170" spans="13:14" ht="15.5" x14ac:dyDescent="0.25">
      <c r="M170" s="91" t="s">
        <v>156</v>
      </c>
      <c r="N170" s="97"/>
    </row>
    <row r="171" spans="13:14" ht="15.5" x14ac:dyDescent="0.25">
      <c r="M171" s="91" t="s">
        <v>157</v>
      </c>
      <c r="N171" s="97"/>
    </row>
    <row r="172" spans="13:14" ht="16" thickBot="1" x14ac:dyDescent="0.3">
      <c r="M172" s="101" t="s">
        <v>158</v>
      </c>
      <c r="N172" s="102"/>
    </row>
    <row r="173" spans="13:14" ht="15.5" x14ac:dyDescent="0.25">
      <c r="M173" s="87"/>
      <c r="N173" s="88">
        <v>2024</v>
      </c>
    </row>
    <row r="174" spans="13:14" ht="15.5" x14ac:dyDescent="0.25">
      <c r="M174" s="91" t="s">
        <v>144</v>
      </c>
      <c r="N174" s="92" t="s">
        <v>145</v>
      </c>
    </row>
    <row r="175" spans="13:14" ht="15.5" x14ac:dyDescent="0.25">
      <c r="M175" s="91" t="s">
        <v>146</v>
      </c>
      <c r="N175" s="97"/>
    </row>
    <row r="176" spans="13:14" ht="15.5" x14ac:dyDescent="0.25">
      <c r="M176" s="91" t="s">
        <v>148</v>
      </c>
      <c r="N176" s="97"/>
    </row>
    <row r="177" spans="13:14" ht="15.5" x14ac:dyDescent="0.25">
      <c r="M177" s="91" t="s">
        <v>150</v>
      </c>
      <c r="N177" s="97"/>
    </row>
    <row r="178" spans="13:14" ht="16" thickBot="1" x14ac:dyDescent="0.3">
      <c r="M178" s="101" t="s">
        <v>142</v>
      </c>
      <c r="N178" s="102"/>
    </row>
  </sheetData>
  <sheetProtection algorithmName="SHA-512" hashValue="bb8heq+1m7X0RSZI97OwZoSDY2gB/JiutA6fYjX94pCo12bSXGuHgNwaBJ5zvbj9QoK2NDvOE9e7X+S2FFENng==" saltValue="WvhNLYHHsLnto2iUApPXFw==" spinCount="100000" sheet="1" formatColumns="0" formatRows="0"/>
  <mergeCells count="145">
    <mergeCell ref="J147:K147"/>
    <mergeCell ref="B138:H138"/>
    <mergeCell ref="B139:H139"/>
    <mergeCell ref="B140:C140"/>
    <mergeCell ref="B142:C142"/>
    <mergeCell ref="J142:K142"/>
    <mergeCell ref="M142:N144"/>
    <mergeCell ref="B134:H134"/>
    <mergeCell ref="B135:H135"/>
    <mergeCell ref="B136:B137"/>
    <mergeCell ref="C136:C137"/>
    <mergeCell ref="D136:D137"/>
    <mergeCell ref="E136:F137"/>
    <mergeCell ref="G136:H137"/>
    <mergeCell ref="B127:H127"/>
    <mergeCell ref="B128:H128"/>
    <mergeCell ref="B129:C129"/>
    <mergeCell ref="B131:C131"/>
    <mergeCell ref="E131:F131"/>
    <mergeCell ref="B133:H133"/>
    <mergeCell ref="B118:C118"/>
    <mergeCell ref="B120:C120"/>
    <mergeCell ref="B122:H122"/>
    <mergeCell ref="B123:H123"/>
    <mergeCell ref="B124:H124"/>
    <mergeCell ref="B125:B126"/>
    <mergeCell ref="E125:F125"/>
    <mergeCell ref="G125:H126"/>
    <mergeCell ref="C126:F126"/>
    <mergeCell ref="B114:B115"/>
    <mergeCell ref="E114:F114"/>
    <mergeCell ref="G114:H115"/>
    <mergeCell ref="C115:F115"/>
    <mergeCell ref="B116:H116"/>
    <mergeCell ref="B117:H117"/>
    <mergeCell ref="B106:H106"/>
    <mergeCell ref="B107:C107"/>
    <mergeCell ref="B109:C109"/>
    <mergeCell ref="B111:H111"/>
    <mergeCell ref="B112:H112"/>
    <mergeCell ref="B113:H113"/>
    <mergeCell ref="B102:H102"/>
    <mergeCell ref="B103:B104"/>
    <mergeCell ref="E103:F103"/>
    <mergeCell ref="G103:H104"/>
    <mergeCell ref="C104:F104"/>
    <mergeCell ref="B105:H105"/>
    <mergeCell ref="B94:H94"/>
    <mergeCell ref="B95:H95"/>
    <mergeCell ref="B96:C96"/>
    <mergeCell ref="B98:C98"/>
    <mergeCell ref="B100:H100"/>
    <mergeCell ref="B101:H101"/>
    <mergeCell ref="B89:H89"/>
    <mergeCell ref="B90:H90"/>
    <mergeCell ref="B91:H91"/>
    <mergeCell ref="B92:B93"/>
    <mergeCell ref="E92:F92"/>
    <mergeCell ref="G92:H93"/>
    <mergeCell ref="C93:F93"/>
    <mergeCell ref="G81:H81"/>
    <mergeCell ref="G82:H82"/>
    <mergeCell ref="B84:H84"/>
    <mergeCell ref="G85:H85"/>
    <mergeCell ref="G86:H86"/>
    <mergeCell ref="G87:H87"/>
    <mergeCell ref="G75:H75"/>
    <mergeCell ref="G76:H76"/>
    <mergeCell ref="G77:H77"/>
    <mergeCell ref="G78:H78"/>
    <mergeCell ref="G79:H79"/>
    <mergeCell ref="G80:H80"/>
    <mergeCell ref="B68:H68"/>
    <mergeCell ref="G69:H69"/>
    <mergeCell ref="G70:H70"/>
    <mergeCell ref="B72:H72"/>
    <mergeCell ref="G73:H73"/>
    <mergeCell ref="G74:H74"/>
    <mergeCell ref="G62:H62"/>
    <mergeCell ref="G63:H63"/>
    <mergeCell ref="G64:H64"/>
    <mergeCell ref="G65:H65"/>
    <mergeCell ref="G66:H66"/>
    <mergeCell ref="G67:H67"/>
    <mergeCell ref="B55:H55"/>
    <mergeCell ref="G56:H56"/>
    <mergeCell ref="G57:H57"/>
    <mergeCell ref="B59:H59"/>
    <mergeCell ref="G60:H60"/>
    <mergeCell ref="G61:H61"/>
    <mergeCell ref="G48:H48"/>
    <mergeCell ref="G49:H49"/>
    <mergeCell ref="G50:H50"/>
    <mergeCell ref="G51:H51"/>
    <mergeCell ref="G52:H52"/>
    <mergeCell ref="B53:H53"/>
    <mergeCell ref="G42:H42"/>
    <mergeCell ref="G43:H43"/>
    <mergeCell ref="G44:H44"/>
    <mergeCell ref="G45:H45"/>
    <mergeCell ref="G46:H46"/>
    <mergeCell ref="G47:H47"/>
    <mergeCell ref="G36:H36"/>
    <mergeCell ref="G37:H37"/>
    <mergeCell ref="G38:H38"/>
    <mergeCell ref="G39:H39"/>
    <mergeCell ref="G40:H40"/>
    <mergeCell ref="G41:H41"/>
    <mergeCell ref="G30:H30"/>
    <mergeCell ref="G31:H31"/>
    <mergeCell ref="G32:H32"/>
    <mergeCell ref="G33:H33"/>
    <mergeCell ref="G34:H34"/>
    <mergeCell ref="G35:H35"/>
    <mergeCell ref="G24:H24"/>
    <mergeCell ref="G25:H25"/>
    <mergeCell ref="G26:H26"/>
    <mergeCell ref="G27:H27"/>
    <mergeCell ref="G28:H28"/>
    <mergeCell ref="G29:H29"/>
    <mergeCell ref="B18:H18"/>
    <mergeCell ref="B19:H19"/>
    <mergeCell ref="B20:H20"/>
    <mergeCell ref="G21:H21"/>
    <mergeCell ref="G22:H22"/>
    <mergeCell ref="G23:H23"/>
    <mergeCell ref="B14:H14"/>
    <mergeCell ref="B15:H15"/>
    <mergeCell ref="B16:H16"/>
    <mergeCell ref="B17:H17"/>
    <mergeCell ref="B7:E7"/>
    <mergeCell ref="B8:H8"/>
    <mergeCell ref="B9:H9"/>
    <mergeCell ref="B10:C10"/>
    <mergeCell ref="D10:F10"/>
    <mergeCell ref="B11:H11"/>
    <mergeCell ref="B1:D1"/>
    <mergeCell ref="C3:E3"/>
    <mergeCell ref="G3:H3"/>
    <mergeCell ref="C4:E4"/>
    <mergeCell ref="G4:H4"/>
    <mergeCell ref="B6:E6"/>
    <mergeCell ref="F6:G6"/>
    <mergeCell ref="B12:E12"/>
    <mergeCell ref="B13:H13"/>
  </mergeCells>
  <dataValidations count="5">
    <dataValidation type="list" allowBlank="1" showInputMessage="1" showErrorMessage="1" sqref="K144" xr:uid="{B391EA4D-03A8-4BC0-9B88-9E77188CBBD4}">
      <formula1>"2022,2023,2024,2025, 2026"</formula1>
    </dataValidation>
    <dataValidation type="list" allowBlank="1" showInputMessage="1" showErrorMessage="1" sqref="JF3 WVR983033 WLV983033 WBZ983033 VSD983033 VIH983033 UYL983033 UOP983033 UET983033 TUX983033 TLB983033 TBF983033 SRJ983033 SHN983033 RXR983033 RNV983033 RDZ983033 QUD983033 QKH983033 QAL983033 PQP983033 PGT983033 OWX983033 ONB983033 ODF983033 NTJ983033 NJN983033 MZR983033 MPV983033 MFZ983033 LWD983033 LMH983033 LCL983033 KSP983033 KIT983033 JYX983033 JPB983033 JFF983033 IVJ983033 ILN983033 IBR983033 HRV983033 HHZ983033 GYD983033 GOH983033 GEL983033 FUP983033 FKT983033 FAX983033 ERB983033 EHF983033 DXJ983033 DNN983033 DDR983033 CTV983033 CJZ983033 CAD983033 BQH983033 BGL983033 AWP983033 AMT983033 ACX983033 TB983033 JF983033 K983033 WVR917497 WLV917497 WBZ917497 VSD917497 VIH917497 UYL917497 UOP917497 UET917497 TUX917497 TLB917497 TBF917497 SRJ917497 SHN917497 RXR917497 RNV917497 RDZ917497 QUD917497 QKH917497 QAL917497 PQP917497 PGT917497 OWX917497 ONB917497 ODF917497 NTJ917497 NJN917497 MZR917497 MPV917497 MFZ917497 LWD917497 LMH917497 LCL917497 KSP917497 KIT917497 JYX917497 JPB917497 JFF917497 IVJ917497 ILN917497 IBR917497 HRV917497 HHZ917497 GYD917497 GOH917497 GEL917497 FUP917497 FKT917497 FAX917497 ERB917497 EHF917497 DXJ917497 DNN917497 DDR917497 CTV917497 CJZ917497 CAD917497 BQH917497 BGL917497 AWP917497 AMT917497 ACX917497 TB917497 JF917497 K917497 WVR851961 WLV851961 WBZ851961 VSD851961 VIH851961 UYL851961 UOP851961 UET851961 TUX851961 TLB851961 TBF851961 SRJ851961 SHN851961 RXR851961 RNV851961 RDZ851961 QUD851961 QKH851961 QAL851961 PQP851961 PGT851961 OWX851961 ONB851961 ODF851961 NTJ851961 NJN851961 MZR851961 MPV851961 MFZ851961 LWD851961 LMH851961 LCL851961 KSP851961 KIT851961 JYX851961 JPB851961 JFF851961 IVJ851961 ILN851961 IBR851961 HRV851961 HHZ851961 GYD851961 GOH851961 GEL851961 FUP851961 FKT851961 FAX851961 ERB851961 EHF851961 DXJ851961 DNN851961 DDR851961 CTV851961 CJZ851961 CAD851961 BQH851961 BGL851961 AWP851961 AMT851961 ACX851961 TB851961 JF851961 K851961 WVR786425 WLV786425 WBZ786425 VSD786425 VIH786425 UYL786425 UOP786425 UET786425 TUX786425 TLB786425 TBF786425 SRJ786425 SHN786425 RXR786425 RNV786425 RDZ786425 QUD786425 QKH786425 QAL786425 PQP786425 PGT786425 OWX786425 ONB786425 ODF786425 NTJ786425 NJN786425 MZR786425 MPV786425 MFZ786425 LWD786425 LMH786425 LCL786425 KSP786425 KIT786425 JYX786425 JPB786425 JFF786425 IVJ786425 ILN786425 IBR786425 HRV786425 HHZ786425 GYD786425 GOH786425 GEL786425 FUP786425 FKT786425 FAX786425 ERB786425 EHF786425 DXJ786425 DNN786425 DDR786425 CTV786425 CJZ786425 CAD786425 BQH786425 BGL786425 AWP786425 AMT786425 ACX786425 TB786425 JF786425 K786425 WVR720889 WLV720889 WBZ720889 VSD720889 VIH720889 UYL720889 UOP720889 UET720889 TUX720889 TLB720889 TBF720889 SRJ720889 SHN720889 RXR720889 RNV720889 RDZ720889 QUD720889 QKH720889 QAL720889 PQP720889 PGT720889 OWX720889 ONB720889 ODF720889 NTJ720889 NJN720889 MZR720889 MPV720889 MFZ720889 LWD720889 LMH720889 LCL720889 KSP720889 KIT720889 JYX720889 JPB720889 JFF720889 IVJ720889 ILN720889 IBR720889 HRV720889 HHZ720889 GYD720889 GOH720889 GEL720889 FUP720889 FKT720889 FAX720889 ERB720889 EHF720889 DXJ720889 DNN720889 DDR720889 CTV720889 CJZ720889 CAD720889 BQH720889 BGL720889 AWP720889 AMT720889 ACX720889 TB720889 JF720889 K720889 WVR655353 WLV655353 WBZ655353 VSD655353 VIH655353 UYL655353 UOP655353 UET655353 TUX655353 TLB655353 TBF655353 SRJ655353 SHN655353 RXR655353 RNV655353 RDZ655353 QUD655353 QKH655353 QAL655353 PQP655353 PGT655353 OWX655353 ONB655353 ODF655353 NTJ655353 NJN655353 MZR655353 MPV655353 MFZ655353 LWD655353 LMH655353 LCL655353 KSP655353 KIT655353 JYX655353 JPB655353 JFF655353 IVJ655353 ILN655353 IBR655353 HRV655353 HHZ655353 GYD655353 GOH655353 GEL655353 FUP655353 FKT655353 FAX655353 ERB655353 EHF655353 DXJ655353 DNN655353 DDR655353 CTV655353 CJZ655353 CAD655353 BQH655353 BGL655353 AWP655353 AMT655353 ACX655353 TB655353 JF655353 K655353 WVR589817 WLV589817 WBZ589817 VSD589817 VIH589817 UYL589817 UOP589817 UET589817 TUX589817 TLB589817 TBF589817 SRJ589817 SHN589817 RXR589817 RNV589817 RDZ589817 QUD589817 QKH589817 QAL589817 PQP589817 PGT589817 OWX589817 ONB589817 ODF589817 NTJ589817 NJN589817 MZR589817 MPV589817 MFZ589817 LWD589817 LMH589817 LCL589817 KSP589817 KIT589817 JYX589817 JPB589817 JFF589817 IVJ589817 ILN589817 IBR589817 HRV589817 HHZ589817 GYD589817 GOH589817 GEL589817 FUP589817 FKT589817 FAX589817 ERB589817 EHF589817 DXJ589817 DNN589817 DDR589817 CTV589817 CJZ589817 CAD589817 BQH589817 BGL589817 AWP589817 AMT589817 ACX589817 TB589817 JF589817 K589817 WVR524281 WLV524281 WBZ524281 VSD524281 VIH524281 UYL524281 UOP524281 UET524281 TUX524281 TLB524281 TBF524281 SRJ524281 SHN524281 RXR524281 RNV524281 RDZ524281 QUD524281 QKH524281 QAL524281 PQP524281 PGT524281 OWX524281 ONB524281 ODF524281 NTJ524281 NJN524281 MZR524281 MPV524281 MFZ524281 LWD524281 LMH524281 LCL524281 KSP524281 KIT524281 JYX524281 JPB524281 JFF524281 IVJ524281 ILN524281 IBR524281 HRV524281 HHZ524281 GYD524281 GOH524281 GEL524281 FUP524281 FKT524281 FAX524281 ERB524281 EHF524281 DXJ524281 DNN524281 DDR524281 CTV524281 CJZ524281 CAD524281 BQH524281 BGL524281 AWP524281 AMT524281 ACX524281 TB524281 JF524281 K524281 WVR458745 WLV458745 WBZ458745 VSD458745 VIH458745 UYL458745 UOP458745 UET458745 TUX458745 TLB458745 TBF458745 SRJ458745 SHN458745 RXR458745 RNV458745 RDZ458745 QUD458745 QKH458745 QAL458745 PQP458745 PGT458745 OWX458745 ONB458745 ODF458745 NTJ458745 NJN458745 MZR458745 MPV458745 MFZ458745 LWD458745 LMH458745 LCL458745 KSP458745 KIT458745 JYX458745 JPB458745 JFF458745 IVJ458745 ILN458745 IBR458745 HRV458745 HHZ458745 GYD458745 GOH458745 GEL458745 FUP458745 FKT458745 FAX458745 ERB458745 EHF458745 DXJ458745 DNN458745 DDR458745 CTV458745 CJZ458745 CAD458745 BQH458745 BGL458745 AWP458745 AMT458745 ACX458745 TB458745 JF458745 K458745 WVR393209 WLV393209 WBZ393209 VSD393209 VIH393209 UYL393209 UOP393209 UET393209 TUX393209 TLB393209 TBF393209 SRJ393209 SHN393209 RXR393209 RNV393209 RDZ393209 QUD393209 QKH393209 QAL393209 PQP393209 PGT393209 OWX393209 ONB393209 ODF393209 NTJ393209 NJN393209 MZR393209 MPV393209 MFZ393209 LWD393209 LMH393209 LCL393209 KSP393209 KIT393209 JYX393209 JPB393209 JFF393209 IVJ393209 ILN393209 IBR393209 HRV393209 HHZ393209 GYD393209 GOH393209 GEL393209 FUP393209 FKT393209 FAX393209 ERB393209 EHF393209 DXJ393209 DNN393209 DDR393209 CTV393209 CJZ393209 CAD393209 BQH393209 BGL393209 AWP393209 AMT393209 ACX393209 TB393209 JF393209 K393209 WVR327673 WLV327673 WBZ327673 VSD327673 VIH327673 UYL327673 UOP327673 UET327673 TUX327673 TLB327673 TBF327673 SRJ327673 SHN327673 RXR327673 RNV327673 RDZ327673 QUD327673 QKH327673 QAL327673 PQP327673 PGT327673 OWX327673 ONB327673 ODF327673 NTJ327673 NJN327673 MZR327673 MPV327673 MFZ327673 LWD327673 LMH327673 LCL327673 KSP327673 KIT327673 JYX327673 JPB327673 JFF327673 IVJ327673 ILN327673 IBR327673 HRV327673 HHZ327673 GYD327673 GOH327673 GEL327673 FUP327673 FKT327673 FAX327673 ERB327673 EHF327673 DXJ327673 DNN327673 DDR327673 CTV327673 CJZ327673 CAD327673 BQH327673 BGL327673 AWP327673 AMT327673 ACX327673 TB327673 JF327673 K327673 WVR262137 WLV262137 WBZ262137 VSD262137 VIH262137 UYL262137 UOP262137 UET262137 TUX262137 TLB262137 TBF262137 SRJ262137 SHN262137 RXR262137 RNV262137 RDZ262137 QUD262137 QKH262137 QAL262137 PQP262137 PGT262137 OWX262137 ONB262137 ODF262137 NTJ262137 NJN262137 MZR262137 MPV262137 MFZ262137 LWD262137 LMH262137 LCL262137 KSP262137 KIT262137 JYX262137 JPB262137 JFF262137 IVJ262137 ILN262137 IBR262137 HRV262137 HHZ262137 GYD262137 GOH262137 GEL262137 FUP262137 FKT262137 FAX262137 ERB262137 EHF262137 DXJ262137 DNN262137 DDR262137 CTV262137 CJZ262137 CAD262137 BQH262137 BGL262137 AWP262137 AMT262137 ACX262137 TB262137 JF262137 K262137 WVR196601 WLV196601 WBZ196601 VSD196601 VIH196601 UYL196601 UOP196601 UET196601 TUX196601 TLB196601 TBF196601 SRJ196601 SHN196601 RXR196601 RNV196601 RDZ196601 QUD196601 QKH196601 QAL196601 PQP196601 PGT196601 OWX196601 ONB196601 ODF196601 NTJ196601 NJN196601 MZR196601 MPV196601 MFZ196601 LWD196601 LMH196601 LCL196601 KSP196601 KIT196601 JYX196601 JPB196601 JFF196601 IVJ196601 ILN196601 IBR196601 HRV196601 HHZ196601 GYD196601 GOH196601 GEL196601 FUP196601 FKT196601 FAX196601 ERB196601 EHF196601 DXJ196601 DNN196601 DDR196601 CTV196601 CJZ196601 CAD196601 BQH196601 BGL196601 AWP196601 AMT196601 ACX196601 TB196601 JF196601 K196601 WVR131065 WLV131065 WBZ131065 VSD131065 VIH131065 UYL131065 UOP131065 UET131065 TUX131065 TLB131065 TBF131065 SRJ131065 SHN131065 RXR131065 RNV131065 RDZ131065 QUD131065 QKH131065 QAL131065 PQP131065 PGT131065 OWX131065 ONB131065 ODF131065 NTJ131065 NJN131065 MZR131065 MPV131065 MFZ131065 LWD131065 LMH131065 LCL131065 KSP131065 KIT131065 JYX131065 JPB131065 JFF131065 IVJ131065 ILN131065 IBR131065 HRV131065 HHZ131065 GYD131065 GOH131065 GEL131065 FUP131065 FKT131065 FAX131065 ERB131065 EHF131065 DXJ131065 DNN131065 DDR131065 CTV131065 CJZ131065 CAD131065 BQH131065 BGL131065 AWP131065 AMT131065 ACX131065 TB131065 JF131065 K131065 WVR65529 WLV65529 WBZ65529 VSD65529 VIH65529 UYL65529 UOP65529 UET65529 TUX65529 TLB65529 TBF65529 SRJ65529 SHN65529 RXR65529 RNV65529 RDZ65529 QUD65529 QKH65529 QAL65529 PQP65529 PGT65529 OWX65529 ONB65529 ODF65529 NTJ65529 NJN65529 MZR65529 MPV65529 MFZ65529 LWD65529 LMH65529 LCL65529 KSP65529 KIT65529 JYX65529 JPB65529 JFF65529 IVJ65529 ILN65529 IBR65529 HRV65529 HHZ65529 GYD65529 GOH65529 GEL65529 FUP65529 FKT65529 FAX65529 ERB65529 EHF65529 DXJ65529 DNN65529 DDR65529 CTV65529 CJZ65529 CAD65529 BQH65529 BGL65529 AWP65529 AMT65529 ACX65529 TB65529 JF65529 K65529 WVR3 WLV3 WBZ3 VSD3 VIH3 UYL3 UOP3 UET3 TUX3 TLB3 TBF3 SRJ3 SHN3 RXR3 RNV3 RDZ3 QUD3 QKH3 QAL3 PQP3 PGT3 OWX3 ONB3 ODF3 NTJ3 NJN3 MZR3 MPV3 MFZ3 LWD3 LMH3 LCL3 KSP3 KIT3 JYX3 JPB3 JFF3 IVJ3 ILN3 IBR3 HRV3 HHZ3 GYD3 GOH3 GEL3 FUP3 FKT3 FAX3 ERB3 EHF3 DXJ3 DNN3 DDR3 CTV3 CJZ3 CAD3 BQH3 BGL3 AWP3 AMT3 ACX3 TB3" xr:uid="{245E32B8-5B3B-46BA-9DF1-1BFB305785E1}">
      <formula1>$N$145:$N$145</formula1>
    </dataValidation>
    <dataValidation type="list" allowBlank="1" showInputMessage="1" showErrorMessage="1" sqref="WVR983034 K145 WLV983034 WBZ983034 VSD983034 VIH983034 UYL983034 UOP983034 UET983034 TUX983034 TLB983034 TBF983034 SRJ983034 SHN983034 RXR983034 RNV983034 RDZ983034 QUD983034 QKH983034 QAL983034 PQP983034 PGT983034 OWX983034 ONB983034 ODF983034 NTJ983034 NJN983034 MZR983034 MPV983034 MFZ983034 LWD983034 LMH983034 LCL983034 KSP983034 KIT983034 JYX983034 JPB983034 JFF983034 IVJ983034 ILN983034 IBR983034 HRV983034 HHZ983034 GYD983034 GOH983034 GEL983034 FUP983034 FKT983034 FAX983034 ERB983034 EHF983034 DXJ983034 DNN983034 DDR983034 CTV983034 CJZ983034 CAD983034 BQH983034 BGL983034 AWP983034 AMT983034 ACX983034 TB983034 JF983034 K983034 WVR917498 WLV917498 WBZ917498 VSD917498 VIH917498 UYL917498 UOP917498 UET917498 TUX917498 TLB917498 TBF917498 SRJ917498 SHN917498 RXR917498 RNV917498 RDZ917498 QUD917498 QKH917498 QAL917498 PQP917498 PGT917498 OWX917498 ONB917498 ODF917498 NTJ917498 NJN917498 MZR917498 MPV917498 MFZ917498 LWD917498 LMH917498 LCL917498 KSP917498 KIT917498 JYX917498 JPB917498 JFF917498 IVJ917498 ILN917498 IBR917498 HRV917498 HHZ917498 GYD917498 GOH917498 GEL917498 FUP917498 FKT917498 FAX917498 ERB917498 EHF917498 DXJ917498 DNN917498 DDR917498 CTV917498 CJZ917498 CAD917498 BQH917498 BGL917498 AWP917498 AMT917498 ACX917498 TB917498 JF917498 K917498 WVR851962 WLV851962 WBZ851962 VSD851962 VIH851962 UYL851962 UOP851962 UET851962 TUX851962 TLB851962 TBF851962 SRJ851962 SHN851962 RXR851962 RNV851962 RDZ851962 QUD851962 QKH851962 QAL851962 PQP851962 PGT851962 OWX851962 ONB851962 ODF851962 NTJ851962 NJN851962 MZR851962 MPV851962 MFZ851962 LWD851962 LMH851962 LCL851962 KSP851962 KIT851962 JYX851962 JPB851962 JFF851962 IVJ851962 ILN851962 IBR851962 HRV851962 HHZ851962 GYD851962 GOH851962 GEL851962 FUP851962 FKT851962 FAX851962 ERB851962 EHF851962 DXJ851962 DNN851962 DDR851962 CTV851962 CJZ851962 CAD851962 BQH851962 BGL851962 AWP851962 AMT851962 ACX851962 TB851962 JF851962 K851962 WVR786426 WLV786426 WBZ786426 VSD786426 VIH786426 UYL786426 UOP786426 UET786426 TUX786426 TLB786426 TBF786426 SRJ786426 SHN786426 RXR786426 RNV786426 RDZ786426 QUD786426 QKH786426 QAL786426 PQP786426 PGT786426 OWX786426 ONB786426 ODF786426 NTJ786426 NJN786426 MZR786426 MPV786426 MFZ786426 LWD786426 LMH786426 LCL786426 KSP786426 KIT786426 JYX786426 JPB786426 JFF786426 IVJ786426 ILN786426 IBR786426 HRV786426 HHZ786426 GYD786426 GOH786426 GEL786426 FUP786426 FKT786426 FAX786426 ERB786426 EHF786426 DXJ786426 DNN786426 DDR786426 CTV786426 CJZ786426 CAD786426 BQH786426 BGL786426 AWP786426 AMT786426 ACX786426 TB786426 JF786426 K786426 WVR720890 WLV720890 WBZ720890 VSD720890 VIH720890 UYL720890 UOP720890 UET720890 TUX720890 TLB720890 TBF720890 SRJ720890 SHN720890 RXR720890 RNV720890 RDZ720890 QUD720890 QKH720890 QAL720890 PQP720890 PGT720890 OWX720890 ONB720890 ODF720890 NTJ720890 NJN720890 MZR720890 MPV720890 MFZ720890 LWD720890 LMH720890 LCL720890 KSP720890 KIT720890 JYX720890 JPB720890 JFF720890 IVJ720890 ILN720890 IBR720890 HRV720890 HHZ720890 GYD720890 GOH720890 GEL720890 FUP720890 FKT720890 FAX720890 ERB720890 EHF720890 DXJ720890 DNN720890 DDR720890 CTV720890 CJZ720890 CAD720890 BQH720890 BGL720890 AWP720890 AMT720890 ACX720890 TB720890 JF720890 K720890 WVR655354 WLV655354 WBZ655354 VSD655354 VIH655354 UYL655354 UOP655354 UET655354 TUX655354 TLB655354 TBF655354 SRJ655354 SHN655354 RXR655354 RNV655354 RDZ655354 QUD655354 QKH655354 QAL655354 PQP655354 PGT655354 OWX655354 ONB655354 ODF655354 NTJ655354 NJN655354 MZR655354 MPV655354 MFZ655354 LWD655354 LMH655354 LCL655354 KSP655354 KIT655354 JYX655354 JPB655354 JFF655354 IVJ655354 ILN655354 IBR655354 HRV655354 HHZ655354 GYD655354 GOH655354 GEL655354 FUP655354 FKT655354 FAX655354 ERB655354 EHF655354 DXJ655354 DNN655354 DDR655354 CTV655354 CJZ655354 CAD655354 BQH655354 BGL655354 AWP655354 AMT655354 ACX655354 TB655354 JF655354 K655354 WVR589818 WLV589818 WBZ589818 VSD589818 VIH589818 UYL589818 UOP589818 UET589818 TUX589818 TLB589818 TBF589818 SRJ589818 SHN589818 RXR589818 RNV589818 RDZ589818 QUD589818 QKH589818 QAL589818 PQP589818 PGT589818 OWX589818 ONB589818 ODF589818 NTJ589818 NJN589818 MZR589818 MPV589818 MFZ589818 LWD589818 LMH589818 LCL589818 KSP589818 KIT589818 JYX589818 JPB589818 JFF589818 IVJ589818 ILN589818 IBR589818 HRV589818 HHZ589818 GYD589818 GOH589818 GEL589818 FUP589818 FKT589818 FAX589818 ERB589818 EHF589818 DXJ589818 DNN589818 DDR589818 CTV589818 CJZ589818 CAD589818 BQH589818 BGL589818 AWP589818 AMT589818 ACX589818 TB589818 JF589818 K589818 WVR524282 WLV524282 WBZ524282 VSD524282 VIH524282 UYL524282 UOP524282 UET524282 TUX524282 TLB524282 TBF524282 SRJ524282 SHN524282 RXR524282 RNV524282 RDZ524282 QUD524282 QKH524282 QAL524282 PQP524282 PGT524282 OWX524282 ONB524282 ODF524282 NTJ524282 NJN524282 MZR524282 MPV524282 MFZ524282 LWD524282 LMH524282 LCL524282 KSP524282 KIT524282 JYX524282 JPB524282 JFF524282 IVJ524282 ILN524282 IBR524282 HRV524282 HHZ524282 GYD524282 GOH524282 GEL524282 FUP524282 FKT524282 FAX524282 ERB524282 EHF524282 DXJ524282 DNN524282 DDR524282 CTV524282 CJZ524282 CAD524282 BQH524282 BGL524282 AWP524282 AMT524282 ACX524282 TB524282 JF524282 K524282 WVR458746 WLV458746 WBZ458746 VSD458746 VIH458746 UYL458746 UOP458746 UET458746 TUX458746 TLB458746 TBF458746 SRJ458746 SHN458746 RXR458746 RNV458746 RDZ458746 QUD458746 QKH458746 QAL458746 PQP458746 PGT458746 OWX458746 ONB458746 ODF458746 NTJ458746 NJN458746 MZR458746 MPV458746 MFZ458746 LWD458746 LMH458746 LCL458746 KSP458746 KIT458746 JYX458746 JPB458746 JFF458746 IVJ458746 ILN458746 IBR458746 HRV458746 HHZ458746 GYD458746 GOH458746 GEL458746 FUP458746 FKT458746 FAX458746 ERB458746 EHF458746 DXJ458746 DNN458746 DDR458746 CTV458746 CJZ458746 CAD458746 BQH458746 BGL458746 AWP458746 AMT458746 ACX458746 TB458746 JF458746 K458746 WVR393210 WLV393210 WBZ393210 VSD393210 VIH393210 UYL393210 UOP393210 UET393210 TUX393210 TLB393210 TBF393210 SRJ393210 SHN393210 RXR393210 RNV393210 RDZ393210 QUD393210 QKH393210 QAL393210 PQP393210 PGT393210 OWX393210 ONB393210 ODF393210 NTJ393210 NJN393210 MZR393210 MPV393210 MFZ393210 LWD393210 LMH393210 LCL393210 KSP393210 KIT393210 JYX393210 JPB393210 JFF393210 IVJ393210 ILN393210 IBR393210 HRV393210 HHZ393210 GYD393210 GOH393210 GEL393210 FUP393210 FKT393210 FAX393210 ERB393210 EHF393210 DXJ393210 DNN393210 DDR393210 CTV393210 CJZ393210 CAD393210 BQH393210 BGL393210 AWP393210 AMT393210 ACX393210 TB393210 JF393210 K393210 WVR327674 WLV327674 WBZ327674 VSD327674 VIH327674 UYL327674 UOP327674 UET327674 TUX327674 TLB327674 TBF327674 SRJ327674 SHN327674 RXR327674 RNV327674 RDZ327674 QUD327674 QKH327674 QAL327674 PQP327674 PGT327674 OWX327674 ONB327674 ODF327674 NTJ327674 NJN327674 MZR327674 MPV327674 MFZ327674 LWD327674 LMH327674 LCL327674 KSP327674 KIT327674 JYX327674 JPB327674 JFF327674 IVJ327674 ILN327674 IBR327674 HRV327674 HHZ327674 GYD327674 GOH327674 GEL327674 FUP327674 FKT327674 FAX327674 ERB327674 EHF327674 DXJ327674 DNN327674 DDR327674 CTV327674 CJZ327674 CAD327674 BQH327674 BGL327674 AWP327674 AMT327674 ACX327674 TB327674 JF327674 K327674 WVR262138 WLV262138 WBZ262138 VSD262138 VIH262138 UYL262138 UOP262138 UET262138 TUX262138 TLB262138 TBF262138 SRJ262138 SHN262138 RXR262138 RNV262138 RDZ262138 QUD262138 QKH262138 QAL262138 PQP262138 PGT262138 OWX262138 ONB262138 ODF262138 NTJ262138 NJN262138 MZR262138 MPV262138 MFZ262138 LWD262138 LMH262138 LCL262138 KSP262138 KIT262138 JYX262138 JPB262138 JFF262138 IVJ262138 ILN262138 IBR262138 HRV262138 HHZ262138 GYD262138 GOH262138 GEL262138 FUP262138 FKT262138 FAX262138 ERB262138 EHF262138 DXJ262138 DNN262138 DDR262138 CTV262138 CJZ262138 CAD262138 BQH262138 BGL262138 AWP262138 AMT262138 ACX262138 TB262138 JF262138 K262138 WVR196602 WLV196602 WBZ196602 VSD196602 VIH196602 UYL196602 UOP196602 UET196602 TUX196602 TLB196602 TBF196602 SRJ196602 SHN196602 RXR196602 RNV196602 RDZ196602 QUD196602 QKH196602 QAL196602 PQP196602 PGT196602 OWX196602 ONB196602 ODF196602 NTJ196602 NJN196602 MZR196602 MPV196602 MFZ196602 LWD196602 LMH196602 LCL196602 KSP196602 KIT196602 JYX196602 JPB196602 JFF196602 IVJ196602 ILN196602 IBR196602 HRV196602 HHZ196602 GYD196602 GOH196602 GEL196602 FUP196602 FKT196602 FAX196602 ERB196602 EHF196602 DXJ196602 DNN196602 DDR196602 CTV196602 CJZ196602 CAD196602 BQH196602 BGL196602 AWP196602 AMT196602 ACX196602 TB196602 JF196602 K196602 WVR131066 WLV131066 WBZ131066 VSD131066 VIH131066 UYL131066 UOP131066 UET131066 TUX131066 TLB131066 TBF131066 SRJ131066 SHN131066 RXR131066 RNV131066 RDZ131066 QUD131066 QKH131066 QAL131066 PQP131066 PGT131066 OWX131066 ONB131066 ODF131066 NTJ131066 NJN131066 MZR131066 MPV131066 MFZ131066 LWD131066 LMH131066 LCL131066 KSP131066 KIT131066 JYX131066 JPB131066 JFF131066 IVJ131066 ILN131066 IBR131066 HRV131066 HHZ131066 GYD131066 GOH131066 GEL131066 FUP131066 FKT131066 FAX131066 ERB131066 EHF131066 DXJ131066 DNN131066 DDR131066 CTV131066 CJZ131066 CAD131066 BQH131066 BGL131066 AWP131066 AMT131066 ACX131066 TB131066 JF131066 K131066 WVR65530 WLV65530 WBZ65530 VSD65530 VIH65530 UYL65530 UOP65530 UET65530 TUX65530 TLB65530 TBF65530 SRJ65530 SHN65530 RXR65530 RNV65530 RDZ65530 QUD65530 QKH65530 QAL65530 PQP65530 PGT65530 OWX65530 ONB65530 ODF65530 NTJ65530 NJN65530 MZR65530 MPV65530 MFZ65530 LWD65530 LMH65530 LCL65530 KSP65530 KIT65530 JYX65530 JPB65530 JFF65530 IVJ65530 ILN65530 IBR65530 HRV65530 HHZ65530 GYD65530 GOH65530 GEL65530 FUP65530 FKT65530 FAX65530 ERB65530 EHF65530 DXJ65530 DNN65530 DDR65530 CTV65530 CJZ65530 CAD65530 BQH65530 BGL65530 AWP65530 AMT65530 ACX65530 TB65530 JF65530 K65530" xr:uid="{441FD3D8-8A6F-47EB-9EE0-A91B6A0904BE}">
      <formula1>$M$147:$M$158</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3038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502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966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430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894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358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822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286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750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214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678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142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606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1070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534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DCC54B7D-5C6D-4F7D-A51D-3696FDDD8334}">
      <formula1>#REF!</formula1>
    </dataValidation>
    <dataValidation type="list" allowBlank="1" showInputMessage="1" showErrorMessage="1" sqref="K149" xr:uid="{2F06A73A-19C1-4441-B6FE-61A0E045F277}">
      <formula1>$N$145:$N$178</formula1>
    </dataValidation>
  </dataValidations>
  <hyperlinks>
    <hyperlink ref="M145" r:id="rId1" display="https://www.dot.ny.gov/main/business-center/contractors/construction-division/fuel-asphalt-steel-price-adjustments?nd=nysdot" xr:uid="{BA76091A-DDA4-4DC2-972D-59E414F6C7B6}"/>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ignoredErrors>
    <ignoredError sqref="B4:F4 B22:H10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18856-AB19-49AC-A8C9-10B2AD3B3FD3}">
  <dimension ref="B1:W178"/>
  <sheetViews>
    <sheetView showGridLines="0" showRowColHeaders="0" zoomScale="90" zoomScaleNormal="90" workbookViewId="0">
      <selection activeCell="F6" sqref="F6:G6"/>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K145</f>
        <v>June</v>
      </c>
      <c r="G1" s="3">
        <f>K144</f>
        <v>2022</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22" t="s">
        <v>159</v>
      </c>
      <c r="G4" s="301" t="s">
        <v>160</v>
      </c>
      <c r="H4" s="302"/>
      <c r="I4" s="120"/>
    </row>
    <row r="5" spans="2:17" ht="20.25" customHeight="1" x14ac:dyDescent="0.25">
      <c r="B5" s="9"/>
      <c r="C5" s="9"/>
      <c r="D5" s="9"/>
      <c r="E5" s="9"/>
      <c r="F5" s="9"/>
      <c r="G5" s="9"/>
      <c r="H5" s="9"/>
      <c r="I5" s="9"/>
    </row>
    <row r="6" spans="2:17" ht="24" customHeight="1" x14ac:dyDescent="0.25">
      <c r="B6" s="303" t="s">
        <v>8</v>
      </c>
      <c r="C6" s="303"/>
      <c r="D6" s="303"/>
      <c r="E6" s="303"/>
      <c r="F6" s="304" t="str">
        <f>CONCATENATE(F1," 1, ",G1)</f>
        <v>June 1, 2022</v>
      </c>
      <c r="G6" s="304" t="e">
        <f>CONCATENATE(#REF!," 1, ",#REF!)</f>
        <v>#REF!</v>
      </c>
      <c r="H6" s="16"/>
      <c r="I6" s="9"/>
    </row>
    <row r="7" spans="2:17" ht="24" customHeight="1" x14ac:dyDescent="0.25">
      <c r="B7" s="292" t="s">
        <v>161</v>
      </c>
      <c r="C7" s="292"/>
      <c r="D7" s="292"/>
      <c r="E7" s="292"/>
      <c r="F7" s="17">
        <f>K148</f>
        <v>570</v>
      </c>
      <c r="G7" s="18" t="s">
        <v>9</v>
      </c>
      <c r="H7" s="18"/>
      <c r="I7" s="18"/>
    </row>
    <row r="8" spans="2:17" ht="24" customHeight="1" x14ac:dyDescent="0.25">
      <c r="B8" s="279" t="s">
        <v>10</v>
      </c>
      <c r="C8" s="279"/>
      <c r="D8" s="279"/>
      <c r="E8" s="279"/>
      <c r="F8" s="279"/>
      <c r="G8" s="279"/>
      <c r="H8" s="279"/>
      <c r="I8" s="121"/>
    </row>
    <row r="9" spans="2:17" ht="24" customHeight="1" x14ac:dyDescent="0.25">
      <c r="B9" s="279" t="s">
        <v>11</v>
      </c>
      <c r="C9" s="279"/>
      <c r="D9" s="279"/>
      <c r="E9" s="279"/>
      <c r="F9" s="279"/>
      <c r="G9" s="279"/>
      <c r="H9" s="279"/>
      <c r="I9" s="121"/>
    </row>
    <row r="10" spans="2:17" ht="24" customHeight="1" x14ac:dyDescent="0.25">
      <c r="B10" s="293" t="s">
        <v>12</v>
      </c>
      <c r="C10" s="293"/>
      <c r="D10" s="294" t="str">
        <f>CONCATENATE("The ",F1," ",G1," Average is")</f>
        <v>The June 2022 Average is</v>
      </c>
      <c r="E10" s="294"/>
      <c r="F10" s="294"/>
      <c r="G10" s="20">
        <f>K149</f>
        <v>779</v>
      </c>
      <c r="H10" s="21" t="s">
        <v>13</v>
      </c>
      <c r="I10" s="22"/>
    </row>
    <row r="11" spans="2:17" ht="24" customHeight="1" x14ac:dyDescent="0.25">
      <c r="B11" s="282" t="s">
        <v>14</v>
      </c>
      <c r="C11" s="282"/>
      <c r="D11" s="282"/>
      <c r="E11" s="282"/>
      <c r="F11" s="282"/>
      <c r="G11" s="282"/>
      <c r="H11" s="282"/>
      <c r="I11" s="23"/>
      <c r="P11" s="24"/>
      <c r="Q11" s="24"/>
    </row>
    <row r="12" spans="2:17" ht="24" customHeight="1" x14ac:dyDescent="0.25">
      <c r="B12" s="279" t="s">
        <v>162</v>
      </c>
      <c r="C12" s="279"/>
      <c r="D12" s="279"/>
      <c r="E12" s="279"/>
      <c r="F12" s="17">
        <f>K148</f>
        <v>570</v>
      </c>
      <c r="G12" s="18" t="s">
        <v>9</v>
      </c>
      <c r="I12" s="18"/>
      <c r="P12" s="24"/>
      <c r="Q12" s="24"/>
    </row>
    <row r="13" spans="2:17" ht="24" customHeight="1" x14ac:dyDescent="0.25">
      <c r="B13" s="279" t="s">
        <v>15</v>
      </c>
      <c r="C13" s="279"/>
      <c r="D13" s="279"/>
      <c r="E13" s="279"/>
      <c r="F13" s="279"/>
      <c r="G13" s="279"/>
      <c r="H13" s="279"/>
      <c r="I13" s="121"/>
      <c r="P13" s="24"/>
      <c r="Q13" s="24"/>
    </row>
    <row r="14" spans="2:17" ht="24" customHeight="1" x14ac:dyDescent="0.25">
      <c r="B14" s="279" t="s">
        <v>16</v>
      </c>
      <c r="C14" s="279"/>
      <c r="D14" s="279"/>
      <c r="E14" s="279"/>
      <c r="F14" s="279"/>
      <c r="G14" s="279"/>
      <c r="H14" s="279"/>
      <c r="I14" s="121"/>
      <c r="P14" s="24"/>
      <c r="Q14" s="24"/>
    </row>
    <row r="15" spans="2:17" ht="24" customHeight="1" x14ac:dyDescent="0.25">
      <c r="B15" s="279" t="s">
        <v>17</v>
      </c>
      <c r="C15" s="279"/>
      <c r="D15" s="279"/>
      <c r="E15" s="279"/>
      <c r="F15" s="279"/>
      <c r="G15" s="279"/>
      <c r="H15" s="279"/>
      <c r="I15" s="121"/>
      <c r="P15" s="24"/>
      <c r="Q15" s="24"/>
    </row>
    <row r="16" spans="2:17" ht="24" customHeight="1" x14ac:dyDescent="0.25">
      <c r="B16" s="279" t="s">
        <v>18</v>
      </c>
      <c r="C16" s="279"/>
      <c r="D16" s="279"/>
      <c r="E16" s="279"/>
      <c r="F16" s="279"/>
      <c r="G16" s="279"/>
      <c r="H16" s="279"/>
      <c r="I16" s="121"/>
      <c r="P16" s="24"/>
      <c r="Q16" s="24"/>
    </row>
    <row r="17" spans="2:23" ht="24" customHeight="1" x14ac:dyDescent="0.25">
      <c r="B17" s="279" t="s">
        <v>19</v>
      </c>
      <c r="C17" s="279"/>
      <c r="D17" s="279"/>
      <c r="E17" s="279"/>
      <c r="F17" s="279"/>
      <c r="G17" s="279"/>
      <c r="H17" s="279"/>
      <c r="I17" s="121"/>
      <c r="P17" s="24"/>
      <c r="Q17" s="24"/>
    </row>
    <row r="18" spans="2:23" ht="24" customHeight="1" thickBot="1" x14ac:dyDescent="0.3">
      <c r="B18" s="280" t="s">
        <v>20</v>
      </c>
      <c r="C18" s="281"/>
      <c r="D18" s="281"/>
      <c r="E18" s="281"/>
      <c r="F18" s="281"/>
      <c r="G18" s="281"/>
      <c r="H18" s="281"/>
      <c r="I18" s="25"/>
      <c r="P18" s="24"/>
      <c r="Q18" s="24"/>
    </row>
    <row r="19" spans="2:23" ht="33.65" customHeight="1" thickBot="1" x14ac:dyDescent="0.3">
      <c r="B19" s="305" t="s">
        <v>21</v>
      </c>
      <c r="C19" s="306"/>
      <c r="D19" s="306"/>
      <c r="E19" s="306"/>
      <c r="F19" s="306"/>
      <c r="G19" s="306"/>
      <c r="H19" s="307"/>
      <c r="I19" s="119"/>
      <c r="P19" s="27"/>
      <c r="Q19" s="27"/>
      <c r="R19" s="27"/>
      <c r="S19" s="27"/>
      <c r="V19" s="24"/>
      <c r="W19" s="24"/>
    </row>
    <row r="20" spans="2:23" ht="33.65" customHeight="1" thickBot="1" x14ac:dyDescent="0.3">
      <c r="B20" s="254" t="s">
        <v>22</v>
      </c>
      <c r="C20" s="229"/>
      <c r="D20" s="229"/>
      <c r="E20" s="229"/>
      <c r="F20" s="229"/>
      <c r="G20" s="229"/>
      <c r="H20" s="230"/>
      <c r="I20" s="9"/>
      <c r="J20" s="1"/>
      <c r="K20" s="1"/>
      <c r="L20" s="1"/>
      <c r="P20" s="24"/>
      <c r="Q20" s="24"/>
    </row>
    <row r="21" spans="2:23" ht="33.65" customHeight="1" thickBot="1" x14ac:dyDescent="0.3">
      <c r="B21" s="28" t="s">
        <v>23</v>
      </c>
      <c r="C21" s="29" t="s">
        <v>24</v>
      </c>
      <c r="D21" s="30" t="s">
        <v>25</v>
      </c>
      <c r="E21" s="30" t="s">
        <v>26</v>
      </c>
      <c r="F21" s="30" t="s">
        <v>27</v>
      </c>
      <c r="G21" s="255" t="s">
        <v>28</v>
      </c>
      <c r="H21" s="256"/>
      <c r="I21" s="31"/>
      <c r="J21" s="1"/>
      <c r="K21" s="1"/>
      <c r="L21" s="1"/>
      <c r="P21" s="24"/>
      <c r="Q21" s="24"/>
    </row>
    <row r="22" spans="2:23" ht="29.15" customHeight="1" x14ac:dyDescent="0.3">
      <c r="B22" s="32" t="s">
        <v>29</v>
      </c>
      <c r="C22" s="33" t="s">
        <v>30</v>
      </c>
      <c r="D22" s="34">
        <v>100</v>
      </c>
      <c r="E22" s="35">
        <v>0.2</v>
      </c>
      <c r="F22" s="36">
        <v>100.2</v>
      </c>
      <c r="G22" s="259">
        <f t="shared" ref="G22:G51" si="0">IF((ABS((($K$149-$K$148)/235)*F22/100))&gt;0.01, ((($K$149-$K$148)/235)*F22/100), 0)</f>
        <v>0.89114042553191486</v>
      </c>
      <c r="H22" s="260" t="e">
        <f t="shared" ref="H22:H31" si="1">IF((ABS((J149-J148)*E22/100))&gt;0.1, (J149-J148)*E22/100, 0)</f>
        <v>#VALUE!</v>
      </c>
      <c r="I22" s="37"/>
      <c r="J22" s="1"/>
      <c r="K22" s="1"/>
      <c r="L22" s="1"/>
      <c r="P22" s="24"/>
      <c r="Q22" s="24"/>
    </row>
    <row r="23" spans="2:23" ht="29.15" customHeight="1" x14ac:dyDescent="0.3">
      <c r="B23" s="38">
        <v>702.30010000000004</v>
      </c>
      <c r="C23" s="39" t="s">
        <v>31</v>
      </c>
      <c r="D23" s="40">
        <v>55</v>
      </c>
      <c r="E23" s="40">
        <v>1.7</v>
      </c>
      <c r="F23" s="41">
        <v>56.7</v>
      </c>
      <c r="G23" s="252">
        <f t="shared" si="0"/>
        <v>0.50426808510638299</v>
      </c>
      <c r="H23" s="253" t="e">
        <f t="shared" si="1"/>
        <v>#VALUE!</v>
      </c>
      <c r="I23" s="37"/>
      <c r="J23" s="1"/>
      <c r="K23" s="1"/>
      <c r="L23" s="1"/>
    </row>
    <row r="24" spans="2:23" ht="29.15" customHeight="1" x14ac:dyDescent="0.3">
      <c r="B24" s="38">
        <v>702.30020000000002</v>
      </c>
      <c r="C24" s="39" t="s">
        <v>32</v>
      </c>
      <c r="D24" s="40">
        <v>55</v>
      </c>
      <c r="E24" s="40">
        <v>1.7</v>
      </c>
      <c r="F24" s="41">
        <v>56.7</v>
      </c>
      <c r="G24" s="252">
        <f t="shared" si="0"/>
        <v>0.50426808510638299</v>
      </c>
      <c r="H24" s="253">
        <f t="shared" si="1"/>
        <v>0</v>
      </c>
      <c r="I24" s="37"/>
      <c r="J24" s="1"/>
      <c r="K24" s="1"/>
      <c r="L24" s="1"/>
    </row>
    <row r="25" spans="2:23" ht="29.15" customHeight="1" x14ac:dyDescent="0.3">
      <c r="B25" s="38">
        <v>702.31010000000003</v>
      </c>
      <c r="C25" s="39" t="s">
        <v>33</v>
      </c>
      <c r="D25" s="40">
        <v>63</v>
      </c>
      <c r="E25" s="40">
        <v>2.7</v>
      </c>
      <c r="F25" s="41">
        <v>65.7</v>
      </c>
      <c r="G25" s="252">
        <f t="shared" si="0"/>
        <v>0.58431063829787233</v>
      </c>
      <c r="H25" s="253">
        <f t="shared" si="1"/>
        <v>0</v>
      </c>
      <c r="I25" s="37"/>
      <c r="J25" s="1"/>
      <c r="K25" s="1"/>
      <c r="L25" s="1"/>
    </row>
    <row r="26" spans="2:23" ht="29.15" customHeight="1" x14ac:dyDescent="0.3">
      <c r="B26" s="38">
        <v>702.31020000000001</v>
      </c>
      <c r="C26" s="39" t="s">
        <v>34</v>
      </c>
      <c r="D26" s="40">
        <v>63</v>
      </c>
      <c r="E26" s="40">
        <v>2.7</v>
      </c>
      <c r="F26" s="41">
        <v>65.7</v>
      </c>
      <c r="G26" s="252">
        <f t="shared" si="0"/>
        <v>0.58431063829787233</v>
      </c>
      <c r="H26" s="253">
        <f t="shared" si="1"/>
        <v>0</v>
      </c>
      <c r="I26" s="37"/>
      <c r="J26" s="1"/>
      <c r="K26" s="1"/>
      <c r="L26" s="1"/>
    </row>
    <row r="27" spans="2:23" ht="29.15" customHeight="1" x14ac:dyDescent="0.3">
      <c r="B27" s="38">
        <v>702.32010000000002</v>
      </c>
      <c r="C27" s="39" t="s">
        <v>35</v>
      </c>
      <c r="D27" s="40">
        <v>65</v>
      </c>
      <c r="E27" s="40">
        <v>8.1999999999999993</v>
      </c>
      <c r="F27" s="41">
        <v>73.2</v>
      </c>
      <c r="G27" s="252">
        <f t="shared" si="0"/>
        <v>0.65101276595744684</v>
      </c>
      <c r="H27" s="253">
        <f t="shared" si="1"/>
        <v>0</v>
      </c>
      <c r="I27" s="37"/>
      <c r="J27" s="1"/>
      <c r="K27" s="1"/>
      <c r="L27" s="1"/>
    </row>
    <row r="28" spans="2:23" ht="29.15" customHeight="1" x14ac:dyDescent="0.3">
      <c r="B28" s="38">
        <v>702.33010000000002</v>
      </c>
      <c r="C28" s="39" t="s">
        <v>36</v>
      </c>
      <c r="D28" s="40">
        <v>65</v>
      </c>
      <c r="E28" s="40">
        <v>8.1999999999999993</v>
      </c>
      <c r="F28" s="41">
        <v>73.2</v>
      </c>
      <c r="G28" s="252">
        <f t="shared" si="0"/>
        <v>0.65101276595744684</v>
      </c>
      <c r="H28" s="253">
        <f t="shared" si="1"/>
        <v>0</v>
      </c>
      <c r="I28" s="37"/>
      <c r="J28" s="1"/>
      <c r="K28" s="1"/>
      <c r="L28" s="1"/>
    </row>
    <row r="29" spans="2:23" ht="29.15" customHeight="1" x14ac:dyDescent="0.3">
      <c r="B29" s="38">
        <v>702.34010000000001</v>
      </c>
      <c r="C29" s="39" t="s">
        <v>37</v>
      </c>
      <c r="D29" s="40">
        <v>65</v>
      </c>
      <c r="E29" s="40">
        <v>2.7</v>
      </c>
      <c r="F29" s="41">
        <v>67.7</v>
      </c>
      <c r="G29" s="252">
        <f t="shared" si="0"/>
        <v>0.60209787234042556</v>
      </c>
      <c r="H29" s="253">
        <f t="shared" si="1"/>
        <v>0</v>
      </c>
      <c r="I29" s="37"/>
      <c r="J29" s="1"/>
      <c r="K29" s="1"/>
      <c r="L29" s="1"/>
    </row>
    <row r="30" spans="2:23" ht="29.15" customHeight="1" x14ac:dyDescent="0.3">
      <c r="B30" s="38">
        <v>702.34019999999998</v>
      </c>
      <c r="C30" s="39" t="s">
        <v>38</v>
      </c>
      <c r="D30" s="40">
        <v>65</v>
      </c>
      <c r="E30" s="42">
        <v>8.1999999999999993</v>
      </c>
      <c r="F30" s="41">
        <v>73.2</v>
      </c>
      <c r="G30" s="252">
        <f t="shared" si="0"/>
        <v>0.65101276595744684</v>
      </c>
      <c r="H30" s="253">
        <f t="shared" si="1"/>
        <v>0</v>
      </c>
      <c r="I30" s="37"/>
      <c r="J30" s="1"/>
      <c r="K30" s="1"/>
      <c r="L30" s="1"/>
    </row>
    <row r="31" spans="2:23" ht="29.15" customHeight="1" x14ac:dyDescent="0.3">
      <c r="B31" s="38">
        <v>702.3501</v>
      </c>
      <c r="C31" s="39" t="s">
        <v>39</v>
      </c>
      <c r="D31" s="40">
        <v>57</v>
      </c>
      <c r="E31" s="40">
        <v>0.2</v>
      </c>
      <c r="F31" s="41">
        <v>57.2</v>
      </c>
      <c r="G31" s="252">
        <f t="shared" si="0"/>
        <v>0.50871489361702127</v>
      </c>
      <c r="H31" s="253">
        <f t="shared" si="1"/>
        <v>0</v>
      </c>
      <c r="I31" s="37"/>
      <c r="J31" s="1"/>
      <c r="K31" s="1"/>
      <c r="L31" s="1"/>
    </row>
    <row r="32" spans="2:23" ht="29.15" customHeight="1" x14ac:dyDescent="0.3">
      <c r="B32" s="43" t="s">
        <v>40</v>
      </c>
      <c r="C32" s="44" t="s">
        <v>39</v>
      </c>
      <c r="D32" s="45">
        <v>65</v>
      </c>
      <c r="E32" s="45">
        <v>0.2</v>
      </c>
      <c r="F32" s="46">
        <v>65.2</v>
      </c>
      <c r="G32" s="277">
        <f t="shared" si="0"/>
        <v>0.57986382978723405</v>
      </c>
      <c r="H32" s="278">
        <f>IF((ABS((J16-J158)*E32/100))&gt;0.1, (J16-J158)*E32/100, 0)</f>
        <v>0</v>
      </c>
      <c r="I32" s="37"/>
      <c r="J32" s="1"/>
      <c r="K32" s="1"/>
      <c r="L32" s="1"/>
    </row>
    <row r="33" spans="2:12" ht="29.15" customHeight="1" x14ac:dyDescent="0.3">
      <c r="B33" s="38">
        <v>702.36009999999999</v>
      </c>
      <c r="C33" s="39" t="s">
        <v>41</v>
      </c>
      <c r="D33" s="40">
        <v>57</v>
      </c>
      <c r="E33" s="40">
        <v>0.2</v>
      </c>
      <c r="F33" s="41">
        <v>57.2</v>
      </c>
      <c r="G33" s="252">
        <f t="shared" si="0"/>
        <v>0.50871489361702127</v>
      </c>
      <c r="H33" s="253">
        <f>IF((ABS((J17-J16)*E33/100))&gt;0.1, (J17-J16)*E33/100, 0)</f>
        <v>0</v>
      </c>
      <c r="I33" s="37"/>
      <c r="J33" s="1"/>
      <c r="K33" s="1"/>
      <c r="L33" s="1"/>
    </row>
    <row r="34" spans="2:12" ht="29.15" customHeight="1" x14ac:dyDescent="0.3">
      <c r="B34" s="43" t="s">
        <v>42</v>
      </c>
      <c r="C34" s="44" t="s">
        <v>41</v>
      </c>
      <c r="D34" s="45">
        <v>65</v>
      </c>
      <c r="E34" s="45">
        <v>0.2</v>
      </c>
      <c r="F34" s="46">
        <v>65.2</v>
      </c>
      <c r="G34" s="277">
        <f t="shared" si="0"/>
        <v>0.57986382978723405</v>
      </c>
      <c r="H34" s="278">
        <f>IF((ABS((J18-J17)*E34/100))&gt;0.1, (J18-J17)*E34/100, 0)</f>
        <v>0</v>
      </c>
      <c r="I34" s="37"/>
      <c r="J34" s="1"/>
      <c r="K34" s="1"/>
      <c r="L34" s="1"/>
    </row>
    <row r="35" spans="2:12" ht="29.15" customHeight="1" x14ac:dyDescent="0.3">
      <c r="B35" s="38" t="s">
        <v>43</v>
      </c>
      <c r="C35" s="39" t="s">
        <v>44</v>
      </c>
      <c r="D35" s="40">
        <v>63</v>
      </c>
      <c r="E35" s="40">
        <v>2.7</v>
      </c>
      <c r="F35" s="41">
        <v>65.7</v>
      </c>
      <c r="G35" s="252">
        <f t="shared" si="0"/>
        <v>0.58431063829787233</v>
      </c>
      <c r="H35" s="253" t="e">
        <f>IF((ABS((#REF!-J18)*E35/100))&gt;0.1, (#REF!-J18)*E35/100, 0)</f>
        <v>#REF!</v>
      </c>
      <c r="I35" s="37"/>
      <c r="J35" s="1"/>
      <c r="K35" s="1"/>
      <c r="L35" s="1"/>
    </row>
    <row r="36" spans="2:12" ht="29.15" customHeight="1" x14ac:dyDescent="0.3">
      <c r="B36" s="38" t="s">
        <v>45</v>
      </c>
      <c r="C36" s="39" t="s">
        <v>46</v>
      </c>
      <c r="D36" s="40">
        <v>63</v>
      </c>
      <c r="E36" s="40">
        <v>2.7</v>
      </c>
      <c r="F36" s="41">
        <v>65.7</v>
      </c>
      <c r="G36" s="252">
        <f t="shared" si="0"/>
        <v>0.58431063829787233</v>
      </c>
      <c r="H36" s="253" t="e">
        <f>IF((ABS((J20-#REF!)*E36/100))&gt;0.1, (J20-#REF!)*E36/100, 0)</f>
        <v>#REF!</v>
      </c>
      <c r="I36" s="37"/>
      <c r="J36" s="1"/>
      <c r="K36" s="1"/>
      <c r="L36" s="1"/>
    </row>
    <row r="37" spans="2:12" ht="29.15" customHeight="1" x14ac:dyDescent="0.3">
      <c r="B37" s="38" t="s">
        <v>47</v>
      </c>
      <c r="C37" s="39" t="s">
        <v>48</v>
      </c>
      <c r="D37" s="40">
        <v>65</v>
      </c>
      <c r="E37" s="40">
        <v>8.1999999999999993</v>
      </c>
      <c r="F37" s="41">
        <v>73.2</v>
      </c>
      <c r="G37" s="252">
        <f t="shared" si="0"/>
        <v>0.65101276595744684</v>
      </c>
      <c r="H37" s="253">
        <f t="shared" ref="H37:H51" si="2">IF((ABS((J21-J20)*E37/100))&gt;0.1, (J21-J20)*E37/100, 0)</f>
        <v>0</v>
      </c>
      <c r="I37" s="37"/>
      <c r="J37" s="1"/>
      <c r="K37" s="1"/>
      <c r="L37" s="1"/>
    </row>
    <row r="38" spans="2:12" ht="29.15" customHeight="1" x14ac:dyDescent="0.3">
      <c r="B38" s="38">
        <v>702.40009999999995</v>
      </c>
      <c r="C38" s="39" t="s">
        <v>49</v>
      </c>
      <c r="D38" s="40">
        <v>60</v>
      </c>
      <c r="E38" s="40">
        <v>2.7</v>
      </c>
      <c r="F38" s="41">
        <v>62.7</v>
      </c>
      <c r="G38" s="252">
        <f t="shared" si="0"/>
        <v>0.55762978723404255</v>
      </c>
      <c r="H38" s="253">
        <f t="shared" si="2"/>
        <v>0</v>
      </c>
      <c r="I38" s="37"/>
      <c r="J38" s="1"/>
      <c r="K38" s="1"/>
      <c r="L38" s="1"/>
    </row>
    <row r="39" spans="2:12" ht="29.15" customHeight="1" x14ac:dyDescent="0.3">
      <c r="B39" s="38">
        <v>702.40020000000004</v>
      </c>
      <c r="C39" s="39" t="s">
        <v>50</v>
      </c>
      <c r="D39" s="40">
        <v>60</v>
      </c>
      <c r="E39" s="42">
        <v>2.7</v>
      </c>
      <c r="F39" s="41">
        <v>62.7</v>
      </c>
      <c r="G39" s="252">
        <f t="shared" si="0"/>
        <v>0.55762978723404255</v>
      </c>
      <c r="H39" s="253">
        <f t="shared" si="2"/>
        <v>0</v>
      </c>
      <c r="I39" s="37"/>
      <c r="J39" s="1"/>
      <c r="K39" s="1"/>
      <c r="L39" s="1"/>
    </row>
    <row r="40" spans="2:12" ht="29.15" customHeight="1" x14ac:dyDescent="0.3">
      <c r="B40" s="38">
        <v>702.41010000000006</v>
      </c>
      <c r="C40" s="39" t="s">
        <v>51</v>
      </c>
      <c r="D40" s="40">
        <v>65</v>
      </c>
      <c r="E40" s="40">
        <v>2.7</v>
      </c>
      <c r="F40" s="41">
        <v>67.7</v>
      </c>
      <c r="G40" s="252">
        <f t="shared" si="0"/>
        <v>0.60209787234042556</v>
      </c>
      <c r="H40" s="253">
        <f t="shared" si="2"/>
        <v>0</v>
      </c>
      <c r="I40" s="37"/>
      <c r="J40" s="1"/>
      <c r="K40" s="1"/>
      <c r="L40" s="1"/>
    </row>
    <row r="41" spans="2:12" ht="29.15" customHeight="1" x14ac:dyDescent="0.3">
      <c r="B41" s="38">
        <v>702.42010000000005</v>
      </c>
      <c r="C41" s="39" t="s">
        <v>52</v>
      </c>
      <c r="D41" s="40">
        <v>65</v>
      </c>
      <c r="E41" s="40">
        <v>10.199999999999999</v>
      </c>
      <c r="F41" s="41">
        <v>75.2</v>
      </c>
      <c r="G41" s="252">
        <f t="shared" si="0"/>
        <v>0.66879999999999995</v>
      </c>
      <c r="H41" s="253">
        <f t="shared" si="2"/>
        <v>0</v>
      </c>
      <c r="I41" s="37"/>
      <c r="J41" s="1"/>
      <c r="K41" s="1"/>
      <c r="L41" s="1"/>
    </row>
    <row r="42" spans="2:12" ht="29.15" customHeight="1" x14ac:dyDescent="0.3">
      <c r="B42" s="38">
        <v>702.43010000000004</v>
      </c>
      <c r="C42" s="39" t="s">
        <v>53</v>
      </c>
      <c r="D42" s="40">
        <v>65</v>
      </c>
      <c r="E42" s="40">
        <v>10.199999999999999</v>
      </c>
      <c r="F42" s="41">
        <v>75.2</v>
      </c>
      <c r="G42" s="252">
        <f t="shared" si="0"/>
        <v>0.66879999999999995</v>
      </c>
      <c r="H42" s="253">
        <f t="shared" si="2"/>
        <v>0</v>
      </c>
      <c r="I42" s="37"/>
      <c r="J42" s="1"/>
      <c r="K42" s="1"/>
      <c r="L42" s="1"/>
    </row>
    <row r="43" spans="2:12" ht="29.15" customHeight="1" x14ac:dyDescent="0.3">
      <c r="B43" s="38" t="s">
        <v>54</v>
      </c>
      <c r="C43" s="39" t="s">
        <v>55</v>
      </c>
      <c r="D43" s="40">
        <v>57</v>
      </c>
      <c r="E43" s="40">
        <v>0.2</v>
      </c>
      <c r="F43" s="41">
        <v>57.2</v>
      </c>
      <c r="G43" s="252">
        <f t="shared" si="0"/>
        <v>0.50871489361702127</v>
      </c>
      <c r="H43" s="253">
        <f t="shared" si="2"/>
        <v>0</v>
      </c>
      <c r="I43" s="37"/>
      <c r="J43" s="1"/>
      <c r="K43" s="1"/>
      <c r="L43" s="1"/>
    </row>
    <row r="44" spans="2:12" ht="29.15" customHeight="1" x14ac:dyDescent="0.3">
      <c r="B44" s="43" t="s">
        <v>56</v>
      </c>
      <c r="C44" s="44" t="s">
        <v>55</v>
      </c>
      <c r="D44" s="45">
        <v>65</v>
      </c>
      <c r="E44" s="45">
        <v>0.2</v>
      </c>
      <c r="F44" s="46">
        <v>65.2</v>
      </c>
      <c r="G44" s="277">
        <f t="shared" si="0"/>
        <v>0.57986382978723405</v>
      </c>
      <c r="H44" s="278">
        <f t="shared" si="2"/>
        <v>0</v>
      </c>
      <c r="I44" s="37"/>
      <c r="J44" s="1"/>
      <c r="K44" s="1"/>
      <c r="L44" s="1"/>
    </row>
    <row r="45" spans="2:12" ht="29.15" customHeight="1" x14ac:dyDescent="0.3">
      <c r="B45" s="38" t="s">
        <v>57</v>
      </c>
      <c r="C45" s="39" t="s">
        <v>58</v>
      </c>
      <c r="D45" s="40">
        <v>57</v>
      </c>
      <c r="E45" s="40">
        <v>0.2</v>
      </c>
      <c r="F45" s="41">
        <v>57.2</v>
      </c>
      <c r="G45" s="252">
        <f t="shared" si="0"/>
        <v>0.50871489361702127</v>
      </c>
      <c r="H45" s="253">
        <f t="shared" si="2"/>
        <v>0</v>
      </c>
      <c r="I45" s="37"/>
      <c r="J45" s="1"/>
      <c r="K45" s="1"/>
      <c r="L45" s="1"/>
    </row>
    <row r="46" spans="2:12" ht="29.15" customHeight="1" x14ac:dyDescent="0.3">
      <c r="B46" s="43" t="s">
        <v>59</v>
      </c>
      <c r="C46" s="44" t="s">
        <v>58</v>
      </c>
      <c r="D46" s="45">
        <v>65</v>
      </c>
      <c r="E46" s="47">
        <v>0.2</v>
      </c>
      <c r="F46" s="46">
        <v>65.2</v>
      </c>
      <c r="G46" s="277">
        <f t="shared" si="0"/>
        <v>0.57986382978723405</v>
      </c>
      <c r="H46" s="278">
        <f t="shared" si="2"/>
        <v>0</v>
      </c>
      <c r="I46" s="37"/>
      <c r="J46" s="1"/>
      <c r="K46" s="1"/>
      <c r="L46" s="1"/>
    </row>
    <row r="47" spans="2:12" ht="29.15" customHeight="1" x14ac:dyDescent="0.3">
      <c r="B47" s="38">
        <v>702.46010000000001</v>
      </c>
      <c r="C47" s="39" t="s">
        <v>60</v>
      </c>
      <c r="D47" s="40">
        <v>62</v>
      </c>
      <c r="E47" s="40">
        <v>0.2</v>
      </c>
      <c r="F47" s="41">
        <v>62.2</v>
      </c>
      <c r="G47" s="252">
        <f t="shared" si="0"/>
        <v>0.55318297872340427</v>
      </c>
      <c r="H47" s="253">
        <f t="shared" si="2"/>
        <v>0</v>
      </c>
      <c r="I47" s="37"/>
      <c r="J47" s="1"/>
      <c r="K47" s="1"/>
      <c r="L47" s="1"/>
    </row>
    <row r="48" spans="2:12" ht="29.15" customHeight="1" x14ac:dyDescent="0.3">
      <c r="B48" s="38" t="s">
        <v>61</v>
      </c>
      <c r="C48" s="39" t="s">
        <v>62</v>
      </c>
      <c r="D48" s="40">
        <v>60</v>
      </c>
      <c r="E48" s="40">
        <v>2.7</v>
      </c>
      <c r="F48" s="41">
        <v>62.7</v>
      </c>
      <c r="G48" s="252">
        <f t="shared" si="0"/>
        <v>0.55762978723404255</v>
      </c>
      <c r="H48" s="253">
        <f t="shared" si="2"/>
        <v>0</v>
      </c>
      <c r="I48" s="37"/>
      <c r="J48" s="1"/>
      <c r="K48" s="1"/>
      <c r="L48" s="1"/>
    </row>
    <row r="49" spans="2:17" ht="29.15" customHeight="1" x14ac:dyDescent="0.3">
      <c r="B49" s="38" t="s">
        <v>63</v>
      </c>
      <c r="C49" s="39" t="s">
        <v>64</v>
      </c>
      <c r="D49" s="40">
        <v>65</v>
      </c>
      <c r="E49" s="40">
        <v>2.7</v>
      </c>
      <c r="F49" s="41">
        <v>67.7</v>
      </c>
      <c r="G49" s="252">
        <f t="shared" si="0"/>
        <v>0.60209787234042556</v>
      </c>
      <c r="H49" s="253">
        <f t="shared" si="2"/>
        <v>0</v>
      </c>
      <c r="I49" s="37"/>
      <c r="J49" s="1"/>
      <c r="K49" s="1"/>
      <c r="L49" s="1"/>
    </row>
    <row r="50" spans="2:17" ht="29.15" customHeight="1" x14ac:dyDescent="0.3">
      <c r="B50" s="38" t="s">
        <v>65</v>
      </c>
      <c r="C50" s="39" t="s">
        <v>66</v>
      </c>
      <c r="D50" s="40">
        <v>62</v>
      </c>
      <c r="E50" s="40">
        <v>0.2</v>
      </c>
      <c r="F50" s="41">
        <v>62.2</v>
      </c>
      <c r="G50" s="252">
        <f t="shared" si="0"/>
        <v>0.55318297872340427</v>
      </c>
      <c r="H50" s="253">
        <f t="shared" si="2"/>
        <v>0</v>
      </c>
      <c r="I50" s="37"/>
      <c r="J50" s="1"/>
      <c r="K50" s="1"/>
      <c r="L50" s="1"/>
    </row>
    <row r="51" spans="2:17" ht="29.15" customHeight="1" x14ac:dyDescent="0.3">
      <c r="B51" s="38" t="s">
        <v>67</v>
      </c>
      <c r="C51" s="39" t="s">
        <v>68</v>
      </c>
      <c r="D51" s="40">
        <v>40</v>
      </c>
      <c r="E51" s="40">
        <v>0.2</v>
      </c>
      <c r="F51" s="41">
        <v>40.200000000000003</v>
      </c>
      <c r="G51" s="252">
        <f t="shared" si="0"/>
        <v>0.35752340425531914</v>
      </c>
      <c r="H51" s="253">
        <f t="shared" si="2"/>
        <v>0</v>
      </c>
      <c r="I51" s="37"/>
      <c r="J51" s="1"/>
      <c r="K51" s="1"/>
      <c r="L51" s="1"/>
    </row>
    <row r="52" spans="2:17" ht="29.15" customHeight="1" x14ac:dyDescent="0.3">
      <c r="B52" s="38" t="s">
        <v>67</v>
      </c>
      <c r="C52" s="39" t="s">
        <v>69</v>
      </c>
      <c r="D52" s="48"/>
      <c r="E52" s="48"/>
      <c r="F52" s="49"/>
      <c r="G52" s="275" t="s">
        <v>70</v>
      </c>
      <c r="H52" s="276" t="e">
        <f>IF((ABS((#REF!-#REF!)*E52/100))&gt;0.1, (#REF!-#REF!)*E52/100, 0)</f>
        <v>#REF!</v>
      </c>
      <c r="I52" s="37"/>
      <c r="J52" s="1"/>
      <c r="K52" s="1"/>
      <c r="L52" s="1"/>
    </row>
    <row r="53" spans="2:17" ht="29.15" customHeight="1" thickBot="1" x14ac:dyDescent="0.35">
      <c r="B53" s="272" t="s">
        <v>71</v>
      </c>
      <c r="C53" s="273"/>
      <c r="D53" s="273"/>
      <c r="E53" s="273"/>
      <c r="F53" s="273"/>
      <c r="G53" s="273"/>
      <c r="H53" s="274"/>
      <c r="I53" s="37"/>
      <c r="J53" s="1"/>
      <c r="K53" s="1"/>
      <c r="L53" s="1"/>
    </row>
    <row r="54" spans="2:17" ht="45" customHeight="1" thickBot="1" x14ac:dyDescent="0.35">
      <c r="B54" s="50"/>
      <c r="C54" s="51"/>
      <c r="D54" s="52"/>
      <c r="E54" s="53"/>
      <c r="F54" s="54"/>
      <c r="G54" s="55"/>
      <c r="H54" s="55"/>
      <c r="I54" s="37"/>
      <c r="J54" s="1"/>
      <c r="K54" s="1"/>
      <c r="L54" s="1"/>
    </row>
    <row r="55" spans="2:17" ht="46" customHeight="1" thickBot="1" x14ac:dyDescent="0.3">
      <c r="B55" s="254" t="s">
        <v>72</v>
      </c>
      <c r="C55" s="229"/>
      <c r="D55" s="229"/>
      <c r="E55" s="229"/>
      <c r="F55" s="229"/>
      <c r="G55" s="229"/>
      <c r="H55" s="230"/>
      <c r="I55" s="9"/>
      <c r="J55" s="1"/>
      <c r="K55" s="1"/>
      <c r="L55" s="1"/>
    </row>
    <row r="56" spans="2:17" ht="44.15" customHeight="1" thickBot="1" x14ac:dyDescent="0.3">
      <c r="B56" s="28" t="s">
        <v>23</v>
      </c>
      <c r="C56" s="29" t="s">
        <v>24</v>
      </c>
      <c r="D56" s="30" t="s">
        <v>25</v>
      </c>
      <c r="E56" s="30" t="s">
        <v>26</v>
      </c>
      <c r="F56" s="30" t="s">
        <v>27</v>
      </c>
      <c r="G56" s="255" t="s">
        <v>28</v>
      </c>
      <c r="H56" s="256"/>
      <c r="I56" s="31"/>
      <c r="J56" s="1"/>
      <c r="K56" s="1"/>
      <c r="L56" s="1"/>
    </row>
    <row r="57" spans="2:17" ht="24.65" customHeight="1" thickBot="1" x14ac:dyDescent="0.35">
      <c r="B57" s="56" t="s">
        <v>73</v>
      </c>
      <c r="C57" s="57" t="s">
        <v>74</v>
      </c>
      <c r="D57" s="58">
        <v>65</v>
      </c>
      <c r="E57" s="59">
        <v>1</v>
      </c>
      <c r="F57" s="60">
        <f>D57+E57</f>
        <v>66</v>
      </c>
      <c r="G57" s="266">
        <f>IF((ABS((($K$149-$K$148)/235)*F57/100))&gt;0.01, ((($K$149-$K$148)/235)*F57/100), 0)</f>
        <v>0.58697872340425528</v>
      </c>
      <c r="H57" s="267">
        <f>IF((ABS((J43-J42)*E57/100))&gt;0.1, (J43-J42)*E57/100, 0)</f>
        <v>0</v>
      </c>
      <c r="I57" s="37"/>
      <c r="J57" s="1"/>
      <c r="K57" s="1"/>
      <c r="L57" s="1"/>
    </row>
    <row r="58" spans="2:17" ht="45" customHeight="1" thickBot="1" x14ac:dyDescent="0.35">
      <c r="B58" s="50"/>
      <c r="C58" s="51"/>
      <c r="D58" s="52"/>
      <c r="E58" s="53"/>
      <c r="F58" s="54"/>
      <c r="G58" s="55"/>
      <c r="H58" s="55"/>
      <c r="I58" s="37"/>
      <c r="J58" s="1"/>
      <c r="K58" s="1"/>
      <c r="L58" s="1"/>
    </row>
    <row r="59" spans="2:17" ht="46" customHeight="1" thickBot="1" x14ac:dyDescent="0.3">
      <c r="B59" s="254" t="s">
        <v>75</v>
      </c>
      <c r="C59" s="229"/>
      <c r="D59" s="229"/>
      <c r="E59" s="229"/>
      <c r="F59" s="229"/>
      <c r="G59" s="229"/>
      <c r="H59" s="230"/>
      <c r="I59" s="9"/>
      <c r="J59" s="1"/>
      <c r="K59" s="1"/>
      <c r="L59" s="1"/>
      <c r="P59" s="24"/>
      <c r="Q59" s="24"/>
    </row>
    <row r="60" spans="2:17" ht="44.15" customHeight="1" thickBot="1" x14ac:dyDescent="0.3">
      <c r="B60" s="28" t="s">
        <v>23</v>
      </c>
      <c r="C60" s="29" t="s">
        <v>24</v>
      </c>
      <c r="D60" s="30" t="s">
        <v>25</v>
      </c>
      <c r="E60" s="30" t="s">
        <v>26</v>
      </c>
      <c r="F60" s="30" t="s">
        <v>27</v>
      </c>
      <c r="G60" s="255" t="s">
        <v>76</v>
      </c>
      <c r="H60" s="256"/>
      <c r="I60" s="31"/>
      <c r="J60" s="1"/>
      <c r="K60" s="1"/>
      <c r="L60" s="1"/>
      <c r="P60" s="24"/>
      <c r="Q60" s="24"/>
    </row>
    <row r="61" spans="2:17" ht="22.5" customHeight="1" thickBot="1" x14ac:dyDescent="0.35">
      <c r="B61" s="107" t="s">
        <v>77</v>
      </c>
      <c r="C61" s="108" t="s">
        <v>78</v>
      </c>
      <c r="D61" s="109">
        <v>56</v>
      </c>
      <c r="E61" s="110">
        <v>0.2</v>
      </c>
      <c r="F61" s="111">
        <v>56.2</v>
      </c>
      <c r="G61" s="268">
        <f>IF((ABS((($K$149-$K$148)/235)*F61/100))&gt;0.01, ((($K$149-$K$148)/235)*F61/100), 0)</f>
        <v>0.49982127659574466</v>
      </c>
      <c r="H61" s="269">
        <f>IF((ABS((J41-J40)*E61/100))&gt;0.1, (J41-J40)*E61/100, 0)</f>
        <v>0</v>
      </c>
      <c r="I61" s="37"/>
      <c r="J61" s="1"/>
      <c r="K61" s="1"/>
      <c r="L61" s="1"/>
      <c r="P61" s="24"/>
      <c r="Q61" s="24"/>
    </row>
    <row r="62" spans="2:17" ht="44.15" customHeight="1" thickBot="1" x14ac:dyDescent="0.3">
      <c r="B62" s="28" t="s">
        <v>23</v>
      </c>
      <c r="C62" s="29" t="s">
        <v>24</v>
      </c>
      <c r="D62" s="30" t="s">
        <v>25</v>
      </c>
      <c r="E62" s="30" t="s">
        <v>26</v>
      </c>
      <c r="F62" s="30" t="s">
        <v>27</v>
      </c>
      <c r="G62" s="255" t="s">
        <v>81</v>
      </c>
      <c r="H62" s="256"/>
      <c r="I62" s="31"/>
      <c r="J62" s="1"/>
      <c r="K62" s="1"/>
      <c r="L62" s="1"/>
      <c r="P62" s="24"/>
      <c r="Q62" s="24"/>
    </row>
    <row r="63" spans="2:17" ht="22.5" customHeight="1" thickBot="1" x14ac:dyDescent="0.35">
      <c r="B63" s="56" t="s">
        <v>77</v>
      </c>
      <c r="C63" s="112" t="s">
        <v>78</v>
      </c>
      <c r="D63" s="58">
        <v>56</v>
      </c>
      <c r="E63" s="59">
        <v>0.2</v>
      </c>
      <c r="F63" s="60">
        <v>56.2</v>
      </c>
      <c r="G63" s="270">
        <f>IF((ABS((($K$149-$K$148)/2000)*F63/100))&gt;0.001, ((($K$149-$K$148)/2000)*F63/100), 0)</f>
        <v>5.8729000000000003E-2</v>
      </c>
      <c r="H63" s="271">
        <f>IF((ABS((J38-J37)*E63/100))&gt;0.1, (J38-J37)*E63/100, 0)</f>
        <v>0</v>
      </c>
      <c r="I63" s="37"/>
      <c r="J63" s="1"/>
      <c r="K63" s="1"/>
      <c r="L63" s="1"/>
      <c r="P63" s="24"/>
      <c r="Q63" s="24"/>
    </row>
    <row r="64" spans="2:17" ht="44.15" customHeight="1" thickBot="1" x14ac:dyDescent="0.3">
      <c r="B64" s="28" t="s">
        <v>23</v>
      </c>
      <c r="C64" s="29" t="s">
        <v>24</v>
      </c>
      <c r="D64" s="30" t="s">
        <v>25</v>
      </c>
      <c r="E64" s="30" t="s">
        <v>26</v>
      </c>
      <c r="F64" s="30" t="s">
        <v>27</v>
      </c>
      <c r="G64" s="255" t="s">
        <v>76</v>
      </c>
      <c r="H64" s="256"/>
      <c r="I64" s="31"/>
      <c r="J64" s="1"/>
      <c r="K64" s="1"/>
      <c r="L64" s="1"/>
      <c r="P64" s="24"/>
      <c r="Q64" s="24"/>
    </row>
    <row r="65" spans="2:17" ht="22" customHeight="1" thickBot="1" x14ac:dyDescent="0.35">
      <c r="B65" s="32" t="s">
        <v>79</v>
      </c>
      <c r="C65" s="61" t="s">
        <v>80</v>
      </c>
      <c r="D65" s="34">
        <v>95</v>
      </c>
      <c r="E65" s="35">
        <v>0.2</v>
      </c>
      <c r="F65" s="36">
        <v>95.2</v>
      </c>
      <c r="G65" s="259">
        <f>IF((ABS((($K$149-$K$148)/235)*F65/100))&gt;0.01, ((($K$149-$K$148)/235)*F65/100), 0)</f>
        <v>0.84667234042553186</v>
      </c>
      <c r="H65" s="260">
        <f>IF((ABS((J43-J42)*E65/100))&gt;0.1, (J43-J42)*E65/100, 0)</f>
        <v>0</v>
      </c>
      <c r="I65" s="37"/>
      <c r="J65" s="1"/>
      <c r="K65" s="1"/>
      <c r="L65" s="1"/>
    </row>
    <row r="66" spans="2:17" ht="44.15" customHeight="1" thickBot="1" x14ac:dyDescent="0.3">
      <c r="B66" s="28" t="s">
        <v>23</v>
      </c>
      <c r="C66" s="29" t="s">
        <v>24</v>
      </c>
      <c r="D66" s="30" t="s">
        <v>25</v>
      </c>
      <c r="E66" s="30" t="s">
        <v>26</v>
      </c>
      <c r="F66" s="30" t="s">
        <v>27</v>
      </c>
      <c r="G66" s="255" t="s">
        <v>81</v>
      </c>
      <c r="H66" s="256"/>
      <c r="J66" s="1"/>
      <c r="K66" s="1"/>
      <c r="L66" s="1"/>
      <c r="N66" s="63"/>
    </row>
    <row r="67" spans="2:17" ht="22" customHeight="1" thickBot="1" x14ac:dyDescent="0.3">
      <c r="B67" s="123" t="s">
        <v>82</v>
      </c>
      <c r="C67" s="124" t="s">
        <v>83</v>
      </c>
      <c r="D67" s="125">
        <v>40</v>
      </c>
      <c r="E67" s="125">
        <v>0.2</v>
      </c>
      <c r="F67" s="126">
        <v>40.200000000000003</v>
      </c>
      <c r="G67" s="261">
        <f>IF((ABS((($K$149-$K$148)/2000)*F67/100))&gt;0.001, ((($K$149-$K$148)/2000)*F67/100), 0)</f>
        <v>4.2008999999999998E-2</v>
      </c>
      <c r="H67" s="262">
        <f>IF((ABS((J42-J41)*E67/100))&gt;0.1, (J42-J41)*E67/100, 0)</f>
        <v>0</v>
      </c>
      <c r="I67" s="31"/>
      <c r="J67" s="1"/>
      <c r="K67" s="1"/>
      <c r="L67" s="1"/>
      <c r="P67" s="24"/>
      <c r="Q67" s="24"/>
    </row>
    <row r="68" spans="2:17" ht="44.15" customHeight="1" thickBot="1" x14ac:dyDescent="0.35">
      <c r="B68" s="263" t="s">
        <v>84</v>
      </c>
      <c r="C68" s="264"/>
      <c r="D68" s="264"/>
      <c r="E68" s="264"/>
      <c r="F68" s="264"/>
      <c r="G68" s="264"/>
      <c r="H68" s="265"/>
      <c r="I68" s="37"/>
      <c r="J68" s="1"/>
      <c r="K68" s="1"/>
      <c r="L68" s="1"/>
      <c r="P68" s="24"/>
      <c r="Q68" s="24"/>
    </row>
    <row r="69" spans="2:17" ht="44.15" customHeight="1" thickBot="1" x14ac:dyDescent="0.3">
      <c r="B69" s="28" t="s">
        <v>23</v>
      </c>
      <c r="C69" s="29" t="s">
        <v>24</v>
      </c>
      <c r="D69" s="30" t="s">
        <v>25</v>
      </c>
      <c r="E69" s="30" t="s">
        <v>26</v>
      </c>
      <c r="F69" s="30" t="s">
        <v>27</v>
      </c>
      <c r="G69" s="255" t="s">
        <v>85</v>
      </c>
      <c r="H69" s="256"/>
      <c r="J69" s="1"/>
      <c r="K69" s="1"/>
      <c r="L69" s="1"/>
      <c r="N69" s="63"/>
    </row>
    <row r="70" spans="2:17" ht="22" customHeight="1" thickBot="1" x14ac:dyDescent="0.3">
      <c r="B70" s="56" t="s">
        <v>77</v>
      </c>
      <c r="C70" s="57" t="s">
        <v>78</v>
      </c>
      <c r="D70" s="58">
        <v>56</v>
      </c>
      <c r="E70" s="59">
        <v>0.2</v>
      </c>
      <c r="F70" s="60">
        <v>56.2</v>
      </c>
      <c r="G70" s="266">
        <f>IF((ABS((($K$149-$K$148)/14400)*F70/100))&gt;0.002, ((($K$149-$K$148)/14400)*F70/100), 0)</f>
        <v>8.156805555555556E-3</v>
      </c>
      <c r="H70" s="267">
        <f>IF((ABS((J46-J45)*E70/100))&gt;0.1, (J46-J45)*E70/100, 0)</f>
        <v>0</v>
      </c>
      <c r="I70" s="9"/>
      <c r="J70" s="1"/>
      <c r="K70" s="1"/>
      <c r="L70" s="1"/>
    </row>
    <row r="71" spans="2:17" ht="56.25" customHeight="1" thickBot="1" x14ac:dyDescent="0.3">
      <c r="I71" s="31"/>
      <c r="J71" s="1"/>
      <c r="K71" s="1"/>
      <c r="L71" s="1"/>
    </row>
    <row r="72" spans="2:17" ht="46" customHeight="1" thickBot="1" x14ac:dyDescent="0.35">
      <c r="B72" s="254" t="s">
        <v>86</v>
      </c>
      <c r="C72" s="229"/>
      <c r="D72" s="229"/>
      <c r="E72" s="229"/>
      <c r="F72" s="229"/>
      <c r="G72" s="229"/>
      <c r="H72" s="230"/>
      <c r="I72" s="37"/>
      <c r="J72" s="1"/>
      <c r="K72" s="1"/>
      <c r="L72" s="1"/>
    </row>
    <row r="73" spans="2:17" ht="44.15" customHeight="1" thickBot="1" x14ac:dyDescent="0.35">
      <c r="B73" s="64" t="s">
        <v>23</v>
      </c>
      <c r="C73" s="29" t="s">
        <v>24</v>
      </c>
      <c r="D73" s="30" t="s">
        <v>25</v>
      </c>
      <c r="E73" s="30" t="s">
        <v>87</v>
      </c>
      <c r="F73" s="30" t="s">
        <v>27</v>
      </c>
      <c r="G73" s="255" t="s">
        <v>88</v>
      </c>
      <c r="H73" s="256"/>
      <c r="I73" s="37"/>
      <c r="J73" s="1"/>
      <c r="K73" s="1"/>
      <c r="L73" s="1"/>
    </row>
    <row r="74" spans="2:17" ht="22" customHeight="1" x14ac:dyDescent="0.3">
      <c r="B74" s="65" t="s">
        <v>89</v>
      </c>
      <c r="C74" s="61" t="s">
        <v>90</v>
      </c>
      <c r="D74" s="34">
        <v>9</v>
      </c>
      <c r="E74" s="35">
        <v>0.2</v>
      </c>
      <c r="F74" s="36">
        <v>9.1999999999999993</v>
      </c>
      <c r="G74" s="259">
        <f t="shared" ref="G74:G82" si="3">IF((ABS(($K$149-$K$148)*F74/100))&gt;0.1, ($K$149-$K$148)*F74/100, 0)</f>
        <v>19.227999999999998</v>
      </c>
      <c r="H74" s="260">
        <f>IF((ABS((J59-J54)*E74/100))&gt;0.1, (J59-J54)*E74/100, 0)</f>
        <v>0</v>
      </c>
      <c r="I74" s="37"/>
      <c r="J74" s="1"/>
      <c r="K74" s="1"/>
      <c r="L74" s="1"/>
    </row>
    <row r="75" spans="2:17" ht="22" customHeight="1" x14ac:dyDescent="0.3">
      <c r="B75" s="66" t="s">
        <v>91</v>
      </c>
      <c r="C75" s="62" t="s">
        <v>92</v>
      </c>
      <c r="D75" s="40">
        <v>9</v>
      </c>
      <c r="E75" s="40">
        <v>0.2</v>
      </c>
      <c r="F75" s="41">
        <v>9.1999999999999993</v>
      </c>
      <c r="G75" s="252">
        <f t="shared" si="3"/>
        <v>19.227999999999998</v>
      </c>
      <c r="H75" s="253">
        <f>IF((ABS((J60-J59)*E75/100))&gt;0.1, (J60-J59)*E75/100, 0)</f>
        <v>0</v>
      </c>
      <c r="I75" s="37"/>
      <c r="J75" s="1"/>
      <c r="K75" s="1"/>
      <c r="L75" s="1"/>
    </row>
    <row r="76" spans="2:17" ht="22" customHeight="1" x14ac:dyDescent="0.3">
      <c r="B76" s="66" t="s">
        <v>93</v>
      </c>
      <c r="C76" s="62" t="s">
        <v>94</v>
      </c>
      <c r="D76" s="40">
        <v>9</v>
      </c>
      <c r="E76" s="40">
        <v>0.2</v>
      </c>
      <c r="F76" s="41">
        <v>9.1999999999999993</v>
      </c>
      <c r="G76" s="252">
        <f t="shared" si="3"/>
        <v>19.227999999999998</v>
      </c>
      <c r="H76" s="253">
        <f>IF((ABS((J61-J60)*E76/100))&gt;0.1, (J61-J60)*E76/100, 0)</f>
        <v>0</v>
      </c>
      <c r="I76" s="37"/>
      <c r="J76" s="1"/>
      <c r="K76" s="1"/>
      <c r="L76" s="1"/>
    </row>
    <row r="77" spans="2:17" ht="22" customHeight="1" x14ac:dyDescent="0.3">
      <c r="B77" s="66" t="s">
        <v>95</v>
      </c>
      <c r="C77" s="62" t="s">
        <v>96</v>
      </c>
      <c r="D77" s="40">
        <v>7.5</v>
      </c>
      <c r="E77" s="40">
        <v>0.2</v>
      </c>
      <c r="F77" s="41">
        <v>7.7</v>
      </c>
      <c r="G77" s="252">
        <f t="shared" si="3"/>
        <v>16.093</v>
      </c>
      <c r="H77" s="253">
        <f>IF((ABS((J65-J61)*E77/100))&gt;0.1, (J65-J61)*E77/100, 0)</f>
        <v>0</v>
      </c>
      <c r="I77" s="37"/>
      <c r="J77" s="1"/>
      <c r="K77" s="1"/>
      <c r="L77" s="1"/>
    </row>
    <row r="78" spans="2:17" ht="22" customHeight="1" x14ac:dyDescent="0.3">
      <c r="B78" s="66" t="s">
        <v>97</v>
      </c>
      <c r="C78" s="62" t="s">
        <v>98</v>
      </c>
      <c r="D78" s="40">
        <v>7.5</v>
      </c>
      <c r="E78" s="40">
        <v>0.2</v>
      </c>
      <c r="F78" s="41">
        <v>7.7</v>
      </c>
      <c r="G78" s="252">
        <f t="shared" si="3"/>
        <v>16.093</v>
      </c>
      <c r="H78" s="253" t="e">
        <f>IF((ABS((#REF!-J65)*E78/100))&gt;0.1, (#REF!-J65)*E78/100, 0)</f>
        <v>#REF!</v>
      </c>
      <c r="I78" s="37"/>
      <c r="J78" s="1"/>
      <c r="K78" s="1"/>
      <c r="L78" s="1"/>
    </row>
    <row r="79" spans="2:17" ht="22" customHeight="1" x14ac:dyDescent="0.3">
      <c r="B79" s="66" t="s">
        <v>99</v>
      </c>
      <c r="C79" s="62" t="s">
        <v>100</v>
      </c>
      <c r="D79" s="40">
        <v>7.5</v>
      </c>
      <c r="E79" s="40">
        <v>0.2</v>
      </c>
      <c r="F79" s="41">
        <v>7.7</v>
      </c>
      <c r="G79" s="252">
        <f t="shared" si="3"/>
        <v>16.093</v>
      </c>
      <c r="H79" s="253" t="e">
        <f>IF((ABS((J66-#REF!)*E79/100))&gt;0.1, (J66-#REF!)*E79/100, 0)</f>
        <v>#REF!</v>
      </c>
      <c r="I79" s="37"/>
      <c r="J79" s="1"/>
      <c r="K79" s="1"/>
      <c r="L79" s="1"/>
    </row>
    <row r="80" spans="2:17" ht="22" customHeight="1" x14ac:dyDescent="0.3">
      <c r="B80" s="66" t="s">
        <v>101</v>
      </c>
      <c r="C80" s="62" t="s">
        <v>102</v>
      </c>
      <c r="D80" s="40">
        <v>7.5</v>
      </c>
      <c r="E80" s="40">
        <v>0.2</v>
      </c>
      <c r="F80" s="41">
        <v>7.7</v>
      </c>
      <c r="G80" s="252">
        <f t="shared" si="3"/>
        <v>16.093</v>
      </c>
      <c r="H80" s="253">
        <f>IF((ABS((J67-J66)*E80/100))&gt;0.1, (J67-J66)*E80/100, 0)</f>
        <v>0</v>
      </c>
      <c r="I80" s="37"/>
      <c r="J80" s="1"/>
      <c r="K80" s="1"/>
      <c r="L80" s="1"/>
    </row>
    <row r="81" spans="2:14" ht="22" customHeight="1" x14ac:dyDescent="0.25">
      <c r="B81" s="66" t="s">
        <v>103</v>
      </c>
      <c r="C81" s="62" t="s">
        <v>104</v>
      </c>
      <c r="D81" s="40">
        <v>13.5</v>
      </c>
      <c r="E81" s="40">
        <v>0.2</v>
      </c>
      <c r="F81" s="41">
        <v>13.7</v>
      </c>
      <c r="G81" s="252">
        <f t="shared" si="3"/>
        <v>28.632999999999996</v>
      </c>
      <c r="H81" s="253">
        <f>IF((ABS((J68-J67)*E81/100))&gt;0.1, (J68-J67)*E81/100, 0)</f>
        <v>0</v>
      </c>
      <c r="J81" s="1"/>
      <c r="K81" s="1"/>
      <c r="L81" s="1"/>
      <c r="N81" s="63"/>
    </row>
    <row r="82" spans="2:14" ht="22" customHeight="1" thickBot="1" x14ac:dyDescent="0.3">
      <c r="B82" s="13" t="s">
        <v>105</v>
      </c>
      <c r="C82" s="67" t="s">
        <v>106</v>
      </c>
      <c r="D82" s="68">
        <v>12</v>
      </c>
      <c r="E82" s="68">
        <v>0.2</v>
      </c>
      <c r="F82" s="69">
        <v>12.2</v>
      </c>
      <c r="G82" s="250">
        <f t="shared" si="3"/>
        <v>25.497999999999998</v>
      </c>
      <c r="H82" s="251">
        <f>IF((ABS((J69-J68)*E82/100))&gt;0.1, (J69-J68)*E82/100, 0)</f>
        <v>0</v>
      </c>
      <c r="I82" s="9"/>
      <c r="J82" s="1"/>
      <c r="K82" s="1"/>
      <c r="L82" s="1"/>
    </row>
    <row r="83" spans="2:14" ht="56.25" customHeight="1" thickBot="1" x14ac:dyDescent="0.3">
      <c r="I83" s="31"/>
      <c r="J83" s="1"/>
      <c r="K83" s="1"/>
      <c r="L83" s="1"/>
    </row>
    <row r="84" spans="2:14" ht="46" customHeight="1" thickBot="1" x14ac:dyDescent="0.35">
      <c r="B84" s="254" t="s">
        <v>107</v>
      </c>
      <c r="C84" s="229"/>
      <c r="D84" s="229"/>
      <c r="E84" s="229"/>
      <c r="F84" s="229"/>
      <c r="G84" s="229"/>
      <c r="H84" s="230"/>
      <c r="I84" s="37"/>
      <c r="J84" s="1"/>
      <c r="K84" s="1"/>
      <c r="L84" s="1"/>
    </row>
    <row r="85" spans="2:14" ht="43.5" customHeight="1" thickBot="1" x14ac:dyDescent="0.35">
      <c r="B85" s="64" t="s">
        <v>23</v>
      </c>
      <c r="C85" s="29" t="s">
        <v>24</v>
      </c>
      <c r="D85" s="30" t="s">
        <v>25</v>
      </c>
      <c r="E85" s="30" t="s">
        <v>87</v>
      </c>
      <c r="F85" s="30" t="s">
        <v>27</v>
      </c>
      <c r="G85" s="255" t="s">
        <v>88</v>
      </c>
      <c r="H85" s="256"/>
      <c r="I85" s="37"/>
      <c r="J85" s="1"/>
      <c r="K85" s="1"/>
      <c r="L85" s="1"/>
    </row>
    <row r="86" spans="2:14" ht="22" customHeight="1" x14ac:dyDescent="0.25">
      <c r="B86" s="70" t="s">
        <v>108</v>
      </c>
      <c r="C86" s="71" t="s">
        <v>109</v>
      </c>
      <c r="D86" s="72">
        <v>6.5</v>
      </c>
      <c r="E86" s="73">
        <v>1</v>
      </c>
      <c r="F86" s="74">
        <v>7.5</v>
      </c>
      <c r="G86" s="257">
        <f>IF((ABS(($K$149-$K$148)*F86/100))&gt;0.1, ($K$149-$K$148)*F86/100, 0)</f>
        <v>15.675000000000001</v>
      </c>
      <c r="H86" s="258">
        <f>IF((ABS((J73-J72)*E86/100))&gt;0.1, (J73-J72)*E86/100, 0)</f>
        <v>0</v>
      </c>
      <c r="J86" s="1"/>
      <c r="K86" s="1"/>
      <c r="L86" s="1"/>
      <c r="N86" s="63"/>
    </row>
    <row r="87" spans="2:14" ht="22" customHeight="1" thickBot="1" x14ac:dyDescent="0.3">
      <c r="B87" s="75" t="s">
        <v>110</v>
      </c>
      <c r="C87" s="67" t="s">
        <v>111</v>
      </c>
      <c r="D87" s="68">
        <v>6.5</v>
      </c>
      <c r="E87" s="68">
        <v>1</v>
      </c>
      <c r="F87" s="69">
        <v>7.5</v>
      </c>
      <c r="G87" s="250">
        <f>IF((ABS(($K$149-$K$148)*F87/100))&gt;0.1, ($K$149-$K$148)*F87/100, 0)</f>
        <v>15.675000000000001</v>
      </c>
      <c r="H87" s="251">
        <f>IF((ABS((J74-J73)*E87/100))&gt;0.1, (J74-J73)*E87/100, 0)</f>
        <v>0</v>
      </c>
      <c r="J87" s="1"/>
      <c r="K87" s="1"/>
      <c r="L87" s="1"/>
    </row>
    <row r="88" spans="2:14" ht="43.5" customHeight="1" thickBot="1" x14ac:dyDescent="0.3">
      <c r="J88" s="1"/>
      <c r="K88" s="1"/>
      <c r="L88" s="1"/>
    </row>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118" t="s">
        <v>115</v>
      </c>
      <c r="D92" s="77" t="s">
        <v>116</v>
      </c>
      <c r="E92" s="243" t="s">
        <v>117</v>
      </c>
      <c r="F92" s="243"/>
      <c r="G92" s="244" t="s">
        <v>118</v>
      </c>
      <c r="H92" s="245"/>
    </row>
    <row r="93" spans="2:14" ht="33" customHeight="1" thickBot="1" x14ac:dyDescent="0.3">
      <c r="B93" s="232"/>
      <c r="C93" s="249">
        <v>235</v>
      </c>
      <c r="D93" s="249"/>
      <c r="E93" s="249"/>
      <c r="F93" s="249"/>
      <c r="G93" s="246"/>
      <c r="H93" s="247"/>
      <c r="J93" s="1"/>
      <c r="K93" s="1"/>
      <c r="L93" s="1"/>
    </row>
    <row r="94" spans="2:14" s="78" customFormat="1" ht="33" customHeight="1" x14ac:dyDescent="0.35">
      <c r="B94" s="224"/>
      <c r="C94" s="224"/>
      <c r="D94" s="224"/>
      <c r="E94" s="224"/>
      <c r="F94" s="224"/>
      <c r="G94" s="224"/>
      <c r="H94" s="224"/>
    </row>
    <row r="95" spans="2:14" s="78" customFormat="1" ht="33" customHeight="1" x14ac:dyDescent="0.35">
      <c r="B95" s="225" t="s">
        <v>119</v>
      </c>
      <c r="C95" s="225"/>
      <c r="D95" s="225"/>
      <c r="E95" s="225"/>
      <c r="F95" s="225"/>
      <c r="G95" s="225"/>
      <c r="H95" s="225"/>
    </row>
    <row r="96" spans="2:14" s="78" customFormat="1" ht="40.5" customHeight="1" x14ac:dyDescent="0.35">
      <c r="B96" s="226" t="s">
        <v>120</v>
      </c>
      <c r="C96" s="226"/>
      <c r="E96" s="79"/>
      <c r="F96" s="79"/>
      <c r="G96" s="79"/>
      <c r="H96" s="79"/>
    </row>
    <row r="97" spans="2:17" s="78" customFormat="1" ht="33" customHeight="1" x14ac:dyDescent="0.35">
      <c r="C97" s="103" t="str">
        <f>CONCATENATE(" $45.000"," +")</f>
        <v xml:space="preserve"> $45.000 +</v>
      </c>
      <c r="D97" s="104">
        <f>G22</f>
        <v>0.89114042553191486</v>
      </c>
      <c r="E97" s="105" t="s">
        <v>163</v>
      </c>
      <c r="F97" s="80">
        <f>(45+G22)</f>
        <v>45.891140425531916</v>
      </c>
      <c r="G97" s="18"/>
      <c r="H97" s="18"/>
    </row>
    <row r="98" spans="2:17" ht="43.5" customHeight="1" x14ac:dyDescent="0.4">
      <c r="B98" s="227" t="s">
        <v>121</v>
      </c>
      <c r="C98" s="227"/>
      <c r="D98" s="106">
        <f>F97</f>
        <v>45.891140425531916</v>
      </c>
      <c r="E98" s="81" t="s">
        <v>122</v>
      </c>
      <c r="F98" s="78"/>
      <c r="G98" s="18"/>
      <c r="H98" s="18"/>
      <c r="J98" s="1"/>
      <c r="K98" s="1"/>
      <c r="L98" s="1"/>
    </row>
    <row r="99" spans="2:17" ht="31.5" customHeight="1" thickBot="1" x14ac:dyDescent="0.4">
      <c r="B99" s="78"/>
      <c r="C99" s="78"/>
      <c r="D99" s="80"/>
      <c r="E99" s="18"/>
      <c r="F99" s="18"/>
      <c r="G99" s="18"/>
      <c r="H99" s="18"/>
      <c r="I99" s="9"/>
      <c r="J99" s="1"/>
      <c r="K99" s="1"/>
      <c r="L99" s="1"/>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118" t="s">
        <v>115</v>
      </c>
      <c r="D103" s="77" t="s">
        <v>116</v>
      </c>
      <c r="E103" s="243" t="s">
        <v>117</v>
      </c>
      <c r="F103" s="243"/>
      <c r="G103" s="244" t="s">
        <v>125</v>
      </c>
      <c r="H103" s="245"/>
    </row>
    <row r="104" spans="2:17" ht="33" customHeight="1" thickBot="1" x14ac:dyDescent="0.3">
      <c r="B104" s="232"/>
      <c r="C104" s="249">
        <v>235</v>
      </c>
      <c r="D104" s="249"/>
      <c r="E104" s="249"/>
      <c r="F104" s="249"/>
      <c r="G104" s="246"/>
      <c r="H104" s="247"/>
      <c r="J104" s="1"/>
      <c r="K104" s="1"/>
      <c r="L104" s="1"/>
    </row>
    <row r="105" spans="2:17" s="78" customFormat="1" ht="33" customHeight="1" x14ac:dyDescent="0.35">
      <c r="B105" s="224"/>
      <c r="C105" s="224"/>
      <c r="D105" s="224"/>
      <c r="E105" s="224"/>
      <c r="F105" s="224"/>
      <c r="G105" s="224"/>
      <c r="H105" s="224"/>
    </row>
    <row r="106" spans="2:17" s="78" customFormat="1" ht="33" customHeight="1" x14ac:dyDescent="0.35">
      <c r="B106" s="225" t="s">
        <v>126</v>
      </c>
      <c r="C106" s="225"/>
      <c r="D106" s="225"/>
      <c r="E106" s="225"/>
      <c r="F106" s="225"/>
      <c r="G106" s="225"/>
      <c r="H106" s="225"/>
    </row>
    <row r="107" spans="2:17" s="78" customFormat="1" ht="40.5" customHeight="1" x14ac:dyDescent="0.35">
      <c r="B107" s="226" t="s">
        <v>120</v>
      </c>
      <c r="C107" s="226"/>
      <c r="E107" s="79"/>
      <c r="F107" s="79"/>
      <c r="G107" s="79"/>
      <c r="H107" s="79"/>
    </row>
    <row r="108" spans="2:17" s="78" customFormat="1" ht="33" customHeight="1" x14ac:dyDescent="0.35">
      <c r="C108" s="103" t="str">
        <f>CONCATENATE(" $45.000"," +")</f>
        <v xml:space="preserve"> $45.000 +</v>
      </c>
      <c r="D108" s="104">
        <f>G61</f>
        <v>0.49982127659574466</v>
      </c>
      <c r="E108" s="105" t="s">
        <v>163</v>
      </c>
      <c r="F108" s="80">
        <f>(45+G61)</f>
        <v>45.499821276595746</v>
      </c>
      <c r="G108" s="18"/>
      <c r="H108" s="18"/>
    </row>
    <row r="109" spans="2:17" ht="43.5" customHeight="1" x14ac:dyDescent="0.4">
      <c r="B109" s="227" t="s">
        <v>121</v>
      </c>
      <c r="C109" s="227"/>
      <c r="D109" s="106">
        <f>F108</f>
        <v>45.499821276595746</v>
      </c>
      <c r="E109" s="81" t="s">
        <v>122</v>
      </c>
      <c r="F109" s="78"/>
      <c r="G109" s="18"/>
      <c r="H109" s="18"/>
      <c r="J109" s="1"/>
      <c r="K109" s="1"/>
      <c r="L109" s="1"/>
    </row>
    <row r="110" spans="2:17" ht="33" customHeight="1" thickBot="1" x14ac:dyDescent="0.4">
      <c r="B110" s="78"/>
      <c r="C110" s="78"/>
      <c r="D110" s="80"/>
      <c r="E110" s="18"/>
      <c r="F110" s="18"/>
      <c r="G110" s="18"/>
      <c r="H110" s="18"/>
      <c r="I110" s="9"/>
      <c r="J110" s="1"/>
      <c r="K110" s="1"/>
      <c r="L110" s="1"/>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118" t="s">
        <v>115</v>
      </c>
      <c r="D114" s="77" t="s">
        <v>116</v>
      </c>
      <c r="E114" s="243" t="s">
        <v>117</v>
      </c>
      <c r="F114" s="243"/>
      <c r="G114" s="244" t="s">
        <v>125</v>
      </c>
      <c r="H114" s="245"/>
    </row>
    <row r="115" spans="2:17" ht="33" customHeight="1" thickBot="1" x14ac:dyDescent="0.3">
      <c r="B115" s="232"/>
      <c r="C115" s="249">
        <v>2000</v>
      </c>
      <c r="D115" s="249"/>
      <c r="E115" s="249"/>
      <c r="F115" s="249"/>
      <c r="G115" s="246"/>
      <c r="H115" s="247"/>
      <c r="J115" s="1"/>
      <c r="K115" s="1"/>
      <c r="L115" s="1"/>
    </row>
    <row r="116" spans="2:17" s="78" customFormat="1" ht="33" customHeight="1" x14ac:dyDescent="0.35">
      <c r="B116" s="224"/>
      <c r="C116" s="224"/>
      <c r="D116" s="224"/>
      <c r="E116" s="224"/>
      <c r="F116" s="224"/>
      <c r="G116" s="224"/>
      <c r="H116" s="224"/>
    </row>
    <row r="117" spans="2:17" s="78" customFormat="1" ht="33" customHeight="1" x14ac:dyDescent="0.35">
      <c r="B117" s="225" t="s">
        <v>129</v>
      </c>
      <c r="C117" s="225"/>
      <c r="D117" s="225"/>
      <c r="E117" s="225"/>
      <c r="F117" s="225"/>
      <c r="G117" s="225"/>
      <c r="H117" s="225"/>
    </row>
    <row r="118" spans="2:17" s="78" customFormat="1" ht="40.5" customHeight="1" x14ac:dyDescent="0.35">
      <c r="B118" s="226" t="s">
        <v>120</v>
      </c>
      <c r="C118" s="226"/>
      <c r="E118" s="79"/>
      <c r="F118" s="79"/>
      <c r="G118" s="79"/>
      <c r="H118" s="79"/>
    </row>
    <row r="119" spans="2:17" s="78" customFormat="1" ht="33" customHeight="1" x14ac:dyDescent="0.35">
      <c r="C119" s="103" t="str">
        <f>CONCATENATE(" $45.000"," +")</f>
        <v xml:space="preserve"> $45.000 +</v>
      </c>
      <c r="D119" s="104">
        <f>G67</f>
        <v>4.2008999999999998E-2</v>
      </c>
      <c r="E119" s="105" t="s">
        <v>163</v>
      </c>
      <c r="F119" s="80">
        <f>(45+G67)</f>
        <v>45.042009</v>
      </c>
      <c r="G119" s="18"/>
      <c r="H119" s="18"/>
    </row>
    <row r="120" spans="2:17" ht="43.5" customHeight="1" x14ac:dyDescent="0.4">
      <c r="B120" s="227" t="s">
        <v>121</v>
      </c>
      <c r="C120" s="227"/>
      <c r="D120" s="106">
        <f>F119</f>
        <v>45.042009</v>
      </c>
      <c r="E120" s="81" t="s">
        <v>130</v>
      </c>
      <c r="F120" s="78"/>
      <c r="G120" s="18"/>
      <c r="H120" s="18"/>
      <c r="J120" s="1"/>
      <c r="K120" s="1"/>
      <c r="L120" s="1"/>
    </row>
    <row r="121" spans="2:17" ht="34" customHeight="1" thickBot="1" x14ac:dyDescent="0.4">
      <c r="B121" s="78"/>
      <c r="C121" s="78"/>
      <c r="D121" s="80"/>
      <c r="E121" s="18"/>
      <c r="F121" s="18"/>
      <c r="G121" s="18"/>
      <c r="H121" s="18"/>
      <c r="I121" s="9"/>
      <c r="J121" s="1"/>
      <c r="K121" s="1"/>
      <c r="L121" s="1"/>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118" t="s">
        <v>115</v>
      </c>
      <c r="D125" s="77" t="s">
        <v>116</v>
      </c>
      <c r="E125" s="243" t="s">
        <v>117</v>
      </c>
      <c r="F125" s="243"/>
      <c r="G125" s="244" t="s">
        <v>118</v>
      </c>
      <c r="H125" s="245"/>
    </row>
    <row r="126" spans="2:17" ht="33" customHeight="1" thickBot="1" x14ac:dyDescent="0.3">
      <c r="B126" s="232"/>
      <c r="C126" s="248">
        <v>14400</v>
      </c>
      <c r="D126" s="249"/>
      <c r="E126" s="249"/>
      <c r="F126" s="249"/>
      <c r="G126" s="246"/>
      <c r="H126" s="247"/>
      <c r="J126" s="1"/>
      <c r="K126" s="1"/>
      <c r="L126" s="1"/>
    </row>
    <row r="127" spans="2:17" s="78" customFormat="1" ht="33" customHeight="1" x14ac:dyDescent="0.35">
      <c r="B127" s="224"/>
      <c r="C127" s="224"/>
      <c r="D127" s="224"/>
      <c r="E127" s="224"/>
      <c r="F127" s="224"/>
      <c r="G127" s="224"/>
      <c r="H127" s="224"/>
    </row>
    <row r="128" spans="2:17" s="78" customFormat="1" ht="33" customHeight="1" x14ac:dyDescent="0.35">
      <c r="B128" s="225" t="s">
        <v>133</v>
      </c>
      <c r="C128" s="225"/>
      <c r="D128" s="225"/>
      <c r="E128" s="225"/>
      <c r="F128" s="225"/>
      <c r="G128" s="225"/>
      <c r="H128" s="225"/>
    </row>
    <row r="129" spans="2:17" s="78" customFormat="1" ht="40.5" customHeight="1" x14ac:dyDescent="0.35">
      <c r="B129" s="226" t="s">
        <v>120</v>
      </c>
      <c r="C129" s="226"/>
      <c r="E129" s="79"/>
      <c r="F129" s="79"/>
      <c r="G129" s="79"/>
      <c r="H129" s="79"/>
    </row>
    <row r="130" spans="2:17" s="78" customFormat="1" ht="33" customHeight="1" x14ac:dyDescent="0.35">
      <c r="C130" s="103" t="str">
        <f>CONCATENATE(" $45.000"," +")</f>
        <v xml:space="preserve"> $45.000 +</v>
      </c>
      <c r="D130" s="104">
        <f>G70</f>
        <v>8.156805555555556E-3</v>
      </c>
      <c r="E130" s="105" t="s">
        <v>163</v>
      </c>
      <c r="F130" s="80">
        <f>(45+G70)</f>
        <v>45.008156805555558</v>
      </c>
      <c r="G130" s="18"/>
      <c r="H130" s="18"/>
    </row>
    <row r="131" spans="2:17" ht="43.5" customHeight="1" x14ac:dyDescent="0.4">
      <c r="B131" s="227" t="s">
        <v>121</v>
      </c>
      <c r="C131" s="227"/>
      <c r="D131" s="106">
        <f>F130</f>
        <v>45.008156805555558</v>
      </c>
      <c r="E131" s="239" t="s">
        <v>134</v>
      </c>
      <c r="F131" s="239"/>
      <c r="G131" s="18"/>
      <c r="H131" s="78"/>
      <c r="J131" s="1"/>
      <c r="K131" s="1"/>
      <c r="L131" s="1"/>
    </row>
    <row r="132" spans="2:17" ht="27" customHeight="1" thickBot="1" x14ac:dyDescent="0.4">
      <c r="B132" s="78"/>
      <c r="C132" s="78"/>
      <c r="D132" s="80"/>
      <c r="E132" s="18"/>
      <c r="F132" s="18"/>
      <c r="G132" s="18"/>
      <c r="H132" s="18"/>
      <c r="I132" s="9"/>
      <c r="J132" s="1"/>
      <c r="K132" s="1"/>
      <c r="L132" s="1"/>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c r="J137" s="1"/>
      <c r="K137" s="1"/>
      <c r="L137" s="1"/>
    </row>
    <row r="138" spans="2:17" s="78" customFormat="1" ht="33" customHeight="1" x14ac:dyDescent="0.35">
      <c r="B138" s="224"/>
      <c r="C138" s="224"/>
      <c r="D138" s="224"/>
      <c r="E138" s="224"/>
      <c r="F138" s="224"/>
      <c r="G138" s="224"/>
      <c r="H138" s="224"/>
    </row>
    <row r="139" spans="2:17" s="78" customFormat="1" ht="33" customHeight="1" x14ac:dyDescent="0.35">
      <c r="B139" s="225" t="s">
        <v>137</v>
      </c>
      <c r="C139" s="225"/>
      <c r="D139" s="225"/>
      <c r="E139" s="225"/>
      <c r="F139" s="225"/>
      <c r="G139" s="225"/>
      <c r="H139" s="225"/>
    </row>
    <row r="140" spans="2:17" s="78" customFormat="1" ht="40.5" customHeight="1" x14ac:dyDescent="0.35">
      <c r="B140" s="226" t="s">
        <v>120</v>
      </c>
      <c r="C140" s="226"/>
      <c r="E140" s="79"/>
      <c r="F140" s="79"/>
      <c r="G140" s="79"/>
      <c r="H140" s="79"/>
    </row>
    <row r="141" spans="2:17" s="78" customFormat="1" ht="33" customHeight="1" thickBot="1" x14ac:dyDescent="0.4">
      <c r="C141" s="103" t="str">
        <f>CONCATENATE(" $45.000"," +")</f>
        <v xml:space="preserve"> $45.000 +</v>
      </c>
      <c r="D141" s="104">
        <f>G74</f>
        <v>19.227999999999998</v>
      </c>
      <c r="E141" s="105" t="s">
        <v>163</v>
      </c>
      <c r="F141" s="80">
        <f>(45+G74)</f>
        <v>64.227999999999994</v>
      </c>
      <c r="G141" s="18"/>
      <c r="H141" s="18"/>
    </row>
    <row r="142" spans="2:17" ht="18.5" thickBot="1" x14ac:dyDescent="0.45">
      <c r="B142" s="227" t="s">
        <v>121</v>
      </c>
      <c r="C142" s="227"/>
      <c r="D142" s="106">
        <f>F141</f>
        <v>64.227999999999994</v>
      </c>
      <c r="E142" s="81" t="s">
        <v>13</v>
      </c>
      <c r="F142" s="81"/>
      <c r="G142" s="18"/>
      <c r="H142" s="78"/>
      <c r="J142" s="285" t="s">
        <v>138</v>
      </c>
      <c r="K142" s="286"/>
      <c r="M142" s="287" t="s">
        <v>139</v>
      </c>
      <c r="N142" s="237"/>
      <c r="O142" s="24"/>
    </row>
    <row r="143" spans="2:17" ht="17.5" x14ac:dyDescent="0.35">
      <c r="B143" s="78"/>
      <c r="C143" s="78"/>
      <c r="D143" s="80"/>
      <c r="E143" s="18"/>
      <c r="F143" s="18"/>
      <c r="G143" s="18"/>
      <c r="H143" s="18"/>
      <c r="J143" s="82"/>
      <c r="K143" s="83"/>
      <c r="M143" s="288"/>
      <c r="N143" s="289"/>
      <c r="O143" s="24"/>
    </row>
    <row r="144" spans="2:17" ht="15.5" x14ac:dyDescent="0.25">
      <c r="J144" s="84" t="s">
        <v>140</v>
      </c>
      <c r="K144" s="85">
        <v>2022</v>
      </c>
      <c r="M144" s="290"/>
      <c r="N144" s="291"/>
      <c r="O144" s="24"/>
    </row>
    <row r="145" spans="10:15" ht="15.5" x14ac:dyDescent="0.25">
      <c r="J145" s="84" t="s">
        <v>141</v>
      </c>
      <c r="K145" s="85" t="s">
        <v>152</v>
      </c>
      <c r="L145" s="86"/>
      <c r="M145" s="87" t="s">
        <v>143</v>
      </c>
      <c r="N145" s="88">
        <v>2022</v>
      </c>
      <c r="O145" s="24"/>
    </row>
    <row r="146" spans="10:15" ht="16" thickBot="1" x14ac:dyDescent="0.3">
      <c r="J146" s="89"/>
      <c r="K146" s="90"/>
      <c r="M146" s="91" t="s">
        <v>144</v>
      </c>
      <c r="N146" s="92" t="s">
        <v>145</v>
      </c>
    </row>
    <row r="147" spans="10:15" ht="16" thickBot="1" x14ac:dyDescent="0.3">
      <c r="J147" s="283" t="s">
        <v>0</v>
      </c>
      <c r="K147" s="284"/>
      <c r="M147" s="91" t="s">
        <v>146</v>
      </c>
      <c r="N147" s="93" t="s">
        <v>116</v>
      </c>
    </row>
    <row r="148" spans="10:15" ht="15.5" x14ac:dyDescent="0.25">
      <c r="J148" s="84" t="s">
        <v>147</v>
      </c>
      <c r="K148" s="94">
        <v>570</v>
      </c>
      <c r="M148" s="91" t="s">
        <v>148</v>
      </c>
      <c r="N148" s="93" t="s">
        <v>116</v>
      </c>
    </row>
    <row r="149" spans="10:15" ht="16" thickBot="1" x14ac:dyDescent="0.3">
      <c r="J149" s="95" t="s">
        <v>149</v>
      </c>
      <c r="K149" s="96">
        <v>779</v>
      </c>
      <c r="M149" s="91" t="s">
        <v>150</v>
      </c>
      <c r="N149" s="93" t="s">
        <v>116</v>
      </c>
    </row>
    <row r="150" spans="10:15" ht="15.5" x14ac:dyDescent="0.25">
      <c r="J150" s="1"/>
      <c r="K150" s="1"/>
      <c r="M150" s="91" t="s">
        <v>142</v>
      </c>
      <c r="N150" s="97">
        <v>655</v>
      </c>
    </row>
    <row r="151" spans="10:15" ht="15.5" x14ac:dyDescent="0.25">
      <c r="J151" s="1"/>
      <c r="K151" s="1"/>
      <c r="M151" s="91" t="s">
        <v>151</v>
      </c>
      <c r="N151" s="97">
        <v>719</v>
      </c>
    </row>
    <row r="152" spans="10:15" ht="15.5" x14ac:dyDescent="0.25">
      <c r="J152" s="1"/>
      <c r="K152" s="1"/>
      <c r="M152" s="91" t="s">
        <v>152</v>
      </c>
      <c r="N152" s="97">
        <v>779</v>
      </c>
    </row>
    <row r="153" spans="10:15" ht="15.5" x14ac:dyDescent="0.25">
      <c r="J153" s="1"/>
      <c r="K153" s="1"/>
      <c r="M153" s="91" t="s">
        <v>153</v>
      </c>
      <c r="N153" s="97"/>
    </row>
    <row r="154" spans="10:15" ht="15.5" x14ac:dyDescent="0.25">
      <c r="J154" s="98"/>
      <c r="K154" s="99"/>
      <c r="M154" s="91" t="s">
        <v>154</v>
      </c>
      <c r="N154" s="97"/>
    </row>
    <row r="155" spans="10:15" ht="15.5" x14ac:dyDescent="0.25">
      <c r="J155" s="100"/>
      <c r="K155" s="99"/>
      <c r="M155" s="91" t="s">
        <v>155</v>
      </c>
      <c r="N155" s="97"/>
    </row>
    <row r="156" spans="10:15" ht="15.5" x14ac:dyDescent="0.25">
      <c r="J156" s="100"/>
      <c r="K156" s="99"/>
      <c r="M156" s="91" t="s">
        <v>156</v>
      </c>
      <c r="N156" s="97"/>
    </row>
    <row r="157" spans="10:15" ht="15.5" x14ac:dyDescent="0.25">
      <c r="J157" s="100"/>
      <c r="K157" s="99"/>
      <c r="M157" s="91" t="s">
        <v>157</v>
      </c>
      <c r="N157" s="97"/>
    </row>
    <row r="158" spans="10:15" ht="16" thickBot="1" x14ac:dyDescent="0.3">
      <c r="K158" s="99"/>
      <c r="L158" s="1"/>
      <c r="M158" s="101" t="s">
        <v>158</v>
      </c>
      <c r="N158" s="102"/>
    </row>
    <row r="159" spans="10:15" ht="15.5" x14ac:dyDescent="0.25">
      <c r="M159" s="87"/>
      <c r="N159" s="88">
        <v>2023</v>
      </c>
    </row>
    <row r="160" spans="10:15" ht="15.5" x14ac:dyDescent="0.25">
      <c r="M160" s="91" t="s">
        <v>144</v>
      </c>
      <c r="N160" s="92" t="s">
        <v>145</v>
      </c>
    </row>
    <row r="161" spans="13:14" ht="15.5" x14ac:dyDescent="0.25">
      <c r="M161" s="91" t="s">
        <v>146</v>
      </c>
      <c r="N161" s="97"/>
    </row>
    <row r="162" spans="13:14" ht="15.5" x14ac:dyDescent="0.25">
      <c r="M162" s="91" t="s">
        <v>148</v>
      </c>
      <c r="N162" s="97"/>
    </row>
    <row r="163" spans="13:14" ht="15.5" x14ac:dyDescent="0.25">
      <c r="M163" s="91" t="s">
        <v>150</v>
      </c>
      <c r="N163" s="97"/>
    </row>
    <row r="164" spans="13:14" ht="15.5" x14ac:dyDescent="0.25">
      <c r="M164" s="91" t="s">
        <v>142</v>
      </c>
      <c r="N164" s="97"/>
    </row>
    <row r="165" spans="13:14" ht="15.5" x14ac:dyDescent="0.25">
      <c r="M165" s="91" t="s">
        <v>151</v>
      </c>
      <c r="N165" s="97"/>
    </row>
    <row r="166" spans="13:14" ht="15.5" x14ac:dyDescent="0.25">
      <c r="M166" s="91" t="s">
        <v>152</v>
      </c>
      <c r="N166" s="97"/>
    </row>
    <row r="167" spans="13:14" ht="15.5" x14ac:dyDescent="0.25">
      <c r="M167" s="91" t="s">
        <v>153</v>
      </c>
      <c r="N167" s="97"/>
    </row>
    <row r="168" spans="13:14" ht="15.5" x14ac:dyDescent="0.25">
      <c r="M168" s="91" t="s">
        <v>154</v>
      </c>
      <c r="N168" s="97"/>
    </row>
    <row r="169" spans="13:14" ht="15.5" x14ac:dyDescent="0.25">
      <c r="M169" s="91" t="s">
        <v>155</v>
      </c>
      <c r="N169" s="97"/>
    </row>
    <row r="170" spans="13:14" ht="15.5" x14ac:dyDescent="0.25">
      <c r="M170" s="91" t="s">
        <v>156</v>
      </c>
      <c r="N170" s="97"/>
    </row>
    <row r="171" spans="13:14" ht="15.5" x14ac:dyDescent="0.25">
      <c r="M171" s="91" t="s">
        <v>157</v>
      </c>
      <c r="N171" s="97"/>
    </row>
    <row r="172" spans="13:14" ht="16" thickBot="1" x14ac:dyDescent="0.3">
      <c r="M172" s="101" t="s">
        <v>158</v>
      </c>
      <c r="N172" s="102"/>
    </row>
    <row r="173" spans="13:14" ht="15.5" x14ac:dyDescent="0.25">
      <c r="M173" s="87"/>
      <c r="N173" s="88">
        <v>2024</v>
      </c>
    </row>
    <row r="174" spans="13:14" ht="15.5" x14ac:dyDescent="0.25">
      <c r="M174" s="91" t="s">
        <v>144</v>
      </c>
      <c r="N174" s="92" t="s">
        <v>145</v>
      </c>
    </row>
    <row r="175" spans="13:14" ht="15.5" x14ac:dyDescent="0.25">
      <c r="M175" s="91" t="s">
        <v>146</v>
      </c>
      <c r="N175" s="97"/>
    </row>
    <row r="176" spans="13:14" ht="15.5" x14ac:dyDescent="0.25">
      <c r="M176" s="91" t="s">
        <v>148</v>
      </c>
      <c r="N176" s="97"/>
    </row>
    <row r="177" spans="13:14" ht="15.5" x14ac:dyDescent="0.25">
      <c r="M177" s="91" t="s">
        <v>150</v>
      </c>
      <c r="N177" s="97"/>
    </row>
    <row r="178" spans="13:14" ht="16" thickBot="1" x14ac:dyDescent="0.3">
      <c r="M178" s="101" t="s">
        <v>142</v>
      </c>
      <c r="N178" s="102"/>
    </row>
  </sheetData>
  <sheetProtection algorithmName="SHA-512" hashValue="16D3QoJZDv283cGZ5149XtgxkxNelEWMv0sO2jp8YhPa1OcocC06lYhF9GoIH9w+APTms97BKLaZAsBCCqngPg==" saltValue="WhcxAtwr7xsTYFpQ920Ejg==" spinCount="100000" sheet="1" formatColumns="0" formatRows="0"/>
  <mergeCells count="145">
    <mergeCell ref="B1:D1"/>
    <mergeCell ref="C3:E3"/>
    <mergeCell ref="G3:H3"/>
    <mergeCell ref="C4:E4"/>
    <mergeCell ref="G4:H4"/>
    <mergeCell ref="B6:E6"/>
    <mergeCell ref="F6:G6"/>
    <mergeCell ref="B12:E12"/>
    <mergeCell ref="B13:H13"/>
    <mergeCell ref="B14:H14"/>
    <mergeCell ref="B15:H15"/>
    <mergeCell ref="B16:H16"/>
    <mergeCell ref="B17:H17"/>
    <mergeCell ref="B7:E7"/>
    <mergeCell ref="B8:H8"/>
    <mergeCell ref="B9:H9"/>
    <mergeCell ref="B10:C10"/>
    <mergeCell ref="D10:F10"/>
    <mergeCell ref="B11:H11"/>
    <mergeCell ref="G24:H24"/>
    <mergeCell ref="G25:H25"/>
    <mergeCell ref="G26:H26"/>
    <mergeCell ref="G27:H27"/>
    <mergeCell ref="G28:H28"/>
    <mergeCell ref="G29:H29"/>
    <mergeCell ref="B18:H18"/>
    <mergeCell ref="B19:H19"/>
    <mergeCell ref="B20:H20"/>
    <mergeCell ref="G21:H21"/>
    <mergeCell ref="G22:H22"/>
    <mergeCell ref="G23:H23"/>
    <mergeCell ref="G36:H36"/>
    <mergeCell ref="G37:H37"/>
    <mergeCell ref="G38:H38"/>
    <mergeCell ref="G39:H39"/>
    <mergeCell ref="G40:H40"/>
    <mergeCell ref="G41:H41"/>
    <mergeCell ref="G30:H30"/>
    <mergeCell ref="G31:H31"/>
    <mergeCell ref="G32:H32"/>
    <mergeCell ref="G33:H33"/>
    <mergeCell ref="G34:H34"/>
    <mergeCell ref="G35:H35"/>
    <mergeCell ref="G48:H48"/>
    <mergeCell ref="G49:H49"/>
    <mergeCell ref="G50:H50"/>
    <mergeCell ref="G51:H51"/>
    <mergeCell ref="G52:H52"/>
    <mergeCell ref="B53:H53"/>
    <mergeCell ref="G42:H42"/>
    <mergeCell ref="G43:H43"/>
    <mergeCell ref="G44:H44"/>
    <mergeCell ref="G45:H45"/>
    <mergeCell ref="G46:H46"/>
    <mergeCell ref="G47:H47"/>
    <mergeCell ref="G62:H62"/>
    <mergeCell ref="G63:H63"/>
    <mergeCell ref="G64:H64"/>
    <mergeCell ref="G65:H65"/>
    <mergeCell ref="G66:H66"/>
    <mergeCell ref="G67:H67"/>
    <mergeCell ref="B55:H55"/>
    <mergeCell ref="G56:H56"/>
    <mergeCell ref="G57:H57"/>
    <mergeCell ref="B59:H59"/>
    <mergeCell ref="G60:H60"/>
    <mergeCell ref="G61:H61"/>
    <mergeCell ref="G75:H75"/>
    <mergeCell ref="G76:H76"/>
    <mergeCell ref="G77:H77"/>
    <mergeCell ref="G78:H78"/>
    <mergeCell ref="G79:H79"/>
    <mergeCell ref="G80:H80"/>
    <mergeCell ref="B68:H68"/>
    <mergeCell ref="G69:H69"/>
    <mergeCell ref="G70:H70"/>
    <mergeCell ref="B72:H72"/>
    <mergeCell ref="G73:H73"/>
    <mergeCell ref="G74:H74"/>
    <mergeCell ref="B89:H89"/>
    <mergeCell ref="B90:H90"/>
    <mergeCell ref="B91:H91"/>
    <mergeCell ref="B92:B93"/>
    <mergeCell ref="E92:F92"/>
    <mergeCell ref="G92:H93"/>
    <mergeCell ref="C93:F93"/>
    <mergeCell ref="G81:H81"/>
    <mergeCell ref="G82:H82"/>
    <mergeCell ref="B84:H84"/>
    <mergeCell ref="G85:H85"/>
    <mergeCell ref="G86:H86"/>
    <mergeCell ref="G87:H87"/>
    <mergeCell ref="B102:H102"/>
    <mergeCell ref="B103:B104"/>
    <mergeCell ref="E103:F103"/>
    <mergeCell ref="G103:H104"/>
    <mergeCell ref="C104:F104"/>
    <mergeCell ref="B105:H105"/>
    <mergeCell ref="B94:H94"/>
    <mergeCell ref="B95:H95"/>
    <mergeCell ref="B96:C96"/>
    <mergeCell ref="B98:C98"/>
    <mergeCell ref="B100:H100"/>
    <mergeCell ref="B101:H101"/>
    <mergeCell ref="B114:B115"/>
    <mergeCell ref="E114:F114"/>
    <mergeCell ref="G114:H115"/>
    <mergeCell ref="C115:F115"/>
    <mergeCell ref="B116:H116"/>
    <mergeCell ref="B117:H117"/>
    <mergeCell ref="B106:H106"/>
    <mergeCell ref="B107:C107"/>
    <mergeCell ref="B109:C109"/>
    <mergeCell ref="B111:H111"/>
    <mergeCell ref="B112:H112"/>
    <mergeCell ref="B113:H113"/>
    <mergeCell ref="B127:H127"/>
    <mergeCell ref="B128:H128"/>
    <mergeCell ref="B129:C129"/>
    <mergeCell ref="B131:C131"/>
    <mergeCell ref="E131:F131"/>
    <mergeCell ref="B133:H133"/>
    <mergeCell ref="B118:C118"/>
    <mergeCell ref="B120:C120"/>
    <mergeCell ref="B122:H122"/>
    <mergeCell ref="B123:H123"/>
    <mergeCell ref="B124:H124"/>
    <mergeCell ref="B125:B126"/>
    <mergeCell ref="E125:F125"/>
    <mergeCell ref="G125:H126"/>
    <mergeCell ref="C126:F126"/>
    <mergeCell ref="J147:K147"/>
    <mergeCell ref="B138:H138"/>
    <mergeCell ref="B139:H139"/>
    <mergeCell ref="B140:C140"/>
    <mergeCell ref="B142:C142"/>
    <mergeCell ref="J142:K142"/>
    <mergeCell ref="M142:N144"/>
    <mergeCell ref="B134:H134"/>
    <mergeCell ref="B135:H135"/>
    <mergeCell ref="B136:B137"/>
    <mergeCell ref="C136:C137"/>
    <mergeCell ref="D136:D137"/>
    <mergeCell ref="E136:F137"/>
    <mergeCell ref="G136:H137"/>
  </mergeCells>
  <dataValidations count="5">
    <dataValidation type="list" allowBlank="1" showInputMessage="1" showErrorMessage="1" sqref="K149" xr:uid="{98CD41FC-65DE-4C8A-A953-A1FBB94B126B}">
      <formula1>$N$145:$N$178</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3038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502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966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430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894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358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822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286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750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214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678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142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606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1070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534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AF6EC2C4-E4DC-463E-BEEC-989DC68BDF81}">
      <formula1>#REF!</formula1>
    </dataValidation>
    <dataValidation type="list" allowBlank="1" showInputMessage="1" showErrorMessage="1" sqref="WVR983034 K145 WLV983034 WBZ983034 VSD983034 VIH983034 UYL983034 UOP983034 UET983034 TUX983034 TLB983034 TBF983034 SRJ983034 SHN983034 RXR983034 RNV983034 RDZ983034 QUD983034 QKH983034 QAL983034 PQP983034 PGT983034 OWX983034 ONB983034 ODF983034 NTJ983034 NJN983034 MZR983034 MPV983034 MFZ983034 LWD983034 LMH983034 LCL983034 KSP983034 KIT983034 JYX983034 JPB983034 JFF983034 IVJ983034 ILN983034 IBR983034 HRV983034 HHZ983034 GYD983034 GOH983034 GEL983034 FUP983034 FKT983034 FAX983034 ERB983034 EHF983034 DXJ983034 DNN983034 DDR983034 CTV983034 CJZ983034 CAD983034 BQH983034 BGL983034 AWP983034 AMT983034 ACX983034 TB983034 JF983034 K983034 WVR917498 WLV917498 WBZ917498 VSD917498 VIH917498 UYL917498 UOP917498 UET917498 TUX917498 TLB917498 TBF917498 SRJ917498 SHN917498 RXR917498 RNV917498 RDZ917498 QUD917498 QKH917498 QAL917498 PQP917498 PGT917498 OWX917498 ONB917498 ODF917498 NTJ917498 NJN917498 MZR917498 MPV917498 MFZ917498 LWD917498 LMH917498 LCL917498 KSP917498 KIT917498 JYX917498 JPB917498 JFF917498 IVJ917498 ILN917498 IBR917498 HRV917498 HHZ917498 GYD917498 GOH917498 GEL917498 FUP917498 FKT917498 FAX917498 ERB917498 EHF917498 DXJ917498 DNN917498 DDR917498 CTV917498 CJZ917498 CAD917498 BQH917498 BGL917498 AWP917498 AMT917498 ACX917498 TB917498 JF917498 K917498 WVR851962 WLV851962 WBZ851962 VSD851962 VIH851962 UYL851962 UOP851962 UET851962 TUX851962 TLB851962 TBF851962 SRJ851962 SHN851962 RXR851962 RNV851962 RDZ851962 QUD851962 QKH851962 QAL851962 PQP851962 PGT851962 OWX851962 ONB851962 ODF851962 NTJ851962 NJN851962 MZR851962 MPV851962 MFZ851962 LWD851962 LMH851962 LCL851962 KSP851962 KIT851962 JYX851962 JPB851962 JFF851962 IVJ851962 ILN851962 IBR851962 HRV851962 HHZ851962 GYD851962 GOH851962 GEL851962 FUP851962 FKT851962 FAX851962 ERB851962 EHF851962 DXJ851962 DNN851962 DDR851962 CTV851962 CJZ851962 CAD851962 BQH851962 BGL851962 AWP851962 AMT851962 ACX851962 TB851962 JF851962 K851962 WVR786426 WLV786426 WBZ786426 VSD786426 VIH786426 UYL786426 UOP786426 UET786426 TUX786426 TLB786426 TBF786426 SRJ786426 SHN786426 RXR786426 RNV786426 RDZ786426 QUD786426 QKH786426 QAL786426 PQP786426 PGT786426 OWX786426 ONB786426 ODF786426 NTJ786426 NJN786426 MZR786426 MPV786426 MFZ786426 LWD786426 LMH786426 LCL786426 KSP786426 KIT786426 JYX786426 JPB786426 JFF786426 IVJ786426 ILN786426 IBR786426 HRV786426 HHZ786426 GYD786426 GOH786426 GEL786426 FUP786426 FKT786426 FAX786426 ERB786426 EHF786426 DXJ786426 DNN786426 DDR786426 CTV786426 CJZ786426 CAD786426 BQH786426 BGL786426 AWP786426 AMT786426 ACX786426 TB786426 JF786426 K786426 WVR720890 WLV720890 WBZ720890 VSD720890 VIH720890 UYL720890 UOP720890 UET720890 TUX720890 TLB720890 TBF720890 SRJ720890 SHN720890 RXR720890 RNV720890 RDZ720890 QUD720890 QKH720890 QAL720890 PQP720890 PGT720890 OWX720890 ONB720890 ODF720890 NTJ720890 NJN720890 MZR720890 MPV720890 MFZ720890 LWD720890 LMH720890 LCL720890 KSP720890 KIT720890 JYX720890 JPB720890 JFF720890 IVJ720890 ILN720890 IBR720890 HRV720890 HHZ720890 GYD720890 GOH720890 GEL720890 FUP720890 FKT720890 FAX720890 ERB720890 EHF720890 DXJ720890 DNN720890 DDR720890 CTV720890 CJZ720890 CAD720890 BQH720890 BGL720890 AWP720890 AMT720890 ACX720890 TB720890 JF720890 K720890 WVR655354 WLV655354 WBZ655354 VSD655354 VIH655354 UYL655354 UOP655354 UET655354 TUX655354 TLB655354 TBF655354 SRJ655354 SHN655354 RXR655354 RNV655354 RDZ655354 QUD655354 QKH655354 QAL655354 PQP655354 PGT655354 OWX655354 ONB655354 ODF655354 NTJ655354 NJN655354 MZR655354 MPV655354 MFZ655354 LWD655354 LMH655354 LCL655354 KSP655354 KIT655354 JYX655354 JPB655354 JFF655354 IVJ655354 ILN655354 IBR655354 HRV655354 HHZ655354 GYD655354 GOH655354 GEL655354 FUP655354 FKT655354 FAX655354 ERB655354 EHF655354 DXJ655354 DNN655354 DDR655354 CTV655354 CJZ655354 CAD655354 BQH655354 BGL655354 AWP655354 AMT655354 ACX655354 TB655354 JF655354 K655354 WVR589818 WLV589818 WBZ589818 VSD589818 VIH589818 UYL589818 UOP589818 UET589818 TUX589818 TLB589818 TBF589818 SRJ589818 SHN589818 RXR589818 RNV589818 RDZ589818 QUD589818 QKH589818 QAL589818 PQP589818 PGT589818 OWX589818 ONB589818 ODF589818 NTJ589818 NJN589818 MZR589818 MPV589818 MFZ589818 LWD589818 LMH589818 LCL589818 KSP589818 KIT589818 JYX589818 JPB589818 JFF589818 IVJ589818 ILN589818 IBR589818 HRV589818 HHZ589818 GYD589818 GOH589818 GEL589818 FUP589818 FKT589818 FAX589818 ERB589818 EHF589818 DXJ589818 DNN589818 DDR589818 CTV589818 CJZ589818 CAD589818 BQH589818 BGL589818 AWP589818 AMT589818 ACX589818 TB589818 JF589818 K589818 WVR524282 WLV524282 WBZ524282 VSD524282 VIH524282 UYL524282 UOP524282 UET524282 TUX524282 TLB524282 TBF524282 SRJ524282 SHN524282 RXR524282 RNV524282 RDZ524282 QUD524282 QKH524282 QAL524282 PQP524282 PGT524282 OWX524282 ONB524282 ODF524282 NTJ524282 NJN524282 MZR524282 MPV524282 MFZ524282 LWD524282 LMH524282 LCL524282 KSP524282 KIT524282 JYX524282 JPB524282 JFF524282 IVJ524282 ILN524282 IBR524282 HRV524282 HHZ524282 GYD524282 GOH524282 GEL524282 FUP524282 FKT524282 FAX524282 ERB524282 EHF524282 DXJ524282 DNN524282 DDR524282 CTV524282 CJZ524282 CAD524282 BQH524282 BGL524282 AWP524282 AMT524282 ACX524282 TB524282 JF524282 K524282 WVR458746 WLV458746 WBZ458746 VSD458746 VIH458746 UYL458746 UOP458746 UET458746 TUX458746 TLB458746 TBF458746 SRJ458746 SHN458746 RXR458746 RNV458746 RDZ458746 QUD458746 QKH458746 QAL458746 PQP458746 PGT458746 OWX458746 ONB458746 ODF458746 NTJ458746 NJN458746 MZR458746 MPV458746 MFZ458746 LWD458746 LMH458746 LCL458746 KSP458746 KIT458746 JYX458746 JPB458746 JFF458746 IVJ458746 ILN458746 IBR458746 HRV458746 HHZ458746 GYD458746 GOH458746 GEL458746 FUP458746 FKT458746 FAX458746 ERB458746 EHF458746 DXJ458746 DNN458746 DDR458746 CTV458746 CJZ458746 CAD458746 BQH458746 BGL458746 AWP458746 AMT458746 ACX458746 TB458746 JF458746 K458746 WVR393210 WLV393210 WBZ393210 VSD393210 VIH393210 UYL393210 UOP393210 UET393210 TUX393210 TLB393210 TBF393210 SRJ393210 SHN393210 RXR393210 RNV393210 RDZ393210 QUD393210 QKH393210 QAL393210 PQP393210 PGT393210 OWX393210 ONB393210 ODF393210 NTJ393210 NJN393210 MZR393210 MPV393210 MFZ393210 LWD393210 LMH393210 LCL393210 KSP393210 KIT393210 JYX393210 JPB393210 JFF393210 IVJ393210 ILN393210 IBR393210 HRV393210 HHZ393210 GYD393210 GOH393210 GEL393210 FUP393210 FKT393210 FAX393210 ERB393210 EHF393210 DXJ393210 DNN393210 DDR393210 CTV393210 CJZ393210 CAD393210 BQH393210 BGL393210 AWP393210 AMT393210 ACX393210 TB393210 JF393210 K393210 WVR327674 WLV327674 WBZ327674 VSD327674 VIH327674 UYL327674 UOP327674 UET327674 TUX327674 TLB327674 TBF327674 SRJ327674 SHN327674 RXR327674 RNV327674 RDZ327674 QUD327674 QKH327674 QAL327674 PQP327674 PGT327674 OWX327674 ONB327674 ODF327674 NTJ327674 NJN327674 MZR327674 MPV327674 MFZ327674 LWD327674 LMH327674 LCL327674 KSP327674 KIT327674 JYX327674 JPB327674 JFF327674 IVJ327674 ILN327674 IBR327674 HRV327674 HHZ327674 GYD327674 GOH327674 GEL327674 FUP327674 FKT327674 FAX327674 ERB327674 EHF327674 DXJ327674 DNN327674 DDR327674 CTV327674 CJZ327674 CAD327674 BQH327674 BGL327674 AWP327674 AMT327674 ACX327674 TB327674 JF327674 K327674 WVR262138 WLV262138 WBZ262138 VSD262138 VIH262138 UYL262138 UOP262138 UET262138 TUX262138 TLB262138 TBF262138 SRJ262138 SHN262138 RXR262138 RNV262138 RDZ262138 QUD262138 QKH262138 QAL262138 PQP262138 PGT262138 OWX262138 ONB262138 ODF262138 NTJ262138 NJN262138 MZR262138 MPV262138 MFZ262138 LWD262138 LMH262138 LCL262138 KSP262138 KIT262138 JYX262138 JPB262138 JFF262138 IVJ262138 ILN262138 IBR262138 HRV262138 HHZ262138 GYD262138 GOH262138 GEL262138 FUP262138 FKT262138 FAX262138 ERB262138 EHF262138 DXJ262138 DNN262138 DDR262138 CTV262138 CJZ262138 CAD262138 BQH262138 BGL262138 AWP262138 AMT262138 ACX262138 TB262138 JF262138 K262138 WVR196602 WLV196602 WBZ196602 VSD196602 VIH196602 UYL196602 UOP196602 UET196602 TUX196602 TLB196602 TBF196602 SRJ196602 SHN196602 RXR196602 RNV196602 RDZ196602 QUD196602 QKH196602 QAL196602 PQP196602 PGT196602 OWX196602 ONB196602 ODF196602 NTJ196602 NJN196602 MZR196602 MPV196602 MFZ196602 LWD196602 LMH196602 LCL196602 KSP196602 KIT196602 JYX196602 JPB196602 JFF196602 IVJ196602 ILN196602 IBR196602 HRV196602 HHZ196602 GYD196602 GOH196602 GEL196602 FUP196602 FKT196602 FAX196602 ERB196602 EHF196602 DXJ196602 DNN196602 DDR196602 CTV196602 CJZ196602 CAD196602 BQH196602 BGL196602 AWP196602 AMT196602 ACX196602 TB196602 JF196602 K196602 WVR131066 WLV131066 WBZ131066 VSD131066 VIH131066 UYL131066 UOP131066 UET131066 TUX131066 TLB131066 TBF131066 SRJ131066 SHN131066 RXR131066 RNV131066 RDZ131066 QUD131066 QKH131066 QAL131066 PQP131066 PGT131066 OWX131066 ONB131066 ODF131066 NTJ131066 NJN131066 MZR131066 MPV131066 MFZ131066 LWD131066 LMH131066 LCL131066 KSP131066 KIT131066 JYX131066 JPB131066 JFF131066 IVJ131066 ILN131066 IBR131066 HRV131066 HHZ131066 GYD131066 GOH131066 GEL131066 FUP131066 FKT131066 FAX131066 ERB131066 EHF131066 DXJ131066 DNN131066 DDR131066 CTV131066 CJZ131066 CAD131066 BQH131066 BGL131066 AWP131066 AMT131066 ACX131066 TB131066 JF131066 K131066 WVR65530 WLV65530 WBZ65530 VSD65530 VIH65530 UYL65530 UOP65530 UET65530 TUX65530 TLB65530 TBF65530 SRJ65530 SHN65530 RXR65530 RNV65530 RDZ65530 QUD65530 QKH65530 QAL65530 PQP65530 PGT65530 OWX65530 ONB65530 ODF65530 NTJ65530 NJN65530 MZR65530 MPV65530 MFZ65530 LWD65530 LMH65530 LCL65530 KSP65530 KIT65530 JYX65530 JPB65530 JFF65530 IVJ65530 ILN65530 IBR65530 HRV65530 HHZ65530 GYD65530 GOH65530 GEL65530 FUP65530 FKT65530 FAX65530 ERB65530 EHF65530 DXJ65530 DNN65530 DDR65530 CTV65530 CJZ65530 CAD65530 BQH65530 BGL65530 AWP65530 AMT65530 ACX65530 TB65530 JF65530 K65530" xr:uid="{071B3A4F-A919-4781-B8D2-FB346BF9C641}">
      <formula1>$M$147:$M$158</formula1>
    </dataValidation>
    <dataValidation type="list" allowBlank="1" showInputMessage="1" showErrorMessage="1" sqref="JF3 WVR983033 WLV983033 WBZ983033 VSD983033 VIH983033 UYL983033 UOP983033 UET983033 TUX983033 TLB983033 TBF983033 SRJ983033 SHN983033 RXR983033 RNV983033 RDZ983033 QUD983033 QKH983033 QAL983033 PQP983033 PGT983033 OWX983033 ONB983033 ODF983033 NTJ983033 NJN983033 MZR983033 MPV983033 MFZ983033 LWD983033 LMH983033 LCL983033 KSP983033 KIT983033 JYX983033 JPB983033 JFF983033 IVJ983033 ILN983033 IBR983033 HRV983033 HHZ983033 GYD983033 GOH983033 GEL983033 FUP983033 FKT983033 FAX983033 ERB983033 EHF983033 DXJ983033 DNN983033 DDR983033 CTV983033 CJZ983033 CAD983033 BQH983033 BGL983033 AWP983033 AMT983033 ACX983033 TB983033 JF983033 K983033 WVR917497 WLV917497 WBZ917497 VSD917497 VIH917497 UYL917497 UOP917497 UET917497 TUX917497 TLB917497 TBF917497 SRJ917497 SHN917497 RXR917497 RNV917497 RDZ917497 QUD917497 QKH917497 QAL917497 PQP917497 PGT917497 OWX917497 ONB917497 ODF917497 NTJ917497 NJN917497 MZR917497 MPV917497 MFZ917497 LWD917497 LMH917497 LCL917497 KSP917497 KIT917497 JYX917497 JPB917497 JFF917497 IVJ917497 ILN917497 IBR917497 HRV917497 HHZ917497 GYD917497 GOH917497 GEL917497 FUP917497 FKT917497 FAX917497 ERB917497 EHF917497 DXJ917497 DNN917497 DDR917497 CTV917497 CJZ917497 CAD917497 BQH917497 BGL917497 AWP917497 AMT917497 ACX917497 TB917497 JF917497 K917497 WVR851961 WLV851961 WBZ851961 VSD851961 VIH851961 UYL851961 UOP851961 UET851961 TUX851961 TLB851961 TBF851961 SRJ851961 SHN851961 RXR851961 RNV851961 RDZ851961 QUD851961 QKH851961 QAL851961 PQP851961 PGT851961 OWX851961 ONB851961 ODF851961 NTJ851961 NJN851961 MZR851961 MPV851961 MFZ851961 LWD851961 LMH851961 LCL851961 KSP851961 KIT851961 JYX851961 JPB851961 JFF851961 IVJ851961 ILN851961 IBR851961 HRV851961 HHZ851961 GYD851961 GOH851961 GEL851961 FUP851961 FKT851961 FAX851961 ERB851961 EHF851961 DXJ851961 DNN851961 DDR851961 CTV851961 CJZ851961 CAD851961 BQH851961 BGL851961 AWP851961 AMT851961 ACX851961 TB851961 JF851961 K851961 WVR786425 WLV786425 WBZ786425 VSD786425 VIH786425 UYL786425 UOP786425 UET786425 TUX786425 TLB786425 TBF786425 SRJ786425 SHN786425 RXR786425 RNV786425 RDZ786425 QUD786425 QKH786425 QAL786425 PQP786425 PGT786425 OWX786425 ONB786425 ODF786425 NTJ786425 NJN786425 MZR786425 MPV786425 MFZ786425 LWD786425 LMH786425 LCL786425 KSP786425 KIT786425 JYX786425 JPB786425 JFF786425 IVJ786425 ILN786425 IBR786425 HRV786425 HHZ786425 GYD786425 GOH786425 GEL786425 FUP786425 FKT786425 FAX786425 ERB786425 EHF786425 DXJ786425 DNN786425 DDR786425 CTV786425 CJZ786425 CAD786425 BQH786425 BGL786425 AWP786425 AMT786425 ACX786425 TB786425 JF786425 K786425 WVR720889 WLV720889 WBZ720889 VSD720889 VIH720889 UYL720889 UOP720889 UET720889 TUX720889 TLB720889 TBF720889 SRJ720889 SHN720889 RXR720889 RNV720889 RDZ720889 QUD720889 QKH720889 QAL720889 PQP720889 PGT720889 OWX720889 ONB720889 ODF720889 NTJ720889 NJN720889 MZR720889 MPV720889 MFZ720889 LWD720889 LMH720889 LCL720889 KSP720889 KIT720889 JYX720889 JPB720889 JFF720889 IVJ720889 ILN720889 IBR720889 HRV720889 HHZ720889 GYD720889 GOH720889 GEL720889 FUP720889 FKT720889 FAX720889 ERB720889 EHF720889 DXJ720889 DNN720889 DDR720889 CTV720889 CJZ720889 CAD720889 BQH720889 BGL720889 AWP720889 AMT720889 ACX720889 TB720889 JF720889 K720889 WVR655353 WLV655353 WBZ655353 VSD655353 VIH655353 UYL655353 UOP655353 UET655353 TUX655353 TLB655353 TBF655353 SRJ655353 SHN655353 RXR655353 RNV655353 RDZ655353 QUD655353 QKH655353 QAL655353 PQP655353 PGT655353 OWX655353 ONB655353 ODF655353 NTJ655353 NJN655353 MZR655353 MPV655353 MFZ655353 LWD655353 LMH655353 LCL655353 KSP655353 KIT655353 JYX655353 JPB655353 JFF655353 IVJ655353 ILN655353 IBR655353 HRV655353 HHZ655353 GYD655353 GOH655353 GEL655353 FUP655353 FKT655353 FAX655353 ERB655353 EHF655353 DXJ655353 DNN655353 DDR655353 CTV655353 CJZ655353 CAD655353 BQH655353 BGL655353 AWP655353 AMT655353 ACX655353 TB655353 JF655353 K655353 WVR589817 WLV589817 WBZ589817 VSD589817 VIH589817 UYL589817 UOP589817 UET589817 TUX589817 TLB589817 TBF589817 SRJ589817 SHN589817 RXR589817 RNV589817 RDZ589817 QUD589817 QKH589817 QAL589817 PQP589817 PGT589817 OWX589817 ONB589817 ODF589817 NTJ589817 NJN589817 MZR589817 MPV589817 MFZ589817 LWD589817 LMH589817 LCL589817 KSP589817 KIT589817 JYX589817 JPB589817 JFF589817 IVJ589817 ILN589817 IBR589817 HRV589817 HHZ589817 GYD589817 GOH589817 GEL589817 FUP589817 FKT589817 FAX589817 ERB589817 EHF589817 DXJ589817 DNN589817 DDR589817 CTV589817 CJZ589817 CAD589817 BQH589817 BGL589817 AWP589817 AMT589817 ACX589817 TB589817 JF589817 K589817 WVR524281 WLV524281 WBZ524281 VSD524281 VIH524281 UYL524281 UOP524281 UET524281 TUX524281 TLB524281 TBF524281 SRJ524281 SHN524281 RXR524281 RNV524281 RDZ524281 QUD524281 QKH524281 QAL524281 PQP524281 PGT524281 OWX524281 ONB524281 ODF524281 NTJ524281 NJN524281 MZR524281 MPV524281 MFZ524281 LWD524281 LMH524281 LCL524281 KSP524281 KIT524281 JYX524281 JPB524281 JFF524281 IVJ524281 ILN524281 IBR524281 HRV524281 HHZ524281 GYD524281 GOH524281 GEL524281 FUP524281 FKT524281 FAX524281 ERB524281 EHF524281 DXJ524281 DNN524281 DDR524281 CTV524281 CJZ524281 CAD524281 BQH524281 BGL524281 AWP524281 AMT524281 ACX524281 TB524281 JF524281 K524281 WVR458745 WLV458745 WBZ458745 VSD458745 VIH458745 UYL458745 UOP458745 UET458745 TUX458745 TLB458745 TBF458745 SRJ458745 SHN458745 RXR458745 RNV458745 RDZ458745 QUD458745 QKH458745 QAL458745 PQP458745 PGT458745 OWX458745 ONB458745 ODF458745 NTJ458745 NJN458745 MZR458745 MPV458745 MFZ458745 LWD458745 LMH458745 LCL458745 KSP458745 KIT458745 JYX458745 JPB458745 JFF458745 IVJ458745 ILN458745 IBR458745 HRV458745 HHZ458745 GYD458745 GOH458745 GEL458745 FUP458745 FKT458745 FAX458745 ERB458745 EHF458745 DXJ458745 DNN458745 DDR458745 CTV458745 CJZ458745 CAD458745 BQH458745 BGL458745 AWP458745 AMT458745 ACX458745 TB458745 JF458745 K458745 WVR393209 WLV393209 WBZ393209 VSD393209 VIH393209 UYL393209 UOP393209 UET393209 TUX393209 TLB393209 TBF393209 SRJ393209 SHN393209 RXR393209 RNV393209 RDZ393209 QUD393209 QKH393209 QAL393209 PQP393209 PGT393209 OWX393209 ONB393209 ODF393209 NTJ393209 NJN393209 MZR393209 MPV393209 MFZ393209 LWD393209 LMH393209 LCL393209 KSP393209 KIT393209 JYX393209 JPB393209 JFF393209 IVJ393209 ILN393209 IBR393209 HRV393209 HHZ393209 GYD393209 GOH393209 GEL393209 FUP393209 FKT393209 FAX393209 ERB393209 EHF393209 DXJ393209 DNN393209 DDR393209 CTV393209 CJZ393209 CAD393209 BQH393209 BGL393209 AWP393209 AMT393209 ACX393209 TB393209 JF393209 K393209 WVR327673 WLV327673 WBZ327673 VSD327673 VIH327673 UYL327673 UOP327673 UET327673 TUX327673 TLB327673 TBF327673 SRJ327673 SHN327673 RXR327673 RNV327673 RDZ327673 QUD327673 QKH327673 QAL327673 PQP327673 PGT327673 OWX327673 ONB327673 ODF327673 NTJ327673 NJN327673 MZR327673 MPV327673 MFZ327673 LWD327673 LMH327673 LCL327673 KSP327673 KIT327673 JYX327673 JPB327673 JFF327673 IVJ327673 ILN327673 IBR327673 HRV327673 HHZ327673 GYD327673 GOH327673 GEL327673 FUP327673 FKT327673 FAX327673 ERB327673 EHF327673 DXJ327673 DNN327673 DDR327673 CTV327673 CJZ327673 CAD327673 BQH327673 BGL327673 AWP327673 AMT327673 ACX327673 TB327673 JF327673 K327673 WVR262137 WLV262137 WBZ262137 VSD262137 VIH262137 UYL262137 UOP262137 UET262137 TUX262137 TLB262137 TBF262137 SRJ262137 SHN262137 RXR262137 RNV262137 RDZ262137 QUD262137 QKH262137 QAL262137 PQP262137 PGT262137 OWX262137 ONB262137 ODF262137 NTJ262137 NJN262137 MZR262137 MPV262137 MFZ262137 LWD262137 LMH262137 LCL262137 KSP262137 KIT262137 JYX262137 JPB262137 JFF262137 IVJ262137 ILN262137 IBR262137 HRV262137 HHZ262137 GYD262137 GOH262137 GEL262137 FUP262137 FKT262137 FAX262137 ERB262137 EHF262137 DXJ262137 DNN262137 DDR262137 CTV262137 CJZ262137 CAD262137 BQH262137 BGL262137 AWP262137 AMT262137 ACX262137 TB262137 JF262137 K262137 WVR196601 WLV196601 WBZ196601 VSD196601 VIH196601 UYL196601 UOP196601 UET196601 TUX196601 TLB196601 TBF196601 SRJ196601 SHN196601 RXR196601 RNV196601 RDZ196601 QUD196601 QKH196601 QAL196601 PQP196601 PGT196601 OWX196601 ONB196601 ODF196601 NTJ196601 NJN196601 MZR196601 MPV196601 MFZ196601 LWD196601 LMH196601 LCL196601 KSP196601 KIT196601 JYX196601 JPB196601 JFF196601 IVJ196601 ILN196601 IBR196601 HRV196601 HHZ196601 GYD196601 GOH196601 GEL196601 FUP196601 FKT196601 FAX196601 ERB196601 EHF196601 DXJ196601 DNN196601 DDR196601 CTV196601 CJZ196601 CAD196601 BQH196601 BGL196601 AWP196601 AMT196601 ACX196601 TB196601 JF196601 K196601 WVR131065 WLV131065 WBZ131065 VSD131065 VIH131065 UYL131065 UOP131065 UET131065 TUX131065 TLB131065 TBF131065 SRJ131065 SHN131065 RXR131065 RNV131065 RDZ131065 QUD131065 QKH131065 QAL131065 PQP131065 PGT131065 OWX131065 ONB131065 ODF131065 NTJ131065 NJN131065 MZR131065 MPV131065 MFZ131065 LWD131065 LMH131065 LCL131065 KSP131065 KIT131065 JYX131065 JPB131065 JFF131065 IVJ131065 ILN131065 IBR131065 HRV131065 HHZ131065 GYD131065 GOH131065 GEL131065 FUP131065 FKT131065 FAX131065 ERB131065 EHF131065 DXJ131065 DNN131065 DDR131065 CTV131065 CJZ131065 CAD131065 BQH131065 BGL131065 AWP131065 AMT131065 ACX131065 TB131065 JF131065 K131065 WVR65529 WLV65529 WBZ65529 VSD65529 VIH65529 UYL65529 UOP65529 UET65529 TUX65529 TLB65529 TBF65529 SRJ65529 SHN65529 RXR65529 RNV65529 RDZ65529 QUD65529 QKH65529 QAL65529 PQP65529 PGT65529 OWX65529 ONB65529 ODF65529 NTJ65529 NJN65529 MZR65529 MPV65529 MFZ65529 LWD65529 LMH65529 LCL65529 KSP65529 KIT65529 JYX65529 JPB65529 JFF65529 IVJ65529 ILN65529 IBR65529 HRV65529 HHZ65529 GYD65529 GOH65529 GEL65529 FUP65529 FKT65529 FAX65529 ERB65529 EHF65529 DXJ65529 DNN65529 DDR65529 CTV65529 CJZ65529 CAD65529 BQH65529 BGL65529 AWP65529 AMT65529 ACX65529 TB65529 JF65529 K65529 WVR3 WLV3 WBZ3 VSD3 VIH3 UYL3 UOP3 UET3 TUX3 TLB3 TBF3 SRJ3 SHN3 RXR3 RNV3 RDZ3 QUD3 QKH3 QAL3 PQP3 PGT3 OWX3 ONB3 ODF3 NTJ3 NJN3 MZR3 MPV3 MFZ3 LWD3 LMH3 LCL3 KSP3 KIT3 JYX3 JPB3 JFF3 IVJ3 ILN3 IBR3 HRV3 HHZ3 GYD3 GOH3 GEL3 FUP3 FKT3 FAX3 ERB3 EHF3 DXJ3 DNN3 DDR3 CTV3 CJZ3 CAD3 BQH3 BGL3 AWP3 AMT3 ACX3 TB3" xr:uid="{F8F8F98B-0623-4B71-B83C-647744F2F063}">
      <formula1>$N$145:$N$145</formula1>
    </dataValidation>
    <dataValidation type="list" allowBlank="1" showInputMessage="1" showErrorMessage="1" sqref="K144" xr:uid="{A5D4FC45-E858-4CFB-AC8C-1650923E0439}">
      <formula1>"2022,2023,2024,2025, 2026"</formula1>
    </dataValidation>
  </dataValidations>
  <hyperlinks>
    <hyperlink ref="M145" r:id="rId1" display="https://www.dot.ny.gov/main/business-center/contractors/construction-division/fuel-asphalt-steel-price-adjustments?nd=nysdot" xr:uid="{41237CDF-DEA6-4660-B34D-46F51A061606}"/>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ignoredErrors>
    <ignoredError sqref="B4 F4 B22:B52 B57 B74:B8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6E264-CEEE-4915-B207-222CD7222FAF}">
  <dimension ref="B1:W178"/>
  <sheetViews>
    <sheetView showGridLines="0" showRowColHeaders="0" zoomScale="90" zoomScaleNormal="90" workbookViewId="0">
      <selection activeCell="F6" sqref="F6:G6"/>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K145</f>
        <v>May</v>
      </c>
      <c r="G1" s="3">
        <f>K144</f>
        <v>2022</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13" t="s">
        <v>159</v>
      </c>
      <c r="G4" s="301" t="s">
        <v>160</v>
      </c>
      <c r="H4" s="302"/>
      <c r="I4" s="115"/>
    </row>
    <row r="5" spans="2:17" ht="20.25" customHeight="1" x14ac:dyDescent="0.25">
      <c r="B5" s="9"/>
      <c r="C5" s="9"/>
      <c r="D5" s="9"/>
      <c r="E5" s="9"/>
      <c r="F5" s="9"/>
      <c r="G5" s="9"/>
      <c r="H5" s="9"/>
      <c r="I5" s="9"/>
    </row>
    <row r="6" spans="2:17" ht="24" customHeight="1" x14ac:dyDescent="0.25">
      <c r="B6" s="303" t="s">
        <v>8</v>
      </c>
      <c r="C6" s="303"/>
      <c r="D6" s="303"/>
      <c r="E6" s="303"/>
      <c r="F6" s="304" t="str">
        <f>CONCATENATE(F1," 1, ",G1)</f>
        <v>May 1, 2022</v>
      </c>
      <c r="G6" s="304" t="e">
        <f>CONCATENATE(#REF!," 1, ",#REF!)</f>
        <v>#REF!</v>
      </c>
      <c r="H6" s="16"/>
      <c r="I6" s="9"/>
    </row>
    <row r="7" spans="2:17" ht="24" customHeight="1" x14ac:dyDescent="0.25">
      <c r="B7" s="292" t="s">
        <v>161</v>
      </c>
      <c r="C7" s="292"/>
      <c r="D7" s="292"/>
      <c r="E7" s="292"/>
      <c r="F7" s="17">
        <f>K148</f>
        <v>570</v>
      </c>
      <c r="G7" s="18" t="s">
        <v>9</v>
      </c>
      <c r="H7" s="18"/>
      <c r="I7" s="18"/>
    </row>
    <row r="8" spans="2:17" ht="24" customHeight="1" x14ac:dyDescent="0.25">
      <c r="B8" s="279" t="s">
        <v>10</v>
      </c>
      <c r="C8" s="279"/>
      <c r="D8" s="279"/>
      <c r="E8" s="279"/>
      <c r="F8" s="279"/>
      <c r="G8" s="279"/>
      <c r="H8" s="279"/>
      <c r="I8" s="114"/>
    </row>
    <row r="9" spans="2:17" ht="24" customHeight="1" x14ac:dyDescent="0.25">
      <c r="B9" s="279" t="s">
        <v>11</v>
      </c>
      <c r="C9" s="279"/>
      <c r="D9" s="279"/>
      <c r="E9" s="279"/>
      <c r="F9" s="279"/>
      <c r="G9" s="279"/>
      <c r="H9" s="279"/>
      <c r="I9" s="114"/>
    </row>
    <row r="10" spans="2:17" ht="24" customHeight="1" x14ac:dyDescent="0.25">
      <c r="B10" s="293" t="s">
        <v>12</v>
      </c>
      <c r="C10" s="293"/>
      <c r="D10" s="294" t="str">
        <f>CONCATENATE("The ",F1," ",G1," Average is")</f>
        <v>The May 2022 Average is</v>
      </c>
      <c r="E10" s="294"/>
      <c r="F10" s="294"/>
      <c r="G10" s="20">
        <f>K149</f>
        <v>719</v>
      </c>
      <c r="H10" s="21" t="s">
        <v>13</v>
      </c>
      <c r="I10" s="22"/>
    </row>
    <row r="11" spans="2:17" ht="24" customHeight="1" x14ac:dyDescent="0.25">
      <c r="B11" s="282" t="s">
        <v>14</v>
      </c>
      <c r="C11" s="282"/>
      <c r="D11" s="282"/>
      <c r="E11" s="282"/>
      <c r="F11" s="282"/>
      <c r="G11" s="282"/>
      <c r="H11" s="282"/>
      <c r="I11" s="23"/>
      <c r="P11" s="24"/>
      <c r="Q11" s="24"/>
    </row>
    <row r="12" spans="2:17" ht="24" customHeight="1" x14ac:dyDescent="0.25">
      <c r="B12" s="279" t="s">
        <v>162</v>
      </c>
      <c r="C12" s="279"/>
      <c r="D12" s="279"/>
      <c r="E12" s="279"/>
      <c r="F12" s="17">
        <f>K148</f>
        <v>570</v>
      </c>
      <c r="G12" s="18" t="s">
        <v>9</v>
      </c>
      <c r="I12" s="18"/>
      <c r="P12" s="24"/>
      <c r="Q12" s="24"/>
    </row>
    <row r="13" spans="2:17" ht="24" customHeight="1" x14ac:dyDescent="0.25">
      <c r="B13" s="279" t="s">
        <v>15</v>
      </c>
      <c r="C13" s="279"/>
      <c r="D13" s="279"/>
      <c r="E13" s="279"/>
      <c r="F13" s="279"/>
      <c r="G13" s="279"/>
      <c r="H13" s="279"/>
      <c r="I13" s="114"/>
      <c r="P13" s="24"/>
      <c r="Q13" s="24"/>
    </row>
    <row r="14" spans="2:17" ht="24" customHeight="1" x14ac:dyDescent="0.25">
      <c r="B14" s="279" t="s">
        <v>16</v>
      </c>
      <c r="C14" s="279"/>
      <c r="D14" s="279"/>
      <c r="E14" s="279"/>
      <c r="F14" s="279"/>
      <c r="G14" s="279"/>
      <c r="H14" s="279"/>
      <c r="I14" s="114"/>
      <c r="P14" s="24"/>
      <c r="Q14" s="24"/>
    </row>
    <row r="15" spans="2:17" ht="24" customHeight="1" x14ac:dyDescent="0.25">
      <c r="B15" s="279" t="s">
        <v>17</v>
      </c>
      <c r="C15" s="279"/>
      <c r="D15" s="279"/>
      <c r="E15" s="279"/>
      <c r="F15" s="279"/>
      <c r="G15" s="279"/>
      <c r="H15" s="279"/>
      <c r="I15" s="114"/>
      <c r="P15" s="24"/>
      <c r="Q15" s="24"/>
    </row>
    <row r="16" spans="2:17" ht="24" customHeight="1" x14ac:dyDescent="0.25">
      <c r="B16" s="279" t="s">
        <v>18</v>
      </c>
      <c r="C16" s="279"/>
      <c r="D16" s="279"/>
      <c r="E16" s="279"/>
      <c r="F16" s="279"/>
      <c r="G16" s="279"/>
      <c r="H16" s="279"/>
      <c r="I16" s="114"/>
      <c r="P16" s="24"/>
      <c r="Q16" s="24"/>
    </row>
    <row r="17" spans="2:23" ht="24" customHeight="1" x14ac:dyDescent="0.25">
      <c r="B17" s="279" t="s">
        <v>19</v>
      </c>
      <c r="C17" s="279"/>
      <c r="D17" s="279"/>
      <c r="E17" s="279"/>
      <c r="F17" s="279"/>
      <c r="G17" s="279"/>
      <c r="H17" s="279"/>
      <c r="I17" s="114"/>
      <c r="P17" s="24"/>
      <c r="Q17" s="24"/>
    </row>
    <row r="18" spans="2:23" ht="24" customHeight="1" thickBot="1" x14ac:dyDescent="0.3">
      <c r="B18" s="280" t="s">
        <v>20</v>
      </c>
      <c r="C18" s="281"/>
      <c r="D18" s="281"/>
      <c r="E18" s="281"/>
      <c r="F18" s="281"/>
      <c r="G18" s="281"/>
      <c r="H18" s="281"/>
      <c r="I18" s="25"/>
      <c r="P18" s="24"/>
      <c r="Q18" s="24"/>
    </row>
    <row r="19" spans="2:23" ht="33.65" customHeight="1" thickBot="1" x14ac:dyDescent="0.3">
      <c r="B19" s="305" t="s">
        <v>21</v>
      </c>
      <c r="C19" s="306"/>
      <c r="D19" s="306"/>
      <c r="E19" s="306"/>
      <c r="F19" s="306"/>
      <c r="G19" s="306"/>
      <c r="H19" s="307"/>
      <c r="I19" s="116"/>
      <c r="P19" s="27"/>
      <c r="Q19" s="27"/>
      <c r="R19" s="27"/>
      <c r="S19" s="27"/>
      <c r="V19" s="24"/>
      <c r="W19" s="24"/>
    </row>
    <row r="20" spans="2:23" ht="33.65" customHeight="1" thickBot="1" x14ac:dyDescent="0.3">
      <c r="B20" s="254" t="s">
        <v>22</v>
      </c>
      <c r="C20" s="229"/>
      <c r="D20" s="229"/>
      <c r="E20" s="229"/>
      <c r="F20" s="229"/>
      <c r="G20" s="229"/>
      <c r="H20" s="230"/>
      <c r="I20" s="9"/>
      <c r="J20" s="1"/>
      <c r="K20" s="1"/>
      <c r="L20" s="1"/>
      <c r="P20" s="24"/>
      <c r="Q20" s="24"/>
    </row>
    <row r="21" spans="2:23" ht="33.65" customHeight="1" thickBot="1" x14ac:dyDescent="0.3">
      <c r="B21" s="28" t="s">
        <v>23</v>
      </c>
      <c r="C21" s="29" t="s">
        <v>24</v>
      </c>
      <c r="D21" s="30" t="s">
        <v>25</v>
      </c>
      <c r="E21" s="30" t="s">
        <v>26</v>
      </c>
      <c r="F21" s="30" t="s">
        <v>27</v>
      </c>
      <c r="G21" s="255" t="s">
        <v>28</v>
      </c>
      <c r="H21" s="256"/>
      <c r="I21" s="31"/>
      <c r="J21" s="1"/>
      <c r="K21" s="1"/>
      <c r="L21" s="1"/>
      <c r="P21" s="24"/>
      <c r="Q21" s="24"/>
    </row>
    <row r="22" spans="2:23" ht="29.15" customHeight="1" x14ac:dyDescent="0.3">
      <c r="B22" s="32" t="s">
        <v>29</v>
      </c>
      <c r="C22" s="33" t="s">
        <v>30</v>
      </c>
      <c r="D22" s="34">
        <v>100</v>
      </c>
      <c r="E22" s="35">
        <v>0.2</v>
      </c>
      <c r="F22" s="36">
        <v>100.2</v>
      </c>
      <c r="G22" s="259">
        <f t="shared" ref="G22:G51" si="0">IF((ABS((($K$149-$K$148)/235)*F22/100))&gt;0.01, ((($K$149-$K$148)/235)*F22/100), 0)</f>
        <v>0.63531063829787238</v>
      </c>
      <c r="H22" s="260" t="e">
        <f t="shared" ref="H22:H31" si="1">IF((ABS((J149-J148)*E22/100))&gt;0.1, (J149-J148)*E22/100, 0)</f>
        <v>#VALUE!</v>
      </c>
      <c r="I22" s="37"/>
      <c r="J22" s="1"/>
      <c r="K22" s="1"/>
      <c r="L22" s="1"/>
      <c r="P22" s="24"/>
      <c r="Q22" s="24"/>
    </row>
    <row r="23" spans="2:23" ht="29.15" customHeight="1" x14ac:dyDescent="0.3">
      <c r="B23" s="38">
        <v>702.30010000000004</v>
      </c>
      <c r="C23" s="39" t="s">
        <v>31</v>
      </c>
      <c r="D23" s="40">
        <v>55</v>
      </c>
      <c r="E23" s="40">
        <v>1.7</v>
      </c>
      <c r="F23" s="41">
        <v>56.7</v>
      </c>
      <c r="G23" s="252">
        <f t="shared" si="0"/>
        <v>0.35950212765957451</v>
      </c>
      <c r="H23" s="253" t="e">
        <f t="shared" si="1"/>
        <v>#VALUE!</v>
      </c>
      <c r="I23" s="37"/>
      <c r="J23" s="1"/>
      <c r="K23" s="1"/>
      <c r="L23" s="1"/>
    </row>
    <row r="24" spans="2:23" ht="29.15" customHeight="1" x14ac:dyDescent="0.3">
      <c r="B24" s="38">
        <v>702.30020000000002</v>
      </c>
      <c r="C24" s="39" t="s">
        <v>32</v>
      </c>
      <c r="D24" s="40">
        <v>55</v>
      </c>
      <c r="E24" s="40">
        <v>1.7</v>
      </c>
      <c r="F24" s="41">
        <v>56.7</v>
      </c>
      <c r="G24" s="252">
        <f t="shared" si="0"/>
        <v>0.35950212765957451</v>
      </c>
      <c r="H24" s="253">
        <f t="shared" si="1"/>
        <v>0</v>
      </c>
      <c r="I24" s="37"/>
      <c r="J24" s="1"/>
      <c r="K24" s="1"/>
      <c r="L24" s="1"/>
    </row>
    <row r="25" spans="2:23" ht="29.15" customHeight="1" x14ac:dyDescent="0.3">
      <c r="B25" s="38">
        <v>702.31010000000003</v>
      </c>
      <c r="C25" s="39" t="s">
        <v>33</v>
      </c>
      <c r="D25" s="40">
        <v>63</v>
      </c>
      <c r="E25" s="40">
        <v>2.7</v>
      </c>
      <c r="F25" s="41">
        <v>65.7</v>
      </c>
      <c r="G25" s="252">
        <f t="shared" si="0"/>
        <v>0.41656595744680858</v>
      </c>
      <c r="H25" s="253">
        <f t="shared" si="1"/>
        <v>0</v>
      </c>
      <c r="I25" s="37"/>
      <c r="J25" s="1"/>
      <c r="K25" s="1"/>
      <c r="L25" s="1"/>
    </row>
    <row r="26" spans="2:23" ht="29.15" customHeight="1" x14ac:dyDescent="0.3">
      <c r="B26" s="38">
        <v>702.31020000000001</v>
      </c>
      <c r="C26" s="39" t="s">
        <v>34</v>
      </c>
      <c r="D26" s="40">
        <v>63</v>
      </c>
      <c r="E26" s="40">
        <v>2.7</v>
      </c>
      <c r="F26" s="41">
        <v>65.7</v>
      </c>
      <c r="G26" s="252">
        <f t="shared" si="0"/>
        <v>0.41656595744680858</v>
      </c>
      <c r="H26" s="253">
        <f t="shared" si="1"/>
        <v>0</v>
      </c>
      <c r="I26" s="37"/>
      <c r="J26" s="1"/>
      <c r="K26" s="1"/>
      <c r="L26" s="1"/>
    </row>
    <row r="27" spans="2:23" ht="29.15" customHeight="1" x14ac:dyDescent="0.3">
      <c r="B27" s="38">
        <v>702.32010000000002</v>
      </c>
      <c r="C27" s="39" t="s">
        <v>35</v>
      </c>
      <c r="D27" s="40">
        <v>65</v>
      </c>
      <c r="E27" s="40">
        <v>8.1999999999999993</v>
      </c>
      <c r="F27" s="41">
        <v>73.2</v>
      </c>
      <c r="G27" s="252">
        <f t="shared" si="0"/>
        <v>0.46411914893617023</v>
      </c>
      <c r="H27" s="253">
        <f t="shared" si="1"/>
        <v>0</v>
      </c>
      <c r="I27" s="37"/>
      <c r="J27" s="1"/>
      <c r="K27" s="1"/>
      <c r="L27" s="1"/>
    </row>
    <row r="28" spans="2:23" ht="29.15" customHeight="1" x14ac:dyDescent="0.3">
      <c r="B28" s="38">
        <v>702.33010000000002</v>
      </c>
      <c r="C28" s="39" t="s">
        <v>36</v>
      </c>
      <c r="D28" s="40">
        <v>65</v>
      </c>
      <c r="E28" s="40">
        <v>8.1999999999999993</v>
      </c>
      <c r="F28" s="41">
        <v>73.2</v>
      </c>
      <c r="G28" s="252">
        <f t="shared" si="0"/>
        <v>0.46411914893617023</v>
      </c>
      <c r="H28" s="253">
        <f t="shared" si="1"/>
        <v>0</v>
      </c>
      <c r="I28" s="37"/>
      <c r="J28" s="1"/>
      <c r="K28" s="1"/>
      <c r="L28" s="1"/>
    </row>
    <row r="29" spans="2:23" ht="29.15" customHeight="1" x14ac:dyDescent="0.3">
      <c r="B29" s="38">
        <v>702.34010000000001</v>
      </c>
      <c r="C29" s="39" t="s">
        <v>37</v>
      </c>
      <c r="D29" s="40">
        <v>65</v>
      </c>
      <c r="E29" s="40">
        <v>2.7</v>
      </c>
      <c r="F29" s="41">
        <v>67.7</v>
      </c>
      <c r="G29" s="252">
        <f t="shared" si="0"/>
        <v>0.42924680851063834</v>
      </c>
      <c r="H29" s="253">
        <f t="shared" si="1"/>
        <v>0</v>
      </c>
      <c r="I29" s="37"/>
      <c r="J29" s="1"/>
      <c r="K29" s="1"/>
      <c r="L29" s="1"/>
    </row>
    <row r="30" spans="2:23" ht="29.15" customHeight="1" x14ac:dyDescent="0.3">
      <c r="B30" s="38">
        <v>702.34019999999998</v>
      </c>
      <c r="C30" s="39" t="s">
        <v>38</v>
      </c>
      <c r="D30" s="40">
        <v>65</v>
      </c>
      <c r="E30" s="42">
        <v>8.1999999999999993</v>
      </c>
      <c r="F30" s="41">
        <v>73.2</v>
      </c>
      <c r="G30" s="252">
        <f t="shared" si="0"/>
        <v>0.46411914893617023</v>
      </c>
      <c r="H30" s="253">
        <f t="shared" si="1"/>
        <v>0</v>
      </c>
      <c r="I30" s="37"/>
      <c r="J30" s="1"/>
      <c r="K30" s="1"/>
      <c r="L30" s="1"/>
    </row>
    <row r="31" spans="2:23" ht="29.15" customHeight="1" x14ac:dyDescent="0.3">
      <c r="B31" s="38">
        <v>702.3501</v>
      </c>
      <c r="C31" s="39" t="s">
        <v>39</v>
      </c>
      <c r="D31" s="40">
        <v>57</v>
      </c>
      <c r="E31" s="40">
        <v>0.2</v>
      </c>
      <c r="F31" s="41">
        <v>57.2</v>
      </c>
      <c r="G31" s="252">
        <f t="shared" si="0"/>
        <v>0.36267234042553192</v>
      </c>
      <c r="H31" s="253">
        <f t="shared" si="1"/>
        <v>0</v>
      </c>
      <c r="I31" s="37"/>
      <c r="J31" s="1"/>
      <c r="K31" s="1"/>
      <c r="L31" s="1"/>
    </row>
    <row r="32" spans="2:23" ht="29.15" customHeight="1" x14ac:dyDescent="0.3">
      <c r="B32" s="43" t="s">
        <v>40</v>
      </c>
      <c r="C32" s="44" t="s">
        <v>39</v>
      </c>
      <c r="D32" s="45">
        <v>65</v>
      </c>
      <c r="E32" s="45">
        <v>0.2</v>
      </c>
      <c r="F32" s="46">
        <v>65.2</v>
      </c>
      <c r="G32" s="277">
        <f t="shared" si="0"/>
        <v>0.41339574468085111</v>
      </c>
      <c r="H32" s="278">
        <f>IF((ABS((J16-J158)*E32/100))&gt;0.1, (J16-J158)*E32/100, 0)</f>
        <v>0</v>
      </c>
      <c r="I32" s="37"/>
      <c r="J32" s="1"/>
      <c r="K32" s="1"/>
      <c r="L32" s="1"/>
    </row>
    <row r="33" spans="2:12" ht="29.15" customHeight="1" x14ac:dyDescent="0.3">
      <c r="B33" s="38">
        <v>702.36009999999999</v>
      </c>
      <c r="C33" s="39" t="s">
        <v>41</v>
      </c>
      <c r="D33" s="40">
        <v>57</v>
      </c>
      <c r="E33" s="40">
        <v>0.2</v>
      </c>
      <c r="F33" s="41">
        <v>57.2</v>
      </c>
      <c r="G33" s="252">
        <f t="shared" si="0"/>
        <v>0.36267234042553192</v>
      </c>
      <c r="H33" s="253">
        <f>IF((ABS((J17-J16)*E33/100))&gt;0.1, (J17-J16)*E33/100, 0)</f>
        <v>0</v>
      </c>
      <c r="I33" s="37"/>
      <c r="J33" s="1"/>
      <c r="K33" s="1"/>
      <c r="L33" s="1"/>
    </row>
    <row r="34" spans="2:12" ht="29.15" customHeight="1" x14ac:dyDescent="0.3">
      <c r="B34" s="43" t="s">
        <v>42</v>
      </c>
      <c r="C34" s="44" t="s">
        <v>41</v>
      </c>
      <c r="D34" s="45">
        <v>65</v>
      </c>
      <c r="E34" s="45">
        <v>0.2</v>
      </c>
      <c r="F34" s="46">
        <v>65.2</v>
      </c>
      <c r="G34" s="277">
        <f t="shared" si="0"/>
        <v>0.41339574468085111</v>
      </c>
      <c r="H34" s="278">
        <f>IF((ABS((J18-J17)*E34/100))&gt;0.1, (J18-J17)*E34/100, 0)</f>
        <v>0</v>
      </c>
      <c r="I34" s="37"/>
      <c r="J34" s="1"/>
      <c r="K34" s="1"/>
      <c r="L34" s="1"/>
    </row>
    <row r="35" spans="2:12" ht="29.15" customHeight="1" x14ac:dyDescent="0.3">
      <c r="B35" s="38" t="s">
        <v>43</v>
      </c>
      <c r="C35" s="39" t="s">
        <v>44</v>
      </c>
      <c r="D35" s="40">
        <v>63</v>
      </c>
      <c r="E35" s="40">
        <v>2.7</v>
      </c>
      <c r="F35" s="41">
        <v>65.7</v>
      </c>
      <c r="G35" s="252">
        <f t="shared" si="0"/>
        <v>0.41656595744680858</v>
      </c>
      <c r="H35" s="253" t="e">
        <f>IF((ABS((#REF!-J18)*E35/100))&gt;0.1, (#REF!-J18)*E35/100, 0)</f>
        <v>#REF!</v>
      </c>
      <c r="I35" s="37"/>
      <c r="J35" s="1"/>
      <c r="K35" s="1"/>
      <c r="L35" s="1"/>
    </row>
    <row r="36" spans="2:12" ht="29.15" customHeight="1" x14ac:dyDescent="0.3">
      <c r="B36" s="38" t="s">
        <v>45</v>
      </c>
      <c r="C36" s="39" t="s">
        <v>46</v>
      </c>
      <c r="D36" s="40">
        <v>63</v>
      </c>
      <c r="E36" s="40">
        <v>2.7</v>
      </c>
      <c r="F36" s="41">
        <v>65.7</v>
      </c>
      <c r="G36" s="252">
        <f t="shared" si="0"/>
        <v>0.41656595744680858</v>
      </c>
      <c r="H36" s="253" t="e">
        <f>IF((ABS((J20-#REF!)*E36/100))&gt;0.1, (J20-#REF!)*E36/100, 0)</f>
        <v>#REF!</v>
      </c>
      <c r="I36" s="37"/>
      <c r="J36" s="1"/>
      <c r="K36" s="1"/>
      <c r="L36" s="1"/>
    </row>
    <row r="37" spans="2:12" ht="29.15" customHeight="1" x14ac:dyDescent="0.3">
      <c r="B37" s="38" t="s">
        <v>47</v>
      </c>
      <c r="C37" s="39" t="s">
        <v>48</v>
      </c>
      <c r="D37" s="40">
        <v>65</v>
      </c>
      <c r="E37" s="40">
        <v>8.1999999999999993</v>
      </c>
      <c r="F37" s="41">
        <v>73.2</v>
      </c>
      <c r="G37" s="252">
        <f t="shared" si="0"/>
        <v>0.46411914893617023</v>
      </c>
      <c r="H37" s="253">
        <f t="shared" ref="H37:H51" si="2">IF((ABS((J21-J20)*E37/100))&gt;0.1, (J21-J20)*E37/100, 0)</f>
        <v>0</v>
      </c>
      <c r="I37" s="37"/>
      <c r="J37" s="1"/>
      <c r="K37" s="1"/>
      <c r="L37" s="1"/>
    </row>
    <row r="38" spans="2:12" ht="29.15" customHeight="1" x14ac:dyDescent="0.3">
      <c r="B38" s="38">
        <v>702.40009999999995</v>
      </c>
      <c r="C38" s="39" t="s">
        <v>49</v>
      </c>
      <c r="D38" s="40">
        <v>60</v>
      </c>
      <c r="E38" s="40">
        <v>2.7</v>
      </c>
      <c r="F38" s="41">
        <v>62.7</v>
      </c>
      <c r="G38" s="252">
        <f t="shared" si="0"/>
        <v>0.39754468085106387</v>
      </c>
      <c r="H38" s="253">
        <f t="shared" si="2"/>
        <v>0</v>
      </c>
      <c r="I38" s="37"/>
      <c r="J38" s="1"/>
      <c r="K38" s="1"/>
      <c r="L38" s="1"/>
    </row>
    <row r="39" spans="2:12" ht="29.15" customHeight="1" x14ac:dyDescent="0.3">
      <c r="B39" s="38">
        <v>702.40020000000004</v>
      </c>
      <c r="C39" s="39" t="s">
        <v>50</v>
      </c>
      <c r="D39" s="40">
        <v>60</v>
      </c>
      <c r="E39" s="42">
        <v>2.7</v>
      </c>
      <c r="F39" s="41">
        <v>62.7</v>
      </c>
      <c r="G39" s="252">
        <f t="shared" si="0"/>
        <v>0.39754468085106387</v>
      </c>
      <c r="H39" s="253">
        <f t="shared" si="2"/>
        <v>0</v>
      </c>
      <c r="I39" s="37"/>
      <c r="J39" s="1"/>
      <c r="K39" s="1"/>
      <c r="L39" s="1"/>
    </row>
    <row r="40" spans="2:12" ht="29.15" customHeight="1" x14ac:dyDescent="0.3">
      <c r="B40" s="38">
        <v>702.41010000000006</v>
      </c>
      <c r="C40" s="39" t="s">
        <v>51</v>
      </c>
      <c r="D40" s="40">
        <v>65</v>
      </c>
      <c r="E40" s="40">
        <v>2.7</v>
      </c>
      <c r="F40" s="41">
        <v>67.7</v>
      </c>
      <c r="G40" s="252">
        <f t="shared" si="0"/>
        <v>0.42924680851063834</v>
      </c>
      <c r="H40" s="253">
        <f t="shared" si="2"/>
        <v>0</v>
      </c>
      <c r="I40" s="37"/>
      <c r="J40" s="1"/>
      <c r="K40" s="1"/>
      <c r="L40" s="1"/>
    </row>
    <row r="41" spans="2:12" ht="29.15" customHeight="1" x14ac:dyDescent="0.3">
      <c r="B41" s="38">
        <v>702.42010000000005</v>
      </c>
      <c r="C41" s="39" t="s">
        <v>52</v>
      </c>
      <c r="D41" s="40">
        <v>65</v>
      </c>
      <c r="E41" s="40">
        <v>10.199999999999999</v>
      </c>
      <c r="F41" s="41">
        <v>75.2</v>
      </c>
      <c r="G41" s="252">
        <f t="shared" si="0"/>
        <v>0.47680000000000006</v>
      </c>
      <c r="H41" s="253">
        <f t="shared" si="2"/>
        <v>0</v>
      </c>
      <c r="I41" s="37"/>
      <c r="J41" s="1"/>
      <c r="K41" s="1"/>
      <c r="L41" s="1"/>
    </row>
    <row r="42" spans="2:12" ht="29.15" customHeight="1" x14ac:dyDescent="0.3">
      <c r="B42" s="38">
        <v>702.43010000000004</v>
      </c>
      <c r="C42" s="39" t="s">
        <v>53</v>
      </c>
      <c r="D42" s="40">
        <v>65</v>
      </c>
      <c r="E42" s="40">
        <v>10.199999999999999</v>
      </c>
      <c r="F42" s="41">
        <v>75.2</v>
      </c>
      <c r="G42" s="252">
        <f t="shared" si="0"/>
        <v>0.47680000000000006</v>
      </c>
      <c r="H42" s="253">
        <f t="shared" si="2"/>
        <v>0</v>
      </c>
      <c r="I42" s="37"/>
      <c r="J42" s="1"/>
      <c r="K42" s="1"/>
      <c r="L42" s="1"/>
    </row>
    <row r="43" spans="2:12" ht="29.15" customHeight="1" x14ac:dyDescent="0.3">
      <c r="B43" s="38" t="s">
        <v>54</v>
      </c>
      <c r="C43" s="39" t="s">
        <v>55</v>
      </c>
      <c r="D43" s="40">
        <v>57</v>
      </c>
      <c r="E43" s="40">
        <v>0.2</v>
      </c>
      <c r="F43" s="41">
        <v>57.2</v>
      </c>
      <c r="G43" s="252">
        <f t="shared" si="0"/>
        <v>0.36267234042553192</v>
      </c>
      <c r="H43" s="253">
        <f t="shared" si="2"/>
        <v>0</v>
      </c>
      <c r="I43" s="37"/>
      <c r="J43" s="1"/>
      <c r="K43" s="1"/>
      <c r="L43" s="1"/>
    </row>
    <row r="44" spans="2:12" ht="29.15" customHeight="1" x14ac:dyDescent="0.3">
      <c r="B44" s="43" t="s">
        <v>56</v>
      </c>
      <c r="C44" s="44" t="s">
        <v>55</v>
      </c>
      <c r="D44" s="45">
        <v>65</v>
      </c>
      <c r="E44" s="45">
        <v>0.2</v>
      </c>
      <c r="F44" s="46">
        <v>65.2</v>
      </c>
      <c r="G44" s="277">
        <f t="shared" si="0"/>
        <v>0.41339574468085111</v>
      </c>
      <c r="H44" s="278">
        <f t="shared" si="2"/>
        <v>0</v>
      </c>
      <c r="I44" s="37"/>
      <c r="J44" s="1"/>
      <c r="K44" s="1"/>
      <c r="L44" s="1"/>
    </row>
    <row r="45" spans="2:12" ht="29.15" customHeight="1" x14ac:dyDescent="0.3">
      <c r="B45" s="38" t="s">
        <v>57</v>
      </c>
      <c r="C45" s="39" t="s">
        <v>58</v>
      </c>
      <c r="D45" s="40">
        <v>57</v>
      </c>
      <c r="E45" s="40">
        <v>0.2</v>
      </c>
      <c r="F45" s="41">
        <v>57.2</v>
      </c>
      <c r="G45" s="252">
        <f t="shared" si="0"/>
        <v>0.36267234042553192</v>
      </c>
      <c r="H45" s="253">
        <f t="shared" si="2"/>
        <v>0</v>
      </c>
      <c r="I45" s="37"/>
      <c r="J45" s="1"/>
      <c r="K45" s="1"/>
      <c r="L45" s="1"/>
    </row>
    <row r="46" spans="2:12" ht="29.15" customHeight="1" x14ac:dyDescent="0.3">
      <c r="B46" s="43" t="s">
        <v>59</v>
      </c>
      <c r="C46" s="44" t="s">
        <v>58</v>
      </c>
      <c r="D46" s="45">
        <v>65</v>
      </c>
      <c r="E46" s="47">
        <v>0.2</v>
      </c>
      <c r="F46" s="46">
        <v>65.2</v>
      </c>
      <c r="G46" s="277">
        <f t="shared" si="0"/>
        <v>0.41339574468085111</v>
      </c>
      <c r="H46" s="278">
        <f t="shared" si="2"/>
        <v>0</v>
      </c>
      <c r="I46" s="37"/>
      <c r="J46" s="1"/>
      <c r="K46" s="1"/>
      <c r="L46" s="1"/>
    </row>
    <row r="47" spans="2:12" ht="29.15" customHeight="1" x14ac:dyDescent="0.3">
      <c r="B47" s="38">
        <v>702.46010000000001</v>
      </c>
      <c r="C47" s="39" t="s">
        <v>60</v>
      </c>
      <c r="D47" s="40">
        <v>62</v>
      </c>
      <c r="E47" s="40">
        <v>0.2</v>
      </c>
      <c r="F47" s="41">
        <v>62.2</v>
      </c>
      <c r="G47" s="252">
        <f t="shared" si="0"/>
        <v>0.39437446808510646</v>
      </c>
      <c r="H47" s="253">
        <f t="shared" si="2"/>
        <v>0</v>
      </c>
      <c r="I47" s="37"/>
      <c r="J47" s="1"/>
      <c r="K47" s="1"/>
      <c r="L47" s="1"/>
    </row>
    <row r="48" spans="2:12" ht="29.15" customHeight="1" x14ac:dyDescent="0.3">
      <c r="B48" s="38" t="s">
        <v>61</v>
      </c>
      <c r="C48" s="39" t="s">
        <v>62</v>
      </c>
      <c r="D48" s="40">
        <v>60</v>
      </c>
      <c r="E48" s="40">
        <v>2.7</v>
      </c>
      <c r="F48" s="41">
        <v>62.7</v>
      </c>
      <c r="G48" s="252">
        <f t="shared" si="0"/>
        <v>0.39754468085106387</v>
      </c>
      <c r="H48" s="253">
        <f t="shared" si="2"/>
        <v>0</v>
      </c>
      <c r="I48" s="37"/>
      <c r="J48" s="1"/>
      <c r="K48" s="1"/>
      <c r="L48" s="1"/>
    </row>
    <row r="49" spans="2:17" ht="29.15" customHeight="1" x14ac:dyDescent="0.3">
      <c r="B49" s="38" t="s">
        <v>63</v>
      </c>
      <c r="C49" s="39" t="s">
        <v>64</v>
      </c>
      <c r="D49" s="40">
        <v>65</v>
      </c>
      <c r="E49" s="40">
        <v>2.7</v>
      </c>
      <c r="F49" s="41">
        <v>67.7</v>
      </c>
      <c r="G49" s="252">
        <f t="shared" si="0"/>
        <v>0.42924680851063834</v>
      </c>
      <c r="H49" s="253">
        <f t="shared" si="2"/>
        <v>0</v>
      </c>
      <c r="I49" s="37"/>
      <c r="J49" s="1"/>
      <c r="K49" s="1"/>
      <c r="L49" s="1"/>
    </row>
    <row r="50" spans="2:17" ht="29.15" customHeight="1" x14ac:dyDescent="0.3">
      <c r="B50" s="38" t="s">
        <v>65</v>
      </c>
      <c r="C50" s="39" t="s">
        <v>66</v>
      </c>
      <c r="D50" s="40">
        <v>62</v>
      </c>
      <c r="E50" s="40">
        <v>0.2</v>
      </c>
      <c r="F50" s="41">
        <v>62.2</v>
      </c>
      <c r="G50" s="252">
        <f t="shared" si="0"/>
        <v>0.39437446808510646</v>
      </c>
      <c r="H50" s="253">
        <f t="shared" si="2"/>
        <v>0</v>
      </c>
      <c r="I50" s="37"/>
      <c r="J50" s="1"/>
      <c r="K50" s="1"/>
      <c r="L50" s="1"/>
    </row>
    <row r="51" spans="2:17" ht="29.15" customHeight="1" x14ac:dyDescent="0.3">
      <c r="B51" s="38" t="s">
        <v>67</v>
      </c>
      <c r="C51" s="39" t="s">
        <v>68</v>
      </c>
      <c r="D51" s="40">
        <v>40</v>
      </c>
      <c r="E51" s="40">
        <v>0.2</v>
      </c>
      <c r="F51" s="41">
        <v>40.200000000000003</v>
      </c>
      <c r="G51" s="252">
        <f t="shared" si="0"/>
        <v>0.25488510638297873</v>
      </c>
      <c r="H51" s="253">
        <f t="shared" si="2"/>
        <v>0</v>
      </c>
      <c r="I51" s="37"/>
      <c r="J51" s="1"/>
      <c r="K51" s="1"/>
      <c r="L51" s="1"/>
    </row>
    <row r="52" spans="2:17" ht="29.15" customHeight="1" x14ac:dyDescent="0.3">
      <c r="B52" s="38" t="s">
        <v>67</v>
      </c>
      <c r="C52" s="39" t="s">
        <v>69</v>
      </c>
      <c r="D52" s="48"/>
      <c r="E52" s="48"/>
      <c r="F52" s="49"/>
      <c r="G52" s="275" t="s">
        <v>70</v>
      </c>
      <c r="H52" s="276" t="e">
        <f>IF((ABS((#REF!-#REF!)*E52/100))&gt;0.1, (#REF!-#REF!)*E52/100, 0)</f>
        <v>#REF!</v>
      </c>
      <c r="I52" s="37"/>
      <c r="J52" s="1"/>
      <c r="K52" s="1"/>
      <c r="L52" s="1"/>
    </row>
    <row r="53" spans="2:17" ht="29.15" customHeight="1" thickBot="1" x14ac:dyDescent="0.35">
      <c r="B53" s="272" t="s">
        <v>71</v>
      </c>
      <c r="C53" s="273"/>
      <c r="D53" s="273"/>
      <c r="E53" s="273"/>
      <c r="F53" s="273"/>
      <c r="G53" s="273"/>
      <c r="H53" s="274"/>
      <c r="I53" s="37"/>
      <c r="J53" s="1"/>
      <c r="K53" s="1"/>
      <c r="L53" s="1"/>
    </row>
    <row r="54" spans="2:17" ht="45" customHeight="1" thickBot="1" x14ac:dyDescent="0.35">
      <c r="B54" s="50"/>
      <c r="C54" s="51"/>
      <c r="D54" s="52"/>
      <c r="E54" s="53"/>
      <c r="F54" s="54"/>
      <c r="G54" s="55"/>
      <c r="H54" s="55"/>
      <c r="I54" s="37"/>
      <c r="J54" s="1"/>
      <c r="K54" s="1"/>
      <c r="L54" s="1"/>
    </row>
    <row r="55" spans="2:17" ht="46" customHeight="1" thickBot="1" x14ac:dyDescent="0.3">
      <c r="B55" s="254" t="s">
        <v>72</v>
      </c>
      <c r="C55" s="229"/>
      <c r="D55" s="229"/>
      <c r="E55" s="229"/>
      <c r="F55" s="229"/>
      <c r="G55" s="229"/>
      <c r="H55" s="230"/>
      <c r="I55" s="9"/>
      <c r="J55" s="1"/>
      <c r="K55" s="1"/>
      <c r="L55" s="1"/>
    </row>
    <row r="56" spans="2:17" ht="44.15" customHeight="1" thickBot="1" x14ac:dyDescent="0.3">
      <c r="B56" s="28" t="s">
        <v>23</v>
      </c>
      <c r="C56" s="29" t="s">
        <v>24</v>
      </c>
      <c r="D56" s="30" t="s">
        <v>25</v>
      </c>
      <c r="E56" s="30" t="s">
        <v>26</v>
      </c>
      <c r="F56" s="30" t="s">
        <v>27</v>
      </c>
      <c r="G56" s="255" t="s">
        <v>28</v>
      </c>
      <c r="H56" s="256"/>
      <c r="I56" s="31"/>
      <c r="J56" s="1"/>
      <c r="K56" s="1"/>
      <c r="L56" s="1"/>
    </row>
    <row r="57" spans="2:17" ht="24.65" customHeight="1" thickBot="1" x14ac:dyDescent="0.35">
      <c r="B57" s="56" t="s">
        <v>73</v>
      </c>
      <c r="C57" s="57" t="s">
        <v>74</v>
      </c>
      <c r="D57" s="58">
        <v>65</v>
      </c>
      <c r="E57" s="59">
        <v>1</v>
      </c>
      <c r="F57" s="60">
        <f>D57+E57</f>
        <v>66</v>
      </c>
      <c r="G57" s="266">
        <f>IF((ABS((($K$149-$K$148)/235)*F57/100))&gt;0.01, ((($K$149-$K$148)/235)*F57/100), 0)</f>
        <v>0.41846808510638295</v>
      </c>
      <c r="H57" s="267">
        <f>IF((ABS((J43-J42)*E57/100))&gt;0.1, (J43-J42)*E57/100, 0)</f>
        <v>0</v>
      </c>
      <c r="I57" s="37"/>
      <c r="J57" s="1"/>
      <c r="K57" s="1"/>
      <c r="L57" s="1"/>
    </row>
    <row r="58" spans="2:17" ht="45" customHeight="1" thickBot="1" x14ac:dyDescent="0.35">
      <c r="B58" s="50"/>
      <c r="C58" s="51"/>
      <c r="D58" s="52"/>
      <c r="E58" s="53"/>
      <c r="F58" s="54"/>
      <c r="G58" s="55"/>
      <c r="H58" s="55"/>
      <c r="I58" s="37"/>
      <c r="J58" s="1"/>
      <c r="K58" s="1"/>
      <c r="L58" s="1"/>
    </row>
    <row r="59" spans="2:17" ht="46" customHeight="1" thickBot="1" x14ac:dyDescent="0.3">
      <c r="B59" s="254" t="s">
        <v>75</v>
      </c>
      <c r="C59" s="229"/>
      <c r="D59" s="229"/>
      <c r="E59" s="229"/>
      <c r="F59" s="229"/>
      <c r="G59" s="229"/>
      <c r="H59" s="230"/>
      <c r="I59" s="9"/>
      <c r="J59" s="1"/>
      <c r="K59" s="1"/>
      <c r="L59" s="1"/>
      <c r="P59" s="24"/>
      <c r="Q59" s="24"/>
    </row>
    <row r="60" spans="2:17" ht="44.15" customHeight="1" thickBot="1" x14ac:dyDescent="0.3">
      <c r="B60" s="28" t="s">
        <v>23</v>
      </c>
      <c r="C60" s="29" t="s">
        <v>24</v>
      </c>
      <c r="D60" s="30" t="s">
        <v>25</v>
      </c>
      <c r="E60" s="30" t="s">
        <v>26</v>
      </c>
      <c r="F60" s="30" t="s">
        <v>27</v>
      </c>
      <c r="G60" s="255" t="s">
        <v>76</v>
      </c>
      <c r="H60" s="256"/>
      <c r="I60" s="31"/>
      <c r="J60" s="1"/>
      <c r="K60" s="1"/>
      <c r="L60" s="1"/>
      <c r="P60" s="24"/>
      <c r="Q60" s="24"/>
    </row>
    <row r="61" spans="2:17" ht="22.5" customHeight="1" thickBot="1" x14ac:dyDescent="0.35">
      <c r="B61" s="107" t="s">
        <v>77</v>
      </c>
      <c r="C61" s="108" t="s">
        <v>78</v>
      </c>
      <c r="D61" s="109">
        <v>56</v>
      </c>
      <c r="E61" s="110">
        <v>0.2</v>
      </c>
      <c r="F61" s="111">
        <v>56.2</v>
      </c>
      <c r="G61" s="268">
        <f>IF((ABS((($K$149-$K$148)/235)*F61/100))&gt;0.01, ((($K$149-$K$148)/235)*F61/100), 0)</f>
        <v>0.35633191489361704</v>
      </c>
      <c r="H61" s="269">
        <f>IF((ABS((J41-J40)*E61/100))&gt;0.1, (J41-J40)*E61/100, 0)</f>
        <v>0</v>
      </c>
      <c r="I61" s="37"/>
      <c r="J61" s="1"/>
      <c r="K61" s="1"/>
      <c r="L61" s="1"/>
      <c r="P61" s="24"/>
      <c r="Q61" s="24"/>
    </row>
    <row r="62" spans="2:17" ht="44.15" customHeight="1" thickBot="1" x14ac:dyDescent="0.3">
      <c r="B62" s="28" t="s">
        <v>23</v>
      </c>
      <c r="C62" s="29" t="s">
        <v>24</v>
      </c>
      <c r="D62" s="30" t="s">
        <v>25</v>
      </c>
      <c r="E62" s="30" t="s">
        <v>26</v>
      </c>
      <c r="F62" s="30" t="s">
        <v>27</v>
      </c>
      <c r="G62" s="255" t="s">
        <v>81</v>
      </c>
      <c r="H62" s="256"/>
      <c r="I62" s="31"/>
      <c r="J62" s="1"/>
      <c r="K62" s="1"/>
      <c r="L62" s="1"/>
      <c r="P62" s="24"/>
      <c r="Q62" s="24"/>
    </row>
    <row r="63" spans="2:17" ht="22.5" customHeight="1" thickBot="1" x14ac:dyDescent="0.35">
      <c r="B63" s="56" t="s">
        <v>77</v>
      </c>
      <c r="C63" s="112" t="s">
        <v>78</v>
      </c>
      <c r="D63" s="58">
        <v>56</v>
      </c>
      <c r="E63" s="59">
        <v>0.2</v>
      </c>
      <c r="F63" s="60">
        <v>56.2</v>
      </c>
      <c r="G63" s="270">
        <f>IF((ABS((($K$149-$K$148)/2000)*F63/100))&gt;0.001, ((($K$149-$K$148)/2000)*F63/100), 0)</f>
        <v>4.1868999999999996E-2</v>
      </c>
      <c r="H63" s="271">
        <f>IF((ABS((J38-J37)*E63/100))&gt;0.1, (J38-J37)*E63/100, 0)</f>
        <v>0</v>
      </c>
      <c r="I63" s="37"/>
      <c r="J63" s="1"/>
      <c r="K63" s="1"/>
      <c r="L63" s="1"/>
      <c r="P63" s="24"/>
      <c r="Q63" s="24"/>
    </row>
    <row r="64" spans="2:17" ht="44.15" customHeight="1" thickBot="1" x14ac:dyDescent="0.3">
      <c r="B64" s="28" t="s">
        <v>23</v>
      </c>
      <c r="C64" s="29" t="s">
        <v>24</v>
      </c>
      <c r="D64" s="30" t="s">
        <v>25</v>
      </c>
      <c r="E64" s="30" t="s">
        <v>26</v>
      </c>
      <c r="F64" s="30" t="s">
        <v>27</v>
      </c>
      <c r="G64" s="255" t="s">
        <v>76</v>
      </c>
      <c r="H64" s="256"/>
      <c r="I64" s="31"/>
      <c r="J64" s="1"/>
      <c r="K64" s="1"/>
      <c r="L64" s="1"/>
      <c r="P64" s="24"/>
      <c r="Q64" s="24"/>
    </row>
    <row r="65" spans="2:17" ht="22" customHeight="1" thickBot="1" x14ac:dyDescent="0.35">
      <c r="B65" s="32" t="s">
        <v>79</v>
      </c>
      <c r="C65" s="61" t="s">
        <v>80</v>
      </c>
      <c r="D65" s="34">
        <v>95</v>
      </c>
      <c r="E65" s="35">
        <v>0.2</v>
      </c>
      <c r="F65" s="36">
        <v>95.2</v>
      </c>
      <c r="G65" s="259">
        <f>IF((ABS((($K$149-$K$148)/235)*F65/100))&gt;0.01, ((($K$149-$K$148)/235)*F65/100), 0)</f>
        <v>0.6036085106382979</v>
      </c>
      <c r="H65" s="260">
        <f>IF((ABS((J43-J42)*E65/100))&gt;0.1, (J43-J42)*E65/100, 0)</f>
        <v>0</v>
      </c>
      <c r="I65" s="37"/>
      <c r="J65" s="1"/>
      <c r="K65" s="1"/>
      <c r="L65" s="1"/>
    </row>
    <row r="66" spans="2:17" ht="44.15" customHeight="1" thickBot="1" x14ac:dyDescent="0.3">
      <c r="B66" s="28" t="s">
        <v>23</v>
      </c>
      <c r="C66" s="29" t="s">
        <v>24</v>
      </c>
      <c r="D66" s="30" t="s">
        <v>25</v>
      </c>
      <c r="E66" s="30" t="s">
        <v>26</v>
      </c>
      <c r="F66" s="30" t="s">
        <v>27</v>
      </c>
      <c r="G66" s="255" t="s">
        <v>81</v>
      </c>
      <c r="H66" s="256"/>
      <c r="J66" s="1"/>
      <c r="K66" s="1"/>
      <c r="L66" s="1"/>
      <c r="N66" s="63"/>
    </row>
    <row r="67" spans="2:17" ht="22" customHeight="1" thickBot="1" x14ac:dyDescent="0.3">
      <c r="B67" s="123" t="s">
        <v>82</v>
      </c>
      <c r="C67" s="124" t="s">
        <v>83</v>
      </c>
      <c r="D67" s="125">
        <v>40</v>
      </c>
      <c r="E67" s="125">
        <v>0.2</v>
      </c>
      <c r="F67" s="126">
        <v>40.200000000000003</v>
      </c>
      <c r="G67" s="261">
        <f>IF((ABS((($K$149-$K$148)/2000)*F67/100))&gt;0.001, ((($K$149-$K$148)/2000)*F67/100), 0)</f>
        <v>2.9949E-2</v>
      </c>
      <c r="H67" s="262">
        <f>IF((ABS((J42-J41)*E67/100))&gt;0.1, (J42-J41)*E67/100, 0)</f>
        <v>0</v>
      </c>
      <c r="I67" s="31"/>
      <c r="J67" s="1"/>
      <c r="K67" s="1"/>
      <c r="L67" s="1"/>
      <c r="P67" s="24"/>
      <c r="Q67" s="24"/>
    </row>
    <row r="68" spans="2:17" ht="44.15" customHeight="1" thickBot="1" x14ac:dyDescent="0.35">
      <c r="B68" s="263" t="s">
        <v>84</v>
      </c>
      <c r="C68" s="264"/>
      <c r="D68" s="264"/>
      <c r="E68" s="264"/>
      <c r="F68" s="264"/>
      <c r="G68" s="264"/>
      <c r="H68" s="265"/>
      <c r="I68" s="37"/>
      <c r="J68" s="1"/>
      <c r="K68" s="1"/>
      <c r="L68" s="1"/>
      <c r="P68" s="24"/>
      <c r="Q68" s="24"/>
    </row>
    <row r="69" spans="2:17" ht="44.15" customHeight="1" thickBot="1" x14ac:dyDescent="0.3">
      <c r="B69" s="28" t="s">
        <v>23</v>
      </c>
      <c r="C69" s="29" t="s">
        <v>24</v>
      </c>
      <c r="D69" s="30" t="s">
        <v>25</v>
      </c>
      <c r="E69" s="30" t="s">
        <v>26</v>
      </c>
      <c r="F69" s="30" t="s">
        <v>27</v>
      </c>
      <c r="G69" s="255" t="s">
        <v>85</v>
      </c>
      <c r="H69" s="256"/>
      <c r="J69" s="1"/>
      <c r="K69" s="1"/>
      <c r="L69" s="1"/>
      <c r="N69" s="63"/>
    </row>
    <row r="70" spans="2:17" ht="22" customHeight="1" thickBot="1" x14ac:dyDescent="0.3">
      <c r="B70" s="56" t="s">
        <v>77</v>
      </c>
      <c r="C70" s="57" t="s">
        <v>78</v>
      </c>
      <c r="D70" s="58">
        <v>56</v>
      </c>
      <c r="E70" s="59">
        <v>0.2</v>
      </c>
      <c r="F70" s="60">
        <v>56.2</v>
      </c>
      <c r="G70" s="266">
        <f>IF((ABS((($K$149-$K$148)/14400)*F70/100))&gt;0.002, ((($K$149-$K$148)/14400)*F70/100), 0)</f>
        <v>5.8151388888888897E-3</v>
      </c>
      <c r="H70" s="267">
        <f>IF((ABS((J46-J45)*E70/100))&gt;0.1, (J46-J45)*E70/100, 0)</f>
        <v>0</v>
      </c>
      <c r="I70" s="9"/>
      <c r="J70" s="1"/>
      <c r="K70" s="1"/>
      <c r="L70" s="1"/>
    </row>
    <row r="71" spans="2:17" ht="56.25" customHeight="1" thickBot="1" x14ac:dyDescent="0.3">
      <c r="I71" s="31"/>
      <c r="J71" s="1"/>
      <c r="K71" s="1"/>
      <c r="L71" s="1"/>
    </row>
    <row r="72" spans="2:17" ht="46" customHeight="1" thickBot="1" x14ac:dyDescent="0.35">
      <c r="B72" s="254" t="s">
        <v>86</v>
      </c>
      <c r="C72" s="229"/>
      <c r="D72" s="229"/>
      <c r="E72" s="229"/>
      <c r="F72" s="229"/>
      <c r="G72" s="229"/>
      <c r="H72" s="230"/>
      <c r="I72" s="37"/>
      <c r="J72" s="1"/>
      <c r="K72" s="1"/>
      <c r="L72" s="1"/>
    </row>
    <row r="73" spans="2:17" ht="44.15" customHeight="1" thickBot="1" x14ac:dyDescent="0.35">
      <c r="B73" s="64" t="s">
        <v>23</v>
      </c>
      <c r="C73" s="29" t="s">
        <v>24</v>
      </c>
      <c r="D73" s="30" t="s">
        <v>25</v>
      </c>
      <c r="E73" s="30" t="s">
        <v>87</v>
      </c>
      <c r="F73" s="30" t="s">
        <v>27</v>
      </c>
      <c r="G73" s="255" t="s">
        <v>88</v>
      </c>
      <c r="H73" s="256"/>
      <c r="I73" s="37"/>
      <c r="J73" s="1"/>
      <c r="K73" s="1"/>
      <c r="L73" s="1"/>
    </row>
    <row r="74" spans="2:17" ht="22" customHeight="1" x14ac:dyDescent="0.3">
      <c r="B74" s="65" t="s">
        <v>89</v>
      </c>
      <c r="C74" s="61" t="s">
        <v>90</v>
      </c>
      <c r="D74" s="34">
        <v>9</v>
      </c>
      <c r="E74" s="35">
        <v>0.2</v>
      </c>
      <c r="F74" s="36">
        <v>9.1999999999999993</v>
      </c>
      <c r="G74" s="259">
        <f t="shared" ref="G74:G82" si="3">IF((ABS(($K$149-$K$148)*F74/100))&gt;0.1, ($K$149-$K$148)*F74/100, 0)</f>
        <v>13.708</v>
      </c>
      <c r="H74" s="260">
        <f>IF((ABS((J59-J54)*E74/100))&gt;0.1, (J59-J54)*E74/100, 0)</f>
        <v>0</v>
      </c>
      <c r="I74" s="37"/>
      <c r="J74" s="1"/>
      <c r="K74" s="1"/>
      <c r="L74" s="1"/>
    </row>
    <row r="75" spans="2:17" ht="22" customHeight="1" x14ac:dyDescent="0.3">
      <c r="B75" s="66" t="s">
        <v>91</v>
      </c>
      <c r="C75" s="62" t="s">
        <v>92</v>
      </c>
      <c r="D75" s="40">
        <v>9</v>
      </c>
      <c r="E75" s="40">
        <v>0.2</v>
      </c>
      <c r="F75" s="41">
        <v>9.1999999999999993</v>
      </c>
      <c r="G75" s="252">
        <f t="shared" si="3"/>
        <v>13.708</v>
      </c>
      <c r="H75" s="253">
        <f>IF((ABS((J60-J59)*E75/100))&gt;0.1, (J60-J59)*E75/100, 0)</f>
        <v>0</v>
      </c>
      <c r="I75" s="37"/>
      <c r="J75" s="1"/>
      <c r="K75" s="1"/>
      <c r="L75" s="1"/>
    </row>
    <row r="76" spans="2:17" ht="22" customHeight="1" x14ac:dyDescent="0.3">
      <c r="B76" s="66" t="s">
        <v>93</v>
      </c>
      <c r="C76" s="62" t="s">
        <v>94</v>
      </c>
      <c r="D76" s="40">
        <v>9</v>
      </c>
      <c r="E76" s="40">
        <v>0.2</v>
      </c>
      <c r="F76" s="41">
        <v>9.1999999999999993</v>
      </c>
      <c r="G76" s="252">
        <f t="shared" si="3"/>
        <v>13.708</v>
      </c>
      <c r="H76" s="253">
        <f>IF((ABS((J61-J60)*E76/100))&gt;0.1, (J61-J60)*E76/100, 0)</f>
        <v>0</v>
      </c>
      <c r="I76" s="37"/>
      <c r="J76" s="1"/>
      <c r="K76" s="1"/>
      <c r="L76" s="1"/>
    </row>
    <row r="77" spans="2:17" ht="22" customHeight="1" x14ac:dyDescent="0.3">
      <c r="B77" s="66" t="s">
        <v>95</v>
      </c>
      <c r="C77" s="62" t="s">
        <v>96</v>
      </c>
      <c r="D77" s="40">
        <v>7.5</v>
      </c>
      <c r="E77" s="40">
        <v>0.2</v>
      </c>
      <c r="F77" s="41">
        <v>7.7</v>
      </c>
      <c r="G77" s="252">
        <f t="shared" si="3"/>
        <v>11.472999999999999</v>
      </c>
      <c r="H77" s="253">
        <f>IF((ABS((J65-J61)*E77/100))&gt;0.1, (J65-J61)*E77/100, 0)</f>
        <v>0</v>
      </c>
      <c r="I77" s="37"/>
      <c r="J77" s="1"/>
      <c r="K77" s="1"/>
      <c r="L77" s="1"/>
    </row>
    <row r="78" spans="2:17" ht="22" customHeight="1" x14ac:dyDescent="0.3">
      <c r="B78" s="66" t="s">
        <v>97</v>
      </c>
      <c r="C78" s="62" t="s">
        <v>98</v>
      </c>
      <c r="D78" s="40">
        <v>7.5</v>
      </c>
      <c r="E78" s="40">
        <v>0.2</v>
      </c>
      <c r="F78" s="41">
        <v>7.7</v>
      </c>
      <c r="G78" s="252">
        <f t="shared" si="3"/>
        <v>11.472999999999999</v>
      </c>
      <c r="H78" s="253" t="e">
        <f>IF((ABS((#REF!-J65)*E78/100))&gt;0.1, (#REF!-J65)*E78/100, 0)</f>
        <v>#REF!</v>
      </c>
      <c r="I78" s="37"/>
      <c r="J78" s="1"/>
      <c r="K78" s="1"/>
      <c r="L78" s="1"/>
    </row>
    <row r="79" spans="2:17" ht="22" customHeight="1" x14ac:dyDescent="0.3">
      <c r="B79" s="66" t="s">
        <v>99</v>
      </c>
      <c r="C79" s="62" t="s">
        <v>100</v>
      </c>
      <c r="D79" s="40">
        <v>7.5</v>
      </c>
      <c r="E79" s="40">
        <v>0.2</v>
      </c>
      <c r="F79" s="41">
        <v>7.7</v>
      </c>
      <c r="G79" s="252">
        <f t="shared" si="3"/>
        <v>11.472999999999999</v>
      </c>
      <c r="H79" s="253" t="e">
        <f>IF((ABS((J66-#REF!)*E79/100))&gt;0.1, (J66-#REF!)*E79/100, 0)</f>
        <v>#REF!</v>
      </c>
      <c r="I79" s="37"/>
      <c r="J79" s="1"/>
      <c r="K79" s="1"/>
      <c r="L79" s="1"/>
    </row>
    <row r="80" spans="2:17" ht="22" customHeight="1" x14ac:dyDescent="0.3">
      <c r="B80" s="66" t="s">
        <v>101</v>
      </c>
      <c r="C80" s="62" t="s">
        <v>102</v>
      </c>
      <c r="D80" s="40">
        <v>7.5</v>
      </c>
      <c r="E80" s="40">
        <v>0.2</v>
      </c>
      <c r="F80" s="41">
        <v>7.7</v>
      </c>
      <c r="G80" s="252">
        <f t="shared" si="3"/>
        <v>11.472999999999999</v>
      </c>
      <c r="H80" s="253">
        <f>IF((ABS((J67-J66)*E80/100))&gt;0.1, (J67-J66)*E80/100, 0)</f>
        <v>0</v>
      </c>
      <c r="I80" s="37"/>
      <c r="J80" s="1"/>
      <c r="K80" s="1"/>
      <c r="L80" s="1"/>
    </row>
    <row r="81" spans="2:14" ht="22" customHeight="1" x14ac:dyDescent="0.25">
      <c r="B81" s="66" t="s">
        <v>103</v>
      </c>
      <c r="C81" s="62" t="s">
        <v>104</v>
      </c>
      <c r="D81" s="40">
        <v>13.5</v>
      </c>
      <c r="E81" s="40">
        <v>0.2</v>
      </c>
      <c r="F81" s="41">
        <v>13.7</v>
      </c>
      <c r="G81" s="252">
        <f t="shared" si="3"/>
        <v>20.413</v>
      </c>
      <c r="H81" s="253">
        <f>IF((ABS((J68-J67)*E81/100))&gt;0.1, (J68-J67)*E81/100, 0)</f>
        <v>0</v>
      </c>
      <c r="J81" s="1"/>
      <c r="K81" s="1"/>
      <c r="L81" s="1"/>
      <c r="N81" s="63"/>
    </row>
    <row r="82" spans="2:14" ht="22" customHeight="1" thickBot="1" x14ac:dyDescent="0.3">
      <c r="B82" s="13" t="s">
        <v>105</v>
      </c>
      <c r="C82" s="67" t="s">
        <v>106</v>
      </c>
      <c r="D82" s="68">
        <v>12</v>
      </c>
      <c r="E82" s="68">
        <v>0.2</v>
      </c>
      <c r="F82" s="69">
        <v>12.2</v>
      </c>
      <c r="G82" s="250">
        <f t="shared" si="3"/>
        <v>18.178000000000001</v>
      </c>
      <c r="H82" s="251">
        <f>IF((ABS((J69-J68)*E82/100))&gt;0.1, (J69-J68)*E82/100, 0)</f>
        <v>0</v>
      </c>
      <c r="I82" s="9"/>
      <c r="J82" s="1"/>
      <c r="K82" s="1"/>
      <c r="L82" s="1"/>
    </row>
    <row r="83" spans="2:14" ht="56.25" customHeight="1" thickBot="1" x14ac:dyDescent="0.3">
      <c r="I83" s="31"/>
      <c r="J83" s="1"/>
      <c r="K83" s="1"/>
      <c r="L83" s="1"/>
    </row>
    <row r="84" spans="2:14" ht="46" customHeight="1" thickBot="1" x14ac:dyDescent="0.35">
      <c r="B84" s="254" t="s">
        <v>107</v>
      </c>
      <c r="C84" s="229"/>
      <c r="D84" s="229"/>
      <c r="E84" s="229"/>
      <c r="F84" s="229"/>
      <c r="G84" s="229"/>
      <c r="H84" s="230"/>
      <c r="I84" s="37"/>
      <c r="J84" s="1"/>
      <c r="K84" s="1"/>
      <c r="L84" s="1"/>
    </row>
    <row r="85" spans="2:14" ht="43.5" customHeight="1" thickBot="1" x14ac:dyDescent="0.35">
      <c r="B85" s="64" t="s">
        <v>23</v>
      </c>
      <c r="C85" s="29" t="s">
        <v>24</v>
      </c>
      <c r="D85" s="30" t="s">
        <v>25</v>
      </c>
      <c r="E85" s="30" t="s">
        <v>87</v>
      </c>
      <c r="F85" s="30" t="s">
        <v>27</v>
      </c>
      <c r="G85" s="255" t="s">
        <v>88</v>
      </c>
      <c r="H85" s="256"/>
      <c r="I85" s="37"/>
      <c r="J85" s="1"/>
      <c r="K85" s="1"/>
      <c r="L85" s="1"/>
    </row>
    <row r="86" spans="2:14" ht="22" customHeight="1" x14ac:dyDescent="0.25">
      <c r="B86" s="70" t="s">
        <v>108</v>
      </c>
      <c r="C86" s="71" t="s">
        <v>109</v>
      </c>
      <c r="D86" s="72">
        <v>6.5</v>
      </c>
      <c r="E86" s="73">
        <v>1</v>
      </c>
      <c r="F86" s="74">
        <v>7.5</v>
      </c>
      <c r="G86" s="257">
        <f>IF((ABS(($K$149-$K$148)*F86/100))&gt;0.1, ($K$149-$K$148)*F86/100, 0)</f>
        <v>11.175000000000001</v>
      </c>
      <c r="H86" s="258">
        <f>IF((ABS((J73-J72)*E86/100))&gt;0.1, (J73-J72)*E86/100, 0)</f>
        <v>0</v>
      </c>
      <c r="J86" s="1"/>
      <c r="K86" s="1"/>
      <c r="L86" s="1"/>
      <c r="N86" s="63"/>
    </row>
    <row r="87" spans="2:14" ht="22" customHeight="1" thickBot="1" x14ac:dyDescent="0.3">
      <c r="B87" s="75" t="s">
        <v>110</v>
      </c>
      <c r="C87" s="67" t="s">
        <v>111</v>
      </c>
      <c r="D87" s="68">
        <v>6.5</v>
      </c>
      <c r="E87" s="68">
        <v>1</v>
      </c>
      <c r="F87" s="69">
        <v>7.5</v>
      </c>
      <c r="G87" s="250">
        <f>IF((ABS(($K$149-$K$148)*F87/100))&gt;0.1, ($K$149-$K$148)*F87/100, 0)</f>
        <v>11.175000000000001</v>
      </c>
      <c r="H87" s="251">
        <f>IF((ABS((J74-J73)*E87/100))&gt;0.1, (J74-J73)*E87/100, 0)</f>
        <v>0</v>
      </c>
      <c r="J87" s="1"/>
      <c r="K87" s="1"/>
      <c r="L87" s="1"/>
    </row>
    <row r="88" spans="2:14" ht="43.5" customHeight="1" thickBot="1" x14ac:dyDescent="0.3">
      <c r="J88" s="1"/>
      <c r="K88" s="1"/>
      <c r="L88" s="1"/>
    </row>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117" t="s">
        <v>115</v>
      </c>
      <c r="D92" s="77" t="s">
        <v>116</v>
      </c>
      <c r="E92" s="243" t="s">
        <v>117</v>
      </c>
      <c r="F92" s="243"/>
      <c r="G92" s="244" t="s">
        <v>118</v>
      </c>
      <c r="H92" s="245"/>
    </row>
    <row r="93" spans="2:14" ht="33" customHeight="1" thickBot="1" x14ac:dyDescent="0.3">
      <c r="B93" s="232"/>
      <c r="C93" s="249">
        <v>235</v>
      </c>
      <c r="D93" s="249"/>
      <c r="E93" s="249"/>
      <c r="F93" s="249"/>
      <c r="G93" s="246"/>
      <c r="H93" s="247"/>
      <c r="J93" s="1"/>
      <c r="K93" s="1"/>
      <c r="L93" s="1"/>
    </row>
    <row r="94" spans="2:14" s="78" customFormat="1" ht="33" customHeight="1" x14ac:dyDescent="0.35">
      <c r="B94" s="224"/>
      <c r="C94" s="224"/>
      <c r="D94" s="224"/>
      <c r="E94" s="224"/>
      <c r="F94" s="224"/>
      <c r="G94" s="224"/>
      <c r="H94" s="224"/>
    </row>
    <row r="95" spans="2:14" s="78" customFormat="1" ht="33" customHeight="1" x14ac:dyDescent="0.35">
      <c r="B95" s="225" t="s">
        <v>119</v>
      </c>
      <c r="C95" s="225"/>
      <c r="D95" s="225"/>
      <c r="E95" s="225"/>
      <c r="F95" s="225"/>
      <c r="G95" s="225"/>
      <c r="H95" s="225"/>
    </row>
    <row r="96" spans="2:14" s="78" customFormat="1" ht="40.5" customHeight="1" x14ac:dyDescent="0.35">
      <c r="B96" s="226" t="s">
        <v>120</v>
      </c>
      <c r="C96" s="226"/>
      <c r="E96" s="79"/>
      <c r="F96" s="79"/>
      <c r="G96" s="79"/>
      <c r="H96" s="79"/>
    </row>
    <row r="97" spans="2:17" s="78" customFormat="1" ht="33" customHeight="1" x14ac:dyDescent="0.35">
      <c r="C97" s="103" t="str">
        <f>CONCATENATE(" $45.000"," +")</f>
        <v xml:space="preserve"> $45.000 +</v>
      </c>
      <c r="D97" s="104">
        <f>G22</f>
        <v>0.63531063829787238</v>
      </c>
      <c r="E97" s="105" t="s">
        <v>163</v>
      </c>
      <c r="F97" s="80">
        <f>(45+G22)</f>
        <v>45.635310638297874</v>
      </c>
      <c r="G97" s="18"/>
      <c r="H97" s="18"/>
    </row>
    <row r="98" spans="2:17" ht="43.5" customHeight="1" x14ac:dyDescent="0.4">
      <c r="B98" s="227" t="s">
        <v>121</v>
      </c>
      <c r="C98" s="227"/>
      <c r="D98" s="106">
        <f>F97</f>
        <v>45.635310638297874</v>
      </c>
      <c r="E98" s="81" t="s">
        <v>122</v>
      </c>
      <c r="F98" s="78"/>
      <c r="G98" s="18"/>
      <c r="H98" s="18"/>
      <c r="J98" s="1"/>
      <c r="K98" s="1"/>
      <c r="L98" s="1"/>
    </row>
    <row r="99" spans="2:17" ht="31.5" customHeight="1" thickBot="1" x14ac:dyDescent="0.4">
      <c r="B99" s="78"/>
      <c r="C99" s="78"/>
      <c r="D99" s="80"/>
      <c r="E99" s="18"/>
      <c r="F99" s="18"/>
      <c r="G99" s="18"/>
      <c r="H99" s="18"/>
      <c r="I99" s="9"/>
      <c r="J99" s="1"/>
      <c r="K99" s="1"/>
      <c r="L99" s="1"/>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117" t="s">
        <v>115</v>
      </c>
      <c r="D103" s="77" t="s">
        <v>116</v>
      </c>
      <c r="E103" s="243" t="s">
        <v>117</v>
      </c>
      <c r="F103" s="243"/>
      <c r="G103" s="244" t="s">
        <v>125</v>
      </c>
      <c r="H103" s="245"/>
    </row>
    <row r="104" spans="2:17" ht="33" customHeight="1" thickBot="1" x14ac:dyDescent="0.3">
      <c r="B104" s="232"/>
      <c r="C104" s="249">
        <v>235</v>
      </c>
      <c r="D104" s="249"/>
      <c r="E104" s="249"/>
      <c r="F104" s="249"/>
      <c r="G104" s="246"/>
      <c r="H104" s="247"/>
      <c r="J104" s="1"/>
      <c r="K104" s="1"/>
      <c r="L104" s="1"/>
    </row>
    <row r="105" spans="2:17" s="78" customFormat="1" ht="33" customHeight="1" x14ac:dyDescent="0.35">
      <c r="B105" s="224"/>
      <c r="C105" s="224"/>
      <c r="D105" s="224"/>
      <c r="E105" s="224"/>
      <c r="F105" s="224"/>
      <c r="G105" s="224"/>
      <c r="H105" s="224"/>
    </row>
    <row r="106" spans="2:17" s="78" customFormat="1" ht="33" customHeight="1" x14ac:dyDescent="0.35">
      <c r="B106" s="225" t="s">
        <v>126</v>
      </c>
      <c r="C106" s="225"/>
      <c r="D106" s="225"/>
      <c r="E106" s="225"/>
      <c r="F106" s="225"/>
      <c r="G106" s="225"/>
      <c r="H106" s="225"/>
    </row>
    <row r="107" spans="2:17" s="78" customFormat="1" ht="40.5" customHeight="1" x14ac:dyDescent="0.35">
      <c r="B107" s="226" t="s">
        <v>120</v>
      </c>
      <c r="C107" s="226"/>
      <c r="E107" s="79"/>
      <c r="F107" s="79"/>
      <c r="G107" s="79"/>
      <c r="H107" s="79"/>
    </row>
    <row r="108" spans="2:17" s="78" customFormat="1" ht="33" customHeight="1" x14ac:dyDescent="0.35">
      <c r="C108" s="103" t="str">
        <f>CONCATENATE(" $45.000"," +")</f>
        <v xml:space="preserve"> $45.000 +</v>
      </c>
      <c r="D108" s="104">
        <f>G61</f>
        <v>0.35633191489361704</v>
      </c>
      <c r="E108" s="105" t="s">
        <v>163</v>
      </c>
      <c r="F108" s="80">
        <f>(45+G61)</f>
        <v>45.356331914893616</v>
      </c>
      <c r="G108" s="18"/>
      <c r="H108" s="18"/>
    </row>
    <row r="109" spans="2:17" ht="43.5" customHeight="1" x14ac:dyDescent="0.4">
      <c r="B109" s="227" t="s">
        <v>121</v>
      </c>
      <c r="C109" s="227"/>
      <c r="D109" s="106">
        <f>F108</f>
        <v>45.356331914893616</v>
      </c>
      <c r="E109" s="81" t="s">
        <v>122</v>
      </c>
      <c r="F109" s="78"/>
      <c r="G109" s="18"/>
      <c r="H109" s="18"/>
      <c r="J109" s="1"/>
      <c r="K109" s="1"/>
      <c r="L109" s="1"/>
    </row>
    <row r="110" spans="2:17" ht="33" customHeight="1" thickBot="1" x14ac:dyDescent="0.4">
      <c r="B110" s="78"/>
      <c r="C110" s="78"/>
      <c r="D110" s="80"/>
      <c r="E110" s="18"/>
      <c r="F110" s="18"/>
      <c r="G110" s="18"/>
      <c r="H110" s="18"/>
      <c r="I110" s="9"/>
      <c r="J110" s="1"/>
      <c r="K110" s="1"/>
      <c r="L110" s="1"/>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117" t="s">
        <v>115</v>
      </c>
      <c r="D114" s="77" t="s">
        <v>116</v>
      </c>
      <c r="E114" s="243" t="s">
        <v>117</v>
      </c>
      <c r="F114" s="243"/>
      <c r="G114" s="244" t="s">
        <v>125</v>
      </c>
      <c r="H114" s="245"/>
    </row>
    <row r="115" spans="2:17" ht="33" customHeight="1" thickBot="1" x14ac:dyDescent="0.3">
      <c r="B115" s="232"/>
      <c r="C115" s="249">
        <v>2000</v>
      </c>
      <c r="D115" s="249"/>
      <c r="E115" s="249"/>
      <c r="F115" s="249"/>
      <c r="G115" s="246"/>
      <c r="H115" s="247"/>
      <c r="J115" s="1"/>
      <c r="K115" s="1"/>
      <c r="L115" s="1"/>
    </row>
    <row r="116" spans="2:17" s="78" customFormat="1" ht="33" customHeight="1" x14ac:dyDescent="0.35">
      <c r="B116" s="224"/>
      <c r="C116" s="224"/>
      <c r="D116" s="224"/>
      <c r="E116" s="224"/>
      <c r="F116" s="224"/>
      <c r="G116" s="224"/>
      <c r="H116" s="224"/>
    </row>
    <row r="117" spans="2:17" s="78" customFormat="1" ht="33" customHeight="1" x14ac:dyDescent="0.35">
      <c r="B117" s="225" t="s">
        <v>129</v>
      </c>
      <c r="C117" s="225"/>
      <c r="D117" s="225"/>
      <c r="E117" s="225"/>
      <c r="F117" s="225"/>
      <c r="G117" s="225"/>
      <c r="H117" s="225"/>
    </row>
    <row r="118" spans="2:17" s="78" customFormat="1" ht="40.5" customHeight="1" x14ac:dyDescent="0.35">
      <c r="B118" s="226" t="s">
        <v>120</v>
      </c>
      <c r="C118" s="226"/>
      <c r="E118" s="79"/>
      <c r="F118" s="79"/>
      <c r="G118" s="79"/>
      <c r="H118" s="79"/>
    </row>
    <row r="119" spans="2:17" s="78" customFormat="1" ht="33" customHeight="1" x14ac:dyDescent="0.35">
      <c r="C119" s="103" t="str">
        <f>CONCATENATE(" $45.000"," +")</f>
        <v xml:space="preserve"> $45.000 +</v>
      </c>
      <c r="D119" s="104">
        <f>G67</f>
        <v>2.9949E-2</v>
      </c>
      <c r="E119" s="105" t="s">
        <v>163</v>
      </c>
      <c r="F119" s="80">
        <f>(45+G67)</f>
        <v>45.029949000000002</v>
      </c>
      <c r="G119" s="18"/>
      <c r="H119" s="18"/>
    </row>
    <row r="120" spans="2:17" ht="43.5" customHeight="1" x14ac:dyDescent="0.4">
      <c r="B120" s="227" t="s">
        <v>121</v>
      </c>
      <c r="C120" s="227"/>
      <c r="D120" s="106">
        <f>F119</f>
        <v>45.029949000000002</v>
      </c>
      <c r="E120" s="81" t="s">
        <v>130</v>
      </c>
      <c r="F120" s="78"/>
      <c r="G120" s="18"/>
      <c r="H120" s="18"/>
      <c r="J120" s="1"/>
      <c r="K120" s="1"/>
      <c r="L120" s="1"/>
    </row>
    <row r="121" spans="2:17" ht="34" customHeight="1" thickBot="1" x14ac:dyDescent="0.4">
      <c r="B121" s="78"/>
      <c r="C121" s="78"/>
      <c r="D121" s="80"/>
      <c r="E121" s="18"/>
      <c r="F121" s="18"/>
      <c r="G121" s="18"/>
      <c r="H121" s="18"/>
      <c r="I121" s="9"/>
      <c r="J121" s="1"/>
      <c r="K121" s="1"/>
      <c r="L121" s="1"/>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117" t="s">
        <v>115</v>
      </c>
      <c r="D125" s="77" t="s">
        <v>116</v>
      </c>
      <c r="E125" s="243" t="s">
        <v>117</v>
      </c>
      <c r="F125" s="243"/>
      <c r="G125" s="244" t="s">
        <v>118</v>
      </c>
      <c r="H125" s="245"/>
    </row>
    <row r="126" spans="2:17" ht="33" customHeight="1" thickBot="1" x14ac:dyDescent="0.3">
      <c r="B126" s="232"/>
      <c r="C126" s="248">
        <v>14400</v>
      </c>
      <c r="D126" s="249"/>
      <c r="E126" s="249"/>
      <c r="F126" s="249"/>
      <c r="G126" s="246"/>
      <c r="H126" s="247"/>
      <c r="J126" s="1"/>
      <c r="K126" s="1"/>
      <c r="L126" s="1"/>
    </row>
    <row r="127" spans="2:17" s="78" customFormat="1" ht="33" customHeight="1" x14ac:dyDescent="0.35">
      <c r="B127" s="224"/>
      <c r="C127" s="224"/>
      <c r="D127" s="224"/>
      <c r="E127" s="224"/>
      <c r="F127" s="224"/>
      <c r="G127" s="224"/>
      <c r="H127" s="224"/>
    </row>
    <row r="128" spans="2:17" s="78" customFormat="1" ht="33" customHeight="1" x14ac:dyDescent="0.35">
      <c r="B128" s="225" t="s">
        <v>133</v>
      </c>
      <c r="C128" s="225"/>
      <c r="D128" s="225"/>
      <c r="E128" s="225"/>
      <c r="F128" s="225"/>
      <c r="G128" s="225"/>
      <c r="H128" s="225"/>
    </row>
    <row r="129" spans="2:17" s="78" customFormat="1" ht="40.5" customHeight="1" x14ac:dyDescent="0.35">
      <c r="B129" s="226" t="s">
        <v>120</v>
      </c>
      <c r="C129" s="226"/>
      <c r="E129" s="79"/>
      <c r="F129" s="79"/>
      <c r="G129" s="79"/>
      <c r="H129" s="79"/>
    </row>
    <row r="130" spans="2:17" s="78" customFormat="1" ht="33" customHeight="1" x14ac:dyDescent="0.35">
      <c r="C130" s="103" t="str">
        <f>CONCATENATE(" $45.000"," +")</f>
        <v xml:space="preserve"> $45.000 +</v>
      </c>
      <c r="D130" s="104">
        <f>G70</f>
        <v>5.8151388888888897E-3</v>
      </c>
      <c r="E130" s="105" t="s">
        <v>163</v>
      </c>
      <c r="F130" s="80">
        <f>(45+G70)</f>
        <v>45.005815138888892</v>
      </c>
      <c r="G130" s="18"/>
      <c r="H130" s="18"/>
    </row>
    <row r="131" spans="2:17" ht="43.5" customHeight="1" x14ac:dyDescent="0.4">
      <c r="B131" s="227" t="s">
        <v>121</v>
      </c>
      <c r="C131" s="227"/>
      <c r="D131" s="106">
        <f>F130</f>
        <v>45.005815138888892</v>
      </c>
      <c r="E131" s="239" t="s">
        <v>134</v>
      </c>
      <c r="F131" s="239"/>
      <c r="G131" s="18"/>
      <c r="H131" s="78"/>
      <c r="J131" s="1"/>
      <c r="K131" s="1"/>
      <c r="L131" s="1"/>
    </row>
    <row r="132" spans="2:17" ht="27" customHeight="1" thickBot="1" x14ac:dyDescent="0.4">
      <c r="B132" s="78"/>
      <c r="C132" s="78"/>
      <c r="D132" s="80"/>
      <c r="E132" s="18"/>
      <c r="F132" s="18"/>
      <c r="G132" s="18"/>
      <c r="H132" s="18"/>
      <c r="I132" s="9"/>
      <c r="J132" s="1"/>
      <c r="K132" s="1"/>
      <c r="L132" s="1"/>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c r="J137" s="1"/>
      <c r="K137" s="1"/>
      <c r="L137" s="1"/>
    </row>
    <row r="138" spans="2:17" s="78" customFormat="1" ht="33" customHeight="1" x14ac:dyDescent="0.35">
      <c r="B138" s="224"/>
      <c r="C138" s="224"/>
      <c r="D138" s="224"/>
      <c r="E138" s="224"/>
      <c r="F138" s="224"/>
      <c r="G138" s="224"/>
      <c r="H138" s="224"/>
    </row>
    <row r="139" spans="2:17" s="78" customFormat="1" ht="33" customHeight="1" x14ac:dyDescent="0.35">
      <c r="B139" s="225" t="s">
        <v>137</v>
      </c>
      <c r="C139" s="225"/>
      <c r="D139" s="225"/>
      <c r="E139" s="225"/>
      <c r="F139" s="225"/>
      <c r="G139" s="225"/>
      <c r="H139" s="225"/>
    </row>
    <row r="140" spans="2:17" s="78" customFormat="1" ht="40.5" customHeight="1" x14ac:dyDescent="0.35">
      <c r="B140" s="226" t="s">
        <v>120</v>
      </c>
      <c r="C140" s="226"/>
      <c r="E140" s="79"/>
      <c r="F140" s="79"/>
      <c r="G140" s="79"/>
      <c r="H140" s="79"/>
    </row>
    <row r="141" spans="2:17" s="78" customFormat="1" ht="33" customHeight="1" thickBot="1" x14ac:dyDescent="0.4">
      <c r="C141" s="103" t="str">
        <f>CONCATENATE(" $45.000"," +")</f>
        <v xml:space="preserve"> $45.000 +</v>
      </c>
      <c r="D141" s="104">
        <f>G74</f>
        <v>13.708</v>
      </c>
      <c r="E141" s="105" t="s">
        <v>163</v>
      </c>
      <c r="F141" s="80">
        <f>(45+G74)</f>
        <v>58.707999999999998</v>
      </c>
      <c r="G141" s="18"/>
      <c r="H141" s="18"/>
    </row>
    <row r="142" spans="2:17" ht="18.5" thickBot="1" x14ac:dyDescent="0.45">
      <c r="B142" s="227" t="s">
        <v>121</v>
      </c>
      <c r="C142" s="227"/>
      <c r="D142" s="106">
        <f>F141</f>
        <v>58.707999999999998</v>
      </c>
      <c r="E142" s="81" t="s">
        <v>13</v>
      </c>
      <c r="F142" s="81"/>
      <c r="G142" s="18"/>
      <c r="H142" s="78"/>
      <c r="J142" s="285" t="s">
        <v>138</v>
      </c>
      <c r="K142" s="286"/>
      <c r="M142" s="287" t="s">
        <v>139</v>
      </c>
      <c r="N142" s="237"/>
      <c r="O142" s="24"/>
    </row>
    <row r="143" spans="2:17" ht="17.5" x14ac:dyDescent="0.35">
      <c r="B143" s="78"/>
      <c r="C143" s="78"/>
      <c r="D143" s="80"/>
      <c r="E143" s="18"/>
      <c r="F143" s="18"/>
      <c r="G143" s="18"/>
      <c r="H143" s="18"/>
      <c r="J143" s="82"/>
      <c r="K143" s="83"/>
      <c r="M143" s="288"/>
      <c r="N143" s="289"/>
      <c r="O143" s="24"/>
    </row>
    <row r="144" spans="2:17" ht="15.5" x14ac:dyDescent="0.25">
      <c r="J144" s="84" t="s">
        <v>140</v>
      </c>
      <c r="K144" s="85">
        <v>2022</v>
      </c>
      <c r="M144" s="290"/>
      <c r="N144" s="291"/>
      <c r="O144" s="24"/>
    </row>
    <row r="145" spans="10:15" ht="15.5" x14ac:dyDescent="0.25">
      <c r="J145" s="84" t="s">
        <v>141</v>
      </c>
      <c r="K145" s="85" t="s">
        <v>151</v>
      </c>
      <c r="L145" s="86"/>
      <c r="M145" s="87" t="s">
        <v>143</v>
      </c>
      <c r="N145" s="88">
        <v>2022</v>
      </c>
      <c r="O145" s="24"/>
    </row>
    <row r="146" spans="10:15" ht="16" thickBot="1" x14ac:dyDescent="0.3">
      <c r="J146" s="89"/>
      <c r="K146" s="90"/>
      <c r="M146" s="91" t="s">
        <v>144</v>
      </c>
      <c r="N146" s="92" t="s">
        <v>145</v>
      </c>
    </row>
    <row r="147" spans="10:15" ht="16" thickBot="1" x14ac:dyDescent="0.3">
      <c r="J147" s="283" t="s">
        <v>0</v>
      </c>
      <c r="K147" s="284"/>
      <c r="M147" s="91" t="s">
        <v>146</v>
      </c>
      <c r="N147" s="93" t="s">
        <v>116</v>
      </c>
    </row>
    <row r="148" spans="10:15" ht="15.5" x14ac:dyDescent="0.25">
      <c r="J148" s="84" t="s">
        <v>147</v>
      </c>
      <c r="K148" s="94">
        <v>570</v>
      </c>
      <c r="M148" s="91" t="s">
        <v>148</v>
      </c>
      <c r="N148" s="93" t="s">
        <v>116</v>
      </c>
    </row>
    <row r="149" spans="10:15" ht="16" thickBot="1" x14ac:dyDescent="0.3">
      <c r="J149" s="95" t="s">
        <v>149</v>
      </c>
      <c r="K149" s="96">
        <v>719</v>
      </c>
      <c r="M149" s="91" t="s">
        <v>150</v>
      </c>
      <c r="N149" s="93" t="s">
        <v>116</v>
      </c>
    </row>
    <row r="150" spans="10:15" ht="15.5" x14ac:dyDescent="0.25">
      <c r="J150" s="1"/>
      <c r="K150" s="1"/>
      <c r="M150" s="91" t="s">
        <v>142</v>
      </c>
      <c r="N150" s="97">
        <v>655</v>
      </c>
    </row>
    <row r="151" spans="10:15" ht="15.5" x14ac:dyDescent="0.25">
      <c r="J151" s="1"/>
      <c r="K151" s="1"/>
      <c r="M151" s="91" t="s">
        <v>151</v>
      </c>
      <c r="N151" s="97">
        <v>719</v>
      </c>
    </row>
    <row r="152" spans="10:15" ht="15.5" x14ac:dyDescent="0.25">
      <c r="J152" s="1"/>
      <c r="K152" s="1"/>
      <c r="M152" s="91" t="s">
        <v>152</v>
      </c>
      <c r="N152" s="97"/>
    </row>
    <row r="153" spans="10:15" ht="15.5" x14ac:dyDescent="0.25">
      <c r="J153" s="1"/>
      <c r="K153" s="1"/>
      <c r="M153" s="91" t="s">
        <v>153</v>
      </c>
      <c r="N153" s="97"/>
    </row>
    <row r="154" spans="10:15" ht="15.5" x14ac:dyDescent="0.25">
      <c r="J154" s="98"/>
      <c r="K154" s="99"/>
      <c r="M154" s="91" t="s">
        <v>154</v>
      </c>
      <c r="N154" s="97"/>
    </row>
    <row r="155" spans="10:15" ht="15.5" x14ac:dyDescent="0.25">
      <c r="J155" s="100"/>
      <c r="K155" s="99"/>
      <c r="M155" s="91" t="s">
        <v>155</v>
      </c>
      <c r="N155" s="97"/>
    </row>
    <row r="156" spans="10:15" ht="15.5" x14ac:dyDescent="0.25">
      <c r="J156" s="100"/>
      <c r="K156" s="99"/>
      <c r="M156" s="91" t="s">
        <v>156</v>
      </c>
      <c r="N156" s="97"/>
    </row>
    <row r="157" spans="10:15" ht="15.5" x14ac:dyDescent="0.25">
      <c r="J157" s="100"/>
      <c r="K157" s="99"/>
      <c r="M157" s="91" t="s">
        <v>157</v>
      </c>
      <c r="N157" s="97"/>
    </row>
    <row r="158" spans="10:15" ht="16" thickBot="1" x14ac:dyDescent="0.3">
      <c r="K158" s="99"/>
      <c r="L158" s="1"/>
      <c r="M158" s="101" t="s">
        <v>158</v>
      </c>
      <c r="N158" s="102"/>
    </row>
    <row r="159" spans="10:15" ht="15.5" x14ac:dyDescent="0.25">
      <c r="M159" s="87"/>
      <c r="N159" s="88">
        <v>2023</v>
      </c>
    </row>
    <row r="160" spans="10:15" ht="15.5" x14ac:dyDescent="0.25">
      <c r="M160" s="91" t="s">
        <v>144</v>
      </c>
      <c r="N160" s="92" t="s">
        <v>145</v>
      </c>
    </row>
    <row r="161" spans="13:14" ht="15.5" x14ac:dyDescent="0.25">
      <c r="M161" s="91" t="s">
        <v>146</v>
      </c>
      <c r="N161" s="97"/>
    </row>
    <row r="162" spans="13:14" ht="15.5" x14ac:dyDescent="0.25">
      <c r="M162" s="91" t="s">
        <v>148</v>
      </c>
      <c r="N162" s="97"/>
    </row>
    <row r="163" spans="13:14" ht="15.5" x14ac:dyDescent="0.25">
      <c r="M163" s="91" t="s">
        <v>150</v>
      </c>
      <c r="N163" s="97"/>
    </row>
    <row r="164" spans="13:14" ht="15.5" x14ac:dyDescent="0.25">
      <c r="M164" s="91" t="s">
        <v>142</v>
      </c>
      <c r="N164" s="97"/>
    </row>
    <row r="165" spans="13:14" ht="15.5" x14ac:dyDescent="0.25">
      <c r="M165" s="91" t="s">
        <v>151</v>
      </c>
      <c r="N165" s="97"/>
    </row>
    <row r="166" spans="13:14" ht="15.5" x14ac:dyDescent="0.25">
      <c r="M166" s="91" t="s">
        <v>152</v>
      </c>
      <c r="N166" s="97"/>
    </row>
    <row r="167" spans="13:14" ht="15.5" x14ac:dyDescent="0.25">
      <c r="M167" s="91" t="s">
        <v>153</v>
      </c>
      <c r="N167" s="97"/>
    </row>
    <row r="168" spans="13:14" ht="15.5" x14ac:dyDescent="0.25">
      <c r="M168" s="91" t="s">
        <v>154</v>
      </c>
      <c r="N168" s="97"/>
    </row>
    <row r="169" spans="13:14" ht="15.5" x14ac:dyDescent="0.25">
      <c r="M169" s="91" t="s">
        <v>155</v>
      </c>
      <c r="N169" s="97"/>
    </row>
    <row r="170" spans="13:14" ht="15.5" x14ac:dyDescent="0.25">
      <c r="M170" s="91" t="s">
        <v>156</v>
      </c>
      <c r="N170" s="97"/>
    </row>
    <row r="171" spans="13:14" ht="15.5" x14ac:dyDescent="0.25">
      <c r="M171" s="91" t="s">
        <v>157</v>
      </c>
      <c r="N171" s="97"/>
    </row>
    <row r="172" spans="13:14" ht="16" thickBot="1" x14ac:dyDescent="0.3">
      <c r="M172" s="101" t="s">
        <v>158</v>
      </c>
      <c r="N172" s="102"/>
    </row>
    <row r="173" spans="13:14" ht="15.5" x14ac:dyDescent="0.25">
      <c r="M173" s="87"/>
      <c r="N173" s="88">
        <v>2024</v>
      </c>
    </row>
    <row r="174" spans="13:14" ht="15.5" x14ac:dyDescent="0.25">
      <c r="M174" s="91" t="s">
        <v>144</v>
      </c>
      <c r="N174" s="92" t="s">
        <v>145</v>
      </c>
    </row>
    <row r="175" spans="13:14" ht="15.5" x14ac:dyDescent="0.25">
      <c r="M175" s="91" t="s">
        <v>146</v>
      </c>
      <c r="N175" s="97"/>
    </row>
    <row r="176" spans="13:14" ht="15.5" x14ac:dyDescent="0.25">
      <c r="M176" s="91" t="s">
        <v>148</v>
      </c>
      <c r="N176" s="97"/>
    </row>
    <row r="177" spans="13:14" ht="15.5" x14ac:dyDescent="0.25">
      <c r="M177" s="91" t="s">
        <v>150</v>
      </c>
      <c r="N177" s="97"/>
    </row>
    <row r="178" spans="13:14" ht="16" thickBot="1" x14ac:dyDescent="0.3">
      <c r="M178" s="101" t="s">
        <v>142</v>
      </c>
      <c r="N178" s="102"/>
    </row>
  </sheetData>
  <sheetProtection algorithmName="SHA-512" hashValue="jc5xatph9HAd0vGVjfc7DQ5ltCF+f7OMxaGzwi6UAzrVV5/eaQ78dWtfb6VtYHfI0/lwphbIPs5FgXFO8RVBhw==" saltValue="SNdPVmdqICT4bHKLBztvlw==" spinCount="100000" sheet="1" formatColumns="0" formatRows="0"/>
  <mergeCells count="145">
    <mergeCell ref="B1:D1"/>
    <mergeCell ref="C3:E3"/>
    <mergeCell ref="G3:H3"/>
    <mergeCell ref="C4:E4"/>
    <mergeCell ref="G4:H4"/>
    <mergeCell ref="B6:E6"/>
    <mergeCell ref="F6:G6"/>
    <mergeCell ref="B12:E12"/>
    <mergeCell ref="B13:H13"/>
    <mergeCell ref="B14:H14"/>
    <mergeCell ref="B15:H15"/>
    <mergeCell ref="B16:H16"/>
    <mergeCell ref="B17:H17"/>
    <mergeCell ref="B7:E7"/>
    <mergeCell ref="B8:H8"/>
    <mergeCell ref="B9:H9"/>
    <mergeCell ref="B10:C10"/>
    <mergeCell ref="D10:F10"/>
    <mergeCell ref="B11:H11"/>
    <mergeCell ref="G24:H24"/>
    <mergeCell ref="G25:H25"/>
    <mergeCell ref="G26:H26"/>
    <mergeCell ref="G27:H27"/>
    <mergeCell ref="G28:H28"/>
    <mergeCell ref="G29:H29"/>
    <mergeCell ref="B18:H18"/>
    <mergeCell ref="B19:H19"/>
    <mergeCell ref="B20:H20"/>
    <mergeCell ref="G21:H21"/>
    <mergeCell ref="G22:H22"/>
    <mergeCell ref="G23:H23"/>
    <mergeCell ref="G36:H36"/>
    <mergeCell ref="G37:H37"/>
    <mergeCell ref="G38:H38"/>
    <mergeCell ref="G39:H39"/>
    <mergeCell ref="G40:H40"/>
    <mergeCell ref="G41:H41"/>
    <mergeCell ref="G30:H30"/>
    <mergeCell ref="G31:H31"/>
    <mergeCell ref="G32:H32"/>
    <mergeCell ref="G33:H33"/>
    <mergeCell ref="G34:H34"/>
    <mergeCell ref="G35:H35"/>
    <mergeCell ref="G48:H48"/>
    <mergeCell ref="G49:H49"/>
    <mergeCell ref="G50:H50"/>
    <mergeCell ref="G51:H51"/>
    <mergeCell ref="G52:H52"/>
    <mergeCell ref="B53:H53"/>
    <mergeCell ref="G42:H42"/>
    <mergeCell ref="G43:H43"/>
    <mergeCell ref="G44:H44"/>
    <mergeCell ref="G45:H45"/>
    <mergeCell ref="G46:H46"/>
    <mergeCell ref="G47:H47"/>
    <mergeCell ref="G62:H62"/>
    <mergeCell ref="G63:H63"/>
    <mergeCell ref="G64:H64"/>
    <mergeCell ref="G65:H65"/>
    <mergeCell ref="G66:H66"/>
    <mergeCell ref="G67:H67"/>
    <mergeCell ref="B55:H55"/>
    <mergeCell ref="G56:H56"/>
    <mergeCell ref="G57:H57"/>
    <mergeCell ref="B59:H59"/>
    <mergeCell ref="G60:H60"/>
    <mergeCell ref="G61:H61"/>
    <mergeCell ref="G75:H75"/>
    <mergeCell ref="G76:H76"/>
    <mergeCell ref="G77:H77"/>
    <mergeCell ref="G78:H78"/>
    <mergeCell ref="G79:H79"/>
    <mergeCell ref="G80:H80"/>
    <mergeCell ref="B68:H68"/>
    <mergeCell ref="G69:H69"/>
    <mergeCell ref="G70:H70"/>
    <mergeCell ref="B72:H72"/>
    <mergeCell ref="G73:H73"/>
    <mergeCell ref="G74:H74"/>
    <mergeCell ref="B89:H89"/>
    <mergeCell ref="B90:H90"/>
    <mergeCell ref="B91:H91"/>
    <mergeCell ref="B92:B93"/>
    <mergeCell ref="E92:F92"/>
    <mergeCell ref="G92:H93"/>
    <mergeCell ref="C93:F93"/>
    <mergeCell ref="G81:H81"/>
    <mergeCell ref="G82:H82"/>
    <mergeCell ref="B84:H84"/>
    <mergeCell ref="G85:H85"/>
    <mergeCell ref="G86:H86"/>
    <mergeCell ref="G87:H87"/>
    <mergeCell ref="B102:H102"/>
    <mergeCell ref="B103:B104"/>
    <mergeCell ref="E103:F103"/>
    <mergeCell ref="G103:H104"/>
    <mergeCell ref="C104:F104"/>
    <mergeCell ref="B105:H105"/>
    <mergeCell ref="B94:H94"/>
    <mergeCell ref="B95:H95"/>
    <mergeCell ref="B96:C96"/>
    <mergeCell ref="B98:C98"/>
    <mergeCell ref="B100:H100"/>
    <mergeCell ref="B101:H101"/>
    <mergeCell ref="B114:B115"/>
    <mergeCell ref="E114:F114"/>
    <mergeCell ref="G114:H115"/>
    <mergeCell ref="C115:F115"/>
    <mergeCell ref="B116:H116"/>
    <mergeCell ref="B117:H117"/>
    <mergeCell ref="B106:H106"/>
    <mergeCell ref="B107:C107"/>
    <mergeCell ref="B109:C109"/>
    <mergeCell ref="B111:H111"/>
    <mergeCell ref="B112:H112"/>
    <mergeCell ref="B113:H113"/>
    <mergeCell ref="B127:H127"/>
    <mergeCell ref="B128:H128"/>
    <mergeCell ref="B129:C129"/>
    <mergeCell ref="B131:C131"/>
    <mergeCell ref="E131:F131"/>
    <mergeCell ref="B133:H133"/>
    <mergeCell ref="B118:C118"/>
    <mergeCell ref="B120:C120"/>
    <mergeCell ref="B122:H122"/>
    <mergeCell ref="B123:H123"/>
    <mergeCell ref="B124:H124"/>
    <mergeCell ref="B125:B126"/>
    <mergeCell ref="E125:F125"/>
    <mergeCell ref="G125:H126"/>
    <mergeCell ref="C126:F126"/>
    <mergeCell ref="J147:K147"/>
    <mergeCell ref="B138:H138"/>
    <mergeCell ref="B139:H139"/>
    <mergeCell ref="B140:C140"/>
    <mergeCell ref="B142:C142"/>
    <mergeCell ref="J142:K142"/>
    <mergeCell ref="M142:N144"/>
    <mergeCell ref="B134:H134"/>
    <mergeCell ref="B135:H135"/>
    <mergeCell ref="B136:B137"/>
    <mergeCell ref="C136:C137"/>
    <mergeCell ref="D136:D137"/>
    <mergeCell ref="E136:F137"/>
    <mergeCell ref="G136:H137"/>
  </mergeCells>
  <dataValidations count="5">
    <dataValidation type="list" allowBlank="1" showInputMessage="1" showErrorMessage="1" sqref="K144" xr:uid="{4BB9CD9A-AC01-4A88-A3CF-D6130FCD4FFF}">
      <formula1>"2022,2023,2024,2025, 2026"</formula1>
    </dataValidation>
    <dataValidation type="list" allowBlank="1" showInputMessage="1" showErrorMessage="1" sqref="JF3 WVR983033 WLV983033 WBZ983033 VSD983033 VIH983033 UYL983033 UOP983033 UET983033 TUX983033 TLB983033 TBF983033 SRJ983033 SHN983033 RXR983033 RNV983033 RDZ983033 QUD983033 QKH983033 QAL983033 PQP983033 PGT983033 OWX983033 ONB983033 ODF983033 NTJ983033 NJN983033 MZR983033 MPV983033 MFZ983033 LWD983033 LMH983033 LCL983033 KSP983033 KIT983033 JYX983033 JPB983033 JFF983033 IVJ983033 ILN983033 IBR983033 HRV983033 HHZ983033 GYD983033 GOH983033 GEL983033 FUP983033 FKT983033 FAX983033 ERB983033 EHF983033 DXJ983033 DNN983033 DDR983033 CTV983033 CJZ983033 CAD983033 BQH983033 BGL983033 AWP983033 AMT983033 ACX983033 TB983033 JF983033 K983033 WVR917497 WLV917497 WBZ917497 VSD917497 VIH917497 UYL917497 UOP917497 UET917497 TUX917497 TLB917497 TBF917497 SRJ917497 SHN917497 RXR917497 RNV917497 RDZ917497 QUD917497 QKH917497 QAL917497 PQP917497 PGT917497 OWX917497 ONB917497 ODF917497 NTJ917497 NJN917497 MZR917497 MPV917497 MFZ917497 LWD917497 LMH917497 LCL917497 KSP917497 KIT917497 JYX917497 JPB917497 JFF917497 IVJ917497 ILN917497 IBR917497 HRV917497 HHZ917497 GYD917497 GOH917497 GEL917497 FUP917497 FKT917497 FAX917497 ERB917497 EHF917497 DXJ917497 DNN917497 DDR917497 CTV917497 CJZ917497 CAD917497 BQH917497 BGL917497 AWP917497 AMT917497 ACX917497 TB917497 JF917497 K917497 WVR851961 WLV851961 WBZ851961 VSD851961 VIH851961 UYL851961 UOP851961 UET851961 TUX851961 TLB851961 TBF851961 SRJ851961 SHN851961 RXR851961 RNV851961 RDZ851961 QUD851961 QKH851961 QAL851961 PQP851961 PGT851961 OWX851961 ONB851961 ODF851961 NTJ851961 NJN851961 MZR851961 MPV851961 MFZ851961 LWD851961 LMH851961 LCL851961 KSP851961 KIT851961 JYX851961 JPB851961 JFF851961 IVJ851961 ILN851961 IBR851961 HRV851961 HHZ851961 GYD851961 GOH851961 GEL851961 FUP851961 FKT851961 FAX851961 ERB851961 EHF851961 DXJ851961 DNN851961 DDR851961 CTV851961 CJZ851961 CAD851961 BQH851961 BGL851961 AWP851961 AMT851961 ACX851961 TB851961 JF851961 K851961 WVR786425 WLV786425 WBZ786425 VSD786425 VIH786425 UYL786425 UOP786425 UET786425 TUX786425 TLB786425 TBF786425 SRJ786425 SHN786425 RXR786425 RNV786425 RDZ786425 QUD786425 QKH786425 QAL786425 PQP786425 PGT786425 OWX786425 ONB786425 ODF786425 NTJ786425 NJN786425 MZR786425 MPV786425 MFZ786425 LWD786425 LMH786425 LCL786425 KSP786425 KIT786425 JYX786425 JPB786425 JFF786425 IVJ786425 ILN786425 IBR786425 HRV786425 HHZ786425 GYD786425 GOH786425 GEL786425 FUP786425 FKT786425 FAX786425 ERB786425 EHF786425 DXJ786425 DNN786425 DDR786425 CTV786425 CJZ786425 CAD786425 BQH786425 BGL786425 AWP786425 AMT786425 ACX786425 TB786425 JF786425 K786425 WVR720889 WLV720889 WBZ720889 VSD720889 VIH720889 UYL720889 UOP720889 UET720889 TUX720889 TLB720889 TBF720889 SRJ720889 SHN720889 RXR720889 RNV720889 RDZ720889 QUD720889 QKH720889 QAL720889 PQP720889 PGT720889 OWX720889 ONB720889 ODF720889 NTJ720889 NJN720889 MZR720889 MPV720889 MFZ720889 LWD720889 LMH720889 LCL720889 KSP720889 KIT720889 JYX720889 JPB720889 JFF720889 IVJ720889 ILN720889 IBR720889 HRV720889 HHZ720889 GYD720889 GOH720889 GEL720889 FUP720889 FKT720889 FAX720889 ERB720889 EHF720889 DXJ720889 DNN720889 DDR720889 CTV720889 CJZ720889 CAD720889 BQH720889 BGL720889 AWP720889 AMT720889 ACX720889 TB720889 JF720889 K720889 WVR655353 WLV655353 WBZ655353 VSD655353 VIH655353 UYL655353 UOP655353 UET655353 TUX655353 TLB655353 TBF655353 SRJ655353 SHN655353 RXR655353 RNV655353 RDZ655353 QUD655353 QKH655353 QAL655353 PQP655353 PGT655353 OWX655353 ONB655353 ODF655353 NTJ655353 NJN655353 MZR655353 MPV655353 MFZ655353 LWD655353 LMH655353 LCL655353 KSP655353 KIT655353 JYX655353 JPB655353 JFF655353 IVJ655353 ILN655353 IBR655353 HRV655353 HHZ655353 GYD655353 GOH655353 GEL655353 FUP655353 FKT655353 FAX655353 ERB655353 EHF655353 DXJ655353 DNN655353 DDR655353 CTV655353 CJZ655353 CAD655353 BQH655353 BGL655353 AWP655353 AMT655353 ACX655353 TB655353 JF655353 K655353 WVR589817 WLV589817 WBZ589817 VSD589817 VIH589817 UYL589817 UOP589817 UET589817 TUX589817 TLB589817 TBF589817 SRJ589817 SHN589817 RXR589817 RNV589817 RDZ589817 QUD589817 QKH589817 QAL589817 PQP589817 PGT589817 OWX589817 ONB589817 ODF589817 NTJ589817 NJN589817 MZR589817 MPV589817 MFZ589817 LWD589817 LMH589817 LCL589817 KSP589817 KIT589817 JYX589817 JPB589817 JFF589817 IVJ589817 ILN589817 IBR589817 HRV589817 HHZ589817 GYD589817 GOH589817 GEL589817 FUP589817 FKT589817 FAX589817 ERB589817 EHF589817 DXJ589817 DNN589817 DDR589817 CTV589817 CJZ589817 CAD589817 BQH589817 BGL589817 AWP589817 AMT589817 ACX589817 TB589817 JF589817 K589817 WVR524281 WLV524281 WBZ524281 VSD524281 VIH524281 UYL524281 UOP524281 UET524281 TUX524281 TLB524281 TBF524281 SRJ524281 SHN524281 RXR524281 RNV524281 RDZ524281 QUD524281 QKH524281 QAL524281 PQP524281 PGT524281 OWX524281 ONB524281 ODF524281 NTJ524281 NJN524281 MZR524281 MPV524281 MFZ524281 LWD524281 LMH524281 LCL524281 KSP524281 KIT524281 JYX524281 JPB524281 JFF524281 IVJ524281 ILN524281 IBR524281 HRV524281 HHZ524281 GYD524281 GOH524281 GEL524281 FUP524281 FKT524281 FAX524281 ERB524281 EHF524281 DXJ524281 DNN524281 DDR524281 CTV524281 CJZ524281 CAD524281 BQH524281 BGL524281 AWP524281 AMT524281 ACX524281 TB524281 JF524281 K524281 WVR458745 WLV458745 WBZ458745 VSD458745 VIH458745 UYL458745 UOP458745 UET458745 TUX458745 TLB458745 TBF458745 SRJ458745 SHN458745 RXR458745 RNV458745 RDZ458745 QUD458745 QKH458745 QAL458745 PQP458745 PGT458745 OWX458745 ONB458745 ODF458745 NTJ458745 NJN458745 MZR458745 MPV458745 MFZ458745 LWD458745 LMH458745 LCL458745 KSP458745 KIT458745 JYX458745 JPB458745 JFF458745 IVJ458745 ILN458745 IBR458745 HRV458745 HHZ458745 GYD458745 GOH458745 GEL458745 FUP458745 FKT458745 FAX458745 ERB458745 EHF458745 DXJ458745 DNN458745 DDR458745 CTV458745 CJZ458745 CAD458745 BQH458745 BGL458745 AWP458745 AMT458745 ACX458745 TB458745 JF458745 K458745 WVR393209 WLV393209 WBZ393209 VSD393209 VIH393209 UYL393209 UOP393209 UET393209 TUX393209 TLB393209 TBF393209 SRJ393209 SHN393209 RXR393209 RNV393209 RDZ393209 QUD393209 QKH393209 QAL393209 PQP393209 PGT393209 OWX393209 ONB393209 ODF393209 NTJ393209 NJN393209 MZR393209 MPV393209 MFZ393209 LWD393209 LMH393209 LCL393209 KSP393209 KIT393209 JYX393209 JPB393209 JFF393209 IVJ393209 ILN393209 IBR393209 HRV393209 HHZ393209 GYD393209 GOH393209 GEL393209 FUP393209 FKT393209 FAX393209 ERB393209 EHF393209 DXJ393209 DNN393209 DDR393209 CTV393209 CJZ393209 CAD393209 BQH393209 BGL393209 AWP393209 AMT393209 ACX393209 TB393209 JF393209 K393209 WVR327673 WLV327673 WBZ327673 VSD327673 VIH327673 UYL327673 UOP327673 UET327673 TUX327673 TLB327673 TBF327673 SRJ327673 SHN327673 RXR327673 RNV327673 RDZ327673 QUD327673 QKH327673 QAL327673 PQP327673 PGT327673 OWX327673 ONB327673 ODF327673 NTJ327673 NJN327673 MZR327673 MPV327673 MFZ327673 LWD327673 LMH327673 LCL327673 KSP327673 KIT327673 JYX327673 JPB327673 JFF327673 IVJ327673 ILN327673 IBR327673 HRV327673 HHZ327673 GYD327673 GOH327673 GEL327673 FUP327673 FKT327673 FAX327673 ERB327673 EHF327673 DXJ327673 DNN327673 DDR327673 CTV327673 CJZ327673 CAD327673 BQH327673 BGL327673 AWP327673 AMT327673 ACX327673 TB327673 JF327673 K327673 WVR262137 WLV262137 WBZ262137 VSD262137 VIH262137 UYL262137 UOP262137 UET262137 TUX262137 TLB262137 TBF262137 SRJ262137 SHN262137 RXR262137 RNV262137 RDZ262137 QUD262137 QKH262137 QAL262137 PQP262137 PGT262137 OWX262137 ONB262137 ODF262137 NTJ262137 NJN262137 MZR262137 MPV262137 MFZ262137 LWD262137 LMH262137 LCL262137 KSP262137 KIT262137 JYX262137 JPB262137 JFF262137 IVJ262137 ILN262137 IBR262137 HRV262137 HHZ262137 GYD262137 GOH262137 GEL262137 FUP262137 FKT262137 FAX262137 ERB262137 EHF262137 DXJ262137 DNN262137 DDR262137 CTV262137 CJZ262137 CAD262137 BQH262137 BGL262137 AWP262137 AMT262137 ACX262137 TB262137 JF262137 K262137 WVR196601 WLV196601 WBZ196601 VSD196601 VIH196601 UYL196601 UOP196601 UET196601 TUX196601 TLB196601 TBF196601 SRJ196601 SHN196601 RXR196601 RNV196601 RDZ196601 QUD196601 QKH196601 QAL196601 PQP196601 PGT196601 OWX196601 ONB196601 ODF196601 NTJ196601 NJN196601 MZR196601 MPV196601 MFZ196601 LWD196601 LMH196601 LCL196601 KSP196601 KIT196601 JYX196601 JPB196601 JFF196601 IVJ196601 ILN196601 IBR196601 HRV196601 HHZ196601 GYD196601 GOH196601 GEL196601 FUP196601 FKT196601 FAX196601 ERB196601 EHF196601 DXJ196601 DNN196601 DDR196601 CTV196601 CJZ196601 CAD196601 BQH196601 BGL196601 AWP196601 AMT196601 ACX196601 TB196601 JF196601 K196601 WVR131065 WLV131065 WBZ131065 VSD131065 VIH131065 UYL131065 UOP131065 UET131065 TUX131065 TLB131065 TBF131065 SRJ131065 SHN131065 RXR131065 RNV131065 RDZ131065 QUD131065 QKH131065 QAL131065 PQP131065 PGT131065 OWX131065 ONB131065 ODF131065 NTJ131065 NJN131065 MZR131065 MPV131065 MFZ131065 LWD131065 LMH131065 LCL131065 KSP131065 KIT131065 JYX131065 JPB131065 JFF131065 IVJ131065 ILN131065 IBR131065 HRV131065 HHZ131065 GYD131065 GOH131065 GEL131065 FUP131065 FKT131065 FAX131065 ERB131065 EHF131065 DXJ131065 DNN131065 DDR131065 CTV131065 CJZ131065 CAD131065 BQH131065 BGL131065 AWP131065 AMT131065 ACX131065 TB131065 JF131065 K131065 WVR65529 WLV65529 WBZ65529 VSD65529 VIH65529 UYL65529 UOP65529 UET65529 TUX65529 TLB65529 TBF65529 SRJ65529 SHN65529 RXR65529 RNV65529 RDZ65529 QUD65529 QKH65529 QAL65529 PQP65529 PGT65529 OWX65529 ONB65529 ODF65529 NTJ65529 NJN65529 MZR65529 MPV65529 MFZ65529 LWD65529 LMH65529 LCL65529 KSP65529 KIT65529 JYX65529 JPB65529 JFF65529 IVJ65529 ILN65529 IBR65529 HRV65529 HHZ65529 GYD65529 GOH65529 GEL65529 FUP65529 FKT65529 FAX65529 ERB65529 EHF65529 DXJ65529 DNN65529 DDR65529 CTV65529 CJZ65529 CAD65529 BQH65529 BGL65529 AWP65529 AMT65529 ACX65529 TB65529 JF65529 K65529 WVR3 WLV3 WBZ3 VSD3 VIH3 UYL3 UOP3 UET3 TUX3 TLB3 TBF3 SRJ3 SHN3 RXR3 RNV3 RDZ3 QUD3 QKH3 QAL3 PQP3 PGT3 OWX3 ONB3 ODF3 NTJ3 NJN3 MZR3 MPV3 MFZ3 LWD3 LMH3 LCL3 KSP3 KIT3 JYX3 JPB3 JFF3 IVJ3 ILN3 IBR3 HRV3 HHZ3 GYD3 GOH3 GEL3 FUP3 FKT3 FAX3 ERB3 EHF3 DXJ3 DNN3 DDR3 CTV3 CJZ3 CAD3 BQH3 BGL3 AWP3 AMT3 ACX3 TB3" xr:uid="{D59691C4-BFDD-435D-A3D5-3F9145F096AC}">
      <formula1>$N$145:$N$145</formula1>
    </dataValidation>
    <dataValidation type="list" allowBlank="1" showInputMessage="1" showErrorMessage="1" sqref="WVR983034 K145 WLV983034 WBZ983034 VSD983034 VIH983034 UYL983034 UOP983034 UET983034 TUX983034 TLB983034 TBF983034 SRJ983034 SHN983034 RXR983034 RNV983034 RDZ983034 QUD983034 QKH983034 QAL983034 PQP983034 PGT983034 OWX983034 ONB983034 ODF983034 NTJ983034 NJN983034 MZR983034 MPV983034 MFZ983034 LWD983034 LMH983034 LCL983034 KSP983034 KIT983034 JYX983034 JPB983034 JFF983034 IVJ983034 ILN983034 IBR983034 HRV983034 HHZ983034 GYD983034 GOH983034 GEL983034 FUP983034 FKT983034 FAX983034 ERB983034 EHF983034 DXJ983034 DNN983034 DDR983034 CTV983034 CJZ983034 CAD983034 BQH983034 BGL983034 AWP983034 AMT983034 ACX983034 TB983034 JF983034 K983034 WVR917498 WLV917498 WBZ917498 VSD917498 VIH917498 UYL917498 UOP917498 UET917498 TUX917498 TLB917498 TBF917498 SRJ917498 SHN917498 RXR917498 RNV917498 RDZ917498 QUD917498 QKH917498 QAL917498 PQP917498 PGT917498 OWX917498 ONB917498 ODF917498 NTJ917498 NJN917498 MZR917498 MPV917498 MFZ917498 LWD917498 LMH917498 LCL917498 KSP917498 KIT917498 JYX917498 JPB917498 JFF917498 IVJ917498 ILN917498 IBR917498 HRV917498 HHZ917498 GYD917498 GOH917498 GEL917498 FUP917498 FKT917498 FAX917498 ERB917498 EHF917498 DXJ917498 DNN917498 DDR917498 CTV917498 CJZ917498 CAD917498 BQH917498 BGL917498 AWP917498 AMT917498 ACX917498 TB917498 JF917498 K917498 WVR851962 WLV851962 WBZ851962 VSD851962 VIH851962 UYL851962 UOP851962 UET851962 TUX851962 TLB851962 TBF851962 SRJ851962 SHN851962 RXR851962 RNV851962 RDZ851962 QUD851962 QKH851962 QAL851962 PQP851962 PGT851962 OWX851962 ONB851962 ODF851962 NTJ851962 NJN851962 MZR851962 MPV851962 MFZ851962 LWD851962 LMH851962 LCL851962 KSP851962 KIT851962 JYX851962 JPB851962 JFF851962 IVJ851962 ILN851962 IBR851962 HRV851962 HHZ851962 GYD851962 GOH851962 GEL851962 FUP851962 FKT851962 FAX851962 ERB851962 EHF851962 DXJ851962 DNN851962 DDR851962 CTV851962 CJZ851962 CAD851962 BQH851962 BGL851962 AWP851962 AMT851962 ACX851962 TB851962 JF851962 K851962 WVR786426 WLV786426 WBZ786426 VSD786426 VIH786426 UYL786426 UOP786426 UET786426 TUX786426 TLB786426 TBF786426 SRJ786426 SHN786426 RXR786426 RNV786426 RDZ786426 QUD786426 QKH786426 QAL786426 PQP786426 PGT786426 OWX786426 ONB786426 ODF786426 NTJ786426 NJN786426 MZR786426 MPV786426 MFZ786426 LWD786426 LMH786426 LCL786426 KSP786426 KIT786426 JYX786426 JPB786426 JFF786426 IVJ786426 ILN786426 IBR786426 HRV786426 HHZ786426 GYD786426 GOH786426 GEL786426 FUP786426 FKT786426 FAX786426 ERB786426 EHF786426 DXJ786426 DNN786426 DDR786426 CTV786426 CJZ786426 CAD786426 BQH786426 BGL786426 AWP786426 AMT786426 ACX786426 TB786426 JF786426 K786426 WVR720890 WLV720890 WBZ720890 VSD720890 VIH720890 UYL720890 UOP720890 UET720890 TUX720890 TLB720890 TBF720890 SRJ720890 SHN720890 RXR720890 RNV720890 RDZ720890 QUD720890 QKH720890 QAL720890 PQP720890 PGT720890 OWX720890 ONB720890 ODF720890 NTJ720890 NJN720890 MZR720890 MPV720890 MFZ720890 LWD720890 LMH720890 LCL720890 KSP720890 KIT720890 JYX720890 JPB720890 JFF720890 IVJ720890 ILN720890 IBR720890 HRV720890 HHZ720890 GYD720890 GOH720890 GEL720890 FUP720890 FKT720890 FAX720890 ERB720890 EHF720890 DXJ720890 DNN720890 DDR720890 CTV720890 CJZ720890 CAD720890 BQH720890 BGL720890 AWP720890 AMT720890 ACX720890 TB720890 JF720890 K720890 WVR655354 WLV655354 WBZ655354 VSD655354 VIH655354 UYL655354 UOP655354 UET655354 TUX655354 TLB655354 TBF655354 SRJ655354 SHN655354 RXR655354 RNV655354 RDZ655354 QUD655354 QKH655354 QAL655354 PQP655354 PGT655354 OWX655354 ONB655354 ODF655354 NTJ655354 NJN655354 MZR655354 MPV655354 MFZ655354 LWD655354 LMH655354 LCL655354 KSP655354 KIT655354 JYX655354 JPB655354 JFF655354 IVJ655354 ILN655354 IBR655354 HRV655354 HHZ655354 GYD655354 GOH655354 GEL655354 FUP655354 FKT655354 FAX655354 ERB655354 EHF655354 DXJ655354 DNN655354 DDR655354 CTV655354 CJZ655354 CAD655354 BQH655354 BGL655354 AWP655354 AMT655354 ACX655354 TB655354 JF655354 K655354 WVR589818 WLV589818 WBZ589818 VSD589818 VIH589818 UYL589818 UOP589818 UET589818 TUX589818 TLB589818 TBF589818 SRJ589818 SHN589818 RXR589818 RNV589818 RDZ589818 QUD589818 QKH589818 QAL589818 PQP589818 PGT589818 OWX589818 ONB589818 ODF589818 NTJ589818 NJN589818 MZR589818 MPV589818 MFZ589818 LWD589818 LMH589818 LCL589818 KSP589818 KIT589818 JYX589818 JPB589818 JFF589818 IVJ589818 ILN589818 IBR589818 HRV589818 HHZ589818 GYD589818 GOH589818 GEL589818 FUP589818 FKT589818 FAX589818 ERB589818 EHF589818 DXJ589818 DNN589818 DDR589818 CTV589818 CJZ589818 CAD589818 BQH589818 BGL589818 AWP589818 AMT589818 ACX589818 TB589818 JF589818 K589818 WVR524282 WLV524282 WBZ524282 VSD524282 VIH524282 UYL524282 UOP524282 UET524282 TUX524282 TLB524282 TBF524282 SRJ524282 SHN524282 RXR524282 RNV524282 RDZ524282 QUD524282 QKH524282 QAL524282 PQP524282 PGT524282 OWX524282 ONB524282 ODF524282 NTJ524282 NJN524282 MZR524282 MPV524282 MFZ524282 LWD524282 LMH524282 LCL524282 KSP524282 KIT524282 JYX524282 JPB524282 JFF524282 IVJ524282 ILN524282 IBR524282 HRV524282 HHZ524282 GYD524282 GOH524282 GEL524282 FUP524282 FKT524282 FAX524282 ERB524282 EHF524282 DXJ524282 DNN524282 DDR524282 CTV524282 CJZ524282 CAD524282 BQH524282 BGL524282 AWP524282 AMT524282 ACX524282 TB524282 JF524282 K524282 WVR458746 WLV458746 WBZ458746 VSD458746 VIH458746 UYL458746 UOP458746 UET458746 TUX458746 TLB458746 TBF458746 SRJ458746 SHN458746 RXR458746 RNV458746 RDZ458746 QUD458746 QKH458746 QAL458746 PQP458746 PGT458746 OWX458746 ONB458746 ODF458746 NTJ458746 NJN458746 MZR458746 MPV458746 MFZ458746 LWD458746 LMH458746 LCL458746 KSP458746 KIT458746 JYX458746 JPB458746 JFF458746 IVJ458746 ILN458746 IBR458746 HRV458746 HHZ458746 GYD458746 GOH458746 GEL458746 FUP458746 FKT458746 FAX458746 ERB458746 EHF458746 DXJ458746 DNN458746 DDR458746 CTV458746 CJZ458746 CAD458746 BQH458746 BGL458746 AWP458746 AMT458746 ACX458746 TB458746 JF458746 K458746 WVR393210 WLV393210 WBZ393210 VSD393210 VIH393210 UYL393210 UOP393210 UET393210 TUX393210 TLB393210 TBF393210 SRJ393210 SHN393210 RXR393210 RNV393210 RDZ393210 QUD393210 QKH393210 QAL393210 PQP393210 PGT393210 OWX393210 ONB393210 ODF393210 NTJ393210 NJN393210 MZR393210 MPV393210 MFZ393210 LWD393210 LMH393210 LCL393210 KSP393210 KIT393210 JYX393210 JPB393210 JFF393210 IVJ393210 ILN393210 IBR393210 HRV393210 HHZ393210 GYD393210 GOH393210 GEL393210 FUP393210 FKT393210 FAX393210 ERB393210 EHF393210 DXJ393210 DNN393210 DDR393210 CTV393210 CJZ393210 CAD393210 BQH393210 BGL393210 AWP393210 AMT393210 ACX393210 TB393210 JF393210 K393210 WVR327674 WLV327674 WBZ327674 VSD327674 VIH327674 UYL327674 UOP327674 UET327674 TUX327674 TLB327674 TBF327674 SRJ327674 SHN327674 RXR327674 RNV327674 RDZ327674 QUD327674 QKH327674 QAL327674 PQP327674 PGT327674 OWX327674 ONB327674 ODF327674 NTJ327674 NJN327674 MZR327674 MPV327674 MFZ327674 LWD327674 LMH327674 LCL327674 KSP327674 KIT327674 JYX327674 JPB327674 JFF327674 IVJ327674 ILN327674 IBR327674 HRV327674 HHZ327674 GYD327674 GOH327674 GEL327674 FUP327674 FKT327674 FAX327674 ERB327674 EHF327674 DXJ327674 DNN327674 DDR327674 CTV327674 CJZ327674 CAD327674 BQH327674 BGL327674 AWP327674 AMT327674 ACX327674 TB327674 JF327674 K327674 WVR262138 WLV262138 WBZ262138 VSD262138 VIH262138 UYL262138 UOP262138 UET262138 TUX262138 TLB262138 TBF262138 SRJ262138 SHN262138 RXR262138 RNV262138 RDZ262138 QUD262138 QKH262138 QAL262138 PQP262138 PGT262138 OWX262138 ONB262138 ODF262138 NTJ262138 NJN262138 MZR262138 MPV262138 MFZ262138 LWD262138 LMH262138 LCL262138 KSP262138 KIT262138 JYX262138 JPB262138 JFF262138 IVJ262138 ILN262138 IBR262138 HRV262138 HHZ262138 GYD262138 GOH262138 GEL262138 FUP262138 FKT262138 FAX262138 ERB262138 EHF262138 DXJ262138 DNN262138 DDR262138 CTV262138 CJZ262138 CAD262138 BQH262138 BGL262138 AWP262138 AMT262138 ACX262138 TB262138 JF262138 K262138 WVR196602 WLV196602 WBZ196602 VSD196602 VIH196602 UYL196602 UOP196602 UET196602 TUX196602 TLB196602 TBF196602 SRJ196602 SHN196602 RXR196602 RNV196602 RDZ196602 QUD196602 QKH196602 QAL196602 PQP196602 PGT196602 OWX196602 ONB196602 ODF196602 NTJ196602 NJN196602 MZR196602 MPV196602 MFZ196602 LWD196602 LMH196602 LCL196602 KSP196602 KIT196602 JYX196602 JPB196602 JFF196602 IVJ196602 ILN196602 IBR196602 HRV196602 HHZ196602 GYD196602 GOH196602 GEL196602 FUP196602 FKT196602 FAX196602 ERB196602 EHF196602 DXJ196602 DNN196602 DDR196602 CTV196602 CJZ196602 CAD196602 BQH196602 BGL196602 AWP196602 AMT196602 ACX196602 TB196602 JF196602 K196602 WVR131066 WLV131066 WBZ131066 VSD131066 VIH131066 UYL131066 UOP131066 UET131066 TUX131066 TLB131066 TBF131066 SRJ131066 SHN131066 RXR131066 RNV131066 RDZ131066 QUD131066 QKH131066 QAL131066 PQP131066 PGT131066 OWX131066 ONB131066 ODF131066 NTJ131066 NJN131066 MZR131066 MPV131066 MFZ131066 LWD131066 LMH131066 LCL131066 KSP131066 KIT131066 JYX131066 JPB131066 JFF131066 IVJ131066 ILN131066 IBR131066 HRV131066 HHZ131066 GYD131066 GOH131066 GEL131066 FUP131066 FKT131066 FAX131066 ERB131066 EHF131066 DXJ131066 DNN131066 DDR131066 CTV131066 CJZ131066 CAD131066 BQH131066 BGL131066 AWP131066 AMT131066 ACX131066 TB131066 JF131066 K131066 WVR65530 WLV65530 WBZ65530 VSD65530 VIH65530 UYL65530 UOP65530 UET65530 TUX65530 TLB65530 TBF65530 SRJ65530 SHN65530 RXR65530 RNV65530 RDZ65530 QUD65530 QKH65530 QAL65530 PQP65530 PGT65530 OWX65530 ONB65530 ODF65530 NTJ65530 NJN65530 MZR65530 MPV65530 MFZ65530 LWD65530 LMH65530 LCL65530 KSP65530 KIT65530 JYX65530 JPB65530 JFF65530 IVJ65530 ILN65530 IBR65530 HRV65530 HHZ65530 GYD65530 GOH65530 GEL65530 FUP65530 FKT65530 FAX65530 ERB65530 EHF65530 DXJ65530 DNN65530 DDR65530 CTV65530 CJZ65530 CAD65530 BQH65530 BGL65530 AWP65530 AMT65530 ACX65530 TB65530 JF65530 K65530" xr:uid="{4253A1D4-E4D4-4690-B6C5-254AD3F7CFEC}">
      <formula1>$M$147:$M$158</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3038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502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966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430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894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358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822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286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750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214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678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142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606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1070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534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E110C8E2-979E-446B-BCAD-6AE214BD2BA3}">
      <formula1>#REF!</formula1>
    </dataValidation>
    <dataValidation type="list" allowBlank="1" showInputMessage="1" showErrorMessage="1" sqref="K149" xr:uid="{09C01292-9D27-4CD7-B23D-CF1FEB15C8DB}">
      <formula1>$N$145:$N$178</formula1>
    </dataValidation>
  </dataValidations>
  <hyperlinks>
    <hyperlink ref="M145" r:id="rId1" display="https://www.dot.ny.gov/main/business-center/contractors/construction-division/fuel-asphalt-steel-price-adjustments?nd=nysdot" xr:uid="{D003A923-A0EE-4DC6-BA2E-F08E5853676A}"/>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ignoredErrors>
    <ignoredError sqref="B4 F4 B22 B43:B45 B57 B74:B8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4E269-8AA4-4E97-A709-FCA5F6158CE6}">
  <dimension ref="B1:W178"/>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K145</f>
        <v>April</v>
      </c>
      <c r="G1" s="3">
        <f>K144</f>
        <v>2022</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4" t="s">
        <v>159</v>
      </c>
      <c r="G4" s="301" t="s">
        <v>160</v>
      </c>
      <c r="H4" s="302"/>
      <c r="I4" s="15"/>
    </row>
    <row r="5" spans="2:17" ht="20.25" customHeight="1" x14ac:dyDescent="0.25">
      <c r="B5" s="9"/>
      <c r="C5" s="9"/>
      <c r="D5" s="9"/>
      <c r="E5" s="9"/>
      <c r="F5" s="9"/>
      <c r="G5" s="9"/>
      <c r="H5" s="9"/>
      <c r="I5" s="9"/>
    </row>
    <row r="6" spans="2:17" ht="24" customHeight="1" x14ac:dyDescent="0.25">
      <c r="B6" s="303" t="s">
        <v>8</v>
      </c>
      <c r="C6" s="303"/>
      <c r="D6" s="303"/>
      <c r="E6" s="303"/>
      <c r="F6" s="304" t="str">
        <f>CONCATENATE(F1," 1, ",G1)</f>
        <v>April 1, 2022</v>
      </c>
      <c r="G6" s="304" t="e">
        <f>CONCATENATE(#REF!," 1, ",#REF!)</f>
        <v>#REF!</v>
      </c>
      <c r="H6" s="16"/>
      <c r="I6" s="9"/>
    </row>
    <row r="7" spans="2:17" ht="24" customHeight="1" x14ac:dyDescent="0.25">
      <c r="B7" s="292" t="s">
        <v>161</v>
      </c>
      <c r="C7" s="292"/>
      <c r="D7" s="292"/>
      <c r="E7" s="292"/>
      <c r="F7" s="17">
        <f>K148</f>
        <v>570</v>
      </c>
      <c r="G7" s="18" t="s">
        <v>9</v>
      </c>
      <c r="H7" s="18"/>
      <c r="I7" s="18"/>
    </row>
    <row r="8" spans="2:17" ht="24" customHeight="1" x14ac:dyDescent="0.25">
      <c r="B8" s="279" t="s">
        <v>10</v>
      </c>
      <c r="C8" s="279"/>
      <c r="D8" s="279"/>
      <c r="E8" s="279"/>
      <c r="F8" s="279"/>
      <c r="G8" s="279"/>
      <c r="H8" s="279"/>
      <c r="I8" s="19"/>
    </row>
    <row r="9" spans="2:17" ht="24" customHeight="1" x14ac:dyDescent="0.25">
      <c r="B9" s="279" t="s">
        <v>11</v>
      </c>
      <c r="C9" s="279"/>
      <c r="D9" s="279"/>
      <c r="E9" s="279"/>
      <c r="F9" s="279"/>
      <c r="G9" s="279"/>
      <c r="H9" s="279"/>
      <c r="I9" s="19"/>
    </row>
    <row r="10" spans="2:17" ht="24" customHeight="1" x14ac:dyDescent="0.25">
      <c r="B10" s="293" t="s">
        <v>12</v>
      </c>
      <c r="C10" s="293"/>
      <c r="D10" s="294" t="str">
        <f>CONCATENATE("The ",F1," ",G1," Average is")</f>
        <v>The April 2022 Average is</v>
      </c>
      <c r="E10" s="294"/>
      <c r="F10" s="294"/>
      <c r="G10" s="20">
        <f>K149</f>
        <v>655</v>
      </c>
      <c r="H10" s="21" t="s">
        <v>13</v>
      </c>
      <c r="I10" s="22"/>
    </row>
    <row r="11" spans="2:17" ht="24" customHeight="1" x14ac:dyDescent="0.25">
      <c r="B11" s="282" t="s">
        <v>14</v>
      </c>
      <c r="C11" s="282"/>
      <c r="D11" s="282"/>
      <c r="E11" s="282"/>
      <c r="F11" s="282"/>
      <c r="G11" s="282"/>
      <c r="H11" s="282"/>
      <c r="I11" s="23"/>
      <c r="P11" s="24"/>
      <c r="Q11" s="24"/>
    </row>
    <row r="12" spans="2:17" ht="24" customHeight="1" x14ac:dyDescent="0.25">
      <c r="B12" s="279" t="s">
        <v>162</v>
      </c>
      <c r="C12" s="279"/>
      <c r="D12" s="279"/>
      <c r="E12" s="279"/>
      <c r="F12" s="17">
        <f>K148</f>
        <v>570</v>
      </c>
      <c r="G12" s="18" t="s">
        <v>9</v>
      </c>
      <c r="I12" s="18"/>
      <c r="P12" s="24"/>
      <c r="Q12" s="24"/>
    </row>
    <row r="13" spans="2:17" ht="24" customHeight="1" x14ac:dyDescent="0.25">
      <c r="B13" s="279" t="s">
        <v>15</v>
      </c>
      <c r="C13" s="279"/>
      <c r="D13" s="279"/>
      <c r="E13" s="279"/>
      <c r="F13" s="279"/>
      <c r="G13" s="279"/>
      <c r="H13" s="279"/>
      <c r="I13" s="19"/>
      <c r="P13" s="24"/>
      <c r="Q13" s="24"/>
    </row>
    <row r="14" spans="2:17" ht="24" customHeight="1" x14ac:dyDescent="0.25">
      <c r="B14" s="279" t="s">
        <v>16</v>
      </c>
      <c r="C14" s="279"/>
      <c r="D14" s="279"/>
      <c r="E14" s="279"/>
      <c r="F14" s="279"/>
      <c r="G14" s="279"/>
      <c r="H14" s="279"/>
      <c r="I14" s="19"/>
      <c r="P14" s="24"/>
      <c r="Q14" s="24"/>
    </row>
    <row r="15" spans="2:17" ht="24" customHeight="1" x14ac:dyDescent="0.25">
      <c r="B15" s="279" t="s">
        <v>17</v>
      </c>
      <c r="C15" s="279"/>
      <c r="D15" s="279"/>
      <c r="E15" s="279"/>
      <c r="F15" s="279"/>
      <c r="G15" s="279"/>
      <c r="H15" s="279"/>
      <c r="I15" s="19"/>
      <c r="P15" s="24"/>
      <c r="Q15" s="24"/>
    </row>
    <row r="16" spans="2:17" ht="24" customHeight="1" x14ac:dyDescent="0.25">
      <c r="B16" s="279" t="s">
        <v>18</v>
      </c>
      <c r="C16" s="279"/>
      <c r="D16" s="279"/>
      <c r="E16" s="279"/>
      <c r="F16" s="279"/>
      <c r="G16" s="279"/>
      <c r="H16" s="279"/>
      <c r="I16" s="19"/>
      <c r="P16" s="24"/>
      <c r="Q16" s="24"/>
    </row>
    <row r="17" spans="2:23" ht="24" customHeight="1" x14ac:dyDescent="0.25">
      <c r="B17" s="279" t="s">
        <v>19</v>
      </c>
      <c r="C17" s="279"/>
      <c r="D17" s="279"/>
      <c r="E17" s="279"/>
      <c r="F17" s="279"/>
      <c r="G17" s="279"/>
      <c r="H17" s="279"/>
      <c r="I17" s="19"/>
      <c r="P17" s="24"/>
      <c r="Q17" s="24"/>
    </row>
    <row r="18" spans="2:23" ht="24" customHeight="1" thickBot="1" x14ac:dyDescent="0.3">
      <c r="B18" s="280" t="s">
        <v>20</v>
      </c>
      <c r="C18" s="281"/>
      <c r="D18" s="281"/>
      <c r="E18" s="281"/>
      <c r="F18" s="281"/>
      <c r="G18" s="281"/>
      <c r="H18" s="281"/>
      <c r="I18" s="25"/>
      <c r="P18" s="24"/>
      <c r="Q18" s="24"/>
    </row>
    <row r="19" spans="2:23" ht="33.65" customHeight="1" thickBot="1" x14ac:dyDescent="0.3">
      <c r="B19" s="305" t="s">
        <v>21</v>
      </c>
      <c r="C19" s="306"/>
      <c r="D19" s="306"/>
      <c r="E19" s="306"/>
      <c r="F19" s="306"/>
      <c r="G19" s="306"/>
      <c r="H19" s="307"/>
      <c r="I19" s="26"/>
      <c r="P19" s="27"/>
      <c r="Q19" s="27"/>
      <c r="R19" s="27"/>
      <c r="S19" s="27"/>
      <c r="V19" s="24"/>
      <c r="W19" s="24"/>
    </row>
    <row r="20" spans="2:23" ht="33.65" customHeight="1" thickBot="1" x14ac:dyDescent="0.3">
      <c r="B20" s="254" t="s">
        <v>22</v>
      </c>
      <c r="C20" s="229"/>
      <c r="D20" s="229"/>
      <c r="E20" s="229"/>
      <c r="F20" s="229"/>
      <c r="G20" s="229"/>
      <c r="H20" s="230"/>
      <c r="I20" s="9"/>
      <c r="J20" s="1"/>
      <c r="K20" s="1"/>
      <c r="L20" s="1"/>
      <c r="P20" s="24"/>
      <c r="Q20" s="24"/>
    </row>
    <row r="21" spans="2:23" ht="33.65" customHeight="1" thickBot="1" x14ac:dyDescent="0.3">
      <c r="B21" s="28" t="s">
        <v>23</v>
      </c>
      <c r="C21" s="29" t="s">
        <v>24</v>
      </c>
      <c r="D21" s="30" t="s">
        <v>25</v>
      </c>
      <c r="E21" s="30" t="s">
        <v>26</v>
      </c>
      <c r="F21" s="30" t="s">
        <v>27</v>
      </c>
      <c r="G21" s="255" t="s">
        <v>28</v>
      </c>
      <c r="H21" s="256"/>
      <c r="I21" s="31"/>
      <c r="J21" s="1"/>
      <c r="K21" s="1"/>
      <c r="L21" s="1"/>
      <c r="P21" s="24"/>
      <c r="Q21" s="24"/>
    </row>
    <row r="22" spans="2:23" ht="29.15" customHeight="1" x14ac:dyDescent="0.3">
      <c r="B22" s="32" t="s">
        <v>29</v>
      </c>
      <c r="C22" s="33" t="s">
        <v>30</v>
      </c>
      <c r="D22" s="34">
        <v>100</v>
      </c>
      <c r="E22" s="35">
        <v>0.2</v>
      </c>
      <c r="F22" s="36">
        <v>100.2</v>
      </c>
      <c r="G22" s="259">
        <f t="shared" ref="G22:G51" si="0">IF((ABS((($K$149-$K$148)/235)*F22/100))&gt;0.01, ((($K$149-$K$148)/235)*F22/100), 0)</f>
        <v>0.36242553191489363</v>
      </c>
      <c r="H22" s="260" t="e">
        <f t="shared" ref="H22:H31" si="1">IF((ABS((J149-J148)*E22/100))&gt;0.1, (J149-J148)*E22/100, 0)</f>
        <v>#VALUE!</v>
      </c>
      <c r="I22" s="37"/>
      <c r="J22" s="1"/>
      <c r="K22" s="1"/>
      <c r="L22" s="1"/>
      <c r="P22" s="24"/>
      <c r="Q22" s="24"/>
    </row>
    <row r="23" spans="2:23" ht="29.15" customHeight="1" x14ac:dyDescent="0.3">
      <c r="B23" s="38">
        <v>702.30010000000004</v>
      </c>
      <c r="C23" s="39" t="s">
        <v>31</v>
      </c>
      <c r="D23" s="40">
        <v>55</v>
      </c>
      <c r="E23" s="40">
        <v>1.7</v>
      </c>
      <c r="F23" s="41">
        <v>56.7</v>
      </c>
      <c r="G23" s="252">
        <f t="shared" si="0"/>
        <v>0.20508510638297875</v>
      </c>
      <c r="H23" s="253" t="e">
        <f t="shared" si="1"/>
        <v>#VALUE!</v>
      </c>
      <c r="I23" s="37"/>
      <c r="J23" s="1"/>
      <c r="K23" s="1"/>
      <c r="L23" s="1"/>
    </row>
    <row r="24" spans="2:23" ht="29.15" customHeight="1" x14ac:dyDescent="0.3">
      <c r="B24" s="38">
        <v>702.30020000000002</v>
      </c>
      <c r="C24" s="39" t="s">
        <v>32</v>
      </c>
      <c r="D24" s="40">
        <v>55</v>
      </c>
      <c r="E24" s="40">
        <v>1.7</v>
      </c>
      <c r="F24" s="41">
        <v>56.7</v>
      </c>
      <c r="G24" s="252">
        <f t="shared" si="0"/>
        <v>0.20508510638297875</v>
      </c>
      <c r="H24" s="253">
        <f t="shared" si="1"/>
        <v>0</v>
      </c>
      <c r="I24" s="37"/>
      <c r="J24" s="1"/>
      <c r="K24" s="1"/>
      <c r="L24" s="1"/>
    </row>
    <row r="25" spans="2:23" ht="29.15" customHeight="1" x14ac:dyDescent="0.3">
      <c r="B25" s="38">
        <v>702.31010000000003</v>
      </c>
      <c r="C25" s="39" t="s">
        <v>33</v>
      </c>
      <c r="D25" s="40">
        <v>63</v>
      </c>
      <c r="E25" s="40">
        <v>2.7</v>
      </c>
      <c r="F25" s="41">
        <v>65.7</v>
      </c>
      <c r="G25" s="252">
        <f t="shared" si="0"/>
        <v>0.23763829787234045</v>
      </c>
      <c r="H25" s="253">
        <f t="shared" si="1"/>
        <v>0</v>
      </c>
      <c r="I25" s="37"/>
      <c r="J25" s="1"/>
      <c r="K25" s="1"/>
      <c r="L25" s="1"/>
    </row>
    <row r="26" spans="2:23" ht="29.15" customHeight="1" x14ac:dyDescent="0.3">
      <c r="B26" s="38">
        <v>702.31020000000001</v>
      </c>
      <c r="C26" s="39" t="s">
        <v>34</v>
      </c>
      <c r="D26" s="40">
        <v>63</v>
      </c>
      <c r="E26" s="40">
        <v>2.7</v>
      </c>
      <c r="F26" s="41">
        <v>65.7</v>
      </c>
      <c r="G26" s="252">
        <f t="shared" si="0"/>
        <v>0.23763829787234045</v>
      </c>
      <c r="H26" s="253">
        <f t="shared" si="1"/>
        <v>0</v>
      </c>
      <c r="I26" s="37"/>
      <c r="J26" s="1"/>
      <c r="K26" s="1"/>
      <c r="L26" s="1"/>
    </row>
    <row r="27" spans="2:23" ht="29.15" customHeight="1" x14ac:dyDescent="0.3">
      <c r="B27" s="38">
        <v>702.32010000000002</v>
      </c>
      <c r="C27" s="39" t="s">
        <v>35</v>
      </c>
      <c r="D27" s="40">
        <v>65</v>
      </c>
      <c r="E27" s="40">
        <v>8.1999999999999993</v>
      </c>
      <c r="F27" s="41">
        <v>73.2</v>
      </c>
      <c r="G27" s="252">
        <f t="shared" si="0"/>
        <v>0.26476595744680853</v>
      </c>
      <c r="H27" s="253">
        <f t="shared" si="1"/>
        <v>0</v>
      </c>
      <c r="I27" s="37"/>
      <c r="J27" s="1"/>
      <c r="K27" s="1"/>
      <c r="L27" s="1"/>
    </row>
    <row r="28" spans="2:23" ht="29.15" customHeight="1" x14ac:dyDescent="0.3">
      <c r="B28" s="38">
        <v>702.33010000000002</v>
      </c>
      <c r="C28" s="39" t="s">
        <v>36</v>
      </c>
      <c r="D28" s="40">
        <v>65</v>
      </c>
      <c r="E28" s="40">
        <v>8.1999999999999993</v>
      </c>
      <c r="F28" s="41">
        <v>73.2</v>
      </c>
      <c r="G28" s="252">
        <f t="shared" si="0"/>
        <v>0.26476595744680853</v>
      </c>
      <c r="H28" s="253">
        <f t="shared" si="1"/>
        <v>0</v>
      </c>
      <c r="I28" s="37"/>
      <c r="J28" s="1"/>
      <c r="K28" s="1"/>
      <c r="L28" s="1"/>
    </row>
    <row r="29" spans="2:23" ht="29.15" customHeight="1" x14ac:dyDescent="0.3">
      <c r="B29" s="38">
        <v>702.34010000000001</v>
      </c>
      <c r="C29" s="39" t="s">
        <v>37</v>
      </c>
      <c r="D29" s="40">
        <v>65</v>
      </c>
      <c r="E29" s="40">
        <v>2.7</v>
      </c>
      <c r="F29" s="41">
        <v>67.7</v>
      </c>
      <c r="G29" s="252">
        <f t="shared" si="0"/>
        <v>0.24487234042553194</v>
      </c>
      <c r="H29" s="253">
        <f t="shared" si="1"/>
        <v>0</v>
      </c>
      <c r="I29" s="37"/>
      <c r="J29" s="1"/>
      <c r="K29" s="1"/>
      <c r="L29" s="1"/>
    </row>
    <row r="30" spans="2:23" ht="29.15" customHeight="1" x14ac:dyDescent="0.3">
      <c r="B30" s="38">
        <v>702.34019999999998</v>
      </c>
      <c r="C30" s="39" t="s">
        <v>38</v>
      </c>
      <c r="D30" s="40">
        <v>65</v>
      </c>
      <c r="E30" s="42">
        <v>8.1999999999999993</v>
      </c>
      <c r="F30" s="41">
        <v>73.2</v>
      </c>
      <c r="G30" s="252">
        <f t="shared" si="0"/>
        <v>0.26476595744680853</v>
      </c>
      <c r="H30" s="253">
        <f t="shared" si="1"/>
        <v>0</v>
      </c>
      <c r="I30" s="37"/>
      <c r="J30" s="1"/>
      <c r="K30" s="1"/>
      <c r="L30" s="1"/>
    </row>
    <row r="31" spans="2:23" ht="29.15" customHeight="1" x14ac:dyDescent="0.3">
      <c r="B31" s="38">
        <v>702.3501</v>
      </c>
      <c r="C31" s="39" t="s">
        <v>39</v>
      </c>
      <c r="D31" s="40">
        <v>57</v>
      </c>
      <c r="E31" s="40">
        <v>0.2</v>
      </c>
      <c r="F31" s="41">
        <v>57.2</v>
      </c>
      <c r="G31" s="252">
        <f t="shared" si="0"/>
        <v>0.20689361702127662</v>
      </c>
      <c r="H31" s="253">
        <f t="shared" si="1"/>
        <v>0</v>
      </c>
      <c r="I31" s="37"/>
      <c r="J31" s="1"/>
      <c r="K31" s="1"/>
      <c r="L31" s="1"/>
    </row>
    <row r="32" spans="2:23" ht="29.15" customHeight="1" x14ac:dyDescent="0.3">
      <c r="B32" s="43" t="s">
        <v>40</v>
      </c>
      <c r="C32" s="44" t="s">
        <v>39</v>
      </c>
      <c r="D32" s="45">
        <v>65</v>
      </c>
      <c r="E32" s="45">
        <v>0.2</v>
      </c>
      <c r="F32" s="46">
        <v>65.2</v>
      </c>
      <c r="G32" s="277">
        <f t="shared" si="0"/>
        <v>0.23582978723404258</v>
      </c>
      <c r="H32" s="278">
        <f>IF((ABS((J16-J158)*E32/100))&gt;0.1, (J16-J158)*E32/100, 0)</f>
        <v>0</v>
      </c>
      <c r="I32" s="37"/>
      <c r="J32" s="1"/>
      <c r="K32" s="1"/>
      <c r="L32" s="1"/>
    </row>
    <row r="33" spans="2:12" ht="29.15" customHeight="1" x14ac:dyDescent="0.3">
      <c r="B33" s="38">
        <v>702.36009999999999</v>
      </c>
      <c r="C33" s="39" t="s">
        <v>41</v>
      </c>
      <c r="D33" s="40">
        <v>57</v>
      </c>
      <c r="E33" s="40">
        <v>0.2</v>
      </c>
      <c r="F33" s="41">
        <v>57.2</v>
      </c>
      <c r="G33" s="252">
        <f t="shared" si="0"/>
        <v>0.20689361702127662</v>
      </c>
      <c r="H33" s="253">
        <f>IF((ABS((J17-J16)*E33/100))&gt;0.1, (J17-J16)*E33/100, 0)</f>
        <v>0</v>
      </c>
      <c r="I33" s="37"/>
      <c r="J33" s="1"/>
      <c r="K33" s="1"/>
      <c r="L33" s="1"/>
    </row>
    <row r="34" spans="2:12" ht="29.15" customHeight="1" x14ac:dyDescent="0.3">
      <c r="B34" s="43" t="s">
        <v>42</v>
      </c>
      <c r="C34" s="44" t="s">
        <v>41</v>
      </c>
      <c r="D34" s="45">
        <v>65</v>
      </c>
      <c r="E34" s="45">
        <v>0.2</v>
      </c>
      <c r="F34" s="46">
        <v>65.2</v>
      </c>
      <c r="G34" s="277">
        <f t="shared" si="0"/>
        <v>0.23582978723404258</v>
      </c>
      <c r="H34" s="278">
        <f>IF((ABS((J18-J17)*E34/100))&gt;0.1, (J18-J17)*E34/100, 0)</f>
        <v>0</v>
      </c>
      <c r="I34" s="37"/>
      <c r="J34" s="1"/>
      <c r="K34" s="1"/>
      <c r="L34" s="1"/>
    </row>
    <row r="35" spans="2:12" ht="29.15" customHeight="1" x14ac:dyDescent="0.3">
      <c r="B35" s="38" t="s">
        <v>43</v>
      </c>
      <c r="C35" s="39" t="s">
        <v>44</v>
      </c>
      <c r="D35" s="40">
        <v>63</v>
      </c>
      <c r="E35" s="40">
        <v>2.7</v>
      </c>
      <c r="F35" s="41">
        <v>65.7</v>
      </c>
      <c r="G35" s="252">
        <f t="shared" si="0"/>
        <v>0.23763829787234045</v>
      </c>
      <c r="H35" s="253" t="e">
        <f>IF((ABS((#REF!-J18)*E35/100))&gt;0.1, (#REF!-J18)*E35/100, 0)</f>
        <v>#REF!</v>
      </c>
      <c r="I35" s="37"/>
      <c r="J35" s="1"/>
      <c r="K35" s="1"/>
      <c r="L35" s="1"/>
    </row>
    <row r="36" spans="2:12" ht="29.15" customHeight="1" x14ac:dyDescent="0.3">
      <c r="B36" s="38" t="s">
        <v>45</v>
      </c>
      <c r="C36" s="39" t="s">
        <v>46</v>
      </c>
      <c r="D36" s="40">
        <v>63</v>
      </c>
      <c r="E36" s="40">
        <v>2.7</v>
      </c>
      <c r="F36" s="41">
        <v>65.7</v>
      </c>
      <c r="G36" s="252">
        <f t="shared" si="0"/>
        <v>0.23763829787234045</v>
      </c>
      <c r="H36" s="253" t="e">
        <f>IF((ABS((J20-#REF!)*E36/100))&gt;0.1, (J20-#REF!)*E36/100, 0)</f>
        <v>#REF!</v>
      </c>
      <c r="I36" s="37"/>
      <c r="J36" s="1"/>
      <c r="K36" s="1"/>
      <c r="L36" s="1"/>
    </row>
    <row r="37" spans="2:12" ht="29.15" customHeight="1" x14ac:dyDescent="0.3">
      <c r="B37" s="38" t="s">
        <v>47</v>
      </c>
      <c r="C37" s="39" t="s">
        <v>48</v>
      </c>
      <c r="D37" s="40">
        <v>65</v>
      </c>
      <c r="E37" s="40">
        <v>8.1999999999999993</v>
      </c>
      <c r="F37" s="41">
        <v>73.2</v>
      </c>
      <c r="G37" s="252">
        <f t="shared" si="0"/>
        <v>0.26476595744680853</v>
      </c>
      <c r="H37" s="253">
        <f t="shared" ref="H37:H51" si="2">IF((ABS((J21-J20)*E37/100))&gt;0.1, (J21-J20)*E37/100, 0)</f>
        <v>0</v>
      </c>
      <c r="I37" s="37"/>
      <c r="J37" s="1"/>
      <c r="K37" s="1"/>
      <c r="L37" s="1"/>
    </row>
    <row r="38" spans="2:12" ht="29.15" customHeight="1" x14ac:dyDescent="0.3">
      <c r="B38" s="38">
        <v>702.40009999999995</v>
      </c>
      <c r="C38" s="39" t="s">
        <v>49</v>
      </c>
      <c r="D38" s="40">
        <v>60</v>
      </c>
      <c r="E38" s="40">
        <v>2.7</v>
      </c>
      <c r="F38" s="41">
        <v>62.7</v>
      </c>
      <c r="G38" s="252">
        <f t="shared" si="0"/>
        <v>0.22678723404255322</v>
      </c>
      <c r="H38" s="253">
        <f t="shared" si="2"/>
        <v>0</v>
      </c>
      <c r="I38" s="37"/>
      <c r="J38" s="1"/>
      <c r="K38" s="1"/>
      <c r="L38" s="1"/>
    </row>
    <row r="39" spans="2:12" ht="29.15" customHeight="1" x14ac:dyDescent="0.3">
      <c r="B39" s="38">
        <v>702.40020000000004</v>
      </c>
      <c r="C39" s="39" t="s">
        <v>50</v>
      </c>
      <c r="D39" s="40">
        <v>60</v>
      </c>
      <c r="E39" s="42">
        <v>2.7</v>
      </c>
      <c r="F39" s="41">
        <v>62.7</v>
      </c>
      <c r="G39" s="252">
        <f t="shared" si="0"/>
        <v>0.22678723404255322</v>
      </c>
      <c r="H39" s="253">
        <f t="shared" si="2"/>
        <v>0</v>
      </c>
      <c r="I39" s="37"/>
      <c r="J39" s="1"/>
      <c r="K39" s="1"/>
      <c r="L39" s="1"/>
    </row>
    <row r="40" spans="2:12" ht="29.15" customHeight="1" x14ac:dyDescent="0.3">
      <c r="B40" s="38">
        <v>702.41010000000006</v>
      </c>
      <c r="C40" s="39" t="s">
        <v>51</v>
      </c>
      <c r="D40" s="40">
        <v>65</v>
      </c>
      <c r="E40" s="40">
        <v>2.7</v>
      </c>
      <c r="F40" s="41">
        <v>67.7</v>
      </c>
      <c r="G40" s="252">
        <f t="shared" si="0"/>
        <v>0.24487234042553194</v>
      </c>
      <c r="H40" s="253">
        <f t="shared" si="2"/>
        <v>0</v>
      </c>
      <c r="I40" s="37"/>
      <c r="J40" s="1"/>
      <c r="K40" s="1"/>
      <c r="L40" s="1"/>
    </row>
    <row r="41" spans="2:12" ht="29.15" customHeight="1" x14ac:dyDescent="0.3">
      <c r="B41" s="38">
        <v>702.42010000000005</v>
      </c>
      <c r="C41" s="39" t="s">
        <v>52</v>
      </c>
      <c r="D41" s="40">
        <v>65</v>
      </c>
      <c r="E41" s="40">
        <v>10.199999999999999</v>
      </c>
      <c r="F41" s="41">
        <v>75.2</v>
      </c>
      <c r="G41" s="252">
        <f t="shared" si="0"/>
        <v>0.27200000000000002</v>
      </c>
      <c r="H41" s="253">
        <f t="shared" si="2"/>
        <v>0</v>
      </c>
      <c r="I41" s="37"/>
      <c r="J41" s="1"/>
      <c r="K41" s="1"/>
      <c r="L41" s="1"/>
    </row>
    <row r="42" spans="2:12" ht="29.15" customHeight="1" x14ac:dyDescent="0.3">
      <c r="B42" s="38">
        <v>702.43010000000004</v>
      </c>
      <c r="C42" s="39" t="s">
        <v>53</v>
      </c>
      <c r="D42" s="40">
        <v>65</v>
      </c>
      <c r="E42" s="40">
        <v>10.199999999999999</v>
      </c>
      <c r="F42" s="41">
        <v>75.2</v>
      </c>
      <c r="G42" s="252">
        <f t="shared" si="0"/>
        <v>0.27200000000000002</v>
      </c>
      <c r="H42" s="253">
        <f t="shared" si="2"/>
        <v>0</v>
      </c>
      <c r="I42" s="37"/>
      <c r="J42" s="1"/>
      <c r="K42" s="1"/>
      <c r="L42" s="1"/>
    </row>
    <row r="43" spans="2:12" ht="29.15" customHeight="1" x14ac:dyDescent="0.3">
      <c r="B43" s="38" t="s">
        <v>54</v>
      </c>
      <c r="C43" s="39" t="s">
        <v>55</v>
      </c>
      <c r="D43" s="40">
        <v>57</v>
      </c>
      <c r="E43" s="40">
        <v>0.2</v>
      </c>
      <c r="F43" s="41">
        <v>57.2</v>
      </c>
      <c r="G43" s="252">
        <f t="shared" si="0"/>
        <v>0.20689361702127662</v>
      </c>
      <c r="H43" s="253">
        <f t="shared" si="2"/>
        <v>0</v>
      </c>
      <c r="I43" s="37"/>
      <c r="J43" s="1"/>
      <c r="K43" s="1"/>
      <c r="L43" s="1"/>
    </row>
    <row r="44" spans="2:12" ht="29.15" customHeight="1" x14ac:dyDescent="0.3">
      <c r="B44" s="43" t="s">
        <v>56</v>
      </c>
      <c r="C44" s="44" t="s">
        <v>55</v>
      </c>
      <c r="D44" s="45">
        <v>65</v>
      </c>
      <c r="E44" s="45">
        <v>0.2</v>
      </c>
      <c r="F44" s="46">
        <v>65.2</v>
      </c>
      <c r="G44" s="277">
        <f t="shared" si="0"/>
        <v>0.23582978723404258</v>
      </c>
      <c r="H44" s="278">
        <f t="shared" si="2"/>
        <v>0</v>
      </c>
      <c r="I44" s="37"/>
      <c r="J44" s="1"/>
      <c r="K44" s="1"/>
      <c r="L44" s="1"/>
    </row>
    <row r="45" spans="2:12" ht="29.15" customHeight="1" x14ac:dyDescent="0.3">
      <c r="B45" s="38" t="s">
        <v>57</v>
      </c>
      <c r="C45" s="39" t="s">
        <v>58</v>
      </c>
      <c r="D45" s="40">
        <v>57</v>
      </c>
      <c r="E45" s="40">
        <v>0.2</v>
      </c>
      <c r="F45" s="41">
        <v>57.2</v>
      </c>
      <c r="G45" s="252">
        <f t="shared" si="0"/>
        <v>0.20689361702127662</v>
      </c>
      <c r="H45" s="253">
        <f t="shared" si="2"/>
        <v>0</v>
      </c>
      <c r="I45" s="37"/>
      <c r="J45" s="1"/>
      <c r="K45" s="1"/>
      <c r="L45" s="1"/>
    </row>
    <row r="46" spans="2:12" ht="29.15" customHeight="1" x14ac:dyDescent="0.3">
      <c r="B46" s="43" t="s">
        <v>59</v>
      </c>
      <c r="C46" s="44" t="s">
        <v>58</v>
      </c>
      <c r="D46" s="45">
        <v>65</v>
      </c>
      <c r="E46" s="47">
        <v>0.2</v>
      </c>
      <c r="F46" s="46">
        <v>65.2</v>
      </c>
      <c r="G46" s="277">
        <f t="shared" si="0"/>
        <v>0.23582978723404258</v>
      </c>
      <c r="H46" s="278">
        <f t="shared" si="2"/>
        <v>0</v>
      </c>
      <c r="I46" s="37"/>
      <c r="J46" s="1"/>
      <c r="K46" s="1"/>
      <c r="L46" s="1"/>
    </row>
    <row r="47" spans="2:12" ht="29.15" customHeight="1" x14ac:dyDescent="0.3">
      <c r="B47" s="38">
        <v>702.46010000000001</v>
      </c>
      <c r="C47" s="39" t="s">
        <v>60</v>
      </c>
      <c r="D47" s="40">
        <v>62</v>
      </c>
      <c r="E47" s="40">
        <v>0.2</v>
      </c>
      <c r="F47" s="41">
        <v>62.2</v>
      </c>
      <c r="G47" s="252">
        <f t="shared" si="0"/>
        <v>0.22497872340425534</v>
      </c>
      <c r="H47" s="253">
        <f t="shared" si="2"/>
        <v>0</v>
      </c>
      <c r="I47" s="37"/>
      <c r="J47" s="1"/>
      <c r="K47" s="1"/>
      <c r="L47" s="1"/>
    </row>
    <row r="48" spans="2:12" ht="29.15" customHeight="1" x14ac:dyDescent="0.3">
      <c r="B48" s="38" t="s">
        <v>61</v>
      </c>
      <c r="C48" s="39" t="s">
        <v>62</v>
      </c>
      <c r="D48" s="40">
        <v>60</v>
      </c>
      <c r="E48" s="40">
        <v>2.7</v>
      </c>
      <c r="F48" s="41">
        <v>62.7</v>
      </c>
      <c r="G48" s="252">
        <f t="shared" si="0"/>
        <v>0.22678723404255322</v>
      </c>
      <c r="H48" s="253">
        <f t="shared" si="2"/>
        <v>0</v>
      </c>
      <c r="I48" s="37"/>
      <c r="J48" s="1"/>
      <c r="K48" s="1"/>
      <c r="L48" s="1"/>
    </row>
    <row r="49" spans="2:17" ht="29.15" customHeight="1" x14ac:dyDescent="0.3">
      <c r="B49" s="38" t="s">
        <v>63</v>
      </c>
      <c r="C49" s="39" t="s">
        <v>64</v>
      </c>
      <c r="D49" s="40">
        <v>65</v>
      </c>
      <c r="E49" s="40">
        <v>2.7</v>
      </c>
      <c r="F49" s="41">
        <v>67.7</v>
      </c>
      <c r="G49" s="252">
        <f t="shared" si="0"/>
        <v>0.24487234042553194</v>
      </c>
      <c r="H49" s="253">
        <f t="shared" si="2"/>
        <v>0</v>
      </c>
      <c r="I49" s="37"/>
      <c r="J49" s="1"/>
      <c r="K49" s="1"/>
      <c r="L49" s="1"/>
    </row>
    <row r="50" spans="2:17" ht="29.15" customHeight="1" x14ac:dyDescent="0.3">
      <c r="B50" s="38" t="s">
        <v>65</v>
      </c>
      <c r="C50" s="39" t="s">
        <v>66</v>
      </c>
      <c r="D50" s="40">
        <v>62</v>
      </c>
      <c r="E50" s="40">
        <v>0.2</v>
      </c>
      <c r="F50" s="41">
        <v>62.2</v>
      </c>
      <c r="G50" s="252">
        <f t="shared" si="0"/>
        <v>0.22497872340425534</v>
      </c>
      <c r="H50" s="253">
        <f t="shared" si="2"/>
        <v>0</v>
      </c>
      <c r="I50" s="37"/>
      <c r="J50" s="1"/>
      <c r="K50" s="1"/>
      <c r="L50" s="1"/>
    </row>
    <row r="51" spans="2:17" ht="29.15" customHeight="1" x14ac:dyDescent="0.3">
      <c r="B51" s="38" t="s">
        <v>67</v>
      </c>
      <c r="C51" s="39" t="s">
        <v>68</v>
      </c>
      <c r="D51" s="40">
        <v>40</v>
      </c>
      <c r="E51" s="40">
        <v>0.2</v>
      </c>
      <c r="F51" s="41">
        <v>40.200000000000003</v>
      </c>
      <c r="G51" s="252">
        <f t="shared" si="0"/>
        <v>0.14540425531914894</v>
      </c>
      <c r="H51" s="253">
        <f t="shared" si="2"/>
        <v>0</v>
      </c>
      <c r="I51" s="37"/>
      <c r="J51" s="1"/>
      <c r="K51" s="1"/>
      <c r="L51" s="1"/>
    </row>
    <row r="52" spans="2:17" ht="29.15" customHeight="1" x14ac:dyDescent="0.3">
      <c r="B52" s="38" t="s">
        <v>67</v>
      </c>
      <c r="C52" s="39" t="s">
        <v>69</v>
      </c>
      <c r="D52" s="48"/>
      <c r="E52" s="48"/>
      <c r="F52" s="49"/>
      <c r="G52" s="275" t="s">
        <v>70</v>
      </c>
      <c r="H52" s="276" t="e">
        <f>IF((ABS((#REF!-#REF!)*E52/100))&gt;0.1, (#REF!-#REF!)*E52/100, 0)</f>
        <v>#REF!</v>
      </c>
      <c r="I52" s="37"/>
      <c r="J52" s="1"/>
      <c r="K52" s="1"/>
      <c r="L52" s="1"/>
    </row>
    <row r="53" spans="2:17" ht="29.15" customHeight="1" thickBot="1" x14ac:dyDescent="0.35">
      <c r="B53" s="272" t="s">
        <v>71</v>
      </c>
      <c r="C53" s="273"/>
      <c r="D53" s="273"/>
      <c r="E53" s="273"/>
      <c r="F53" s="273"/>
      <c r="G53" s="273"/>
      <c r="H53" s="274"/>
      <c r="I53" s="37"/>
      <c r="J53" s="1"/>
      <c r="K53" s="1"/>
      <c r="L53" s="1"/>
    </row>
    <row r="54" spans="2:17" ht="45" customHeight="1" thickBot="1" x14ac:dyDescent="0.35">
      <c r="B54" s="50"/>
      <c r="C54" s="51"/>
      <c r="D54" s="52"/>
      <c r="E54" s="53"/>
      <c r="F54" s="54"/>
      <c r="G54" s="55"/>
      <c r="H54" s="55"/>
      <c r="I54" s="37"/>
      <c r="J54" s="1"/>
      <c r="K54" s="1"/>
      <c r="L54" s="1"/>
    </row>
    <row r="55" spans="2:17" ht="46" customHeight="1" thickBot="1" x14ac:dyDescent="0.3">
      <c r="B55" s="254" t="s">
        <v>72</v>
      </c>
      <c r="C55" s="229"/>
      <c r="D55" s="229"/>
      <c r="E55" s="229"/>
      <c r="F55" s="229"/>
      <c r="G55" s="229"/>
      <c r="H55" s="230"/>
      <c r="I55" s="9"/>
      <c r="J55" s="1"/>
      <c r="K55" s="1"/>
      <c r="L55" s="1"/>
    </row>
    <row r="56" spans="2:17" ht="44.15" customHeight="1" thickBot="1" x14ac:dyDescent="0.3">
      <c r="B56" s="28" t="s">
        <v>23</v>
      </c>
      <c r="C56" s="29" t="s">
        <v>24</v>
      </c>
      <c r="D56" s="30" t="s">
        <v>25</v>
      </c>
      <c r="E56" s="30" t="s">
        <v>26</v>
      </c>
      <c r="F56" s="30" t="s">
        <v>27</v>
      </c>
      <c r="G56" s="255" t="s">
        <v>28</v>
      </c>
      <c r="H56" s="256"/>
      <c r="I56" s="31"/>
      <c r="J56" s="1"/>
      <c r="K56" s="1"/>
      <c r="L56" s="1"/>
    </row>
    <row r="57" spans="2:17" ht="24.65" customHeight="1" thickBot="1" x14ac:dyDescent="0.35">
      <c r="B57" s="56" t="s">
        <v>73</v>
      </c>
      <c r="C57" s="57" t="s">
        <v>74</v>
      </c>
      <c r="D57" s="58">
        <v>65</v>
      </c>
      <c r="E57" s="59">
        <v>1</v>
      </c>
      <c r="F57" s="60">
        <f>D57+E57</f>
        <v>66</v>
      </c>
      <c r="G57" s="266">
        <f>IF((ABS((($K$149-$K$148)/235)*F57/100))&gt;0.01, ((($K$149-$K$148)/235)*F57/100), 0)</f>
        <v>0.23872340425531915</v>
      </c>
      <c r="H57" s="267">
        <f>IF((ABS((J43-J42)*E57/100))&gt;0.1, (J43-J42)*E57/100, 0)</f>
        <v>0</v>
      </c>
      <c r="I57" s="37"/>
      <c r="J57" s="1"/>
      <c r="K57" s="1"/>
      <c r="L57" s="1"/>
    </row>
    <row r="58" spans="2:17" ht="45" customHeight="1" thickBot="1" x14ac:dyDescent="0.35">
      <c r="B58" s="50"/>
      <c r="C58" s="51"/>
      <c r="D58" s="52"/>
      <c r="E58" s="53"/>
      <c r="F58" s="54"/>
      <c r="G58" s="55"/>
      <c r="H58" s="55"/>
      <c r="I58" s="37"/>
      <c r="J58" s="1"/>
      <c r="K58" s="1"/>
      <c r="L58" s="1"/>
    </row>
    <row r="59" spans="2:17" ht="46" customHeight="1" thickBot="1" x14ac:dyDescent="0.3">
      <c r="B59" s="254" t="s">
        <v>75</v>
      </c>
      <c r="C59" s="229"/>
      <c r="D59" s="229"/>
      <c r="E59" s="229"/>
      <c r="F59" s="229"/>
      <c r="G59" s="229"/>
      <c r="H59" s="230"/>
      <c r="I59" s="9"/>
      <c r="J59" s="1"/>
      <c r="K59" s="1"/>
      <c r="L59" s="1"/>
      <c r="P59" s="24"/>
      <c r="Q59" s="24"/>
    </row>
    <row r="60" spans="2:17" ht="44.15" customHeight="1" thickBot="1" x14ac:dyDescent="0.3">
      <c r="B60" s="28" t="s">
        <v>23</v>
      </c>
      <c r="C60" s="29" t="s">
        <v>24</v>
      </c>
      <c r="D60" s="30" t="s">
        <v>25</v>
      </c>
      <c r="E60" s="30" t="s">
        <v>26</v>
      </c>
      <c r="F60" s="30" t="s">
        <v>27</v>
      </c>
      <c r="G60" s="255" t="s">
        <v>76</v>
      </c>
      <c r="H60" s="256"/>
      <c r="I60" s="31"/>
      <c r="J60" s="1"/>
      <c r="K60" s="1"/>
      <c r="L60" s="1"/>
      <c r="P60" s="24"/>
      <c r="Q60" s="24"/>
    </row>
    <row r="61" spans="2:17" ht="22.5" customHeight="1" thickBot="1" x14ac:dyDescent="0.35">
      <c r="B61" s="107" t="s">
        <v>77</v>
      </c>
      <c r="C61" s="108" t="s">
        <v>78</v>
      </c>
      <c r="D61" s="109">
        <v>56</v>
      </c>
      <c r="E61" s="110">
        <v>0.2</v>
      </c>
      <c r="F61" s="111">
        <v>56.2</v>
      </c>
      <c r="G61" s="268">
        <f>IF((ABS((($K$149-$K$148)/235)*F61/100))&gt;0.01, ((($K$149-$K$148)/235)*F61/100), 0)</f>
        <v>0.20327659574468085</v>
      </c>
      <c r="H61" s="269">
        <f>IF((ABS((J41-J40)*E61/100))&gt;0.1, (J41-J40)*E61/100, 0)</f>
        <v>0</v>
      </c>
      <c r="I61" s="37"/>
      <c r="J61" s="1"/>
      <c r="K61" s="1"/>
      <c r="L61" s="1"/>
      <c r="P61" s="24"/>
      <c r="Q61" s="24"/>
    </row>
    <row r="62" spans="2:17" ht="44.15" customHeight="1" thickBot="1" x14ac:dyDescent="0.3">
      <c r="B62" s="28" t="s">
        <v>23</v>
      </c>
      <c r="C62" s="29" t="s">
        <v>24</v>
      </c>
      <c r="D62" s="30" t="s">
        <v>25</v>
      </c>
      <c r="E62" s="30" t="s">
        <v>26</v>
      </c>
      <c r="F62" s="30" t="s">
        <v>27</v>
      </c>
      <c r="G62" s="255" t="s">
        <v>81</v>
      </c>
      <c r="H62" s="256"/>
      <c r="I62" s="31"/>
      <c r="J62" s="1"/>
      <c r="K62" s="1"/>
      <c r="L62" s="1"/>
      <c r="P62" s="24"/>
      <c r="Q62" s="24"/>
    </row>
    <row r="63" spans="2:17" ht="22.5" customHeight="1" thickBot="1" x14ac:dyDescent="0.35">
      <c r="B63" s="56" t="s">
        <v>77</v>
      </c>
      <c r="C63" s="112" t="s">
        <v>78</v>
      </c>
      <c r="D63" s="58">
        <v>56</v>
      </c>
      <c r="E63" s="59">
        <v>0.2</v>
      </c>
      <c r="F63" s="60">
        <v>56.2</v>
      </c>
      <c r="G63" s="270">
        <f>IF((ABS((($K$149-$K$148)/2000)*F63/100))&gt;0.001, ((($K$149-$K$148)/2000)*F63/100), 0)</f>
        <v>2.3885000000000003E-2</v>
      </c>
      <c r="H63" s="271">
        <f>IF((ABS((J38-J37)*E63/100))&gt;0.1, (J38-J37)*E63/100, 0)</f>
        <v>0</v>
      </c>
      <c r="I63" s="37"/>
      <c r="J63" s="1"/>
      <c r="K63" s="1"/>
      <c r="L63" s="1"/>
      <c r="P63" s="24"/>
      <c r="Q63" s="24"/>
    </row>
    <row r="64" spans="2:17" ht="44.15" customHeight="1" thickBot="1" x14ac:dyDescent="0.3">
      <c r="B64" s="28" t="s">
        <v>23</v>
      </c>
      <c r="C64" s="29" t="s">
        <v>24</v>
      </c>
      <c r="D64" s="30" t="s">
        <v>25</v>
      </c>
      <c r="E64" s="30" t="s">
        <v>26</v>
      </c>
      <c r="F64" s="30" t="s">
        <v>27</v>
      </c>
      <c r="G64" s="255" t="s">
        <v>76</v>
      </c>
      <c r="H64" s="256"/>
      <c r="I64" s="31"/>
      <c r="J64" s="1"/>
      <c r="K64" s="1"/>
      <c r="L64" s="1"/>
      <c r="P64" s="24"/>
      <c r="Q64" s="24"/>
    </row>
    <row r="65" spans="2:17" ht="22" customHeight="1" thickBot="1" x14ac:dyDescent="0.35">
      <c r="B65" s="32" t="s">
        <v>79</v>
      </c>
      <c r="C65" s="61" t="s">
        <v>80</v>
      </c>
      <c r="D65" s="34">
        <v>95</v>
      </c>
      <c r="E65" s="35">
        <v>0.2</v>
      </c>
      <c r="F65" s="36">
        <v>95.2</v>
      </c>
      <c r="G65" s="259">
        <f>IF((ABS((($K$149-$K$148)/235)*F65/100))&gt;0.01, ((($K$149-$K$148)/235)*F65/100), 0)</f>
        <v>0.34434042553191496</v>
      </c>
      <c r="H65" s="260">
        <f>IF((ABS((J43-J42)*E65/100))&gt;0.1, (J43-J42)*E65/100, 0)</f>
        <v>0</v>
      </c>
      <c r="I65" s="37"/>
      <c r="J65" s="1"/>
      <c r="K65" s="1"/>
      <c r="L65" s="1"/>
    </row>
    <row r="66" spans="2:17" ht="44.15" customHeight="1" thickBot="1" x14ac:dyDescent="0.3">
      <c r="B66" s="28" t="s">
        <v>23</v>
      </c>
      <c r="C66" s="29" t="s">
        <v>24</v>
      </c>
      <c r="D66" s="30" t="s">
        <v>25</v>
      </c>
      <c r="E66" s="30" t="s">
        <v>26</v>
      </c>
      <c r="F66" s="30" t="s">
        <v>27</v>
      </c>
      <c r="G66" s="255" t="s">
        <v>81</v>
      </c>
      <c r="H66" s="256"/>
      <c r="J66" s="1"/>
      <c r="K66" s="1"/>
      <c r="L66" s="1"/>
      <c r="N66" s="63"/>
    </row>
    <row r="67" spans="2:17" ht="22" customHeight="1" x14ac:dyDescent="0.25">
      <c r="B67" s="38" t="s">
        <v>82</v>
      </c>
      <c r="C67" s="62" t="s">
        <v>83</v>
      </c>
      <c r="D67" s="40">
        <v>40</v>
      </c>
      <c r="E67" s="40">
        <v>0.2</v>
      </c>
      <c r="F67" s="41">
        <v>40.200000000000003</v>
      </c>
      <c r="G67" s="252">
        <f>IF((ABS((($K$149-$K$148)/2000)*F67/100))&gt;0.001, ((($K$149-$K$148)/2000)*F67/100), 0)</f>
        <v>1.7085000000000003E-2</v>
      </c>
      <c r="H67" s="253">
        <f>IF((ABS((J42-J41)*E67/100))&gt;0.1, (J42-J41)*E67/100, 0)</f>
        <v>0</v>
      </c>
      <c r="I67" s="31"/>
      <c r="J67" s="1"/>
      <c r="K67" s="1"/>
      <c r="L67" s="1"/>
      <c r="P67" s="24"/>
      <c r="Q67" s="24"/>
    </row>
    <row r="68" spans="2:17" ht="44.15" customHeight="1" thickBot="1" x14ac:dyDescent="0.35">
      <c r="B68" s="263" t="s">
        <v>84</v>
      </c>
      <c r="C68" s="264"/>
      <c r="D68" s="264"/>
      <c r="E68" s="264"/>
      <c r="F68" s="264"/>
      <c r="G68" s="264"/>
      <c r="H68" s="265"/>
      <c r="I68" s="37"/>
      <c r="J68" s="1"/>
      <c r="K68" s="1"/>
      <c r="L68" s="1"/>
      <c r="P68" s="24"/>
      <c r="Q68" s="24"/>
    </row>
    <row r="69" spans="2:17" ht="44.15" customHeight="1" thickBot="1" x14ac:dyDescent="0.3">
      <c r="B69" s="28" t="s">
        <v>23</v>
      </c>
      <c r="C69" s="29" t="s">
        <v>24</v>
      </c>
      <c r="D69" s="30" t="s">
        <v>25</v>
      </c>
      <c r="E69" s="30" t="s">
        <v>26</v>
      </c>
      <c r="F69" s="30" t="s">
        <v>27</v>
      </c>
      <c r="G69" s="255" t="s">
        <v>85</v>
      </c>
      <c r="H69" s="256"/>
      <c r="J69" s="1"/>
      <c r="K69" s="1"/>
      <c r="L69" s="1"/>
      <c r="N69" s="63"/>
    </row>
    <row r="70" spans="2:17" ht="22" customHeight="1" thickBot="1" x14ac:dyDescent="0.3">
      <c r="B70" s="56" t="s">
        <v>77</v>
      </c>
      <c r="C70" s="57" t="s">
        <v>78</v>
      </c>
      <c r="D70" s="58">
        <v>56</v>
      </c>
      <c r="E70" s="59">
        <v>0.2</v>
      </c>
      <c r="F70" s="60">
        <v>56.2</v>
      </c>
      <c r="G70" s="266">
        <f>IF((ABS((($K$149-$K$148)/14400)*F70/100))&gt;0.002, ((($K$149-$K$148)/14400)*F70/100), 0)</f>
        <v>3.3173611111111112E-3</v>
      </c>
      <c r="H70" s="267">
        <f>IF((ABS((J46-J45)*E70/100))&gt;0.1, (J46-J45)*E70/100, 0)</f>
        <v>0</v>
      </c>
      <c r="I70" s="9"/>
      <c r="J70" s="1"/>
      <c r="K70" s="1"/>
      <c r="L70" s="1"/>
    </row>
    <row r="71" spans="2:17" ht="56.25" customHeight="1" thickBot="1" x14ac:dyDescent="0.3">
      <c r="I71" s="31"/>
      <c r="J71" s="1"/>
      <c r="K71" s="1"/>
      <c r="L71" s="1"/>
    </row>
    <row r="72" spans="2:17" ht="46" customHeight="1" thickBot="1" x14ac:dyDescent="0.35">
      <c r="B72" s="254" t="s">
        <v>86</v>
      </c>
      <c r="C72" s="229"/>
      <c r="D72" s="229"/>
      <c r="E72" s="229"/>
      <c r="F72" s="229"/>
      <c r="G72" s="229"/>
      <c r="H72" s="230"/>
      <c r="I72" s="37"/>
      <c r="J72" s="1"/>
      <c r="K72" s="1"/>
      <c r="L72" s="1"/>
    </row>
    <row r="73" spans="2:17" ht="44.15" customHeight="1" thickBot="1" x14ac:dyDescent="0.35">
      <c r="B73" s="64" t="s">
        <v>23</v>
      </c>
      <c r="C73" s="29" t="s">
        <v>24</v>
      </c>
      <c r="D73" s="30" t="s">
        <v>25</v>
      </c>
      <c r="E73" s="30" t="s">
        <v>87</v>
      </c>
      <c r="F73" s="30" t="s">
        <v>27</v>
      </c>
      <c r="G73" s="255" t="s">
        <v>88</v>
      </c>
      <c r="H73" s="256"/>
      <c r="I73" s="37"/>
      <c r="J73" s="1"/>
      <c r="K73" s="1"/>
      <c r="L73" s="1"/>
    </row>
    <row r="74" spans="2:17" ht="22" customHeight="1" x14ac:dyDescent="0.3">
      <c r="B74" s="65" t="s">
        <v>89</v>
      </c>
      <c r="C74" s="61" t="s">
        <v>90</v>
      </c>
      <c r="D74" s="34">
        <v>9</v>
      </c>
      <c r="E74" s="35">
        <v>0.2</v>
      </c>
      <c r="F74" s="36">
        <v>9.1999999999999993</v>
      </c>
      <c r="G74" s="259">
        <f t="shared" ref="G74:G82" si="3">IF((ABS(($K$149-$K$148)*F74/100))&gt;0.1, ($K$149-$K$148)*F74/100, 0)</f>
        <v>7.8199999999999985</v>
      </c>
      <c r="H74" s="260">
        <f>IF((ABS((J59-J54)*E74/100))&gt;0.1, (J59-J54)*E74/100, 0)</f>
        <v>0</v>
      </c>
      <c r="I74" s="37"/>
      <c r="J74" s="1"/>
      <c r="K74" s="1"/>
      <c r="L74" s="1"/>
    </row>
    <row r="75" spans="2:17" ht="22" customHeight="1" x14ac:dyDescent="0.3">
      <c r="B75" s="66" t="s">
        <v>91</v>
      </c>
      <c r="C75" s="62" t="s">
        <v>92</v>
      </c>
      <c r="D75" s="40">
        <v>9</v>
      </c>
      <c r="E75" s="40">
        <v>0.2</v>
      </c>
      <c r="F75" s="41">
        <v>9.1999999999999993</v>
      </c>
      <c r="G75" s="252">
        <f t="shared" si="3"/>
        <v>7.8199999999999985</v>
      </c>
      <c r="H75" s="253">
        <f>IF((ABS((J60-J59)*E75/100))&gt;0.1, (J60-J59)*E75/100, 0)</f>
        <v>0</v>
      </c>
      <c r="I75" s="37"/>
      <c r="J75" s="1"/>
      <c r="K75" s="1"/>
      <c r="L75" s="1"/>
    </row>
    <row r="76" spans="2:17" ht="22" customHeight="1" x14ac:dyDescent="0.3">
      <c r="B76" s="66" t="s">
        <v>93</v>
      </c>
      <c r="C76" s="62" t="s">
        <v>94</v>
      </c>
      <c r="D76" s="40">
        <v>9</v>
      </c>
      <c r="E76" s="40">
        <v>0.2</v>
      </c>
      <c r="F76" s="41">
        <v>9.1999999999999993</v>
      </c>
      <c r="G76" s="252">
        <f t="shared" si="3"/>
        <v>7.8199999999999985</v>
      </c>
      <c r="H76" s="253">
        <f>IF((ABS((J61-J60)*E76/100))&gt;0.1, (J61-J60)*E76/100, 0)</f>
        <v>0</v>
      </c>
      <c r="I76" s="37"/>
      <c r="J76" s="1"/>
      <c r="K76" s="1"/>
      <c r="L76" s="1"/>
    </row>
    <row r="77" spans="2:17" ht="22" customHeight="1" x14ac:dyDescent="0.3">
      <c r="B77" s="66" t="s">
        <v>95</v>
      </c>
      <c r="C77" s="62" t="s">
        <v>96</v>
      </c>
      <c r="D77" s="40">
        <v>7.5</v>
      </c>
      <c r="E77" s="40">
        <v>0.2</v>
      </c>
      <c r="F77" s="41">
        <v>7.7</v>
      </c>
      <c r="G77" s="252">
        <f t="shared" si="3"/>
        <v>6.5449999999999999</v>
      </c>
      <c r="H77" s="253">
        <f>IF((ABS((J65-J61)*E77/100))&gt;0.1, (J65-J61)*E77/100, 0)</f>
        <v>0</v>
      </c>
      <c r="I77" s="37"/>
      <c r="J77" s="1"/>
      <c r="K77" s="1"/>
      <c r="L77" s="1"/>
    </row>
    <row r="78" spans="2:17" ht="22" customHeight="1" x14ac:dyDescent="0.3">
      <c r="B78" s="66" t="s">
        <v>97</v>
      </c>
      <c r="C78" s="62" t="s">
        <v>98</v>
      </c>
      <c r="D78" s="40">
        <v>7.5</v>
      </c>
      <c r="E78" s="40">
        <v>0.2</v>
      </c>
      <c r="F78" s="41">
        <v>7.7</v>
      </c>
      <c r="G78" s="252">
        <f t="shared" si="3"/>
        <v>6.5449999999999999</v>
      </c>
      <c r="H78" s="253" t="e">
        <f>IF((ABS((#REF!-J65)*E78/100))&gt;0.1, (#REF!-J65)*E78/100, 0)</f>
        <v>#REF!</v>
      </c>
      <c r="I78" s="37"/>
      <c r="J78" s="1"/>
      <c r="K78" s="1"/>
      <c r="L78" s="1"/>
    </row>
    <row r="79" spans="2:17" ht="22" customHeight="1" x14ac:dyDescent="0.3">
      <c r="B79" s="66" t="s">
        <v>99</v>
      </c>
      <c r="C79" s="62" t="s">
        <v>100</v>
      </c>
      <c r="D79" s="40">
        <v>7.5</v>
      </c>
      <c r="E79" s="40">
        <v>0.2</v>
      </c>
      <c r="F79" s="41">
        <v>7.7</v>
      </c>
      <c r="G79" s="252">
        <f t="shared" si="3"/>
        <v>6.5449999999999999</v>
      </c>
      <c r="H79" s="253" t="e">
        <f>IF((ABS((J66-#REF!)*E79/100))&gt;0.1, (J66-#REF!)*E79/100, 0)</f>
        <v>#REF!</v>
      </c>
      <c r="I79" s="37"/>
      <c r="J79" s="1"/>
      <c r="K79" s="1"/>
      <c r="L79" s="1"/>
    </row>
    <row r="80" spans="2:17" ht="22" customHeight="1" x14ac:dyDescent="0.3">
      <c r="B80" s="66" t="s">
        <v>101</v>
      </c>
      <c r="C80" s="62" t="s">
        <v>102</v>
      </c>
      <c r="D80" s="40">
        <v>7.5</v>
      </c>
      <c r="E80" s="40">
        <v>0.2</v>
      </c>
      <c r="F80" s="41">
        <v>7.7</v>
      </c>
      <c r="G80" s="252">
        <f t="shared" si="3"/>
        <v>6.5449999999999999</v>
      </c>
      <c r="H80" s="253">
        <f>IF((ABS((J67-J66)*E80/100))&gt;0.1, (J67-J66)*E80/100, 0)</f>
        <v>0</v>
      </c>
      <c r="I80" s="37"/>
      <c r="J80" s="1"/>
      <c r="K80" s="1"/>
      <c r="L80" s="1"/>
    </row>
    <row r="81" spans="2:14" ht="22" customHeight="1" x14ac:dyDescent="0.25">
      <c r="B81" s="66" t="s">
        <v>103</v>
      </c>
      <c r="C81" s="62" t="s">
        <v>104</v>
      </c>
      <c r="D81" s="40">
        <v>13.5</v>
      </c>
      <c r="E81" s="40">
        <v>0.2</v>
      </c>
      <c r="F81" s="41">
        <v>13.7</v>
      </c>
      <c r="G81" s="252">
        <f t="shared" si="3"/>
        <v>11.645</v>
      </c>
      <c r="H81" s="253">
        <f>IF((ABS((J68-J67)*E81/100))&gt;0.1, (J68-J67)*E81/100, 0)</f>
        <v>0</v>
      </c>
      <c r="J81" s="1"/>
      <c r="K81" s="1"/>
      <c r="L81" s="1"/>
      <c r="N81" s="63"/>
    </row>
    <row r="82" spans="2:14" ht="22" customHeight="1" thickBot="1" x14ac:dyDescent="0.3">
      <c r="B82" s="13" t="s">
        <v>105</v>
      </c>
      <c r="C82" s="67" t="s">
        <v>106</v>
      </c>
      <c r="D82" s="68">
        <v>12</v>
      </c>
      <c r="E82" s="68">
        <v>0.2</v>
      </c>
      <c r="F82" s="69">
        <v>12.2</v>
      </c>
      <c r="G82" s="250">
        <f t="shared" si="3"/>
        <v>10.37</v>
      </c>
      <c r="H82" s="251">
        <f>IF((ABS((J69-J68)*E82/100))&gt;0.1, (J69-J68)*E82/100, 0)</f>
        <v>0</v>
      </c>
      <c r="I82" s="9"/>
      <c r="J82" s="1"/>
      <c r="K82" s="1"/>
      <c r="L82" s="1"/>
    </row>
    <row r="83" spans="2:14" ht="56.25" customHeight="1" thickBot="1" x14ac:dyDescent="0.3">
      <c r="I83" s="31"/>
      <c r="J83" s="1"/>
      <c r="K83" s="1"/>
      <c r="L83" s="1"/>
    </row>
    <row r="84" spans="2:14" ht="46" customHeight="1" thickBot="1" x14ac:dyDescent="0.35">
      <c r="B84" s="254" t="s">
        <v>107</v>
      </c>
      <c r="C84" s="229"/>
      <c r="D84" s="229"/>
      <c r="E84" s="229"/>
      <c r="F84" s="229"/>
      <c r="G84" s="229"/>
      <c r="H84" s="230"/>
      <c r="I84" s="37"/>
      <c r="J84" s="1"/>
      <c r="K84" s="1"/>
      <c r="L84" s="1"/>
    </row>
    <row r="85" spans="2:14" ht="43.5" customHeight="1" thickBot="1" x14ac:dyDescent="0.35">
      <c r="B85" s="64" t="s">
        <v>23</v>
      </c>
      <c r="C85" s="29" t="s">
        <v>24</v>
      </c>
      <c r="D85" s="30" t="s">
        <v>25</v>
      </c>
      <c r="E85" s="30" t="s">
        <v>87</v>
      </c>
      <c r="F85" s="30" t="s">
        <v>27</v>
      </c>
      <c r="G85" s="255" t="s">
        <v>88</v>
      </c>
      <c r="H85" s="256"/>
      <c r="I85" s="37"/>
      <c r="J85" s="1"/>
      <c r="K85" s="1"/>
      <c r="L85" s="1"/>
    </row>
    <row r="86" spans="2:14" ht="22" customHeight="1" x14ac:dyDescent="0.25">
      <c r="B86" s="70" t="s">
        <v>108</v>
      </c>
      <c r="C86" s="71" t="s">
        <v>109</v>
      </c>
      <c r="D86" s="72">
        <v>6.5</v>
      </c>
      <c r="E86" s="73">
        <v>1</v>
      </c>
      <c r="F86" s="74">
        <v>7.5</v>
      </c>
      <c r="G86" s="257">
        <f>IF((ABS(($K$149-$K$148)*F86/100))&gt;0.1, ($K$149-$K$148)*F86/100, 0)</f>
        <v>6.375</v>
      </c>
      <c r="H86" s="258">
        <f>IF((ABS((J73-J72)*E86/100))&gt;0.1, (J73-J72)*E86/100, 0)</f>
        <v>0</v>
      </c>
      <c r="J86" s="1"/>
      <c r="K86" s="1"/>
      <c r="L86" s="1"/>
      <c r="N86" s="63"/>
    </row>
    <row r="87" spans="2:14" ht="22" customHeight="1" thickBot="1" x14ac:dyDescent="0.3">
      <c r="B87" s="75" t="s">
        <v>110</v>
      </c>
      <c r="C87" s="67" t="s">
        <v>111</v>
      </c>
      <c r="D87" s="68">
        <v>6.5</v>
      </c>
      <c r="E87" s="68">
        <v>1</v>
      </c>
      <c r="F87" s="69">
        <v>7.5</v>
      </c>
      <c r="G87" s="250">
        <f>IF((ABS(($K$149-$K$148)*F87/100))&gt;0.1, ($K$149-$K$148)*F87/100, 0)</f>
        <v>6.375</v>
      </c>
      <c r="H87" s="251">
        <f>IF((ABS((J74-J73)*E87/100))&gt;0.1, (J74-J73)*E87/100, 0)</f>
        <v>0</v>
      </c>
      <c r="J87" s="1"/>
      <c r="K87" s="1"/>
      <c r="L87" s="1"/>
    </row>
    <row r="88" spans="2:14" ht="43.5" customHeight="1" thickBot="1" x14ac:dyDescent="0.3">
      <c r="J88" s="1"/>
      <c r="K88" s="1"/>
      <c r="L88" s="1"/>
    </row>
    <row r="89" spans="2:14" ht="30" customHeight="1" thickBot="1" x14ac:dyDescent="0.3">
      <c r="B89" s="240" t="s">
        <v>112</v>
      </c>
      <c r="C89" s="241"/>
      <c r="D89" s="241"/>
      <c r="E89" s="241"/>
      <c r="F89" s="241"/>
      <c r="G89" s="241"/>
      <c r="H89" s="242"/>
    </row>
    <row r="90" spans="2:14" ht="71.150000000000006" customHeight="1" thickBot="1" x14ac:dyDescent="0.3">
      <c r="B90" s="228" t="s">
        <v>113</v>
      </c>
      <c r="C90" s="229"/>
      <c r="D90" s="229"/>
      <c r="E90" s="229"/>
      <c r="F90" s="229"/>
      <c r="G90" s="229"/>
      <c r="H90" s="230"/>
    </row>
    <row r="91" spans="2:14" ht="22" customHeight="1" thickBot="1" x14ac:dyDescent="0.3">
      <c r="B91" s="224"/>
      <c r="C91" s="224"/>
      <c r="D91" s="224"/>
      <c r="E91" s="224"/>
      <c r="F91" s="224"/>
      <c r="G91" s="224"/>
      <c r="H91" s="224"/>
    </row>
    <row r="92" spans="2:14" ht="41.5" customHeight="1" x14ac:dyDescent="0.25">
      <c r="B92" s="231" t="s">
        <v>114</v>
      </c>
      <c r="C92" s="76" t="s">
        <v>115</v>
      </c>
      <c r="D92" s="77" t="s">
        <v>116</v>
      </c>
      <c r="E92" s="243" t="s">
        <v>117</v>
      </c>
      <c r="F92" s="243"/>
      <c r="G92" s="244" t="s">
        <v>118</v>
      </c>
      <c r="H92" s="245"/>
    </row>
    <row r="93" spans="2:14" ht="33" customHeight="1" thickBot="1" x14ac:dyDescent="0.3">
      <c r="B93" s="232"/>
      <c r="C93" s="249">
        <v>235</v>
      </c>
      <c r="D93" s="249"/>
      <c r="E93" s="249"/>
      <c r="F93" s="249"/>
      <c r="G93" s="246"/>
      <c r="H93" s="247"/>
      <c r="J93" s="1"/>
      <c r="K93" s="1"/>
      <c r="L93" s="1"/>
    </row>
    <row r="94" spans="2:14" s="78" customFormat="1" ht="33" customHeight="1" x14ac:dyDescent="0.35">
      <c r="B94" s="224"/>
      <c r="C94" s="224"/>
      <c r="D94" s="224"/>
      <c r="E94" s="224"/>
      <c r="F94" s="224"/>
      <c r="G94" s="224"/>
      <c r="H94" s="224"/>
    </row>
    <row r="95" spans="2:14" s="78" customFormat="1" ht="33" customHeight="1" x14ac:dyDescent="0.35">
      <c r="B95" s="225" t="s">
        <v>119</v>
      </c>
      <c r="C95" s="225"/>
      <c r="D95" s="225"/>
      <c r="E95" s="225"/>
      <c r="F95" s="225"/>
      <c r="G95" s="225"/>
      <c r="H95" s="225"/>
    </row>
    <row r="96" spans="2:14" s="78" customFormat="1" ht="40.5" customHeight="1" x14ac:dyDescent="0.35">
      <c r="B96" s="226" t="s">
        <v>120</v>
      </c>
      <c r="C96" s="226"/>
      <c r="E96" s="79"/>
      <c r="F96" s="79"/>
      <c r="G96" s="79"/>
      <c r="H96" s="79"/>
    </row>
    <row r="97" spans="2:17" s="78" customFormat="1" ht="33" customHeight="1" x14ac:dyDescent="0.35">
      <c r="C97" s="103" t="str">
        <f>CONCATENATE(" $45.000"," +")</f>
        <v xml:space="preserve"> $45.000 +</v>
      </c>
      <c r="D97" s="104">
        <f>G22</f>
        <v>0.36242553191489363</v>
      </c>
      <c r="E97" s="105" t="s">
        <v>163</v>
      </c>
      <c r="F97" s="80">
        <f>(45+G22)</f>
        <v>45.362425531914894</v>
      </c>
      <c r="G97" s="18"/>
      <c r="H97" s="18"/>
    </row>
    <row r="98" spans="2:17" ht="43.5" customHeight="1" x14ac:dyDescent="0.4">
      <c r="B98" s="227" t="s">
        <v>121</v>
      </c>
      <c r="C98" s="227"/>
      <c r="D98" s="106">
        <f>F97</f>
        <v>45.362425531914894</v>
      </c>
      <c r="E98" s="81" t="s">
        <v>122</v>
      </c>
      <c r="F98" s="78"/>
      <c r="G98" s="18"/>
      <c r="H98" s="18"/>
      <c r="J98" s="1"/>
      <c r="K98" s="1"/>
      <c r="L98" s="1"/>
    </row>
    <row r="99" spans="2:17" ht="31.5" customHeight="1" thickBot="1" x14ac:dyDescent="0.4">
      <c r="B99" s="78"/>
      <c r="C99" s="78"/>
      <c r="D99" s="80"/>
      <c r="E99" s="18"/>
      <c r="F99" s="18"/>
      <c r="G99" s="18"/>
      <c r="H99" s="18"/>
      <c r="I99" s="9"/>
      <c r="J99" s="1"/>
      <c r="K99" s="1"/>
      <c r="L99" s="1"/>
      <c r="P99" s="24"/>
      <c r="Q99" s="24"/>
    </row>
    <row r="100" spans="2:17" ht="30" customHeight="1" thickBot="1" x14ac:dyDescent="0.3">
      <c r="B100" s="240" t="s">
        <v>112</v>
      </c>
      <c r="C100" s="241"/>
      <c r="D100" s="241"/>
      <c r="E100" s="241"/>
      <c r="F100" s="241"/>
      <c r="G100" s="241"/>
      <c r="H100" s="242"/>
    </row>
    <row r="101" spans="2:17" ht="71.150000000000006" customHeight="1" thickBot="1" x14ac:dyDescent="0.3">
      <c r="B101" s="228" t="s">
        <v>123</v>
      </c>
      <c r="C101" s="229"/>
      <c r="D101" s="229"/>
      <c r="E101" s="229"/>
      <c r="F101" s="229"/>
      <c r="G101" s="229"/>
      <c r="H101" s="230"/>
    </row>
    <row r="102" spans="2:17" ht="15.65" customHeight="1" thickBot="1" x14ac:dyDescent="0.3">
      <c r="B102" s="224"/>
      <c r="C102" s="224"/>
      <c r="D102" s="224"/>
      <c r="E102" s="224"/>
      <c r="F102" s="224"/>
      <c r="G102" s="224"/>
      <c r="H102" s="224"/>
    </row>
    <row r="103" spans="2:17" ht="38.5" customHeight="1" x14ac:dyDescent="0.25">
      <c r="B103" s="231" t="s">
        <v>124</v>
      </c>
      <c r="C103" s="76" t="s">
        <v>115</v>
      </c>
      <c r="D103" s="77" t="s">
        <v>116</v>
      </c>
      <c r="E103" s="243" t="s">
        <v>117</v>
      </c>
      <c r="F103" s="243"/>
      <c r="G103" s="244" t="s">
        <v>125</v>
      </c>
      <c r="H103" s="245"/>
    </row>
    <row r="104" spans="2:17" ht="33" customHeight="1" thickBot="1" x14ac:dyDescent="0.3">
      <c r="B104" s="232"/>
      <c r="C104" s="249">
        <v>235</v>
      </c>
      <c r="D104" s="249"/>
      <c r="E104" s="249"/>
      <c r="F104" s="249"/>
      <c r="G104" s="246"/>
      <c r="H104" s="247"/>
      <c r="J104" s="1"/>
      <c r="K104" s="1"/>
      <c r="L104" s="1"/>
    </row>
    <row r="105" spans="2:17" s="78" customFormat="1" ht="33" customHeight="1" x14ac:dyDescent="0.35">
      <c r="B105" s="224"/>
      <c r="C105" s="224"/>
      <c r="D105" s="224"/>
      <c r="E105" s="224"/>
      <c r="F105" s="224"/>
      <c r="G105" s="224"/>
      <c r="H105" s="224"/>
    </row>
    <row r="106" spans="2:17" s="78" customFormat="1" ht="33" customHeight="1" x14ac:dyDescent="0.35">
      <c r="B106" s="225" t="s">
        <v>126</v>
      </c>
      <c r="C106" s="225"/>
      <c r="D106" s="225"/>
      <c r="E106" s="225"/>
      <c r="F106" s="225"/>
      <c r="G106" s="225"/>
      <c r="H106" s="225"/>
    </row>
    <row r="107" spans="2:17" s="78" customFormat="1" ht="40.5" customHeight="1" x14ac:dyDescent="0.35">
      <c r="B107" s="226" t="s">
        <v>120</v>
      </c>
      <c r="C107" s="226"/>
      <c r="E107" s="79"/>
      <c r="F107" s="79"/>
      <c r="G107" s="79"/>
      <c r="H107" s="79"/>
    </row>
    <row r="108" spans="2:17" s="78" customFormat="1" ht="33" customHeight="1" x14ac:dyDescent="0.35">
      <c r="C108" s="103" t="str">
        <f>CONCATENATE(" $45.000"," +")</f>
        <v xml:space="preserve"> $45.000 +</v>
      </c>
      <c r="D108" s="104">
        <f>G61</f>
        <v>0.20327659574468085</v>
      </c>
      <c r="E108" s="105" t="s">
        <v>163</v>
      </c>
      <c r="F108" s="80">
        <f>(45+G61)</f>
        <v>45.203276595744683</v>
      </c>
      <c r="G108" s="18"/>
      <c r="H108" s="18"/>
    </row>
    <row r="109" spans="2:17" ht="43.5" customHeight="1" x14ac:dyDescent="0.4">
      <c r="B109" s="227" t="s">
        <v>121</v>
      </c>
      <c r="C109" s="227"/>
      <c r="D109" s="106">
        <f>F108</f>
        <v>45.203276595744683</v>
      </c>
      <c r="E109" s="81" t="s">
        <v>122</v>
      </c>
      <c r="F109" s="78"/>
      <c r="G109" s="18"/>
      <c r="H109" s="18"/>
      <c r="J109" s="1"/>
      <c r="K109" s="1"/>
      <c r="L109" s="1"/>
    </row>
    <row r="110" spans="2:17" ht="33" customHeight="1" thickBot="1" x14ac:dyDescent="0.4">
      <c r="B110" s="78"/>
      <c r="C110" s="78"/>
      <c r="D110" s="80"/>
      <c r="E110" s="18"/>
      <c r="F110" s="18"/>
      <c r="G110" s="18"/>
      <c r="H110" s="18"/>
      <c r="I110" s="9"/>
      <c r="J110" s="1"/>
      <c r="K110" s="1"/>
      <c r="L110" s="1"/>
      <c r="P110" s="24"/>
      <c r="Q110" s="24"/>
    </row>
    <row r="111" spans="2:17" ht="30" customHeight="1" thickBot="1" x14ac:dyDescent="0.3">
      <c r="B111" s="240" t="s">
        <v>112</v>
      </c>
      <c r="C111" s="241"/>
      <c r="D111" s="241"/>
      <c r="E111" s="241"/>
      <c r="F111" s="241"/>
      <c r="G111" s="241"/>
      <c r="H111" s="242"/>
    </row>
    <row r="112" spans="2:17" ht="71.150000000000006" customHeight="1" thickBot="1" x14ac:dyDescent="0.3">
      <c r="B112" s="228" t="s">
        <v>127</v>
      </c>
      <c r="C112" s="229"/>
      <c r="D112" s="229"/>
      <c r="E112" s="229"/>
      <c r="F112" s="229"/>
      <c r="G112" s="229"/>
      <c r="H112" s="230"/>
    </row>
    <row r="113" spans="2:17" ht="18" customHeight="1" thickBot="1" x14ac:dyDescent="0.3">
      <c r="B113" s="224"/>
      <c r="C113" s="224"/>
      <c r="D113" s="224"/>
      <c r="E113" s="224"/>
      <c r="F113" s="224"/>
      <c r="G113" s="224"/>
      <c r="H113" s="224"/>
    </row>
    <row r="114" spans="2:17" ht="33.65" customHeight="1" x14ac:dyDescent="0.25">
      <c r="B114" s="231" t="s">
        <v>128</v>
      </c>
      <c r="C114" s="76" t="s">
        <v>115</v>
      </c>
      <c r="D114" s="77" t="s">
        <v>116</v>
      </c>
      <c r="E114" s="243" t="s">
        <v>117</v>
      </c>
      <c r="F114" s="243"/>
      <c r="G114" s="244" t="s">
        <v>125</v>
      </c>
      <c r="H114" s="245"/>
    </row>
    <row r="115" spans="2:17" ht="33" customHeight="1" thickBot="1" x14ac:dyDescent="0.3">
      <c r="B115" s="232"/>
      <c r="C115" s="249">
        <v>2000</v>
      </c>
      <c r="D115" s="249"/>
      <c r="E115" s="249"/>
      <c r="F115" s="249"/>
      <c r="G115" s="246"/>
      <c r="H115" s="247"/>
      <c r="J115" s="1"/>
      <c r="K115" s="1"/>
      <c r="L115" s="1"/>
    </row>
    <row r="116" spans="2:17" s="78" customFormat="1" ht="33" customHeight="1" x14ac:dyDescent="0.35">
      <c r="B116" s="224"/>
      <c r="C116" s="224"/>
      <c r="D116" s="224"/>
      <c r="E116" s="224"/>
      <c r="F116" s="224"/>
      <c r="G116" s="224"/>
      <c r="H116" s="224"/>
    </row>
    <row r="117" spans="2:17" s="78" customFormat="1" ht="33" customHeight="1" x14ac:dyDescent="0.35">
      <c r="B117" s="225" t="s">
        <v>129</v>
      </c>
      <c r="C117" s="225"/>
      <c r="D117" s="225"/>
      <c r="E117" s="225"/>
      <c r="F117" s="225"/>
      <c r="G117" s="225"/>
      <c r="H117" s="225"/>
    </row>
    <row r="118" spans="2:17" s="78" customFormat="1" ht="40.5" customHeight="1" x14ac:dyDescent="0.35">
      <c r="B118" s="226" t="s">
        <v>120</v>
      </c>
      <c r="C118" s="226"/>
      <c r="E118" s="79"/>
      <c r="F118" s="79"/>
      <c r="G118" s="79"/>
      <c r="H118" s="79"/>
    </row>
    <row r="119" spans="2:17" s="78" customFormat="1" ht="33" customHeight="1" x14ac:dyDescent="0.35">
      <c r="C119" s="103" t="str">
        <f>CONCATENATE(" $45.000"," +")</f>
        <v xml:space="preserve"> $45.000 +</v>
      </c>
      <c r="D119" s="104">
        <f>G67</f>
        <v>1.7085000000000003E-2</v>
      </c>
      <c r="E119" s="105" t="s">
        <v>163</v>
      </c>
      <c r="F119" s="80">
        <f>(45+G67)</f>
        <v>45.017085000000002</v>
      </c>
      <c r="G119" s="18"/>
      <c r="H119" s="18"/>
    </row>
    <row r="120" spans="2:17" ht="43.5" customHeight="1" x14ac:dyDescent="0.4">
      <c r="B120" s="227" t="s">
        <v>121</v>
      </c>
      <c r="C120" s="227"/>
      <c r="D120" s="106">
        <f>F119</f>
        <v>45.017085000000002</v>
      </c>
      <c r="E120" s="81" t="s">
        <v>130</v>
      </c>
      <c r="F120" s="78"/>
      <c r="G120" s="18"/>
      <c r="H120" s="18"/>
      <c r="J120" s="1"/>
      <c r="K120" s="1"/>
      <c r="L120" s="1"/>
    </row>
    <row r="121" spans="2:17" ht="34" customHeight="1" thickBot="1" x14ac:dyDescent="0.4">
      <c r="B121" s="78"/>
      <c r="C121" s="78"/>
      <c r="D121" s="80"/>
      <c r="E121" s="18"/>
      <c r="F121" s="18"/>
      <c r="G121" s="18"/>
      <c r="H121" s="18"/>
      <c r="I121" s="9"/>
      <c r="J121" s="1"/>
      <c r="K121" s="1"/>
      <c r="L121" s="1"/>
      <c r="P121" s="24"/>
      <c r="Q121" s="24"/>
    </row>
    <row r="122" spans="2:17" ht="30" customHeight="1" thickBot="1" x14ac:dyDescent="0.3">
      <c r="B122" s="240" t="s">
        <v>112</v>
      </c>
      <c r="C122" s="241"/>
      <c r="D122" s="241"/>
      <c r="E122" s="241"/>
      <c r="F122" s="241"/>
      <c r="G122" s="241"/>
      <c r="H122" s="242"/>
    </row>
    <row r="123" spans="2:17" ht="71.150000000000006" customHeight="1" thickBot="1" x14ac:dyDescent="0.3">
      <c r="B123" s="228" t="s">
        <v>131</v>
      </c>
      <c r="C123" s="229"/>
      <c r="D123" s="229"/>
      <c r="E123" s="229"/>
      <c r="F123" s="229"/>
      <c r="G123" s="229"/>
      <c r="H123" s="230"/>
    </row>
    <row r="124" spans="2:17" ht="26.15" customHeight="1" thickBot="1" x14ac:dyDescent="0.3">
      <c r="B124" s="224"/>
      <c r="C124" s="224"/>
      <c r="D124" s="224"/>
      <c r="E124" s="224"/>
      <c r="F124" s="224"/>
      <c r="G124" s="224"/>
      <c r="H124" s="224"/>
    </row>
    <row r="125" spans="2:17" ht="69" customHeight="1" x14ac:dyDescent="0.25">
      <c r="B125" s="231" t="s">
        <v>132</v>
      </c>
      <c r="C125" s="76" t="s">
        <v>115</v>
      </c>
      <c r="D125" s="77" t="s">
        <v>116</v>
      </c>
      <c r="E125" s="243" t="s">
        <v>117</v>
      </c>
      <c r="F125" s="243"/>
      <c r="G125" s="244" t="s">
        <v>118</v>
      </c>
      <c r="H125" s="245"/>
    </row>
    <row r="126" spans="2:17" ht="33" customHeight="1" thickBot="1" x14ac:dyDescent="0.3">
      <c r="B126" s="232"/>
      <c r="C126" s="248">
        <v>14400</v>
      </c>
      <c r="D126" s="249"/>
      <c r="E126" s="249"/>
      <c r="F126" s="249"/>
      <c r="G126" s="246"/>
      <c r="H126" s="247"/>
      <c r="J126" s="1"/>
      <c r="K126" s="1"/>
      <c r="L126" s="1"/>
    </row>
    <row r="127" spans="2:17" s="78" customFormat="1" ht="33" customHeight="1" x14ac:dyDescent="0.35">
      <c r="B127" s="224"/>
      <c r="C127" s="224"/>
      <c r="D127" s="224"/>
      <c r="E127" s="224"/>
      <c r="F127" s="224"/>
      <c r="G127" s="224"/>
      <c r="H127" s="224"/>
    </row>
    <row r="128" spans="2:17" s="78" customFormat="1" ht="33" customHeight="1" x14ac:dyDescent="0.35">
      <c r="B128" s="225" t="s">
        <v>133</v>
      </c>
      <c r="C128" s="225"/>
      <c r="D128" s="225"/>
      <c r="E128" s="225"/>
      <c r="F128" s="225"/>
      <c r="G128" s="225"/>
      <c r="H128" s="225"/>
    </row>
    <row r="129" spans="2:17" s="78" customFormat="1" ht="40.5" customHeight="1" x14ac:dyDescent="0.35">
      <c r="B129" s="226" t="s">
        <v>120</v>
      </c>
      <c r="C129" s="226"/>
      <c r="E129" s="79"/>
      <c r="F129" s="79"/>
      <c r="G129" s="79"/>
      <c r="H129" s="79"/>
    </row>
    <row r="130" spans="2:17" s="78" customFormat="1" ht="33" customHeight="1" x14ac:dyDescent="0.35">
      <c r="C130" s="103" t="str">
        <f>CONCATENATE(" $45.000"," +")</f>
        <v xml:space="preserve"> $45.000 +</v>
      </c>
      <c r="D130" s="104">
        <f>G70</f>
        <v>3.3173611111111112E-3</v>
      </c>
      <c r="E130" s="105" t="s">
        <v>163</v>
      </c>
      <c r="F130" s="80">
        <f>(45+G70)</f>
        <v>45.003317361111108</v>
      </c>
      <c r="G130" s="18"/>
      <c r="H130" s="18"/>
    </row>
    <row r="131" spans="2:17" ht="43.5" customHeight="1" x14ac:dyDescent="0.4">
      <c r="B131" s="227" t="s">
        <v>121</v>
      </c>
      <c r="C131" s="227"/>
      <c r="D131" s="106">
        <f>F130</f>
        <v>45.003317361111108</v>
      </c>
      <c r="E131" s="239" t="s">
        <v>134</v>
      </c>
      <c r="F131" s="239"/>
      <c r="G131" s="18"/>
      <c r="H131" s="78"/>
      <c r="J131" s="1"/>
      <c r="K131" s="1"/>
      <c r="L131" s="1"/>
    </row>
    <row r="132" spans="2:17" ht="27" customHeight="1" thickBot="1" x14ac:dyDescent="0.4">
      <c r="B132" s="78"/>
      <c r="C132" s="78"/>
      <c r="D132" s="80"/>
      <c r="E132" s="18"/>
      <c r="F132" s="18"/>
      <c r="G132" s="18"/>
      <c r="H132" s="18"/>
      <c r="I132" s="9"/>
      <c r="J132" s="1"/>
      <c r="K132" s="1"/>
      <c r="L132" s="1"/>
      <c r="P132" s="24"/>
      <c r="Q132" s="24"/>
    </row>
    <row r="133" spans="2:17" ht="30" customHeight="1" thickBot="1" x14ac:dyDescent="0.3">
      <c r="B133" s="240" t="s">
        <v>112</v>
      </c>
      <c r="C133" s="241"/>
      <c r="D133" s="241"/>
      <c r="E133" s="241"/>
      <c r="F133" s="241"/>
      <c r="G133" s="241"/>
      <c r="H133" s="242"/>
    </row>
    <row r="134" spans="2:17" ht="71.150000000000006" customHeight="1" thickBot="1" x14ac:dyDescent="0.3">
      <c r="B134" s="228" t="s">
        <v>135</v>
      </c>
      <c r="C134" s="229"/>
      <c r="D134" s="229"/>
      <c r="E134" s="229"/>
      <c r="F134" s="229"/>
      <c r="G134" s="229"/>
      <c r="H134" s="230"/>
    </row>
    <row r="135" spans="2:17" ht="23.15" customHeight="1" thickBot="1" x14ac:dyDescent="0.3">
      <c r="B135" s="224"/>
      <c r="C135" s="224"/>
      <c r="D135" s="224"/>
      <c r="E135" s="224"/>
      <c r="F135" s="224"/>
      <c r="G135" s="224"/>
      <c r="H135" s="224"/>
    </row>
    <row r="136" spans="2:17" ht="18.75" customHeight="1" x14ac:dyDescent="0.25">
      <c r="B136" s="231" t="s">
        <v>136</v>
      </c>
      <c r="C136" s="233" t="s">
        <v>115</v>
      </c>
      <c r="D136" s="235" t="s">
        <v>116</v>
      </c>
      <c r="E136" s="233" t="s">
        <v>117</v>
      </c>
      <c r="F136" s="233"/>
      <c r="G136" s="233" t="s">
        <v>118</v>
      </c>
      <c r="H136" s="237"/>
    </row>
    <row r="137" spans="2:17" ht="33" customHeight="1" thickBot="1" x14ac:dyDescent="0.3">
      <c r="B137" s="232"/>
      <c r="C137" s="234"/>
      <c r="D137" s="236"/>
      <c r="E137" s="234"/>
      <c r="F137" s="234"/>
      <c r="G137" s="234"/>
      <c r="H137" s="238"/>
      <c r="J137" s="1"/>
      <c r="K137" s="1"/>
      <c r="L137" s="1"/>
    </row>
    <row r="138" spans="2:17" s="78" customFormat="1" ht="33" customHeight="1" x14ac:dyDescent="0.35">
      <c r="B138" s="224"/>
      <c r="C138" s="224"/>
      <c r="D138" s="224"/>
      <c r="E138" s="224"/>
      <c r="F138" s="224"/>
      <c r="G138" s="224"/>
      <c r="H138" s="224"/>
    </row>
    <row r="139" spans="2:17" s="78" customFormat="1" ht="33" customHeight="1" x14ac:dyDescent="0.35">
      <c r="B139" s="225" t="s">
        <v>137</v>
      </c>
      <c r="C139" s="225"/>
      <c r="D139" s="225"/>
      <c r="E139" s="225"/>
      <c r="F139" s="225"/>
      <c r="G139" s="225"/>
      <c r="H139" s="225"/>
    </row>
    <row r="140" spans="2:17" s="78" customFormat="1" ht="40.5" customHeight="1" x14ac:dyDescent="0.35">
      <c r="B140" s="226" t="s">
        <v>120</v>
      </c>
      <c r="C140" s="226"/>
      <c r="E140" s="79"/>
      <c r="F140" s="79"/>
      <c r="G140" s="79"/>
      <c r="H140" s="79"/>
    </row>
    <row r="141" spans="2:17" s="78" customFormat="1" ht="33" customHeight="1" thickBot="1" x14ac:dyDescent="0.4">
      <c r="C141" s="103" t="str">
        <f>CONCATENATE(" $45.000"," +")</f>
        <v xml:space="preserve"> $45.000 +</v>
      </c>
      <c r="D141" s="104">
        <f>G74</f>
        <v>7.8199999999999985</v>
      </c>
      <c r="E141" s="105" t="s">
        <v>163</v>
      </c>
      <c r="F141" s="80">
        <f>(45+G74)</f>
        <v>52.82</v>
      </c>
      <c r="G141" s="18"/>
      <c r="H141" s="18"/>
    </row>
    <row r="142" spans="2:17" ht="18.5" thickBot="1" x14ac:dyDescent="0.45">
      <c r="B142" s="227" t="s">
        <v>121</v>
      </c>
      <c r="C142" s="227"/>
      <c r="D142" s="106">
        <f>F141</f>
        <v>52.82</v>
      </c>
      <c r="E142" s="81" t="s">
        <v>13</v>
      </c>
      <c r="F142" s="81"/>
      <c r="G142" s="18"/>
      <c r="H142" s="78"/>
      <c r="J142" s="285" t="s">
        <v>138</v>
      </c>
      <c r="K142" s="286"/>
      <c r="M142" s="287" t="s">
        <v>139</v>
      </c>
      <c r="N142" s="237"/>
      <c r="O142" s="24"/>
    </row>
    <row r="143" spans="2:17" ht="17.5" x14ac:dyDescent="0.35">
      <c r="B143" s="78"/>
      <c r="C143" s="78"/>
      <c r="D143" s="80"/>
      <c r="E143" s="18"/>
      <c r="F143" s="18"/>
      <c r="G143" s="18"/>
      <c r="H143" s="18"/>
      <c r="J143" s="82"/>
      <c r="K143" s="83"/>
      <c r="M143" s="288"/>
      <c r="N143" s="289"/>
      <c r="O143" s="24"/>
    </row>
    <row r="144" spans="2:17" ht="15.5" x14ac:dyDescent="0.25">
      <c r="J144" s="84" t="s">
        <v>140</v>
      </c>
      <c r="K144" s="85">
        <v>2022</v>
      </c>
      <c r="M144" s="290"/>
      <c r="N144" s="291"/>
      <c r="O144" s="24"/>
    </row>
    <row r="145" spans="10:15" ht="15.5" x14ac:dyDescent="0.25">
      <c r="J145" s="84" t="s">
        <v>141</v>
      </c>
      <c r="K145" s="85" t="s">
        <v>142</v>
      </c>
      <c r="L145" s="86"/>
      <c r="M145" s="87" t="s">
        <v>143</v>
      </c>
      <c r="N145" s="88">
        <v>2022</v>
      </c>
      <c r="O145" s="24"/>
    </row>
    <row r="146" spans="10:15" ht="16" thickBot="1" x14ac:dyDescent="0.3">
      <c r="J146" s="89"/>
      <c r="K146" s="90"/>
      <c r="M146" s="91" t="s">
        <v>144</v>
      </c>
      <c r="N146" s="92" t="s">
        <v>145</v>
      </c>
    </row>
    <row r="147" spans="10:15" ht="16" thickBot="1" x14ac:dyDescent="0.3">
      <c r="J147" s="283" t="s">
        <v>0</v>
      </c>
      <c r="K147" s="284"/>
      <c r="M147" s="91" t="s">
        <v>146</v>
      </c>
      <c r="N147" s="93" t="s">
        <v>116</v>
      </c>
    </row>
    <row r="148" spans="10:15" ht="15.5" x14ac:dyDescent="0.25">
      <c r="J148" s="84" t="s">
        <v>147</v>
      </c>
      <c r="K148" s="94">
        <v>570</v>
      </c>
      <c r="M148" s="91" t="s">
        <v>148</v>
      </c>
      <c r="N148" s="93" t="s">
        <v>116</v>
      </c>
    </row>
    <row r="149" spans="10:15" ht="16" thickBot="1" x14ac:dyDescent="0.3">
      <c r="J149" s="95" t="s">
        <v>149</v>
      </c>
      <c r="K149" s="96">
        <v>655</v>
      </c>
      <c r="M149" s="91" t="s">
        <v>150</v>
      </c>
      <c r="N149" s="93" t="s">
        <v>116</v>
      </c>
    </row>
    <row r="150" spans="10:15" ht="15.5" x14ac:dyDescent="0.25">
      <c r="J150" s="1"/>
      <c r="K150" s="1"/>
      <c r="M150" s="91" t="s">
        <v>142</v>
      </c>
      <c r="N150" s="97">
        <v>655</v>
      </c>
    </row>
    <row r="151" spans="10:15" ht="15.5" x14ac:dyDescent="0.25">
      <c r="J151" s="1"/>
      <c r="K151" s="1"/>
      <c r="M151" s="91" t="s">
        <v>151</v>
      </c>
      <c r="N151" s="97"/>
    </row>
    <row r="152" spans="10:15" ht="15.5" x14ac:dyDescent="0.25">
      <c r="J152" s="1"/>
      <c r="K152" s="1"/>
      <c r="M152" s="91" t="s">
        <v>152</v>
      </c>
      <c r="N152" s="97"/>
    </row>
    <row r="153" spans="10:15" ht="15.5" x14ac:dyDescent="0.25">
      <c r="J153" s="1"/>
      <c r="K153" s="1"/>
      <c r="M153" s="91" t="s">
        <v>153</v>
      </c>
      <c r="N153" s="97"/>
    </row>
    <row r="154" spans="10:15" ht="15.5" x14ac:dyDescent="0.25">
      <c r="J154" s="98"/>
      <c r="K154" s="99"/>
      <c r="M154" s="91" t="s">
        <v>154</v>
      </c>
      <c r="N154" s="97"/>
    </row>
    <row r="155" spans="10:15" ht="15.5" x14ac:dyDescent="0.25">
      <c r="J155" s="100"/>
      <c r="K155" s="99"/>
      <c r="M155" s="91" t="s">
        <v>155</v>
      </c>
      <c r="N155" s="97"/>
    </row>
    <row r="156" spans="10:15" ht="15.5" x14ac:dyDescent="0.25">
      <c r="J156" s="100"/>
      <c r="K156" s="99"/>
      <c r="M156" s="91" t="s">
        <v>156</v>
      </c>
      <c r="N156" s="97"/>
    </row>
    <row r="157" spans="10:15" ht="15.5" x14ac:dyDescent="0.25">
      <c r="J157" s="100"/>
      <c r="K157" s="99"/>
      <c r="M157" s="91" t="s">
        <v>157</v>
      </c>
      <c r="N157" s="97"/>
    </row>
    <row r="158" spans="10:15" ht="16" thickBot="1" x14ac:dyDescent="0.3">
      <c r="K158" s="99"/>
      <c r="L158" s="1"/>
      <c r="M158" s="101" t="s">
        <v>158</v>
      </c>
      <c r="N158" s="102"/>
    </row>
    <row r="159" spans="10:15" ht="15.5" x14ac:dyDescent="0.25">
      <c r="M159" s="87"/>
      <c r="N159" s="88">
        <v>2023</v>
      </c>
    </row>
    <row r="160" spans="10:15" ht="15.5" x14ac:dyDescent="0.25">
      <c r="M160" s="91" t="s">
        <v>144</v>
      </c>
      <c r="N160" s="92" t="s">
        <v>145</v>
      </c>
    </row>
    <row r="161" spans="13:14" ht="15.5" x14ac:dyDescent="0.25">
      <c r="M161" s="91" t="s">
        <v>146</v>
      </c>
      <c r="N161" s="97"/>
    </row>
    <row r="162" spans="13:14" ht="15.5" x14ac:dyDescent="0.25">
      <c r="M162" s="91" t="s">
        <v>148</v>
      </c>
      <c r="N162" s="97"/>
    </row>
    <row r="163" spans="13:14" ht="15.5" x14ac:dyDescent="0.25">
      <c r="M163" s="91" t="s">
        <v>150</v>
      </c>
      <c r="N163" s="97"/>
    </row>
    <row r="164" spans="13:14" ht="15.5" x14ac:dyDescent="0.25">
      <c r="M164" s="91" t="s">
        <v>142</v>
      </c>
      <c r="N164" s="97"/>
    </row>
    <row r="165" spans="13:14" ht="15.5" x14ac:dyDescent="0.25">
      <c r="M165" s="91" t="s">
        <v>151</v>
      </c>
      <c r="N165" s="97"/>
    </row>
    <row r="166" spans="13:14" ht="15.5" x14ac:dyDescent="0.25">
      <c r="M166" s="91" t="s">
        <v>152</v>
      </c>
      <c r="N166" s="97"/>
    </row>
    <row r="167" spans="13:14" ht="15.5" x14ac:dyDescent="0.25">
      <c r="M167" s="91" t="s">
        <v>153</v>
      </c>
      <c r="N167" s="97"/>
    </row>
    <row r="168" spans="13:14" ht="15.5" x14ac:dyDescent="0.25">
      <c r="M168" s="91" t="s">
        <v>154</v>
      </c>
      <c r="N168" s="97"/>
    </row>
    <row r="169" spans="13:14" ht="15.5" x14ac:dyDescent="0.25">
      <c r="M169" s="91" t="s">
        <v>155</v>
      </c>
      <c r="N169" s="97"/>
    </row>
    <row r="170" spans="13:14" ht="15.5" x14ac:dyDescent="0.25">
      <c r="M170" s="91" t="s">
        <v>156</v>
      </c>
      <c r="N170" s="97"/>
    </row>
    <row r="171" spans="13:14" ht="15.5" x14ac:dyDescent="0.25">
      <c r="M171" s="91" t="s">
        <v>157</v>
      </c>
      <c r="N171" s="97"/>
    </row>
    <row r="172" spans="13:14" ht="16" thickBot="1" x14ac:dyDescent="0.3">
      <c r="M172" s="101" t="s">
        <v>158</v>
      </c>
      <c r="N172" s="102"/>
    </row>
    <row r="173" spans="13:14" ht="15.5" x14ac:dyDescent="0.25">
      <c r="M173" s="87"/>
      <c r="N173" s="88">
        <v>2024</v>
      </c>
    </row>
    <row r="174" spans="13:14" ht="15.5" x14ac:dyDescent="0.25">
      <c r="M174" s="91" t="s">
        <v>144</v>
      </c>
      <c r="N174" s="92" t="s">
        <v>145</v>
      </c>
    </row>
    <row r="175" spans="13:14" ht="15.5" x14ac:dyDescent="0.25">
      <c r="M175" s="91" t="s">
        <v>146</v>
      </c>
      <c r="N175" s="97"/>
    </row>
    <row r="176" spans="13:14" ht="15.5" x14ac:dyDescent="0.25">
      <c r="M176" s="91" t="s">
        <v>148</v>
      </c>
      <c r="N176" s="97"/>
    </row>
    <row r="177" spans="13:14" ht="15.5" x14ac:dyDescent="0.25">
      <c r="M177" s="91" t="s">
        <v>150</v>
      </c>
      <c r="N177" s="97"/>
    </row>
    <row r="178" spans="13:14" ht="16" thickBot="1" x14ac:dyDescent="0.3">
      <c r="M178" s="101" t="s">
        <v>142</v>
      </c>
      <c r="N178" s="102"/>
    </row>
  </sheetData>
  <sheetProtection algorithmName="SHA-512" hashValue="GeWoUDuvvOBHroSWuRE3c8oDtaEQJJRXw4y6GlThEy0/MH7md7U69Pvvw4jnboInXbVHgrn33QbHchxRpQzJ+g==" saltValue="jgdCJ7JlS1sbsmjnSr+VTg==" spinCount="100000" sheet="1" formatColumns="0" formatRows="0"/>
  <mergeCells count="145">
    <mergeCell ref="J147:K147"/>
    <mergeCell ref="B138:H138"/>
    <mergeCell ref="B139:H139"/>
    <mergeCell ref="B140:C140"/>
    <mergeCell ref="B142:C142"/>
    <mergeCell ref="J142:K142"/>
    <mergeCell ref="M142:N144"/>
    <mergeCell ref="B135:H135"/>
    <mergeCell ref="B136:B137"/>
    <mergeCell ref="C136:C137"/>
    <mergeCell ref="D136:D137"/>
    <mergeCell ref="E136:F137"/>
    <mergeCell ref="G136:H137"/>
    <mergeCell ref="B128:H128"/>
    <mergeCell ref="B129:C129"/>
    <mergeCell ref="B131:C131"/>
    <mergeCell ref="E131:F131"/>
    <mergeCell ref="B133:H133"/>
    <mergeCell ref="B134:H134"/>
    <mergeCell ref="B124:H124"/>
    <mergeCell ref="B125:B126"/>
    <mergeCell ref="E125:F125"/>
    <mergeCell ref="G125:H126"/>
    <mergeCell ref="C126:F126"/>
    <mergeCell ref="B127:H127"/>
    <mergeCell ref="B116:H116"/>
    <mergeCell ref="B117:H117"/>
    <mergeCell ref="B118:C118"/>
    <mergeCell ref="B120:C120"/>
    <mergeCell ref="B122:H122"/>
    <mergeCell ref="B123:H123"/>
    <mergeCell ref="B107:C107"/>
    <mergeCell ref="B109:C109"/>
    <mergeCell ref="B111:H111"/>
    <mergeCell ref="B112:H112"/>
    <mergeCell ref="B113:H113"/>
    <mergeCell ref="B114:B115"/>
    <mergeCell ref="E114:F114"/>
    <mergeCell ref="G114:H115"/>
    <mergeCell ref="C115:F115"/>
    <mergeCell ref="B103:B104"/>
    <mergeCell ref="E103:F103"/>
    <mergeCell ref="G103:H104"/>
    <mergeCell ref="C104:F104"/>
    <mergeCell ref="B105:H105"/>
    <mergeCell ref="B106:H106"/>
    <mergeCell ref="B95:H95"/>
    <mergeCell ref="B96:C96"/>
    <mergeCell ref="B98:C98"/>
    <mergeCell ref="B100:H100"/>
    <mergeCell ref="B101:H101"/>
    <mergeCell ref="B102:H102"/>
    <mergeCell ref="B91:H91"/>
    <mergeCell ref="B92:B93"/>
    <mergeCell ref="E92:F92"/>
    <mergeCell ref="G92:H93"/>
    <mergeCell ref="C93:F93"/>
    <mergeCell ref="B94:H94"/>
    <mergeCell ref="B84:H84"/>
    <mergeCell ref="G85:H85"/>
    <mergeCell ref="G86:H86"/>
    <mergeCell ref="G87:H87"/>
    <mergeCell ref="B89:H89"/>
    <mergeCell ref="B90:H90"/>
    <mergeCell ref="G77:H77"/>
    <mergeCell ref="G78:H78"/>
    <mergeCell ref="G79:H79"/>
    <mergeCell ref="G80:H80"/>
    <mergeCell ref="G81:H81"/>
    <mergeCell ref="G82:H82"/>
    <mergeCell ref="G70:H70"/>
    <mergeCell ref="B72:H72"/>
    <mergeCell ref="G73:H73"/>
    <mergeCell ref="G74:H74"/>
    <mergeCell ref="G75:H75"/>
    <mergeCell ref="G76:H76"/>
    <mergeCell ref="G64:H64"/>
    <mergeCell ref="G65:H65"/>
    <mergeCell ref="G66:H66"/>
    <mergeCell ref="G67:H67"/>
    <mergeCell ref="B68:H68"/>
    <mergeCell ref="G69:H69"/>
    <mergeCell ref="B55:H55"/>
    <mergeCell ref="G56:H56"/>
    <mergeCell ref="G57:H57"/>
    <mergeCell ref="B59:H59"/>
    <mergeCell ref="G60:H60"/>
    <mergeCell ref="G61:H61"/>
    <mergeCell ref="G62:H62"/>
    <mergeCell ref="G63:H63"/>
    <mergeCell ref="G48:H48"/>
    <mergeCell ref="G49:H49"/>
    <mergeCell ref="G50:H50"/>
    <mergeCell ref="G51:H51"/>
    <mergeCell ref="G52:H52"/>
    <mergeCell ref="B53:H53"/>
    <mergeCell ref="G42:H42"/>
    <mergeCell ref="G43:H43"/>
    <mergeCell ref="G44:H44"/>
    <mergeCell ref="G45:H45"/>
    <mergeCell ref="G46:H46"/>
    <mergeCell ref="G47:H47"/>
    <mergeCell ref="G36:H36"/>
    <mergeCell ref="G37:H37"/>
    <mergeCell ref="G38:H38"/>
    <mergeCell ref="G39:H39"/>
    <mergeCell ref="G40:H40"/>
    <mergeCell ref="G41:H41"/>
    <mergeCell ref="G30:H30"/>
    <mergeCell ref="G31:H31"/>
    <mergeCell ref="G32:H32"/>
    <mergeCell ref="G33:H33"/>
    <mergeCell ref="G34:H34"/>
    <mergeCell ref="G35:H35"/>
    <mergeCell ref="G24:H24"/>
    <mergeCell ref="G25:H25"/>
    <mergeCell ref="G26:H26"/>
    <mergeCell ref="G27:H27"/>
    <mergeCell ref="G28:H28"/>
    <mergeCell ref="G29:H29"/>
    <mergeCell ref="B18:H18"/>
    <mergeCell ref="B19:H19"/>
    <mergeCell ref="B20:H20"/>
    <mergeCell ref="G21:H21"/>
    <mergeCell ref="G22:H22"/>
    <mergeCell ref="G23:H23"/>
    <mergeCell ref="B14:H14"/>
    <mergeCell ref="B15:H15"/>
    <mergeCell ref="B16:H16"/>
    <mergeCell ref="B17:H17"/>
    <mergeCell ref="B7:E7"/>
    <mergeCell ref="B8:H8"/>
    <mergeCell ref="B9:H9"/>
    <mergeCell ref="B10:C10"/>
    <mergeCell ref="D10:F10"/>
    <mergeCell ref="B11:H11"/>
    <mergeCell ref="B1:D1"/>
    <mergeCell ref="C3:E3"/>
    <mergeCell ref="G3:H3"/>
    <mergeCell ref="C4:E4"/>
    <mergeCell ref="G4:H4"/>
    <mergeCell ref="B6:E6"/>
    <mergeCell ref="F6:G6"/>
    <mergeCell ref="B12:E12"/>
    <mergeCell ref="B13:H13"/>
  </mergeCells>
  <dataValidations count="5">
    <dataValidation type="list" allowBlank="1" showInputMessage="1" showErrorMessage="1" sqref="K149" xr:uid="{59A5A27F-9595-4E3F-B25A-42CF0922F945}">
      <formula1>$N$145:$N$178</formula1>
    </dataValidation>
    <dataValidation type="list" allowBlank="1" showInputMessage="1" showErrorMessage="1" sqref="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K983038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K917502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K851966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K786430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K720894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K655358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K589822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K524286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K458750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K393214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K327678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K262142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K196606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K131070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K65534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FBE16375-D70A-4151-8687-471C45F34B3F}">
      <formula1>#REF!</formula1>
    </dataValidation>
    <dataValidation type="list" allowBlank="1" showInputMessage="1" showErrorMessage="1" sqref="WVR983034 K145 WLV983034 WBZ983034 VSD983034 VIH983034 UYL983034 UOP983034 UET983034 TUX983034 TLB983034 TBF983034 SRJ983034 SHN983034 RXR983034 RNV983034 RDZ983034 QUD983034 QKH983034 QAL983034 PQP983034 PGT983034 OWX983034 ONB983034 ODF983034 NTJ983034 NJN983034 MZR983034 MPV983034 MFZ983034 LWD983034 LMH983034 LCL983034 KSP983034 KIT983034 JYX983034 JPB983034 JFF983034 IVJ983034 ILN983034 IBR983034 HRV983034 HHZ983034 GYD983034 GOH983034 GEL983034 FUP983034 FKT983034 FAX983034 ERB983034 EHF983034 DXJ983034 DNN983034 DDR983034 CTV983034 CJZ983034 CAD983034 BQH983034 BGL983034 AWP983034 AMT983034 ACX983034 TB983034 JF983034 K983034 WVR917498 WLV917498 WBZ917498 VSD917498 VIH917498 UYL917498 UOP917498 UET917498 TUX917498 TLB917498 TBF917498 SRJ917498 SHN917498 RXR917498 RNV917498 RDZ917498 QUD917498 QKH917498 QAL917498 PQP917498 PGT917498 OWX917498 ONB917498 ODF917498 NTJ917498 NJN917498 MZR917498 MPV917498 MFZ917498 LWD917498 LMH917498 LCL917498 KSP917498 KIT917498 JYX917498 JPB917498 JFF917498 IVJ917498 ILN917498 IBR917498 HRV917498 HHZ917498 GYD917498 GOH917498 GEL917498 FUP917498 FKT917498 FAX917498 ERB917498 EHF917498 DXJ917498 DNN917498 DDR917498 CTV917498 CJZ917498 CAD917498 BQH917498 BGL917498 AWP917498 AMT917498 ACX917498 TB917498 JF917498 K917498 WVR851962 WLV851962 WBZ851962 VSD851962 VIH851962 UYL851962 UOP851962 UET851962 TUX851962 TLB851962 TBF851962 SRJ851962 SHN851962 RXR851962 RNV851962 RDZ851962 QUD851962 QKH851962 QAL851962 PQP851962 PGT851962 OWX851962 ONB851962 ODF851962 NTJ851962 NJN851962 MZR851962 MPV851962 MFZ851962 LWD851962 LMH851962 LCL851962 KSP851962 KIT851962 JYX851962 JPB851962 JFF851962 IVJ851962 ILN851962 IBR851962 HRV851962 HHZ851962 GYD851962 GOH851962 GEL851962 FUP851962 FKT851962 FAX851962 ERB851962 EHF851962 DXJ851962 DNN851962 DDR851962 CTV851962 CJZ851962 CAD851962 BQH851962 BGL851962 AWP851962 AMT851962 ACX851962 TB851962 JF851962 K851962 WVR786426 WLV786426 WBZ786426 VSD786426 VIH786426 UYL786426 UOP786426 UET786426 TUX786426 TLB786426 TBF786426 SRJ786426 SHN786426 RXR786426 RNV786426 RDZ786426 QUD786426 QKH786426 QAL786426 PQP786426 PGT786426 OWX786426 ONB786426 ODF786426 NTJ786426 NJN786426 MZR786426 MPV786426 MFZ786426 LWD786426 LMH786426 LCL786426 KSP786426 KIT786426 JYX786426 JPB786426 JFF786426 IVJ786426 ILN786426 IBR786426 HRV786426 HHZ786426 GYD786426 GOH786426 GEL786426 FUP786426 FKT786426 FAX786426 ERB786426 EHF786426 DXJ786426 DNN786426 DDR786426 CTV786426 CJZ786426 CAD786426 BQH786426 BGL786426 AWP786426 AMT786426 ACX786426 TB786426 JF786426 K786426 WVR720890 WLV720890 WBZ720890 VSD720890 VIH720890 UYL720890 UOP720890 UET720890 TUX720890 TLB720890 TBF720890 SRJ720890 SHN720890 RXR720890 RNV720890 RDZ720890 QUD720890 QKH720890 QAL720890 PQP720890 PGT720890 OWX720890 ONB720890 ODF720890 NTJ720890 NJN720890 MZR720890 MPV720890 MFZ720890 LWD720890 LMH720890 LCL720890 KSP720890 KIT720890 JYX720890 JPB720890 JFF720890 IVJ720890 ILN720890 IBR720890 HRV720890 HHZ720890 GYD720890 GOH720890 GEL720890 FUP720890 FKT720890 FAX720890 ERB720890 EHF720890 DXJ720890 DNN720890 DDR720890 CTV720890 CJZ720890 CAD720890 BQH720890 BGL720890 AWP720890 AMT720890 ACX720890 TB720890 JF720890 K720890 WVR655354 WLV655354 WBZ655354 VSD655354 VIH655354 UYL655354 UOP655354 UET655354 TUX655354 TLB655354 TBF655354 SRJ655354 SHN655354 RXR655354 RNV655354 RDZ655354 QUD655354 QKH655354 QAL655354 PQP655354 PGT655354 OWX655354 ONB655354 ODF655354 NTJ655354 NJN655354 MZR655354 MPV655354 MFZ655354 LWD655354 LMH655354 LCL655354 KSP655354 KIT655354 JYX655354 JPB655354 JFF655354 IVJ655354 ILN655354 IBR655354 HRV655354 HHZ655354 GYD655354 GOH655354 GEL655354 FUP655354 FKT655354 FAX655354 ERB655354 EHF655354 DXJ655354 DNN655354 DDR655354 CTV655354 CJZ655354 CAD655354 BQH655354 BGL655354 AWP655354 AMT655354 ACX655354 TB655354 JF655354 K655354 WVR589818 WLV589818 WBZ589818 VSD589818 VIH589818 UYL589818 UOP589818 UET589818 TUX589818 TLB589818 TBF589818 SRJ589818 SHN589818 RXR589818 RNV589818 RDZ589818 QUD589818 QKH589818 QAL589818 PQP589818 PGT589818 OWX589818 ONB589818 ODF589818 NTJ589818 NJN589818 MZR589818 MPV589818 MFZ589818 LWD589818 LMH589818 LCL589818 KSP589818 KIT589818 JYX589818 JPB589818 JFF589818 IVJ589818 ILN589818 IBR589818 HRV589818 HHZ589818 GYD589818 GOH589818 GEL589818 FUP589818 FKT589818 FAX589818 ERB589818 EHF589818 DXJ589818 DNN589818 DDR589818 CTV589818 CJZ589818 CAD589818 BQH589818 BGL589818 AWP589818 AMT589818 ACX589818 TB589818 JF589818 K589818 WVR524282 WLV524282 WBZ524282 VSD524282 VIH524282 UYL524282 UOP524282 UET524282 TUX524282 TLB524282 TBF524282 SRJ524282 SHN524282 RXR524282 RNV524282 RDZ524282 QUD524282 QKH524282 QAL524282 PQP524282 PGT524282 OWX524282 ONB524282 ODF524282 NTJ524282 NJN524282 MZR524282 MPV524282 MFZ524282 LWD524282 LMH524282 LCL524282 KSP524282 KIT524282 JYX524282 JPB524282 JFF524282 IVJ524282 ILN524282 IBR524282 HRV524282 HHZ524282 GYD524282 GOH524282 GEL524282 FUP524282 FKT524282 FAX524282 ERB524282 EHF524282 DXJ524282 DNN524282 DDR524282 CTV524282 CJZ524282 CAD524282 BQH524282 BGL524282 AWP524282 AMT524282 ACX524282 TB524282 JF524282 K524282 WVR458746 WLV458746 WBZ458746 VSD458746 VIH458746 UYL458746 UOP458746 UET458746 TUX458746 TLB458746 TBF458746 SRJ458746 SHN458746 RXR458746 RNV458746 RDZ458746 QUD458746 QKH458746 QAL458746 PQP458746 PGT458746 OWX458746 ONB458746 ODF458746 NTJ458746 NJN458746 MZR458746 MPV458746 MFZ458746 LWD458746 LMH458746 LCL458746 KSP458746 KIT458746 JYX458746 JPB458746 JFF458746 IVJ458746 ILN458746 IBR458746 HRV458746 HHZ458746 GYD458746 GOH458746 GEL458746 FUP458746 FKT458746 FAX458746 ERB458746 EHF458746 DXJ458746 DNN458746 DDR458746 CTV458746 CJZ458746 CAD458746 BQH458746 BGL458746 AWP458746 AMT458746 ACX458746 TB458746 JF458746 K458746 WVR393210 WLV393210 WBZ393210 VSD393210 VIH393210 UYL393210 UOP393210 UET393210 TUX393210 TLB393210 TBF393210 SRJ393210 SHN393210 RXR393210 RNV393210 RDZ393210 QUD393210 QKH393210 QAL393210 PQP393210 PGT393210 OWX393210 ONB393210 ODF393210 NTJ393210 NJN393210 MZR393210 MPV393210 MFZ393210 LWD393210 LMH393210 LCL393210 KSP393210 KIT393210 JYX393210 JPB393210 JFF393210 IVJ393210 ILN393210 IBR393210 HRV393210 HHZ393210 GYD393210 GOH393210 GEL393210 FUP393210 FKT393210 FAX393210 ERB393210 EHF393210 DXJ393210 DNN393210 DDR393210 CTV393210 CJZ393210 CAD393210 BQH393210 BGL393210 AWP393210 AMT393210 ACX393210 TB393210 JF393210 K393210 WVR327674 WLV327674 WBZ327674 VSD327674 VIH327674 UYL327674 UOP327674 UET327674 TUX327674 TLB327674 TBF327674 SRJ327674 SHN327674 RXR327674 RNV327674 RDZ327674 QUD327674 QKH327674 QAL327674 PQP327674 PGT327674 OWX327674 ONB327674 ODF327674 NTJ327674 NJN327674 MZR327674 MPV327674 MFZ327674 LWD327674 LMH327674 LCL327674 KSP327674 KIT327674 JYX327674 JPB327674 JFF327674 IVJ327674 ILN327674 IBR327674 HRV327674 HHZ327674 GYD327674 GOH327674 GEL327674 FUP327674 FKT327674 FAX327674 ERB327674 EHF327674 DXJ327674 DNN327674 DDR327674 CTV327674 CJZ327674 CAD327674 BQH327674 BGL327674 AWP327674 AMT327674 ACX327674 TB327674 JF327674 K327674 WVR262138 WLV262138 WBZ262138 VSD262138 VIH262138 UYL262138 UOP262138 UET262138 TUX262138 TLB262138 TBF262138 SRJ262138 SHN262138 RXR262138 RNV262138 RDZ262138 QUD262138 QKH262138 QAL262138 PQP262138 PGT262138 OWX262138 ONB262138 ODF262138 NTJ262138 NJN262138 MZR262138 MPV262138 MFZ262138 LWD262138 LMH262138 LCL262138 KSP262138 KIT262138 JYX262138 JPB262138 JFF262138 IVJ262138 ILN262138 IBR262138 HRV262138 HHZ262138 GYD262138 GOH262138 GEL262138 FUP262138 FKT262138 FAX262138 ERB262138 EHF262138 DXJ262138 DNN262138 DDR262138 CTV262138 CJZ262138 CAD262138 BQH262138 BGL262138 AWP262138 AMT262138 ACX262138 TB262138 JF262138 K262138 WVR196602 WLV196602 WBZ196602 VSD196602 VIH196602 UYL196602 UOP196602 UET196602 TUX196602 TLB196602 TBF196602 SRJ196602 SHN196602 RXR196602 RNV196602 RDZ196602 QUD196602 QKH196602 QAL196602 PQP196602 PGT196602 OWX196602 ONB196602 ODF196602 NTJ196602 NJN196602 MZR196602 MPV196602 MFZ196602 LWD196602 LMH196602 LCL196602 KSP196602 KIT196602 JYX196602 JPB196602 JFF196602 IVJ196602 ILN196602 IBR196602 HRV196602 HHZ196602 GYD196602 GOH196602 GEL196602 FUP196602 FKT196602 FAX196602 ERB196602 EHF196602 DXJ196602 DNN196602 DDR196602 CTV196602 CJZ196602 CAD196602 BQH196602 BGL196602 AWP196602 AMT196602 ACX196602 TB196602 JF196602 K196602 WVR131066 WLV131066 WBZ131066 VSD131066 VIH131066 UYL131066 UOP131066 UET131066 TUX131066 TLB131066 TBF131066 SRJ131066 SHN131066 RXR131066 RNV131066 RDZ131066 QUD131066 QKH131066 QAL131066 PQP131066 PGT131066 OWX131066 ONB131066 ODF131066 NTJ131066 NJN131066 MZR131066 MPV131066 MFZ131066 LWD131066 LMH131066 LCL131066 KSP131066 KIT131066 JYX131066 JPB131066 JFF131066 IVJ131066 ILN131066 IBR131066 HRV131066 HHZ131066 GYD131066 GOH131066 GEL131066 FUP131066 FKT131066 FAX131066 ERB131066 EHF131066 DXJ131066 DNN131066 DDR131066 CTV131066 CJZ131066 CAD131066 BQH131066 BGL131066 AWP131066 AMT131066 ACX131066 TB131066 JF131066 K131066 WVR65530 WLV65530 WBZ65530 VSD65530 VIH65530 UYL65530 UOP65530 UET65530 TUX65530 TLB65530 TBF65530 SRJ65530 SHN65530 RXR65530 RNV65530 RDZ65530 QUD65530 QKH65530 QAL65530 PQP65530 PGT65530 OWX65530 ONB65530 ODF65530 NTJ65530 NJN65530 MZR65530 MPV65530 MFZ65530 LWD65530 LMH65530 LCL65530 KSP65530 KIT65530 JYX65530 JPB65530 JFF65530 IVJ65530 ILN65530 IBR65530 HRV65530 HHZ65530 GYD65530 GOH65530 GEL65530 FUP65530 FKT65530 FAX65530 ERB65530 EHF65530 DXJ65530 DNN65530 DDR65530 CTV65530 CJZ65530 CAD65530 BQH65530 BGL65530 AWP65530 AMT65530 ACX65530 TB65530 JF65530 K65530" xr:uid="{AFDBED7D-53E2-4F8E-883B-1FF25209D1CE}">
      <formula1>$M$147:$M$158</formula1>
    </dataValidation>
    <dataValidation type="list" allowBlank="1" showInputMessage="1" showErrorMessage="1" sqref="JF3 WVR983033 WLV983033 WBZ983033 VSD983033 VIH983033 UYL983033 UOP983033 UET983033 TUX983033 TLB983033 TBF983033 SRJ983033 SHN983033 RXR983033 RNV983033 RDZ983033 QUD983033 QKH983033 QAL983033 PQP983033 PGT983033 OWX983033 ONB983033 ODF983033 NTJ983033 NJN983033 MZR983033 MPV983033 MFZ983033 LWD983033 LMH983033 LCL983033 KSP983033 KIT983033 JYX983033 JPB983033 JFF983033 IVJ983033 ILN983033 IBR983033 HRV983033 HHZ983033 GYD983033 GOH983033 GEL983033 FUP983033 FKT983033 FAX983033 ERB983033 EHF983033 DXJ983033 DNN983033 DDR983033 CTV983033 CJZ983033 CAD983033 BQH983033 BGL983033 AWP983033 AMT983033 ACX983033 TB983033 JF983033 K983033 WVR917497 WLV917497 WBZ917497 VSD917497 VIH917497 UYL917497 UOP917497 UET917497 TUX917497 TLB917497 TBF917497 SRJ917497 SHN917497 RXR917497 RNV917497 RDZ917497 QUD917497 QKH917497 QAL917497 PQP917497 PGT917497 OWX917497 ONB917497 ODF917497 NTJ917497 NJN917497 MZR917497 MPV917497 MFZ917497 LWD917497 LMH917497 LCL917497 KSP917497 KIT917497 JYX917497 JPB917497 JFF917497 IVJ917497 ILN917497 IBR917497 HRV917497 HHZ917497 GYD917497 GOH917497 GEL917497 FUP917497 FKT917497 FAX917497 ERB917497 EHF917497 DXJ917497 DNN917497 DDR917497 CTV917497 CJZ917497 CAD917497 BQH917497 BGL917497 AWP917497 AMT917497 ACX917497 TB917497 JF917497 K917497 WVR851961 WLV851961 WBZ851961 VSD851961 VIH851961 UYL851961 UOP851961 UET851961 TUX851961 TLB851961 TBF851961 SRJ851961 SHN851961 RXR851961 RNV851961 RDZ851961 QUD851961 QKH851961 QAL851961 PQP851961 PGT851961 OWX851961 ONB851961 ODF851961 NTJ851961 NJN851961 MZR851961 MPV851961 MFZ851961 LWD851961 LMH851961 LCL851961 KSP851961 KIT851961 JYX851961 JPB851961 JFF851961 IVJ851961 ILN851961 IBR851961 HRV851961 HHZ851961 GYD851961 GOH851961 GEL851961 FUP851961 FKT851961 FAX851961 ERB851961 EHF851961 DXJ851961 DNN851961 DDR851961 CTV851961 CJZ851961 CAD851961 BQH851961 BGL851961 AWP851961 AMT851961 ACX851961 TB851961 JF851961 K851961 WVR786425 WLV786425 WBZ786425 VSD786425 VIH786425 UYL786425 UOP786425 UET786425 TUX786425 TLB786425 TBF786425 SRJ786425 SHN786425 RXR786425 RNV786425 RDZ786425 QUD786425 QKH786425 QAL786425 PQP786425 PGT786425 OWX786425 ONB786425 ODF786425 NTJ786425 NJN786425 MZR786425 MPV786425 MFZ786425 LWD786425 LMH786425 LCL786425 KSP786425 KIT786425 JYX786425 JPB786425 JFF786425 IVJ786425 ILN786425 IBR786425 HRV786425 HHZ786425 GYD786425 GOH786425 GEL786425 FUP786425 FKT786425 FAX786425 ERB786425 EHF786425 DXJ786425 DNN786425 DDR786425 CTV786425 CJZ786425 CAD786425 BQH786425 BGL786425 AWP786425 AMT786425 ACX786425 TB786425 JF786425 K786425 WVR720889 WLV720889 WBZ720889 VSD720889 VIH720889 UYL720889 UOP720889 UET720889 TUX720889 TLB720889 TBF720889 SRJ720889 SHN720889 RXR720889 RNV720889 RDZ720889 QUD720889 QKH720889 QAL720889 PQP720889 PGT720889 OWX720889 ONB720889 ODF720889 NTJ720889 NJN720889 MZR720889 MPV720889 MFZ720889 LWD720889 LMH720889 LCL720889 KSP720889 KIT720889 JYX720889 JPB720889 JFF720889 IVJ720889 ILN720889 IBR720889 HRV720889 HHZ720889 GYD720889 GOH720889 GEL720889 FUP720889 FKT720889 FAX720889 ERB720889 EHF720889 DXJ720889 DNN720889 DDR720889 CTV720889 CJZ720889 CAD720889 BQH720889 BGL720889 AWP720889 AMT720889 ACX720889 TB720889 JF720889 K720889 WVR655353 WLV655353 WBZ655353 VSD655353 VIH655353 UYL655353 UOP655353 UET655353 TUX655353 TLB655353 TBF655353 SRJ655353 SHN655353 RXR655353 RNV655353 RDZ655353 QUD655353 QKH655353 QAL655353 PQP655353 PGT655353 OWX655353 ONB655353 ODF655353 NTJ655353 NJN655353 MZR655353 MPV655353 MFZ655353 LWD655353 LMH655353 LCL655353 KSP655353 KIT655353 JYX655353 JPB655353 JFF655353 IVJ655353 ILN655353 IBR655353 HRV655353 HHZ655353 GYD655353 GOH655353 GEL655353 FUP655353 FKT655353 FAX655353 ERB655353 EHF655353 DXJ655353 DNN655353 DDR655353 CTV655353 CJZ655353 CAD655353 BQH655353 BGL655353 AWP655353 AMT655353 ACX655353 TB655353 JF655353 K655353 WVR589817 WLV589817 WBZ589817 VSD589817 VIH589817 UYL589817 UOP589817 UET589817 TUX589817 TLB589817 TBF589817 SRJ589817 SHN589817 RXR589817 RNV589817 RDZ589817 QUD589817 QKH589817 QAL589817 PQP589817 PGT589817 OWX589817 ONB589817 ODF589817 NTJ589817 NJN589817 MZR589817 MPV589817 MFZ589817 LWD589817 LMH589817 LCL589817 KSP589817 KIT589817 JYX589817 JPB589817 JFF589817 IVJ589817 ILN589817 IBR589817 HRV589817 HHZ589817 GYD589817 GOH589817 GEL589817 FUP589817 FKT589817 FAX589817 ERB589817 EHF589817 DXJ589817 DNN589817 DDR589817 CTV589817 CJZ589817 CAD589817 BQH589817 BGL589817 AWP589817 AMT589817 ACX589817 TB589817 JF589817 K589817 WVR524281 WLV524281 WBZ524281 VSD524281 VIH524281 UYL524281 UOP524281 UET524281 TUX524281 TLB524281 TBF524281 SRJ524281 SHN524281 RXR524281 RNV524281 RDZ524281 QUD524281 QKH524281 QAL524281 PQP524281 PGT524281 OWX524281 ONB524281 ODF524281 NTJ524281 NJN524281 MZR524281 MPV524281 MFZ524281 LWD524281 LMH524281 LCL524281 KSP524281 KIT524281 JYX524281 JPB524281 JFF524281 IVJ524281 ILN524281 IBR524281 HRV524281 HHZ524281 GYD524281 GOH524281 GEL524281 FUP524281 FKT524281 FAX524281 ERB524281 EHF524281 DXJ524281 DNN524281 DDR524281 CTV524281 CJZ524281 CAD524281 BQH524281 BGL524281 AWP524281 AMT524281 ACX524281 TB524281 JF524281 K524281 WVR458745 WLV458745 WBZ458745 VSD458745 VIH458745 UYL458745 UOP458745 UET458745 TUX458745 TLB458745 TBF458745 SRJ458745 SHN458745 RXR458745 RNV458745 RDZ458745 QUD458745 QKH458745 QAL458745 PQP458745 PGT458745 OWX458745 ONB458745 ODF458745 NTJ458745 NJN458745 MZR458745 MPV458745 MFZ458745 LWD458745 LMH458745 LCL458745 KSP458745 KIT458745 JYX458745 JPB458745 JFF458745 IVJ458745 ILN458745 IBR458745 HRV458745 HHZ458745 GYD458745 GOH458745 GEL458745 FUP458745 FKT458745 FAX458745 ERB458745 EHF458745 DXJ458745 DNN458745 DDR458745 CTV458745 CJZ458745 CAD458745 BQH458745 BGL458745 AWP458745 AMT458745 ACX458745 TB458745 JF458745 K458745 WVR393209 WLV393209 WBZ393209 VSD393209 VIH393209 UYL393209 UOP393209 UET393209 TUX393209 TLB393209 TBF393209 SRJ393209 SHN393209 RXR393209 RNV393209 RDZ393209 QUD393209 QKH393209 QAL393209 PQP393209 PGT393209 OWX393209 ONB393209 ODF393209 NTJ393209 NJN393209 MZR393209 MPV393209 MFZ393209 LWD393209 LMH393209 LCL393209 KSP393209 KIT393209 JYX393209 JPB393209 JFF393209 IVJ393209 ILN393209 IBR393209 HRV393209 HHZ393209 GYD393209 GOH393209 GEL393209 FUP393209 FKT393209 FAX393209 ERB393209 EHF393209 DXJ393209 DNN393209 DDR393209 CTV393209 CJZ393209 CAD393209 BQH393209 BGL393209 AWP393209 AMT393209 ACX393209 TB393209 JF393209 K393209 WVR327673 WLV327673 WBZ327673 VSD327673 VIH327673 UYL327673 UOP327673 UET327673 TUX327673 TLB327673 TBF327673 SRJ327673 SHN327673 RXR327673 RNV327673 RDZ327673 QUD327673 QKH327673 QAL327673 PQP327673 PGT327673 OWX327673 ONB327673 ODF327673 NTJ327673 NJN327673 MZR327673 MPV327673 MFZ327673 LWD327673 LMH327673 LCL327673 KSP327673 KIT327673 JYX327673 JPB327673 JFF327673 IVJ327673 ILN327673 IBR327673 HRV327673 HHZ327673 GYD327673 GOH327673 GEL327673 FUP327673 FKT327673 FAX327673 ERB327673 EHF327673 DXJ327673 DNN327673 DDR327673 CTV327673 CJZ327673 CAD327673 BQH327673 BGL327673 AWP327673 AMT327673 ACX327673 TB327673 JF327673 K327673 WVR262137 WLV262137 WBZ262137 VSD262137 VIH262137 UYL262137 UOP262137 UET262137 TUX262137 TLB262137 TBF262137 SRJ262137 SHN262137 RXR262137 RNV262137 RDZ262137 QUD262137 QKH262137 QAL262137 PQP262137 PGT262137 OWX262137 ONB262137 ODF262137 NTJ262137 NJN262137 MZR262137 MPV262137 MFZ262137 LWD262137 LMH262137 LCL262137 KSP262137 KIT262137 JYX262137 JPB262137 JFF262137 IVJ262137 ILN262137 IBR262137 HRV262137 HHZ262137 GYD262137 GOH262137 GEL262137 FUP262137 FKT262137 FAX262137 ERB262137 EHF262137 DXJ262137 DNN262137 DDR262137 CTV262137 CJZ262137 CAD262137 BQH262137 BGL262137 AWP262137 AMT262137 ACX262137 TB262137 JF262137 K262137 WVR196601 WLV196601 WBZ196601 VSD196601 VIH196601 UYL196601 UOP196601 UET196601 TUX196601 TLB196601 TBF196601 SRJ196601 SHN196601 RXR196601 RNV196601 RDZ196601 QUD196601 QKH196601 QAL196601 PQP196601 PGT196601 OWX196601 ONB196601 ODF196601 NTJ196601 NJN196601 MZR196601 MPV196601 MFZ196601 LWD196601 LMH196601 LCL196601 KSP196601 KIT196601 JYX196601 JPB196601 JFF196601 IVJ196601 ILN196601 IBR196601 HRV196601 HHZ196601 GYD196601 GOH196601 GEL196601 FUP196601 FKT196601 FAX196601 ERB196601 EHF196601 DXJ196601 DNN196601 DDR196601 CTV196601 CJZ196601 CAD196601 BQH196601 BGL196601 AWP196601 AMT196601 ACX196601 TB196601 JF196601 K196601 WVR131065 WLV131065 WBZ131065 VSD131065 VIH131065 UYL131065 UOP131065 UET131065 TUX131065 TLB131065 TBF131065 SRJ131065 SHN131065 RXR131065 RNV131065 RDZ131065 QUD131065 QKH131065 QAL131065 PQP131065 PGT131065 OWX131065 ONB131065 ODF131065 NTJ131065 NJN131065 MZR131065 MPV131065 MFZ131065 LWD131065 LMH131065 LCL131065 KSP131065 KIT131065 JYX131065 JPB131065 JFF131065 IVJ131065 ILN131065 IBR131065 HRV131065 HHZ131065 GYD131065 GOH131065 GEL131065 FUP131065 FKT131065 FAX131065 ERB131065 EHF131065 DXJ131065 DNN131065 DDR131065 CTV131065 CJZ131065 CAD131065 BQH131065 BGL131065 AWP131065 AMT131065 ACX131065 TB131065 JF131065 K131065 WVR65529 WLV65529 WBZ65529 VSD65529 VIH65529 UYL65529 UOP65529 UET65529 TUX65529 TLB65529 TBF65529 SRJ65529 SHN65529 RXR65529 RNV65529 RDZ65529 QUD65529 QKH65529 QAL65529 PQP65529 PGT65529 OWX65529 ONB65529 ODF65529 NTJ65529 NJN65529 MZR65529 MPV65529 MFZ65529 LWD65529 LMH65529 LCL65529 KSP65529 KIT65529 JYX65529 JPB65529 JFF65529 IVJ65529 ILN65529 IBR65529 HRV65529 HHZ65529 GYD65529 GOH65529 GEL65529 FUP65529 FKT65529 FAX65529 ERB65529 EHF65529 DXJ65529 DNN65529 DDR65529 CTV65529 CJZ65529 CAD65529 BQH65529 BGL65529 AWP65529 AMT65529 ACX65529 TB65529 JF65529 K65529 WVR3 WLV3 WBZ3 VSD3 VIH3 UYL3 UOP3 UET3 TUX3 TLB3 TBF3 SRJ3 SHN3 RXR3 RNV3 RDZ3 QUD3 QKH3 QAL3 PQP3 PGT3 OWX3 ONB3 ODF3 NTJ3 NJN3 MZR3 MPV3 MFZ3 LWD3 LMH3 LCL3 KSP3 KIT3 JYX3 JPB3 JFF3 IVJ3 ILN3 IBR3 HRV3 HHZ3 GYD3 GOH3 GEL3 FUP3 FKT3 FAX3 ERB3 EHF3 DXJ3 DNN3 DDR3 CTV3 CJZ3 CAD3 BQH3 BGL3 AWP3 AMT3 ACX3 TB3" xr:uid="{6E6BF4BB-1E41-417E-81E1-0F4B5C7B9A87}">
      <formula1>$N$145:$N$145</formula1>
    </dataValidation>
    <dataValidation type="list" allowBlank="1" showInputMessage="1" showErrorMessage="1" sqref="K144" xr:uid="{3F561B52-3323-4ACD-8E52-1A09174E0CD3}">
      <formula1>"2022,2023,2024,2025, 2026"</formula1>
    </dataValidation>
  </dataValidations>
  <hyperlinks>
    <hyperlink ref="M145" r:id="rId1" display="https://www.dot.ny.gov/main/business-center/contractors/construction-division/fuel-asphalt-steel-price-adjustments?nd=nysdot" xr:uid="{A6B58D39-DA9F-45F5-A788-DB27472693E4}"/>
  </hyperlinks>
  <printOptions horizontalCentered="1"/>
  <pageMargins left="0.25" right="0.25" top="0.75" bottom="0.75" header="0.3" footer="0.3"/>
  <pageSetup scale="53" orientation="portrait" horizontalDpi="4294967295" r:id="rId2"/>
  <rowBreaks count="6" manualBreakCount="6">
    <brk id="17" min="1" max="7" man="1"/>
    <brk id="53" min="1" max="7" man="1"/>
    <brk id="71" min="1" max="7" man="1"/>
    <brk id="99" min="1" max="7" man="1"/>
    <brk id="110" min="1" max="7" man="1"/>
    <brk id="132" min="1" max="7" man="1"/>
  </rowBreaks>
  <ignoredErrors>
    <ignoredError sqref="B4 F4 B57 B74:B82 B43:B46 B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19FA-42E3-4DEA-80C9-316490E00043}">
  <dimension ref="B1:Q144"/>
  <sheetViews>
    <sheetView showGridLines="0" showRowColHeaders="0" zoomScaleNormal="10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February</v>
      </c>
      <c r="G1" s="3">
        <f>K8</f>
        <v>2024</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215" t="s">
        <v>159</v>
      </c>
      <c r="G4" s="301" t="s">
        <v>160</v>
      </c>
      <c r="H4" s="302"/>
      <c r="I4" s="214"/>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February 1, 2024</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213"/>
      <c r="J8" s="84" t="s">
        <v>140</v>
      </c>
      <c r="K8" s="85">
        <v>2024</v>
      </c>
      <c r="M8" s="290"/>
      <c r="N8" s="291"/>
    </row>
    <row r="9" spans="2:17" ht="24" customHeight="1" x14ac:dyDescent="0.25">
      <c r="B9" s="279" t="s">
        <v>11</v>
      </c>
      <c r="C9" s="279"/>
      <c r="D9" s="279"/>
      <c r="E9" s="279"/>
      <c r="F9" s="279"/>
      <c r="G9" s="279"/>
      <c r="H9" s="279"/>
      <c r="I9" s="213"/>
      <c r="J9" s="84" t="s">
        <v>141</v>
      </c>
      <c r="K9" s="85" t="s">
        <v>148</v>
      </c>
      <c r="L9" s="86"/>
      <c r="M9" s="87" t="s">
        <v>143</v>
      </c>
      <c r="N9" s="88">
        <v>2022</v>
      </c>
    </row>
    <row r="10" spans="2:17" ht="24" customHeight="1" thickBot="1" x14ac:dyDescent="0.3">
      <c r="B10" s="293" t="s">
        <v>12</v>
      </c>
      <c r="C10" s="293"/>
      <c r="D10" s="294" t="str">
        <f>CONCATENATE("The ",F1," ",G1," Average is")</f>
        <v>The February 2024 Average is</v>
      </c>
      <c r="E10" s="294"/>
      <c r="F10" s="294"/>
      <c r="G10" s="20">
        <f>K13</f>
        <v>602</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213"/>
      <c r="J13" s="95" t="s">
        <v>149</v>
      </c>
      <c r="K13" s="96">
        <v>602</v>
      </c>
      <c r="M13" s="91" t="s">
        <v>150</v>
      </c>
      <c r="N13" s="93" t="s">
        <v>116</v>
      </c>
      <c r="P13" s="24"/>
      <c r="Q13" s="24"/>
    </row>
    <row r="14" spans="2:17" ht="24" customHeight="1" x14ac:dyDescent="0.25">
      <c r="B14" s="279" t="s">
        <v>16</v>
      </c>
      <c r="C14" s="279"/>
      <c r="D14" s="279"/>
      <c r="E14" s="279"/>
      <c r="F14" s="279"/>
      <c r="G14" s="279"/>
      <c r="H14" s="279"/>
      <c r="I14" s="213"/>
      <c r="J14" s="1"/>
      <c r="K14" s="1"/>
      <c r="M14" s="91" t="s">
        <v>142</v>
      </c>
      <c r="N14" s="97">
        <v>655</v>
      </c>
      <c r="P14" s="24"/>
      <c r="Q14" s="24"/>
    </row>
    <row r="15" spans="2:17" ht="24" customHeight="1" x14ac:dyDescent="0.25">
      <c r="B15" s="279" t="s">
        <v>17</v>
      </c>
      <c r="C15" s="279"/>
      <c r="D15" s="279"/>
      <c r="E15" s="279"/>
      <c r="F15" s="279"/>
      <c r="G15" s="279"/>
      <c r="H15" s="279"/>
      <c r="I15" s="213"/>
      <c r="J15" s="1"/>
      <c r="K15" s="1"/>
      <c r="M15" s="91" t="s">
        <v>151</v>
      </c>
      <c r="N15" s="97">
        <v>719</v>
      </c>
      <c r="P15" s="24"/>
      <c r="Q15" s="24"/>
    </row>
    <row r="16" spans="2:17" ht="24" customHeight="1" x14ac:dyDescent="0.25">
      <c r="B16" s="279" t="s">
        <v>18</v>
      </c>
      <c r="C16" s="279"/>
      <c r="D16" s="279"/>
      <c r="E16" s="279"/>
      <c r="F16" s="279"/>
      <c r="G16" s="279"/>
      <c r="H16" s="279"/>
      <c r="I16" s="213"/>
      <c r="J16" s="1"/>
      <c r="K16" s="1"/>
      <c r="M16" s="91" t="s">
        <v>152</v>
      </c>
      <c r="N16" s="97">
        <v>779</v>
      </c>
      <c r="P16" s="24"/>
      <c r="Q16" s="24"/>
    </row>
    <row r="17" spans="2:17" ht="24" customHeight="1" x14ac:dyDescent="0.25">
      <c r="B17" s="279" t="s">
        <v>19</v>
      </c>
      <c r="C17" s="279"/>
      <c r="D17" s="279"/>
      <c r="E17" s="279"/>
      <c r="F17" s="279"/>
      <c r="G17" s="279"/>
      <c r="H17" s="279"/>
      <c r="I17" s="213"/>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155</v>
      </c>
      <c r="N19" s="97">
        <v>806</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156</v>
      </c>
      <c r="N20" s="97">
        <v>764</v>
      </c>
      <c r="P20" s="24"/>
      <c r="Q20" s="24"/>
    </row>
    <row r="21" spans="2:17" ht="29.15" customHeight="1" x14ac:dyDescent="0.3">
      <c r="B21" s="32" t="s">
        <v>29</v>
      </c>
      <c r="C21" s="33" t="s">
        <v>30</v>
      </c>
      <c r="D21" s="34">
        <v>100</v>
      </c>
      <c r="E21" s="35">
        <v>0.2</v>
      </c>
      <c r="F21" s="36">
        <v>100.2</v>
      </c>
      <c r="G21" s="259">
        <f t="shared" ref="G21:G50" si="0">IF((ABS((($K$13-$K$12)/235)*F21/100))&gt;0.01, ((($K$13-$K$12)/235)*F21/100), 0)</f>
        <v>0.13644255319148935</v>
      </c>
      <c r="H21" s="260" t="e">
        <f t="shared" ref="H21:H26" si="1">IF((ABS((J13-J12)*E21/100))&gt;0.1, (J13-J12)*E21/100, 0)</f>
        <v>#VALUE!</v>
      </c>
      <c r="I21" s="37"/>
      <c r="K21" s="99"/>
      <c r="L21" s="1"/>
      <c r="M21" s="91" t="s">
        <v>157</v>
      </c>
      <c r="N21" s="97">
        <v>690</v>
      </c>
      <c r="P21" s="24"/>
      <c r="Q21" s="24"/>
    </row>
    <row r="22" spans="2:17" ht="29.15" customHeight="1" thickBot="1" x14ac:dyDescent="0.35">
      <c r="B22" s="38">
        <v>702.30010000000004</v>
      </c>
      <c r="C22" s="39" t="s">
        <v>31</v>
      </c>
      <c r="D22" s="40">
        <v>55</v>
      </c>
      <c r="E22" s="40">
        <v>1.7</v>
      </c>
      <c r="F22" s="41">
        <v>56.7</v>
      </c>
      <c r="G22" s="252">
        <f t="shared" si="0"/>
        <v>7.7208510638297867E-2</v>
      </c>
      <c r="H22" s="253" t="e">
        <f t="shared" si="1"/>
        <v>#VALUE!</v>
      </c>
      <c r="I22" s="37"/>
      <c r="M22" s="101" t="s">
        <v>158</v>
      </c>
      <c r="N22" s="102">
        <v>640</v>
      </c>
    </row>
    <row r="23" spans="2:17" ht="29.15" customHeight="1" x14ac:dyDescent="0.3">
      <c r="B23" s="38">
        <v>702.30020000000002</v>
      </c>
      <c r="C23" s="39" t="s">
        <v>32</v>
      </c>
      <c r="D23" s="40">
        <v>55</v>
      </c>
      <c r="E23" s="40">
        <v>1.7</v>
      </c>
      <c r="F23" s="41">
        <v>56.7</v>
      </c>
      <c r="G23" s="252">
        <f t="shared" si="0"/>
        <v>7.7208510638297867E-2</v>
      </c>
      <c r="H23" s="253">
        <f t="shared" si="1"/>
        <v>0</v>
      </c>
      <c r="I23" s="37"/>
      <c r="M23" s="87"/>
      <c r="N23" s="88">
        <v>2023</v>
      </c>
    </row>
    <row r="24" spans="2:17" ht="29.15" customHeight="1" x14ac:dyDescent="0.3">
      <c r="B24" s="38">
        <v>702.31010000000003</v>
      </c>
      <c r="C24" s="39" t="s">
        <v>33</v>
      </c>
      <c r="D24" s="40">
        <v>63</v>
      </c>
      <c r="E24" s="40">
        <v>2.7</v>
      </c>
      <c r="F24" s="41">
        <v>65.7</v>
      </c>
      <c r="G24" s="252">
        <f t="shared" si="0"/>
        <v>8.946382978723405E-2</v>
      </c>
      <c r="H24" s="253">
        <f t="shared" si="1"/>
        <v>0</v>
      </c>
      <c r="I24" s="37"/>
      <c r="M24" s="91" t="s">
        <v>144</v>
      </c>
      <c r="N24" s="92" t="s">
        <v>145</v>
      </c>
    </row>
    <row r="25" spans="2:17" ht="29.15" customHeight="1" x14ac:dyDescent="0.3">
      <c r="B25" s="38">
        <v>702.31020000000001</v>
      </c>
      <c r="C25" s="39" t="s">
        <v>34</v>
      </c>
      <c r="D25" s="40">
        <v>63</v>
      </c>
      <c r="E25" s="40">
        <v>2.7</v>
      </c>
      <c r="F25" s="41">
        <v>65.7</v>
      </c>
      <c r="G25" s="252">
        <f t="shared" si="0"/>
        <v>8.946382978723405E-2</v>
      </c>
      <c r="H25" s="253">
        <f t="shared" si="1"/>
        <v>0</v>
      </c>
      <c r="I25" s="37"/>
      <c r="M25" s="91" t="s">
        <v>146</v>
      </c>
      <c r="N25" s="97">
        <v>626</v>
      </c>
    </row>
    <row r="26" spans="2:17" ht="29.15" customHeight="1" x14ac:dyDescent="0.3">
      <c r="B26" s="38">
        <v>702.32010000000002</v>
      </c>
      <c r="C26" s="39" t="s">
        <v>35</v>
      </c>
      <c r="D26" s="40">
        <v>65</v>
      </c>
      <c r="E26" s="40">
        <v>8.1999999999999993</v>
      </c>
      <c r="F26" s="41">
        <v>73.2</v>
      </c>
      <c r="G26" s="252">
        <f t="shared" si="0"/>
        <v>9.9676595744680851E-2</v>
      </c>
      <c r="H26" s="253">
        <f t="shared" si="1"/>
        <v>0</v>
      </c>
      <c r="I26" s="37"/>
      <c r="M26" s="91" t="s">
        <v>148</v>
      </c>
      <c r="N26" s="97">
        <v>608</v>
      </c>
    </row>
    <row r="27" spans="2:17" ht="29.15" customHeight="1" x14ac:dyDescent="0.3">
      <c r="B27" s="38">
        <v>702.33010000000002</v>
      </c>
      <c r="C27" s="39" t="s">
        <v>36</v>
      </c>
      <c r="D27" s="40">
        <v>65</v>
      </c>
      <c r="E27" s="40">
        <v>8.1999999999999993</v>
      </c>
      <c r="F27" s="41">
        <v>73.2</v>
      </c>
      <c r="G27" s="252">
        <f t="shared" si="0"/>
        <v>9.9676595744680851E-2</v>
      </c>
      <c r="H27" s="253" t="e">
        <f>IF((ABS((#REF!-J18)*E27/100))&gt;0.1, (#REF!-J18)*E27/100, 0)</f>
        <v>#REF!</v>
      </c>
      <c r="I27" s="37"/>
      <c r="M27" s="91" t="s">
        <v>150</v>
      </c>
      <c r="N27" s="97">
        <v>617</v>
      </c>
    </row>
    <row r="28" spans="2:17" ht="29.15" customHeight="1" x14ac:dyDescent="0.3">
      <c r="B28" s="38">
        <v>702.34010000000001</v>
      </c>
      <c r="C28" s="39" t="s">
        <v>37</v>
      </c>
      <c r="D28" s="40">
        <v>65</v>
      </c>
      <c r="E28" s="40">
        <v>2.7</v>
      </c>
      <c r="F28" s="41">
        <v>67.7</v>
      </c>
      <c r="G28" s="252">
        <f t="shared" si="0"/>
        <v>9.218723404255319E-2</v>
      </c>
      <c r="H28" s="253" t="e">
        <f>IF((ABS((J19-#REF!)*E28/100))&gt;0.1, (J19-#REF!)*E28/100, 0)</f>
        <v>#REF!</v>
      </c>
      <c r="I28" s="37"/>
      <c r="M28" s="91" t="s">
        <v>142</v>
      </c>
      <c r="N28" s="97">
        <v>612</v>
      </c>
    </row>
    <row r="29" spans="2:17" ht="29.15" customHeight="1" x14ac:dyDescent="0.3">
      <c r="B29" s="38">
        <v>702.34019999999998</v>
      </c>
      <c r="C29" s="39" t="s">
        <v>38</v>
      </c>
      <c r="D29" s="40">
        <v>65</v>
      </c>
      <c r="E29" s="42">
        <v>8.1999999999999993</v>
      </c>
      <c r="F29" s="41">
        <v>73.2</v>
      </c>
      <c r="G29" s="252">
        <f t="shared" si="0"/>
        <v>9.9676595744680851E-2</v>
      </c>
      <c r="H29" s="253">
        <f t="shared" ref="H29:H30" si="2">IF((ABS((J20-J19)*E29/100))&gt;0.1, (J20-J19)*E29/100, 0)</f>
        <v>0</v>
      </c>
      <c r="I29" s="37"/>
      <c r="M29" s="91" t="s">
        <v>151</v>
      </c>
      <c r="N29" s="97">
        <v>621</v>
      </c>
    </row>
    <row r="30" spans="2:17" ht="29.15" customHeight="1" x14ac:dyDescent="0.3">
      <c r="B30" s="38">
        <v>702.3501</v>
      </c>
      <c r="C30" s="39" t="s">
        <v>39</v>
      </c>
      <c r="D30" s="40">
        <v>57</v>
      </c>
      <c r="E30" s="40">
        <v>0.2</v>
      </c>
      <c r="F30" s="41">
        <v>57.2</v>
      </c>
      <c r="G30" s="252">
        <f t="shared" si="0"/>
        <v>7.7889361702127666E-2</v>
      </c>
      <c r="H30" s="253">
        <f t="shared" si="2"/>
        <v>0</v>
      </c>
      <c r="I30" s="37"/>
      <c r="M30" s="91" t="s">
        <v>152</v>
      </c>
      <c r="N30" s="97">
        <v>635</v>
      </c>
    </row>
    <row r="31" spans="2:17" ht="29.15" customHeight="1" x14ac:dyDescent="0.3">
      <c r="B31" s="43" t="s">
        <v>40</v>
      </c>
      <c r="C31" s="44" t="s">
        <v>39</v>
      </c>
      <c r="D31" s="45">
        <v>65</v>
      </c>
      <c r="E31" s="45">
        <v>0.2</v>
      </c>
      <c r="F31" s="46">
        <v>65.2</v>
      </c>
      <c r="G31" s="277">
        <f t="shared" si="0"/>
        <v>8.8782978723404252E-2</v>
      </c>
      <c r="H31" s="278" t="e">
        <f>IF((ABS((#REF!-J21)*E31/100))&gt;0.1, (#REF!-J21)*E31/100, 0)</f>
        <v>#REF!</v>
      </c>
      <c r="I31" s="37"/>
      <c r="M31" s="91" t="s">
        <v>153</v>
      </c>
      <c r="N31" s="97">
        <v>640</v>
      </c>
    </row>
    <row r="32" spans="2:17" ht="29.15" customHeight="1" x14ac:dyDescent="0.3">
      <c r="B32" s="38">
        <v>702.36009999999999</v>
      </c>
      <c r="C32" s="39" t="s">
        <v>41</v>
      </c>
      <c r="D32" s="40">
        <v>57</v>
      </c>
      <c r="E32" s="40">
        <v>0.2</v>
      </c>
      <c r="F32" s="41">
        <v>57.2</v>
      </c>
      <c r="G32" s="252">
        <f t="shared" si="0"/>
        <v>7.7889361702127666E-2</v>
      </c>
      <c r="H32" s="253" t="e">
        <f>IF((ABS((#REF!-#REF!)*E32/100))&gt;0.1, (#REF!-#REF!)*E32/100, 0)</f>
        <v>#REF!</v>
      </c>
      <c r="I32" s="37"/>
      <c r="M32" s="91" t="s">
        <v>154</v>
      </c>
      <c r="N32" s="97">
        <v>645</v>
      </c>
    </row>
    <row r="33" spans="2:14" ht="29.15" customHeight="1" x14ac:dyDescent="0.3">
      <c r="B33" s="43" t="s">
        <v>42</v>
      </c>
      <c r="C33" s="44" t="s">
        <v>41</v>
      </c>
      <c r="D33" s="45">
        <v>65</v>
      </c>
      <c r="E33" s="45">
        <v>0.2</v>
      </c>
      <c r="F33" s="46">
        <v>65.2</v>
      </c>
      <c r="G33" s="277">
        <f t="shared" si="0"/>
        <v>8.8782978723404252E-2</v>
      </c>
      <c r="H33" s="278" t="e">
        <f>IF((ABS((#REF!-#REF!)*E33/100))&gt;0.1, (#REF!-#REF!)*E33/100, 0)</f>
        <v>#REF!</v>
      </c>
      <c r="I33" s="37"/>
      <c r="M33" s="91" t="s">
        <v>155</v>
      </c>
      <c r="N33" s="97">
        <v>645</v>
      </c>
    </row>
    <row r="34" spans="2:14" ht="29.15" customHeight="1" x14ac:dyDescent="0.3">
      <c r="B34" s="38" t="s">
        <v>43</v>
      </c>
      <c r="C34" s="39" t="s">
        <v>44</v>
      </c>
      <c r="D34" s="40">
        <v>63</v>
      </c>
      <c r="E34" s="40">
        <v>2.7</v>
      </c>
      <c r="F34" s="41">
        <v>65.7</v>
      </c>
      <c r="G34" s="252">
        <f t="shared" si="0"/>
        <v>8.946382978723405E-2</v>
      </c>
      <c r="H34" s="253" t="e">
        <f>IF((ABS((#REF!-#REF!)*E34/100))&gt;0.1, (#REF!-#REF!)*E34/100, 0)</f>
        <v>#REF!</v>
      </c>
      <c r="I34" s="37"/>
      <c r="M34" s="91" t="s">
        <v>156</v>
      </c>
      <c r="N34" s="97">
        <v>646</v>
      </c>
    </row>
    <row r="35" spans="2:14" ht="29.15" customHeight="1" x14ac:dyDescent="0.3">
      <c r="B35" s="38" t="s">
        <v>45</v>
      </c>
      <c r="C35" s="39" t="s">
        <v>46</v>
      </c>
      <c r="D35" s="40">
        <v>63</v>
      </c>
      <c r="E35" s="40">
        <v>2.7</v>
      </c>
      <c r="F35" s="41">
        <v>65.7</v>
      </c>
      <c r="G35" s="252">
        <f t="shared" si="0"/>
        <v>8.946382978723405E-2</v>
      </c>
      <c r="H35" s="253" t="e">
        <f>IF((ABS((#REF!-#REF!)*E35/100))&gt;0.1, (#REF!-#REF!)*E35/100, 0)</f>
        <v>#REF!</v>
      </c>
      <c r="I35" s="37"/>
      <c r="M35" s="91" t="s">
        <v>157</v>
      </c>
      <c r="N35" s="97">
        <v>630</v>
      </c>
    </row>
    <row r="36" spans="2:14" ht="29.15" customHeight="1" thickBot="1" x14ac:dyDescent="0.35">
      <c r="B36" s="38" t="s">
        <v>47</v>
      </c>
      <c r="C36" s="39" t="s">
        <v>48</v>
      </c>
      <c r="D36" s="40">
        <v>65</v>
      </c>
      <c r="E36" s="40">
        <v>8.1999999999999993</v>
      </c>
      <c r="F36" s="41">
        <v>73.2</v>
      </c>
      <c r="G36" s="252">
        <f t="shared" si="0"/>
        <v>9.9676595744680851E-2</v>
      </c>
      <c r="H36" s="253" t="e">
        <f>IF((ABS((#REF!-#REF!)*E36/100))&gt;0.1, (#REF!-#REF!)*E36/100, 0)</f>
        <v>#REF!</v>
      </c>
      <c r="I36" s="37"/>
      <c r="M36" s="101" t="s">
        <v>158</v>
      </c>
      <c r="N36" s="102">
        <v>615</v>
      </c>
    </row>
    <row r="37" spans="2:14" ht="29.15" customHeight="1" x14ac:dyDescent="0.3">
      <c r="B37" s="38">
        <v>702.40009999999995</v>
      </c>
      <c r="C37" s="39" t="s">
        <v>49</v>
      </c>
      <c r="D37" s="40">
        <v>60</v>
      </c>
      <c r="E37" s="40">
        <v>2.7</v>
      </c>
      <c r="F37" s="41">
        <v>62.7</v>
      </c>
      <c r="G37" s="252">
        <f t="shared" si="0"/>
        <v>8.5378723404255327E-2</v>
      </c>
      <c r="H37" s="253" t="e">
        <f>IF((ABS((#REF!-#REF!)*E37/100))&gt;0.1, (#REF!-#REF!)*E37/100, 0)</f>
        <v>#REF!</v>
      </c>
      <c r="I37" s="37"/>
      <c r="M37" s="87"/>
      <c r="N37" s="88">
        <v>2024</v>
      </c>
    </row>
    <row r="38" spans="2:14" ht="29.15" customHeight="1" x14ac:dyDescent="0.3">
      <c r="B38" s="38">
        <v>702.40020000000004</v>
      </c>
      <c r="C38" s="39" t="s">
        <v>50</v>
      </c>
      <c r="D38" s="40">
        <v>60</v>
      </c>
      <c r="E38" s="42">
        <v>2.7</v>
      </c>
      <c r="F38" s="41">
        <v>62.7</v>
      </c>
      <c r="G38" s="252">
        <f t="shared" si="0"/>
        <v>8.5378723404255327E-2</v>
      </c>
      <c r="H38" s="253" t="e">
        <f>IF((ABS((#REF!-#REF!)*E38/100))&gt;0.1, (#REF!-#REF!)*E38/100, 0)</f>
        <v>#REF!</v>
      </c>
      <c r="I38" s="37"/>
      <c r="M38" s="91" t="s">
        <v>144</v>
      </c>
      <c r="N38" s="92" t="s">
        <v>145</v>
      </c>
    </row>
    <row r="39" spans="2:14" ht="29.15" customHeight="1" x14ac:dyDescent="0.3">
      <c r="B39" s="38">
        <v>702.41010000000006</v>
      </c>
      <c r="C39" s="39" t="s">
        <v>51</v>
      </c>
      <c r="D39" s="40">
        <v>65</v>
      </c>
      <c r="E39" s="40">
        <v>2.7</v>
      </c>
      <c r="F39" s="41">
        <v>67.7</v>
      </c>
      <c r="G39" s="252">
        <f t="shared" si="0"/>
        <v>9.218723404255319E-2</v>
      </c>
      <c r="H39" s="253" t="e">
        <f>IF((ABS((#REF!-#REF!)*E39/100))&gt;0.1, (#REF!-#REF!)*E39/100, 0)</f>
        <v>#REF!</v>
      </c>
      <c r="I39" s="37"/>
      <c r="M39" s="91" t="s">
        <v>146</v>
      </c>
      <c r="N39" s="97">
        <v>616</v>
      </c>
    </row>
    <row r="40" spans="2:14" ht="29.15" customHeight="1" x14ac:dyDescent="0.3">
      <c r="B40" s="38">
        <v>702.42010000000005</v>
      </c>
      <c r="C40" s="39" t="s">
        <v>52</v>
      </c>
      <c r="D40" s="40">
        <v>65</v>
      </c>
      <c r="E40" s="40">
        <v>10.199999999999999</v>
      </c>
      <c r="F40" s="41">
        <v>75.2</v>
      </c>
      <c r="G40" s="252">
        <f t="shared" si="0"/>
        <v>0.1024</v>
      </c>
      <c r="H40" s="253" t="e">
        <f>IF((ABS((#REF!-#REF!)*E40/100))&gt;0.1, (#REF!-#REF!)*E40/100, 0)</f>
        <v>#REF!</v>
      </c>
      <c r="I40" s="37"/>
      <c r="M40" s="91" t="s">
        <v>148</v>
      </c>
      <c r="N40" s="97">
        <v>602</v>
      </c>
    </row>
    <row r="41" spans="2:14" ht="29.15" customHeight="1" x14ac:dyDescent="0.3">
      <c r="B41" s="38">
        <v>702.43010000000004</v>
      </c>
      <c r="C41" s="39" t="s">
        <v>53</v>
      </c>
      <c r="D41" s="40">
        <v>65</v>
      </c>
      <c r="E41" s="40">
        <v>10.199999999999999</v>
      </c>
      <c r="F41" s="41">
        <v>75.2</v>
      </c>
      <c r="G41" s="252">
        <f t="shared" si="0"/>
        <v>0.1024</v>
      </c>
      <c r="H41" s="253" t="e">
        <f>IF((ABS((#REF!-#REF!)*E41/100))&gt;0.1, (#REF!-#REF!)*E41/100, 0)</f>
        <v>#REF!</v>
      </c>
      <c r="I41" s="37"/>
      <c r="M41" s="91" t="s">
        <v>150</v>
      </c>
      <c r="N41" s="97"/>
    </row>
    <row r="42" spans="2:14" ht="29.15" customHeight="1" thickBot="1" x14ac:dyDescent="0.35">
      <c r="B42" s="38" t="s">
        <v>54</v>
      </c>
      <c r="C42" s="39" t="s">
        <v>55</v>
      </c>
      <c r="D42" s="40">
        <v>57</v>
      </c>
      <c r="E42" s="40">
        <v>0.2</v>
      </c>
      <c r="F42" s="41">
        <v>57.2</v>
      </c>
      <c r="G42" s="252">
        <f t="shared" si="0"/>
        <v>7.7889361702127666E-2</v>
      </c>
      <c r="H42" s="253" t="e">
        <f>IF((ABS((#REF!-#REF!)*E42/100))&gt;0.1, (#REF!-#REF!)*E42/100, 0)</f>
        <v>#REF!</v>
      </c>
      <c r="I42" s="37"/>
      <c r="M42" s="101" t="s">
        <v>142</v>
      </c>
      <c r="N42" s="102"/>
    </row>
    <row r="43" spans="2:14" ht="29.15" customHeight="1" x14ac:dyDescent="0.3">
      <c r="B43" s="43" t="s">
        <v>56</v>
      </c>
      <c r="C43" s="44" t="s">
        <v>55</v>
      </c>
      <c r="D43" s="45">
        <v>65</v>
      </c>
      <c r="E43" s="45">
        <v>0.2</v>
      </c>
      <c r="F43" s="46">
        <v>65.2</v>
      </c>
      <c r="G43" s="277">
        <f t="shared" si="0"/>
        <v>8.8782978723404252E-2</v>
      </c>
      <c r="H43" s="278" t="e">
        <f>IF((ABS((#REF!-#REF!)*E43/100))&gt;0.1, (#REF!-#REF!)*E43/100, 0)</f>
        <v>#REF!</v>
      </c>
      <c r="I43" s="37"/>
    </row>
    <row r="44" spans="2:14" ht="29.15" customHeight="1" x14ac:dyDescent="0.3">
      <c r="B44" s="38" t="s">
        <v>57</v>
      </c>
      <c r="C44" s="39" t="s">
        <v>58</v>
      </c>
      <c r="D44" s="40">
        <v>57</v>
      </c>
      <c r="E44" s="40">
        <v>0.2</v>
      </c>
      <c r="F44" s="41">
        <v>57.2</v>
      </c>
      <c r="G44" s="252">
        <f t="shared" si="0"/>
        <v>7.7889361702127666E-2</v>
      </c>
      <c r="H44" s="253" t="e">
        <f>IF((ABS((#REF!-#REF!)*E44/100))&gt;0.1, (#REF!-#REF!)*E44/100, 0)</f>
        <v>#REF!</v>
      </c>
      <c r="I44" s="37"/>
    </row>
    <row r="45" spans="2:14" ht="29.15" customHeight="1" x14ac:dyDescent="0.3">
      <c r="B45" s="43" t="s">
        <v>59</v>
      </c>
      <c r="C45" s="44" t="s">
        <v>58</v>
      </c>
      <c r="D45" s="45">
        <v>65</v>
      </c>
      <c r="E45" s="47">
        <v>0.2</v>
      </c>
      <c r="F45" s="46">
        <v>65.2</v>
      </c>
      <c r="G45" s="277">
        <f t="shared" si="0"/>
        <v>8.8782978723404252E-2</v>
      </c>
      <c r="H45" s="278" t="e">
        <f>IF((ABS((#REF!-#REF!)*E45/100))&gt;0.1, (#REF!-#REF!)*E45/100, 0)</f>
        <v>#REF!</v>
      </c>
      <c r="I45" s="37"/>
    </row>
    <row r="46" spans="2:14" ht="29.15" customHeight="1" x14ac:dyDescent="0.3">
      <c r="B46" s="38">
        <v>702.46010000000001</v>
      </c>
      <c r="C46" s="39" t="s">
        <v>60</v>
      </c>
      <c r="D46" s="40">
        <v>62</v>
      </c>
      <c r="E46" s="40">
        <v>0.2</v>
      </c>
      <c r="F46" s="41">
        <v>62.2</v>
      </c>
      <c r="G46" s="252">
        <f t="shared" si="0"/>
        <v>8.4697872340425542E-2</v>
      </c>
      <c r="H46" s="253" t="e">
        <f>IF((ABS((#REF!-#REF!)*E46/100))&gt;0.1, (#REF!-#REF!)*E46/100, 0)</f>
        <v>#REF!</v>
      </c>
      <c r="I46" s="37"/>
    </row>
    <row r="47" spans="2:14" ht="29.15" customHeight="1" x14ac:dyDescent="0.3">
      <c r="B47" s="38" t="s">
        <v>61</v>
      </c>
      <c r="C47" s="39" t="s">
        <v>62</v>
      </c>
      <c r="D47" s="40">
        <v>60</v>
      </c>
      <c r="E47" s="40">
        <v>2.7</v>
      </c>
      <c r="F47" s="41">
        <v>62.7</v>
      </c>
      <c r="G47" s="252">
        <f t="shared" si="0"/>
        <v>8.5378723404255327E-2</v>
      </c>
      <c r="H47" s="253" t="e">
        <f>IF((ABS((#REF!-#REF!)*E47/100))&gt;0.1, (#REF!-#REF!)*E47/100, 0)</f>
        <v>#REF!</v>
      </c>
      <c r="I47" s="37"/>
    </row>
    <row r="48" spans="2:14" ht="29.15" customHeight="1" x14ac:dyDescent="0.3">
      <c r="B48" s="38" t="s">
        <v>63</v>
      </c>
      <c r="C48" s="39" t="s">
        <v>64</v>
      </c>
      <c r="D48" s="40">
        <v>65</v>
      </c>
      <c r="E48" s="40">
        <v>2.7</v>
      </c>
      <c r="F48" s="41">
        <v>67.7</v>
      </c>
      <c r="G48" s="252">
        <f t="shared" si="0"/>
        <v>9.218723404255319E-2</v>
      </c>
      <c r="H48" s="253" t="e">
        <f>IF((ABS((#REF!-#REF!)*E48/100))&gt;0.1, (#REF!-#REF!)*E48/100, 0)</f>
        <v>#REF!</v>
      </c>
      <c r="I48" s="37"/>
    </row>
    <row r="49" spans="2:17" ht="29.15" customHeight="1" x14ac:dyDescent="0.3">
      <c r="B49" s="38" t="s">
        <v>65</v>
      </c>
      <c r="C49" s="39" t="s">
        <v>66</v>
      </c>
      <c r="D49" s="40">
        <v>62</v>
      </c>
      <c r="E49" s="40">
        <v>0.2</v>
      </c>
      <c r="F49" s="41">
        <v>62.2</v>
      </c>
      <c r="G49" s="252">
        <f t="shared" si="0"/>
        <v>8.4697872340425542E-2</v>
      </c>
      <c r="H49" s="253" t="e">
        <f>IF((ABS((#REF!-#REF!)*E49/100))&gt;0.1, (#REF!-#REF!)*E49/100, 0)</f>
        <v>#REF!</v>
      </c>
      <c r="I49" s="37"/>
    </row>
    <row r="50" spans="2:17" ht="29.15" customHeight="1" x14ac:dyDescent="0.3">
      <c r="B50" s="38" t="s">
        <v>67</v>
      </c>
      <c r="C50" s="39" t="s">
        <v>68</v>
      </c>
      <c r="D50" s="40">
        <v>40</v>
      </c>
      <c r="E50" s="40">
        <v>0.2</v>
      </c>
      <c r="F50" s="41">
        <v>40.200000000000003</v>
      </c>
      <c r="G50" s="252">
        <f t="shared" si="0"/>
        <v>5.4740425531914896E-2</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8.9872340425531924E-2</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7.6527659574468096E-2</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8.9920000000000017E-3</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0.1296340425531915</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6.4320000000000011E-3</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0</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2.944</v>
      </c>
      <c r="H73" s="260" t="e">
        <f>IF((ABS((#REF!-#REF!)*E73/100))&gt;0.1, (#REF!-#REF!)*E73/100, 0)</f>
        <v>#REF!</v>
      </c>
      <c r="I73" s="37"/>
    </row>
    <row r="74" spans="2:17" ht="22" customHeight="1" x14ac:dyDescent="0.3">
      <c r="B74" s="66" t="s">
        <v>91</v>
      </c>
      <c r="C74" s="62" t="s">
        <v>92</v>
      </c>
      <c r="D74" s="40">
        <v>9</v>
      </c>
      <c r="E74" s="40">
        <v>0.2</v>
      </c>
      <c r="F74" s="41">
        <v>9.1999999999999993</v>
      </c>
      <c r="G74" s="252">
        <f t="shared" si="3"/>
        <v>2.944</v>
      </c>
      <c r="H74" s="253" t="e">
        <f>IF((ABS((#REF!-#REF!)*E74/100))&gt;0.1, (#REF!-#REF!)*E74/100, 0)</f>
        <v>#REF!</v>
      </c>
      <c r="I74" s="37"/>
    </row>
    <row r="75" spans="2:17" ht="22" customHeight="1" x14ac:dyDescent="0.3">
      <c r="B75" s="66" t="s">
        <v>93</v>
      </c>
      <c r="C75" s="62" t="s">
        <v>94</v>
      </c>
      <c r="D75" s="40">
        <v>9</v>
      </c>
      <c r="E75" s="40">
        <v>0.2</v>
      </c>
      <c r="F75" s="41">
        <v>9.1999999999999993</v>
      </c>
      <c r="G75" s="252">
        <f t="shared" si="3"/>
        <v>2.944</v>
      </c>
      <c r="H75" s="253" t="e">
        <f>IF((ABS((#REF!-#REF!)*E75/100))&gt;0.1, (#REF!-#REF!)*E75/100, 0)</f>
        <v>#REF!</v>
      </c>
      <c r="I75" s="37"/>
    </row>
    <row r="76" spans="2:17" ht="22" customHeight="1" x14ac:dyDescent="0.3">
      <c r="B76" s="66" t="s">
        <v>95</v>
      </c>
      <c r="C76" s="62" t="s">
        <v>96</v>
      </c>
      <c r="D76" s="40">
        <v>7.5</v>
      </c>
      <c r="E76" s="40">
        <v>0.2</v>
      </c>
      <c r="F76" s="41">
        <v>7.7</v>
      </c>
      <c r="G76" s="252">
        <f t="shared" si="3"/>
        <v>2.464</v>
      </c>
      <c r="H76" s="253" t="e">
        <f>IF((ABS((#REF!-#REF!)*E76/100))&gt;0.1, (#REF!-#REF!)*E76/100, 0)</f>
        <v>#REF!</v>
      </c>
      <c r="I76" s="37"/>
    </row>
    <row r="77" spans="2:17" ht="22" customHeight="1" x14ac:dyDescent="0.3">
      <c r="B77" s="66" t="s">
        <v>97</v>
      </c>
      <c r="C77" s="62" t="s">
        <v>98</v>
      </c>
      <c r="D77" s="40">
        <v>7.5</v>
      </c>
      <c r="E77" s="40">
        <v>0.2</v>
      </c>
      <c r="F77" s="41">
        <v>7.7</v>
      </c>
      <c r="G77" s="252">
        <f t="shared" si="3"/>
        <v>2.464</v>
      </c>
      <c r="H77" s="253" t="e">
        <f>IF((ABS((#REF!-#REF!)*E77/100))&gt;0.1, (#REF!-#REF!)*E77/100, 0)</f>
        <v>#REF!</v>
      </c>
      <c r="I77" s="37"/>
    </row>
    <row r="78" spans="2:17" ht="22" customHeight="1" x14ac:dyDescent="0.3">
      <c r="B78" s="66" t="s">
        <v>99</v>
      </c>
      <c r="C78" s="62" t="s">
        <v>100</v>
      </c>
      <c r="D78" s="40">
        <v>7.5</v>
      </c>
      <c r="E78" s="40">
        <v>0.2</v>
      </c>
      <c r="F78" s="41">
        <v>7.7</v>
      </c>
      <c r="G78" s="252">
        <f t="shared" si="3"/>
        <v>2.464</v>
      </c>
      <c r="H78" s="253" t="e">
        <f>IF((ABS((#REF!-#REF!)*E78/100))&gt;0.1, (#REF!-#REF!)*E78/100, 0)</f>
        <v>#REF!</v>
      </c>
      <c r="I78" s="37"/>
    </row>
    <row r="79" spans="2:17" ht="22" customHeight="1" x14ac:dyDescent="0.3">
      <c r="B79" s="66" t="s">
        <v>101</v>
      </c>
      <c r="C79" s="62" t="s">
        <v>102</v>
      </c>
      <c r="D79" s="40">
        <v>7.5</v>
      </c>
      <c r="E79" s="40">
        <v>0.2</v>
      </c>
      <c r="F79" s="41">
        <v>7.7</v>
      </c>
      <c r="G79" s="252">
        <f t="shared" si="3"/>
        <v>2.464</v>
      </c>
      <c r="H79" s="253" t="e">
        <f>IF((ABS((#REF!-#REF!)*E79/100))&gt;0.1, (#REF!-#REF!)*E79/100, 0)</f>
        <v>#REF!</v>
      </c>
      <c r="I79" s="37"/>
    </row>
    <row r="80" spans="2:17" ht="22" customHeight="1" x14ac:dyDescent="0.25">
      <c r="B80" s="66" t="s">
        <v>103</v>
      </c>
      <c r="C80" s="62" t="s">
        <v>104</v>
      </c>
      <c r="D80" s="40">
        <v>13.5</v>
      </c>
      <c r="E80" s="40">
        <v>0.2</v>
      </c>
      <c r="F80" s="41">
        <v>13.7</v>
      </c>
      <c r="G80" s="252">
        <f t="shared" si="3"/>
        <v>4.3839999999999995</v>
      </c>
      <c r="H80" s="253" t="e">
        <f>IF((ABS((#REF!-#REF!)*E80/100))&gt;0.1, (#REF!-#REF!)*E80/100, 0)</f>
        <v>#REF!</v>
      </c>
    </row>
    <row r="81" spans="2:14" ht="22" customHeight="1" thickBot="1" x14ac:dyDescent="0.3">
      <c r="B81" s="13" t="s">
        <v>105</v>
      </c>
      <c r="C81" s="67" t="s">
        <v>106</v>
      </c>
      <c r="D81" s="68">
        <v>12</v>
      </c>
      <c r="E81" s="68">
        <v>0.2</v>
      </c>
      <c r="F81" s="69">
        <v>12.2</v>
      </c>
      <c r="G81" s="250">
        <f t="shared" si="3"/>
        <v>3.9039999999999999</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2.4</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2.4</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212"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0.13644255319148935</v>
      </c>
      <c r="E96" s="105" t="s">
        <v>163</v>
      </c>
      <c r="F96" s="80">
        <f>(3+G21)</f>
        <v>3.1364425531914892</v>
      </c>
      <c r="G96" s="18"/>
      <c r="H96" s="18"/>
      <c r="J96" s="10"/>
      <c r="K96" s="10"/>
      <c r="L96" s="10"/>
      <c r="M96" s="1"/>
      <c r="N96" s="1"/>
    </row>
    <row r="97" spans="2:17" ht="43.5" customHeight="1" x14ac:dyDescent="0.4">
      <c r="B97" s="227" t="s">
        <v>164</v>
      </c>
      <c r="C97" s="227"/>
      <c r="D97" s="106">
        <f>F96</f>
        <v>3.1364425531914892</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212"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7.6527659574468096E-2</v>
      </c>
      <c r="E107" s="105" t="s">
        <v>163</v>
      </c>
      <c r="F107" s="80">
        <f>(45+G60)</f>
        <v>45.076527659574467</v>
      </c>
      <c r="G107" s="18"/>
      <c r="H107" s="18"/>
      <c r="J107" s="10"/>
      <c r="K107" s="10"/>
      <c r="L107" s="10"/>
      <c r="M107" s="1"/>
      <c r="N107" s="1"/>
    </row>
    <row r="108" spans="2:17" ht="43.5" customHeight="1" x14ac:dyDescent="0.4">
      <c r="B108" s="227" t="s">
        <v>164</v>
      </c>
      <c r="C108" s="227"/>
      <c r="D108" s="106">
        <f>F107</f>
        <v>45.076527659574467</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212"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6.4320000000000011E-3</v>
      </c>
      <c r="E118" s="105" t="s">
        <v>163</v>
      </c>
      <c r="F118" s="80">
        <f>(45+G66)</f>
        <v>45.006431999999997</v>
      </c>
      <c r="G118" s="18"/>
      <c r="H118" s="18"/>
      <c r="J118" s="10"/>
      <c r="K118" s="10"/>
      <c r="L118" s="10"/>
      <c r="M118" s="1"/>
      <c r="N118" s="1"/>
    </row>
    <row r="119" spans="2:17" ht="43.5" customHeight="1" x14ac:dyDescent="0.4">
      <c r="B119" s="227" t="s">
        <v>164</v>
      </c>
      <c r="C119" s="227"/>
      <c r="D119" s="106">
        <f>F118</f>
        <v>45.006431999999997</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212"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0</v>
      </c>
      <c r="E129" s="105" t="s">
        <v>163</v>
      </c>
      <c r="F129" s="80">
        <f>(1500+G69)</f>
        <v>1500</v>
      </c>
      <c r="G129" s="18"/>
      <c r="H129" s="18"/>
      <c r="J129" s="10"/>
      <c r="K129" s="10"/>
      <c r="L129" s="10"/>
      <c r="M129" s="1"/>
      <c r="N129" s="1"/>
    </row>
    <row r="130" spans="2:17" ht="43.5" customHeight="1" x14ac:dyDescent="0.4">
      <c r="B130" s="227" t="s">
        <v>164</v>
      </c>
      <c r="C130" s="227"/>
      <c r="D130" s="106">
        <f>F129</f>
        <v>1500</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173</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2.944</v>
      </c>
      <c r="E140" s="105" t="s">
        <v>163</v>
      </c>
      <c r="F140" s="80">
        <f>(200+G73)</f>
        <v>202.94399999999999</v>
      </c>
      <c r="G140" s="18"/>
      <c r="H140" s="18"/>
      <c r="J140" s="10"/>
      <c r="K140" s="10"/>
      <c r="L140" s="10"/>
      <c r="M140" s="1"/>
      <c r="N140" s="1"/>
    </row>
    <row r="141" spans="2:17" ht="18" x14ac:dyDescent="0.4">
      <c r="B141" s="227" t="s">
        <v>164</v>
      </c>
      <c r="C141" s="227"/>
      <c r="D141" s="106">
        <f>F140</f>
        <v>202.94399999999999</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BncFVgKOBa0/p0LcFi2dJWAaTWbx5wHwHV6V3EdBYljmyt2IHmjyjxhi8VUQnRsqD456bzVHe/GstT5UNgBrrA==" saltValue="ZVRFfpHPRs5xJb5fqdtGyw==" spinCount="100000" sheet="1" formatColumns="0" formatRows="0"/>
  <mergeCells count="144">
    <mergeCell ref="B1:D1"/>
    <mergeCell ref="C3:E3"/>
    <mergeCell ref="G3:H3"/>
    <mergeCell ref="C4:E4"/>
    <mergeCell ref="G4:H4"/>
    <mergeCell ref="B6:E6"/>
    <mergeCell ref="F6:G6"/>
    <mergeCell ref="B11:H11"/>
    <mergeCell ref="J11:K11"/>
    <mergeCell ref="B12:E12"/>
    <mergeCell ref="B13:H13"/>
    <mergeCell ref="B14:H14"/>
    <mergeCell ref="B15:H15"/>
    <mergeCell ref="J6:K6"/>
    <mergeCell ref="M6:N8"/>
    <mergeCell ref="B7:E7"/>
    <mergeCell ref="B8:H8"/>
    <mergeCell ref="B9:H9"/>
    <mergeCell ref="B10:C10"/>
    <mergeCell ref="D10:F10"/>
    <mergeCell ref="G22:H22"/>
    <mergeCell ref="G23:H23"/>
    <mergeCell ref="G24:H24"/>
    <mergeCell ref="G25:H25"/>
    <mergeCell ref="G26:H26"/>
    <mergeCell ref="G27:H27"/>
    <mergeCell ref="B16:H16"/>
    <mergeCell ref="B17:H17"/>
    <mergeCell ref="B18:H18"/>
    <mergeCell ref="B19:H19"/>
    <mergeCell ref="G20:H20"/>
    <mergeCell ref="G21:H21"/>
    <mergeCell ref="G34:H34"/>
    <mergeCell ref="G35:H35"/>
    <mergeCell ref="G36:H36"/>
    <mergeCell ref="G37:H37"/>
    <mergeCell ref="G38:H38"/>
    <mergeCell ref="G39:H39"/>
    <mergeCell ref="G28:H28"/>
    <mergeCell ref="G29:H29"/>
    <mergeCell ref="G30:H30"/>
    <mergeCell ref="G31:H31"/>
    <mergeCell ref="G32:H32"/>
    <mergeCell ref="G33:H33"/>
    <mergeCell ref="G46:H46"/>
    <mergeCell ref="G47:H47"/>
    <mergeCell ref="G48:H48"/>
    <mergeCell ref="G49:H49"/>
    <mergeCell ref="G50:H50"/>
    <mergeCell ref="G51:H51"/>
    <mergeCell ref="G40:H40"/>
    <mergeCell ref="G41:H41"/>
    <mergeCell ref="G42:H42"/>
    <mergeCell ref="G43:H43"/>
    <mergeCell ref="G44:H44"/>
    <mergeCell ref="G45:H45"/>
    <mergeCell ref="G60:H60"/>
    <mergeCell ref="G61:H61"/>
    <mergeCell ref="G62:H62"/>
    <mergeCell ref="G63:H63"/>
    <mergeCell ref="G64:H64"/>
    <mergeCell ref="G65:H65"/>
    <mergeCell ref="B52:H52"/>
    <mergeCell ref="B54:H54"/>
    <mergeCell ref="G55:H55"/>
    <mergeCell ref="G56:H56"/>
    <mergeCell ref="B58:H58"/>
    <mergeCell ref="G59:H59"/>
    <mergeCell ref="G73:H73"/>
    <mergeCell ref="G74:H74"/>
    <mergeCell ref="G75:H75"/>
    <mergeCell ref="G76:H76"/>
    <mergeCell ref="G77:H77"/>
    <mergeCell ref="G78:H78"/>
    <mergeCell ref="G66:H66"/>
    <mergeCell ref="B67:H67"/>
    <mergeCell ref="G68:H68"/>
    <mergeCell ref="G69:H69"/>
    <mergeCell ref="B71:H71"/>
    <mergeCell ref="G72:H72"/>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B101:H101"/>
    <mergeCell ref="B102:B103"/>
    <mergeCell ref="E102:F102"/>
    <mergeCell ref="G102:H103"/>
    <mergeCell ref="C103:F103"/>
    <mergeCell ref="B104:H104"/>
    <mergeCell ref="B93:H93"/>
    <mergeCell ref="B94:H94"/>
    <mergeCell ref="B95:C95"/>
    <mergeCell ref="B97:C97"/>
    <mergeCell ref="B99:H99"/>
    <mergeCell ref="B100:H100"/>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37:H137"/>
    <mergeCell ref="B138:H138"/>
    <mergeCell ref="B139:C139"/>
    <mergeCell ref="B141:C141"/>
    <mergeCell ref="B133:H133"/>
    <mergeCell ref="B134:H134"/>
    <mergeCell ref="B135:B136"/>
    <mergeCell ref="C135:C136"/>
    <mergeCell ref="D135:D136"/>
    <mergeCell ref="E135:F136"/>
    <mergeCell ref="G135:H136"/>
  </mergeCells>
  <dataValidations count="5">
    <dataValidation type="list" allowBlank="1" showInputMessage="1" showErrorMessage="1" sqref="WVR98303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K9" xr:uid="{76A2EDB8-F4DE-4EEE-9FDA-85E50AA67BFE}">
      <formula1>$M$11:$M$22</formula1>
    </dataValidation>
    <dataValidation type="list" allowBlank="1" showInputMessage="1" showErrorMessage="1" sqref="K13" xr:uid="{2CBE871D-9984-41F0-9D02-4FF3B96CF805}">
      <formula1>$N$9:$N$42</formula1>
    </dataValidation>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5EA23E3D-D11C-4E34-845C-C0B21D27F9FE}">
      <formula1>#REF!</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E6AC6260-C3D2-4B34-8C51-D64C3B7F943E}">
      <formula1>$N$9:$N$9</formula1>
    </dataValidation>
    <dataValidation type="list" allowBlank="1" showInputMessage="1" showErrorMessage="1" sqref="K8" xr:uid="{61AB3DE5-CF1E-4BBD-80D8-513839A4601C}">
      <formula1>"2022,2023,2024,2025, 2026"</formula1>
    </dataValidation>
  </dataValidations>
  <hyperlinks>
    <hyperlink ref="M9" r:id="rId1" display="https://www.dot.ny.gov/main/business-center/contractors/construction-division/fuel-asphalt-steel-price-adjustments?nd=nysdot" xr:uid="{BDEF768F-6F13-4B44-AAE1-ECDE1E744FC4}"/>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BA943-0580-489C-BEF2-8F46D0324588}">
  <dimension ref="B1:Q144"/>
  <sheetViews>
    <sheetView showGridLines="0" showRowColHeaders="0" zoomScale="90" zoomScaleNormal="90" workbookViewId="0">
      <selection activeCell="J1" sqref="J1:N1048576"/>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January</v>
      </c>
      <c r="G1" s="3">
        <f>K8</f>
        <v>2024</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208" t="s">
        <v>159</v>
      </c>
      <c r="G4" s="301" t="s">
        <v>160</v>
      </c>
      <c r="H4" s="302"/>
      <c r="I4" s="210"/>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January 1, 2024</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209"/>
      <c r="J8" s="84" t="s">
        <v>140</v>
      </c>
      <c r="K8" s="85">
        <v>2024</v>
      </c>
      <c r="M8" s="290"/>
      <c r="N8" s="291"/>
    </row>
    <row r="9" spans="2:17" ht="24" customHeight="1" x14ac:dyDescent="0.25">
      <c r="B9" s="279" t="s">
        <v>11</v>
      </c>
      <c r="C9" s="279"/>
      <c r="D9" s="279"/>
      <c r="E9" s="279"/>
      <c r="F9" s="279"/>
      <c r="G9" s="279"/>
      <c r="H9" s="279"/>
      <c r="I9" s="209"/>
      <c r="J9" s="84" t="s">
        <v>141</v>
      </c>
      <c r="K9" s="85" t="s">
        <v>146</v>
      </c>
      <c r="L9" s="86"/>
      <c r="M9" s="87" t="s">
        <v>143</v>
      </c>
      <c r="N9" s="88">
        <v>2022</v>
      </c>
    </row>
    <row r="10" spans="2:17" ht="24" customHeight="1" thickBot="1" x14ac:dyDescent="0.3">
      <c r="B10" s="293" t="s">
        <v>12</v>
      </c>
      <c r="C10" s="293"/>
      <c r="D10" s="294" t="str">
        <f>CONCATENATE("The ",F1," ",G1," Average is")</f>
        <v>The January 2024 Average is</v>
      </c>
      <c r="E10" s="294"/>
      <c r="F10" s="294"/>
      <c r="G10" s="20">
        <f>K13</f>
        <v>616</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209"/>
      <c r="J13" s="95" t="s">
        <v>149</v>
      </c>
      <c r="K13" s="96">
        <v>616</v>
      </c>
      <c r="M13" s="91" t="s">
        <v>150</v>
      </c>
      <c r="N13" s="93" t="s">
        <v>116</v>
      </c>
      <c r="P13" s="24"/>
      <c r="Q13" s="24"/>
    </row>
    <row r="14" spans="2:17" ht="24" customHeight="1" x14ac:dyDescent="0.25">
      <c r="B14" s="279" t="s">
        <v>16</v>
      </c>
      <c r="C14" s="279"/>
      <c r="D14" s="279"/>
      <c r="E14" s="279"/>
      <c r="F14" s="279"/>
      <c r="G14" s="279"/>
      <c r="H14" s="279"/>
      <c r="I14" s="209"/>
      <c r="J14" s="1"/>
      <c r="K14" s="1"/>
      <c r="M14" s="91" t="s">
        <v>142</v>
      </c>
      <c r="N14" s="97">
        <v>655</v>
      </c>
      <c r="P14" s="24"/>
      <c r="Q14" s="24"/>
    </row>
    <row r="15" spans="2:17" ht="24" customHeight="1" x14ac:dyDescent="0.25">
      <c r="B15" s="279" t="s">
        <v>17</v>
      </c>
      <c r="C15" s="279"/>
      <c r="D15" s="279"/>
      <c r="E15" s="279"/>
      <c r="F15" s="279"/>
      <c r="G15" s="279"/>
      <c r="H15" s="279"/>
      <c r="I15" s="209"/>
      <c r="J15" s="1"/>
      <c r="K15" s="1"/>
      <c r="M15" s="91" t="s">
        <v>151</v>
      </c>
      <c r="N15" s="97">
        <v>719</v>
      </c>
      <c r="P15" s="24"/>
      <c r="Q15" s="24"/>
    </row>
    <row r="16" spans="2:17" ht="24" customHeight="1" x14ac:dyDescent="0.25">
      <c r="B16" s="279" t="s">
        <v>18</v>
      </c>
      <c r="C16" s="279"/>
      <c r="D16" s="279"/>
      <c r="E16" s="279"/>
      <c r="F16" s="279"/>
      <c r="G16" s="279"/>
      <c r="H16" s="279"/>
      <c r="I16" s="209"/>
      <c r="J16" s="1"/>
      <c r="K16" s="1"/>
      <c r="M16" s="91" t="s">
        <v>152</v>
      </c>
      <c r="N16" s="97">
        <v>779</v>
      </c>
      <c r="P16" s="24"/>
      <c r="Q16" s="24"/>
    </row>
    <row r="17" spans="2:17" ht="24" customHeight="1" x14ac:dyDescent="0.25">
      <c r="B17" s="279" t="s">
        <v>19</v>
      </c>
      <c r="C17" s="279"/>
      <c r="D17" s="279"/>
      <c r="E17" s="279"/>
      <c r="F17" s="279"/>
      <c r="G17" s="279"/>
      <c r="H17" s="279"/>
      <c r="I17" s="209"/>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155</v>
      </c>
      <c r="N19" s="97">
        <v>806</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156</v>
      </c>
      <c r="N20" s="97">
        <v>764</v>
      </c>
      <c r="P20" s="24"/>
      <c r="Q20" s="24"/>
    </row>
    <row r="21" spans="2:17" ht="29.15" customHeight="1" x14ac:dyDescent="0.3">
      <c r="B21" s="32" t="s">
        <v>29</v>
      </c>
      <c r="C21" s="33" t="s">
        <v>30</v>
      </c>
      <c r="D21" s="34">
        <v>100</v>
      </c>
      <c r="E21" s="35">
        <v>0.2</v>
      </c>
      <c r="F21" s="36">
        <v>100.2</v>
      </c>
      <c r="G21" s="259">
        <f t="shared" ref="G21:G50" si="0">IF((ABS((($K$13-$K$12)/235)*F21/100))&gt;0.01, ((($K$13-$K$12)/235)*F21/100), 0)</f>
        <v>0.19613617021276597</v>
      </c>
      <c r="H21" s="260" t="e">
        <f t="shared" ref="H21:H26" si="1">IF((ABS((J13-J12)*E21/100))&gt;0.1, (J13-J12)*E21/100, 0)</f>
        <v>#VALUE!</v>
      </c>
      <c r="I21" s="37"/>
      <c r="K21" s="99"/>
      <c r="L21" s="1"/>
      <c r="M21" s="91" t="s">
        <v>157</v>
      </c>
      <c r="N21" s="97">
        <v>690</v>
      </c>
      <c r="P21" s="24"/>
      <c r="Q21" s="24"/>
    </row>
    <row r="22" spans="2:17" ht="29.15" customHeight="1" thickBot="1" x14ac:dyDescent="0.35">
      <c r="B22" s="38">
        <v>702.30010000000004</v>
      </c>
      <c r="C22" s="39" t="s">
        <v>31</v>
      </c>
      <c r="D22" s="40">
        <v>55</v>
      </c>
      <c r="E22" s="40">
        <v>1.7</v>
      </c>
      <c r="F22" s="41">
        <v>56.7</v>
      </c>
      <c r="G22" s="252">
        <f t="shared" si="0"/>
        <v>0.1109872340425532</v>
      </c>
      <c r="H22" s="253" t="e">
        <f t="shared" si="1"/>
        <v>#VALUE!</v>
      </c>
      <c r="I22" s="37"/>
      <c r="M22" s="101" t="s">
        <v>158</v>
      </c>
      <c r="N22" s="102">
        <v>640</v>
      </c>
    </row>
    <row r="23" spans="2:17" ht="29.15" customHeight="1" x14ac:dyDescent="0.3">
      <c r="B23" s="38">
        <v>702.30020000000002</v>
      </c>
      <c r="C23" s="39" t="s">
        <v>32</v>
      </c>
      <c r="D23" s="40">
        <v>55</v>
      </c>
      <c r="E23" s="40">
        <v>1.7</v>
      </c>
      <c r="F23" s="41">
        <v>56.7</v>
      </c>
      <c r="G23" s="252">
        <f t="shared" si="0"/>
        <v>0.1109872340425532</v>
      </c>
      <c r="H23" s="253">
        <f t="shared" si="1"/>
        <v>0</v>
      </c>
      <c r="I23" s="37"/>
      <c r="M23" s="87"/>
      <c r="N23" s="88">
        <v>2023</v>
      </c>
    </row>
    <row r="24" spans="2:17" ht="29.15" customHeight="1" x14ac:dyDescent="0.3">
      <c r="B24" s="38">
        <v>702.31010000000003</v>
      </c>
      <c r="C24" s="39" t="s">
        <v>33</v>
      </c>
      <c r="D24" s="40">
        <v>63</v>
      </c>
      <c r="E24" s="40">
        <v>2.7</v>
      </c>
      <c r="F24" s="41">
        <v>65.7</v>
      </c>
      <c r="G24" s="252">
        <f t="shared" si="0"/>
        <v>0.12860425531914893</v>
      </c>
      <c r="H24" s="253">
        <f t="shared" si="1"/>
        <v>0</v>
      </c>
      <c r="I24" s="37"/>
      <c r="M24" s="91" t="s">
        <v>144</v>
      </c>
      <c r="N24" s="92" t="s">
        <v>145</v>
      </c>
    </row>
    <row r="25" spans="2:17" ht="29.15" customHeight="1" x14ac:dyDescent="0.3">
      <c r="B25" s="38">
        <v>702.31020000000001</v>
      </c>
      <c r="C25" s="39" t="s">
        <v>34</v>
      </c>
      <c r="D25" s="40">
        <v>63</v>
      </c>
      <c r="E25" s="40">
        <v>2.7</v>
      </c>
      <c r="F25" s="41">
        <v>65.7</v>
      </c>
      <c r="G25" s="252">
        <f t="shared" si="0"/>
        <v>0.12860425531914893</v>
      </c>
      <c r="H25" s="253">
        <f t="shared" si="1"/>
        <v>0</v>
      </c>
      <c r="I25" s="37"/>
      <c r="M25" s="91" t="s">
        <v>146</v>
      </c>
      <c r="N25" s="97">
        <v>626</v>
      </c>
    </row>
    <row r="26" spans="2:17" ht="29.15" customHeight="1" x14ac:dyDescent="0.3">
      <c r="B26" s="38">
        <v>702.32010000000002</v>
      </c>
      <c r="C26" s="39" t="s">
        <v>35</v>
      </c>
      <c r="D26" s="40">
        <v>65</v>
      </c>
      <c r="E26" s="40">
        <v>8.1999999999999993</v>
      </c>
      <c r="F26" s="41">
        <v>73.2</v>
      </c>
      <c r="G26" s="252">
        <f t="shared" si="0"/>
        <v>0.14328510638297873</v>
      </c>
      <c r="H26" s="253">
        <f t="shared" si="1"/>
        <v>0</v>
      </c>
      <c r="I26" s="37"/>
      <c r="M26" s="91" t="s">
        <v>148</v>
      </c>
      <c r="N26" s="97">
        <v>608</v>
      </c>
    </row>
    <row r="27" spans="2:17" ht="29.15" customHeight="1" x14ac:dyDescent="0.3">
      <c r="B27" s="38">
        <v>702.33010000000002</v>
      </c>
      <c r="C27" s="39" t="s">
        <v>36</v>
      </c>
      <c r="D27" s="40">
        <v>65</v>
      </c>
      <c r="E27" s="40">
        <v>8.1999999999999993</v>
      </c>
      <c r="F27" s="41">
        <v>73.2</v>
      </c>
      <c r="G27" s="252">
        <f t="shared" si="0"/>
        <v>0.14328510638297873</v>
      </c>
      <c r="H27" s="253" t="e">
        <f>IF((ABS((#REF!-J18)*E27/100))&gt;0.1, (#REF!-J18)*E27/100, 0)</f>
        <v>#REF!</v>
      </c>
      <c r="I27" s="37"/>
      <c r="M27" s="91" t="s">
        <v>150</v>
      </c>
      <c r="N27" s="97">
        <v>617</v>
      </c>
    </row>
    <row r="28" spans="2:17" ht="29.15" customHeight="1" x14ac:dyDescent="0.3">
      <c r="B28" s="38">
        <v>702.34010000000001</v>
      </c>
      <c r="C28" s="39" t="s">
        <v>37</v>
      </c>
      <c r="D28" s="40">
        <v>65</v>
      </c>
      <c r="E28" s="40">
        <v>2.7</v>
      </c>
      <c r="F28" s="41">
        <v>67.7</v>
      </c>
      <c r="G28" s="252">
        <f t="shared" si="0"/>
        <v>0.13251914893617023</v>
      </c>
      <c r="H28" s="253" t="e">
        <f>IF((ABS((J19-#REF!)*E28/100))&gt;0.1, (J19-#REF!)*E28/100, 0)</f>
        <v>#REF!</v>
      </c>
      <c r="I28" s="37"/>
      <c r="M28" s="91" t="s">
        <v>142</v>
      </c>
      <c r="N28" s="97">
        <v>612</v>
      </c>
    </row>
    <row r="29" spans="2:17" ht="29.15" customHeight="1" x14ac:dyDescent="0.3">
      <c r="B29" s="38">
        <v>702.34019999999998</v>
      </c>
      <c r="C29" s="39" t="s">
        <v>38</v>
      </c>
      <c r="D29" s="40">
        <v>65</v>
      </c>
      <c r="E29" s="42">
        <v>8.1999999999999993</v>
      </c>
      <c r="F29" s="41">
        <v>73.2</v>
      </c>
      <c r="G29" s="252">
        <f t="shared" si="0"/>
        <v>0.14328510638297873</v>
      </c>
      <c r="H29" s="253">
        <f t="shared" ref="H29:H30" si="2">IF((ABS((J20-J19)*E29/100))&gt;0.1, (J20-J19)*E29/100, 0)</f>
        <v>0</v>
      </c>
      <c r="I29" s="37"/>
      <c r="M29" s="91" t="s">
        <v>151</v>
      </c>
      <c r="N29" s="97">
        <v>621</v>
      </c>
    </row>
    <row r="30" spans="2:17" ht="29.15" customHeight="1" x14ac:dyDescent="0.3">
      <c r="B30" s="38">
        <v>702.3501</v>
      </c>
      <c r="C30" s="39" t="s">
        <v>39</v>
      </c>
      <c r="D30" s="40">
        <v>57</v>
      </c>
      <c r="E30" s="40">
        <v>0.2</v>
      </c>
      <c r="F30" s="41">
        <v>57.2</v>
      </c>
      <c r="G30" s="252">
        <f t="shared" si="0"/>
        <v>0.11196595744680853</v>
      </c>
      <c r="H30" s="253">
        <f t="shared" si="2"/>
        <v>0</v>
      </c>
      <c r="I30" s="37"/>
      <c r="M30" s="91" t="s">
        <v>152</v>
      </c>
      <c r="N30" s="97">
        <v>635</v>
      </c>
    </row>
    <row r="31" spans="2:17" ht="29.15" customHeight="1" x14ac:dyDescent="0.3">
      <c r="B31" s="43" t="s">
        <v>40</v>
      </c>
      <c r="C31" s="44" t="s">
        <v>39</v>
      </c>
      <c r="D31" s="45">
        <v>65</v>
      </c>
      <c r="E31" s="45">
        <v>0.2</v>
      </c>
      <c r="F31" s="46">
        <v>65.2</v>
      </c>
      <c r="G31" s="277">
        <f t="shared" si="0"/>
        <v>0.12762553191489362</v>
      </c>
      <c r="H31" s="278" t="e">
        <f>IF((ABS((#REF!-J21)*E31/100))&gt;0.1, (#REF!-J21)*E31/100, 0)</f>
        <v>#REF!</v>
      </c>
      <c r="I31" s="37"/>
      <c r="M31" s="91" t="s">
        <v>153</v>
      </c>
      <c r="N31" s="97">
        <v>640</v>
      </c>
    </row>
    <row r="32" spans="2:17" ht="29.15" customHeight="1" x14ac:dyDescent="0.3">
      <c r="B32" s="38">
        <v>702.36009999999999</v>
      </c>
      <c r="C32" s="39" t="s">
        <v>41</v>
      </c>
      <c r="D32" s="40">
        <v>57</v>
      </c>
      <c r="E32" s="40">
        <v>0.2</v>
      </c>
      <c r="F32" s="41">
        <v>57.2</v>
      </c>
      <c r="G32" s="252">
        <f t="shared" si="0"/>
        <v>0.11196595744680853</v>
      </c>
      <c r="H32" s="253" t="e">
        <f>IF((ABS((#REF!-#REF!)*E32/100))&gt;0.1, (#REF!-#REF!)*E32/100, 0)</f>
        <v>#REF!</v>
      </c>
      <c r="I32" s="37"/>
      <c r="M32" s="91" t="s">
        <v>154</v>
      </c>
      <c r="N32" s="97">
        <v>645</v>
      </c>
    </row>
    <row r="33" spans="2:14" ht="29.15" customHeight="1" x14ac:dyDescent="0.3">
      <c r="B33" s="43" t="s">
        <v>42</v>
      </c>
      <c r="C33" s="44" t="s">
        <v>41</v>
      </c>
      <c r="D33" s="45">
        <v>65</v>
      </c>
      <c r="E33" s="45">
        <v>0.2</v>
      </c>
      <c r="F33" s="46">
        <v>65.2</v>
      </c>
      <c r="G33" s="277">
        <f t="shared" si="0"/>
        <v>0.12762553191489362</v>
      </c>
      <c r="H33" s="278" t="e">
        <f>IF((ABS((#REF!-#REF!)*E33/100))&gt;0.1, (#REF!-#REF!)*E33/100, 0)</f>
        <v>#REF!</v>
      </c>
      <c r="I33" s="37"/>
      <c r="M33" s="91" t="s">
        <v>155</v>
      </c>
      <c r="N33" s="97">
        <v>645</v>
      </c>
    </row>
    <row r="34" spans="2:14" ht="29.15" customHeight="1" x14ac:dyDescent="0.3">
      <c r="B34" s="38" t="s">
        <v>43</v>
      </c>
      <c r="C34" s="39" t="s">
        <v>44</v>
      </c>
      <c r="D34" s="40">
        <v>63</v>
      </c>
      <c r="E34" s="40">
        <v>2.7</v>
      </c>
      <c r="F34" s="41">
        <v>65.7</v>
      </c>
      <c r="G34" s="252">
        <f t="shared" si="0"/>
        <v>0.12860425531914893</v>
      </c>
      <c r="H34" s="253" t="e">
        <f>IF((ABS((#REF!-#REF!)*E34/100))&gt;0.1, (#REF!-#REF!)*E34/100, 0)</f>
        <v>#REF!</v>
      </c>
      <c r="I34" s="37"/>
      <c r="M34" s="91" t="s">
        <v>156</v>
      </c>
      <c r="N34" s="97">
        <v>646</v>
      </c>
    </row>
    <row r="35" spans="2:14" ht="29.15" customHeight="1" x14ac:dyDescent="0.3">
      <c r="B35" s="38" t="s">
        <v>45</v>
      </c>
      <c r="C35" s="39" t="s">
        <v>46</v>
      </c>
      <c r="D35" s="40">
        <v>63</v>
      </c>
      <c r="E35" s="40">
        <v>2.7</v>
      </c>
      <c r="F35" s="41">
        <v>65.7</v>
      </c>
      <c r="G35" s="252">
        <f t="shared" si="0"/>
        <v>0.12860425531914893</v>
      </c>
      <c r="H35" s="253" t="e">
        <f>IF((ABS((#REF!-#REF!)*E35/100))&gt;0.1, (#REF!-#REF!)*E35/100, 0)</f>
        <v>#REF!</v>
      </c>
      <c r="I35" s="37"/>
      <c r="M35" s="91" t="s">
        <v>157</v>
      </c>
      <c r="N35" s="97">
        <v>630</v>
      </c>
    </row>
    <row r="36" spans="2:14" ht="29.15" customHeight="1" thickBot="1" x14ac:dyDescent="0.35">
      <c r="B36" s="38" t="s">
        <v>47</v>
      </c>
      <c r="C36" s="39" t="s">
        <v>48</v>
      </c>
      <c r="D36" s="40">
        <v>65</v>
      </c>
      <c r="E36" s="40">
        <v>8.1999999999999993</v>
      </c>
      <c r="F36" s="41">
        <v>73.2</v>
      </c>
      <c r="G36" s="252">
        <f t="shared" si="0"/>
        <v>0.14328510638297873</v>
      </c>
      <c r="H36" s="253" t="e">
        <f>IF((ABS((#REF!-#REF!)*E36/100))&gt;0.1, (#REF!-#REF!)*E36/100, 0)</f>
        <v>#REF!</v>
      </c>
      <c r="I36" s="37"/>
      <c r="M36" s="101" t="s">
        <v>158</v>
      </c>
      <c r="N36" s="102">
        <v>615</v>
      </c>
    </row>
    <row r="37" spans="2:14" ht="29.15" customHeight="1" x14ac:dyDescent="0.3">
      <c r="B37" s="38">
        <v>702.40009999999995</v>
      </c>
      <c r="C37" s="39" t="s">
        <v>49</v>
      </c>
      <c r="D37" s="40">
        <v>60</v>
      </c>
      <c r="E37" s="40">
        <v>2.7</v>
      </c>
      <c r="F37" s="41">
        <v>62.7</v>
      </c>
      <c r="G37" s="252">
        <f t="shared" si="0"/>
        <v>0.12273191489361704</v>
      </c>
      <c r="H37" s="253" t="e">
        <f>IF((ABS((#REF!-#REF!)*E37/100))&gt;0.1, (#REF!-#REF!)*E37/100, 0)</f>
        <v>#REF!</v>
      </c>
      <c r="I37" s="37"/>
      <c r="M37" s="87"/>
      <c r="N37" s="88">
        <v>2024</v>
      </c>
    </row>
    <row r="38" spans="2:14" ht="29.15" customHeight="1" x14ac:dyDescent="0.3">
      <c r="B38" s="38">
        <v>702.40020000000004</v>
      </c>
      <c r="C38" s="39" t="s">
        <v>50</v>
      </c>
      <c r="D38" s="40">
        <v>60</v>
      </c>
      <c r="E38" s="42">
        <v>2.7</v>
      </c>
      <c r="F38" s="41">
        <v>62.7</v>
      </c>
      <c r="G38" s="252">
        <f t="shared" si="0"/>
        <v>0.12273191489361704</v>
      </c>
      <c r="H38" s="253" t="e">
        <f>IF((ABS((#REF!-#REF!)*E38/100))&gt;0.1, (#REF!-#REF!)*E38/100, 0)</f>
        <v>#REF!</v>
      </c>
      <c r="I38" s="37"/>
      <c r="M38" s="91" t="s">
        <v>144</v>
      </c>
      <c r="N38" s="92" t="s">
        <v>145</v>
      </c>
    </row>
    <row r="39" spans="2:14" ht="29.15" customHeight="1" x14ac:dyDescent="0.3">
      <c r="B39" s="38">
        <v>702.41010000000006</v>
      </c>
      <c r="C39" s="39" t="s">
        <v>51</v>
      </c>
      <c r="D39" s="40">
        <v>65</v>
      </c>
      <c r="E39" s="40">
        <v>2.7</v>
      </c>
      <c r="F39" s="41">
        <v>67.7</v>
      </c>
      <c r="G39" s="252">
        <f t="shared" si="0"/>
        <v>0.13251914893617023</v>
      </c>
      <c r="H39" s="253" t="e">
        <f>IF((ABS((#REF!-#REF!)*E39/100))&gt;0.1, (#REF!-#REF!)*E39/100, 0)</f>
        <v>#REF!</v>
      </c>
      <c r="I39" s="37"/>
      <c r="M39" s="91" t="s">
        <v>146</v>
      </c>
      <c r="N39" s="97">
        <v>616</v>
      </c>
    </row>
    <row r="40" spans="2:14" ht="29.15" customHeight="1" x14ac:dyDescent="0.3">
      <c r="B40" s="38">
        <v>702.42010000000005</v>
      </c>
      <c r="C40" s="39" t="s">
        <v>52</v>
      </c>
      <c r="D40" s="40">
        <v>65</v>
      </c>
      <c r="E40" s="40">
        <v>10.199999999999999</v>
      </c>
      <c r="F40" s="41">
        <v>75.2</v>
      </c>
      <c r="G40" s="252">
        <f t="shared" si="0"/>
        <v>0.1472</v>
      </c>
      <c r="H40" s="253" t="e">
        <f>IF((ABS((#REF!-#REF!)*E40/100))&gt;0.1, (#REF!-#REF!)*E40/100, 0)</f>
        <v>#REF!</v>
      </c>
      <c r="I40" s="37"/>
      <c r="M40" s="91" t="s">
        <v>148</v>
      </c>
      <c r="N40" s="97"/>
    </row>
    <row r="41" spans="2:14" ht="29.15" customHeight="1" x14ac:dyDescent="0.3">
      <c r="B41" s="38">
        <v>702.43010000000004</v>
      </c>
      <c r="C41" s="39" t="s">
        <v>53</v>
      </c>
      <c r="D41" s="40">
        <v>65</v>
      </c>
      <c r="E41" s="40">
        <v>10.199999999999999</v>
      </c>
      <c r="F41" s="41">
        <v>75.2</v>
      </c>
      <c r="G41" s="252">
        <f t="shared" si="0"/>
        <v>0.1472</v>
      </c>
      <c r="H41" s="253" t="e">
        <f>IF((ABS((#REF!-#REF!)*E41/100))&gt;0.1, (#REF!-#REF!)*E41/100, 0)</f>
        <v>#REF!</v>
      </c>
      <c r="I41" s="37"/>
      <c r="M41" s="91" t="s">
        <v>150</v>
      </c>
      <c r="N41" s="97"/>
    </row>
    <row r="42" spans="2:14" ht="29.15" customHeight="1" thickBot="1" x14ac:dyDescent="0.35">
      <c r="B42" s="38" t="s">
        <v>54</v>
      </c>
      <c r="C42" s="39" t="s">
        <v>55</v>
      </c>
      <c r="D42" s="40">
        <v>57</v>
      </c>
      <c r="E42" s="40">
        <v>0.2</v>
      </c>
      <c r="F42" s="41">
        <v>57.2</v>
      </c>
      <c r="G42" s="252">
        <f t="shared" si="0"/>
        <v>0.11196595744680853</v>
      </c>
      <c r="H42" s="253" t="e">
        <f>IF((ABS((#REF!-#REF!)*E42/100))&gt;0.1, (#REF!-#REF!)*E42/100, 0)</f>
        <v>#REF!</v>
      </c>
      <c r="I42" s="37"/>
      <c r="M42" s="101" t="s">
        <v>142</v>
      </c>
      <c r="N42" s="102"/>
    </row>
    <row r="43" spans="2:14" ht="29.15" customHeight="1" x14ac:dyDescent="0.3">
      <c r="B43" s="43" t="s">
        <v>56</v>
      </c>
      <c r="C43" s="44" t="s">
        <v>55</v>
      </c>
      <c r="D43" s="45">
        <v>65</v>
      </c>
      <c r="E43" s="45">
        <v>0.2</v>
      </c>
      <c r="F43" s="46">
        <v>65.2</v>
      </c>
      <c r="G43" s="277">
        <f t="shared" si="0"/>
        <v>0.12762553191489362</v>
      </c>
      <c r="H43" s="278" t="e">
        <f>IF((ABS((#REF!-#REF!)*E43/100))&gt;0.1, (#REF!-#REF!)*E43/100, 0)</f>
        <v>#REF!</v>
      </c>
      <c r="I43" s="37"/>
    </row>
    <row r="44" spans="2:14" ht="29.15" customHeight="1" x14ac:dyDescent="0.3">
      <c r="B44" s="38" t="s">
        <v>57</v>
      </c>
      <c r="C44" s="39" t="s">
        <v>58</v>
      </c>
      <c r="D44" s="40">
        <v>57</v>
      </c>
      <c r="E44" s="40">
        <v>0.2</v>
      </c>
      <c r="F44" s="41">
        <v>57.2</v>
      </c>
      <c r="G44" s="252">
        <f t="shared" si="0"/>
        <v>0.11196595744680853</v>
      </c>
      <c r="H44" s="253" t="e">
        <f>IF((ABS((#REF!-#REF!)*E44/100))&gt;0.1, (#REF!-#REF!)*E44/100, 0)</f>
        <v>#REF!</v>
      </c>
      <c r="I44" s="37"/>
    </row>
    <row r="45" spans="2:14" ht="29.15" customHeight="1" x14ac:dyDescent="0.3">
      <c r="B45" s="43" t="s">
        <v>59</v>
      </c>
      <c r="C45" s="44" t="s">
        <v>58</v>
      </c>
      <c r="D45" s="45">
        <v>65</v>
      </c>
      <c r="E45" s="47">
        <v>0.2</v>
      </c>
      <c r="F45" s="46">
        <v>65.2</v>
      </c>
      <c r="G45" s="277">
        <f t="shared" si="0"/>
        <v>0.12762553191489362</v>
      </c>
      <c r="H45" s="278" t="e">
        <f>IF((ABS((#REF!-#REF!)*E45/100))&gt;0.1, (#REF!-#REF!)*E45/100, 0)</f>
        <v>#REF!</v>
      </c>
      <c r="I45" s="37"/>
    </row>
    <row r="46" spans="2:14" ht="29.15" customHeight="1" x14ac:dyDescent="0.3">
      <c r="B46" s="38">
        <v>702.46010000000001</v>
      </c>
      <c r="C46" s="39" t="s">
        <v>60</v>
      </c>
      <c r="D46" s="40">
        <v>62</v>
      </c>
      <c r="E46" s="40">
        <v>0.2</v>
      </c>
      <c r="F46" s="41">
        <v>62.2</v>
      </c>
      <c r="G46" s="252">
        <f t="shared" si="0"/>
        <v>0.12175319148936171</v>
      </c>
      <c r="H46" s="253" t="e">
        <f>IF((ABS((#REF!-#REF!)*E46/100))&gt;0.1, (#REF!-#REF!)*E46/100, 0)</f>
        <v>#REF!</v>
      </c>
      <c r="I46" s="37"/>
    </row>
    <row r="47" spans="2:14" ht="29.15" customHeight="1" x14ac:dyDescent="0.3">
      <c r="B47" s="38" t="s">
        <v>61</v>
      </c>
      <c r="C47" s="39" t="s">
        <v>62</v>
      </c>
      <c r="D47" s="40">
        <v>60</v>
      </c>
      <c r="E47" s="40">
        <v>2.7</v>
      </c>
      <c r="F47" s="41">
        <v>62.7</v>
      </c>
      <c r="G47" s="252">
        <f t="shared" si="0"/>
        <v>0.12273191489361704</v>
      </c>
      <c r="H47" s="253" t="e">
        <f>IF((ABS((#REF!-#REF!)*E47/100))&gt;0.1, (#REF!-#REF!)*E47/100, 0)</f>
        <v>#REF!</v>
      </c>
      <c r="I47" s="37"/>
    </row>
    <row r="48" spans="2:14" ht="29.15" customHeight="1" x14ac:dyDescent="0.3">
      <c r="B48" s="38" t="s">
        <v>63</v>
      </c>
      <c r="C48" s="39" t="s">
        <v>64</v>
      </c>
      <c r="D48" s="40">
        <v>65</v>
      </c>
      <c r="E48" s="40">
        <v>2.7</v>
      </c>
      <c r="F48" s="41">
        <v>67.7</v>
      </c>
      <c r="G48" s="252">
        <f t="shared" si="0"/>
        <v>0.13251914893617023</v>
      </c>
      <c r="H48" s="253" t="e">
        <f>IF((ABS((#REF!-#REF!)*E48/100))&gt;0.1, (#REF!-#REF!)*E48/100, 0)</f>
        <v>#REF!</v>
      </c>
      <c r="I48" s="37"/>
    </row>
    <row r="49" spans="2:17" ht="29.15" customHeight="1" x14ac:dyDescent="0.3">
      <c r="B49" s="38" t="s">
        <v>65</v>
      </c>
      <c r="C49" s="39" t="s">
        <v>66</v>
      </c>
      <c r="D49" s="40">
        <v>62</v>
      </c>
      <c r="E49" s="40">
        <v>0.2</v>
      </c>
      <c r="F49" s="41">
        <v>62.2</v>
      </c>
      <c r="G49" s="252">
        <f t="shared" si="0"/>
        <v>0.12175319148936171</v>
      </c>
      <c r="H49" s="253" t="e">
        <f>IF((ABS((#REF!-#REF!)*E49/100))&gt;0.1, (#REF!-#REF!)*E49/100, 0)</f>
        <v>#REF!</v>
      </c>
      <c r="I49" s="37"/>
    </row>
    <row r="50" spans="2:17" ht="29.15" customHeight="1" x14ac:dyDescent="0.3">
      <c r="B50" s="38" t="s">
        <v>67</v>
      </c>
      <c r="C50" s="39" t="s">
        <v>68</v>
      </c>
      <c r="D50" s="40">
        <v>40</v>
      </c>
      <c r="E50" s="40">
        <v>0.2</v>
      </c>
      <c r="F50" s="41">
        <v>40.200000000000003</v>
      </c>
      <c r="G50" s="252">
        <f t="shared" si="0"/>
        <v>7.8689361702127675E-2</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0.12919148936170213</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0.11000851063829789</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1.2926E-2</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0.18634893617021275</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9.2460000000000007E-3</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0</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4.2320000000000002</v>
      </c>
      <c r="H73" s="260" t="e">
        <f>IF((ABS((#REF!-#REF!)*E73/100))&gt;0.1, (#REF!-#REF!)*E73/100, 0)</f>
        <v>#REF!</v>
      </c>
      <c r="I73" s="37"/>
    </row>
    <row r="74" spans="2:17" ht="22" customHeight="1" x14ac:dyDescent="0.3">
      <c r="B74" s="66" t="s">
        <v>91</v>
      </c>
      <c r="C74" s="62" t="s">
        <v>92</v>
      </c>
      <c r="D74" s="40">
        <v>9</v>
      </c>
      <c r="E74" s="40">
        <v>0.2</v>
      </c>
      <c r="F74" s="41">
        <v>9.1999999999999993</v>
      </c>
      <c r="G74" s="252">
        <f t="shared" si="3"/>
        <v>4.2320000000000002</v>
      </c>
      <c r="H74" s="253" t="e">
        <f>IF((ABS((#REF!-#REF!)*E74/100))&gt;0.1, (#REF!-#REF!)*E74/100, 0)</f>
        <v>#REF!</v>
      </c>
      <c r="I74" s="37"/>
    </row>
    <row r="75" spans="2:17" ht="22" customHeight="1" x14ac:dyDescent="0.3">
      <c r="B75" s="66" t="s">
        <v>93</v>
      </c>
      <c r="C75" s="62" t="s">
        <v>94</v>
      </c>
      <c r="D75" s="40">
        <v>9</v>
      </c>
      <c r="E75" s="40">
        <v>0.2</v>
      </c>
      <c r="F75" s="41">
        <v>9.1999999999999993</v>
      </c>
      <c r="G75" s="252">
        <f t="shared" si="3"/>
        <v>4.2320000000000002</v>
      </c>
      <c r="H75" s="253" t="e">
        <f>IF((ABS((#REF!-#REF!)*E75/100))&gt;0.1, (#REF!-#REF!)*E75/100, 0)</f>
        <v>#REF!</v>
      </c>
      <c r="I75" s="37"/>
    </row>
    <row r="76" spans="2:17" ht="22" customHeight="1" x14ac:dyDescent="0.3">
      <c r="B76" s="66" t="s">
        <v>95</v>
      </c>
      <c r="C76" s="62" t="s">
        <v>96</v>
      </c>
      <c r="D76" s="40">
        <v>7.5</v>
      </c>
      <c r="E76" s="40">
        <v>0.2</v>
      </c>
      <c r="F76" s="41">
        <v>7.7</v>
      </c>
      <c r="G76" s="252">
        <f t="shared" si="3"/>
        <v>3.5419999999999998</v>
      </c>
      <c r="H76" s="253" t="e">
        <f>IF((ABS((#REF!-#REF!)*E76/100))&gt;0.1, (#REF!-#REF!)*E76/100, 0)</f>
        <v>#REF!</v>
      </c>
      <c r="I76" s="37"/>
    </row>
    <row r="77" spans="2:17" ht="22" customHeight="1" x14ac:dyDescent="0.3">
      <c r="B77" s="66" t="s">
        <v>97</v>
      </c>
      <c r="C77" s="62" t="s">
        <v>98</v>
      </c>
      <c r="D77" s="40">
        <v>7.5</v>
      </c>
      <c r="E77" s="40">
        <v>0.2</v>
      </c>
      <c r="F77" s="41">
        <v>7.7</v>
      </c>
      <c r="G77" s="252">
        <f t="shared" si="3"/>
        <v>3.5419999999999998</v>
      </c>
      <c r="H77" s="253" t="e">
        <f>IF((ABS((#REF!-#REF!)*E77/100))&gt;0.1, (#REF!-#REF!)*E77/100, 0)</f>
        <v>#REF!</v>
      </c>
      <c r="I77" s="37"/>
    </row>
    <row r="78" spans="2:17" ht="22" customHeight="1" x14ac:dyDescent="0.3">
      <c r="B78" s="66" t="s">
        <v>99</v>
      </c>
      <c r="C78" s="62" t="s">
        <v>100</v>
      </c>
      <c r="D78" s="40">
        <v>7.5</v>
      </c>
      <c r="E78" s="40">
        <v>0.2</v>
      </c>
      <c r="F78" s="41">
        <v>7.7</v>
      </c>
      <c r="G78" s="252">
        <f t="shared" si="3"/>
        <v>3.5419999999999998</v>
      </c>
      <c r="H78" s="253" t="e">
        <f>IF((ABS((#REF!-#REF!)*E78/100))&gt;0.1, (#REF!-#REF!)*E78/100, 0)</f>
        <v>#REF!</v>
      </c>
      <c r="I78" s="37"/>
    </row>
    <row r="79" spans="2:17" ht="22" customHeight="1" x14ac:dyDescent="0.3">
      <c r="B79" s="66" t="s">
        <v>101</v>
      </c>
      <c r="C79" s="62" t="s">
        <v>102</v>
      </c>
      <c r="D79" s="40">
        <v>7.5</v>
      </c>
      <c r="E79" s="40">
        <v>0.2</v>
      </c>
      <c r="F79" s="41">
        <v>7.7</v>
      </c>
      <c r="G79" s="252">
        <f t="shared" si="3"/>
        <v>3.5419999999999998</v>
      </c>
      <c r="H79" s="253" t="e">
        <f>IF((ABS((#REF!-#REF!)*E79/100))&gt;0.1, (#REF!-#REF!)*E79/100, 0)</f>
        <v>#REF!</v>
      </c>
      <c r="I79" s="37"/>
    </row>
    <row r="80" spans="2:17" ht="22" customHeight="1" x14ac:dyDescent="0.25">
      <c r="B80" s="66" t="s">
        <v>103</v>
      </c>
      <c r="C80" s="62" t="s">
        <v>104</v>
      </c>
      <c r="D80" s="40">
        <v>13.5</v>
      </c>
      <c r="E80" s="40">
        <v>0.2</v>
      </c>
      <c r="F80" s="41">
        <v>13.7</v>
      </c>
      <c r="G80" s="252">
        <f t="shared" si="3"/>
        <v>6.3019999999999996</v>
      </c>
      <c r="H80" s="253" t="e">
        <f>IF((ABS((#REF!-#REF!)*E80/100))&gt;0.1, (#REF!-#REF!)*E80/100, 0)</f>
        <v>#REF!</v>
      </c>
    </row>
    <row r="81" spans="2:14" ht="22" customHeight="1" thickBot="1" x14ac:dyDescent="0.3">
      <c r="B81" s="13" t="s">
        <v>105</v>
      </c>
      <c r="C81" s="67" t="s">
        <v>106</v>
      </c>
      <c r="D81" s="68">
        <v>12</v>
      </c>
      <c r="E81" s="68">
        <v>0.2</v>
      </c>
      <c r="F81" s="69">
        <v>12.2</v>
      </c>
      <c r="G81" s="250">
        <f t="shared" si="3"/>
        <v>5.6119999999999992</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3.45</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3.45</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211"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0.19613617021276597</v>
      </c>
      <c r="E96" s="105" t="s">
        <v>163</v>
      </c>
      <c r="F96" s="80">
        <f>(3+G21)</f>
        <v>3.1961361702127657</v>
      </c>
      <c r="G96" s="18"/>
      <c r="H96" s="18"/>
      <c r="J96" s="10"/>
      <c r="K96" s="10"/>
      <c r="L96" s="10"/>
      <c r="M96" s="1"/>
      <c r="N96" s="1"/>
    </row>
    <row r="97" spans="2:17" ht="43.5" customHeight="1" x14ac:dyDescent="0.4">
      <c r="B97" s="227" t="s">
        <v>164</v>
      </c>
      <c r="C97" s="227"/>
      <c r="D97" s="106">
        <f>F96</f>
        <v>3.1961361702127657</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211"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0.11000851063829789</v>
      </c>
      <c r="E107" s="105" t="s">
        <v>163</v>
      </c>
      <c r="F107" s="80">
        <f>(45+G60)</f>
        <v>45.110008510638295</v>
      </c>
      <c r="G107" s="18"/>
      <c r="H107" s="18"/>
      <c r="J107" s="10"/>
      <c r="K107" s="10"/>
      <c r="L107" s="10"/>
      <c r="M107" s="1"/>
      <c r="N107" s="1"/>
    </row>
    <row r="108" spans="2:17" ht="43.5" customHeight="1" x14ac:dyDescent="0.4">
      <c r="B108" s="227" t="s">
        <v>164</v>
      </c>
      <c r="C108" s="227"/>
      <c r="D108" s="106">
        <f>F107</f>
        <v>45.110008510638295</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211"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9.2460000000000007E-3</v>
      </c>
      <c r="E118" s="105" t="s">
        <v>163</v>
      </c>
      <c r="F118" s="80">
        <f>(45+G66)</f>
        <v>45.009245999999997</v>
      </c>
      <c r="G118" s="18"/>
      <c r="H118" s="18"/>
      <c r="J118" s="10"/>
      <c r="K118" s="10"/>
      <c r="L118" s="10"/>
      <c r="M118" s="1"/>
      <c r="N118" s="1"/>
    </row>
    <row r="119" spans="2:17" ht="43.5" customHeight="1" x14ac:dyDescent="0.4">
      <c r="B119" s="227" t="s">
        <v>164</v>
      </c>
      <c r="C119" s="227"/>
      <c r="D119" s="106">
        <f>F118</f>
        <v>45.009245999999997</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211"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0</v>
      </c>
      <c r="E129" s="105" t="s">
        <v>163</v>
      </c>
      <c r="F129" s="80">
        <f>(1500+G69)</f>
        <v>1500</v>
      </c>
      <c r="G129" s="18"/>
      <c r="H129" s="18"/>
      <c r="J129" s="10"/>
      <c r="K129" s="10"/>
      <c r="L129" s="10"/>
      <c r="M129" s="1"/>
      <c r="N129" s="1"/>
    </row>
    <row r="130" spans="2:17" ht="43.5" customHeight="1" x14ac:dyDescent="0.4">
      <c r="B130" s="227" t="s">
        <v>164</v>
      </c>
      <c r="C130" s="227"/>
      <c r="D130" s="106">
        <f>F129</f>
        <v>1500</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173</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4.2320000000000002</v>
      </c>
      <c r="E140" s="105" t="s">
        <v>163</v>
      </c>
      <c r="F140" s="80">
        <f>(200+G73)</f>
        <v>204.232</v>
      </c>
      <c r="G140" s="18"/>
      <c r="H140" s="18"/>
      <c r="J140" s="10"/>
      <c r="K140" s="10"/>
      <c r="L140" s="10"/>
      <c r="M140" s="1"/>
      <c r="N140" s="1"/>
    </row>
    <row r="141" spans="2:17" ht="18" x14ac:dyDescent="0.4">
      <c r="B141" s="227" t="s">
        <v>164</v>
      </c>
      <c r="C141" s="227"/>
      <c r="D141" s="106">
        <f>F140</f>
        <v>204.232</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ETZe1lmvX5YcW8YKuZa0Mw6ebzEO8Pkq6NKtR2ga8UkCWjDgclrKbZQK1WOwq1FGzaWZsnrX3gSAV+TlEHpBQ==" saltValue="z894w1sqX2118DiHtfVNyg==" spinCount="100000" sheet="1" formatColumns="0" formatRows="0"/>
  <mergeCells count="144">
    <mergeCell ref="B137:H137"/>
    <mergeCell ref="B138:H138"/>
    <mergeCell ref="B139:C139"/>
    <mergeCell ref="B141:C141"/>
    <mergeCell ref="B133:H133"/>
    <mergeCell ref="B134:H134"/>
    <mergeCell ref="B135:B136"/>
    <mergeCell ref="C135:C136"/>
    <mergeCell ref="D135:D136"/>
    <mergeCell ref="E135:F136"/>
    <mergeCell ref="G135:H136"/>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01:H101"/>
    <mergeCell ref="B102:B103"/>
    <mergeCell ref="E102:F102"/>
    <mergeCell ref="G102:H103"/>
    <mergeCell ref="C103:F103"/>
    <mergeCell ref="B104:H104"/>
    <mergeCell ref="B93:H93"/>
    <mergeCell ref="B94:H94"/>
    <mergeCell ref="B95:C95"/>
    <mergeCell ref="B97:C97"/>
    <mergeCell ref="B99:H99"/>
    <mergeCell ref="B100:H100"/>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G73:H73"/>
    <mergeCell ref="G74:H74"/>
    <mergeCell ref="G75:H75"/>
    <mergeCell ref="G76:H76"/>
    <mergeCell ref="G77:H77"/>
    <mergeCell ref="G78:H78"/>
    <mergeCell ref="G66:H66"/>
    <mergeCell ref="B67:H67"/>
    <mergeCell ref="G68:H68"/>
    <mergeCell ref="G69:H69"/>
    <mergeCell ref="B71:H71"/>
    <mergeCell ref="G72:H72"/>
    <mergeCell ref="G60:H60"/>
    <mergeCell ref="G61:H61"/>
    <mergeCell ref="G62:H62"/>
    <mergeCell ref="G63:H63"/>
    <mergeCell ref="G64:H64"/>
    <mergeCell ref="G65:H65"/>
    <mergeCell ref="B52:H52"/>
    <mergeCell ref="B54:H54"/>
    <mergeCell ref="G55:H55"/>
    <mergeCell ref="G56:H56"/>
    <mergeCell ref="B58:H58"/>
    <mergeCell ref="G59:H59"/>
    <mergeCell ref="G46:H46"/>
    <mergeCell ref="G47:H47"/>
    <mergeCell ref="G48:H48"/>
    <mergeCell ref="G49:H49"/>
    <mergeCell ref="G50:H50"/>
    <mergeCell ref="G51:H51"/>
    <mergeCell ref="G40:H40"/>
    <mergeCell ref="G41:H41"/>
    <mergeCell ref="G42:H42"/>
    <mergeCell ref="G43:H43"/>
    <mergeCell ref="G44:H44"/>
    <mergeCell ref="G45:H45"/>
    <mergeCell ref="G34:H34"/>
    <mergeCell ref="G35:H35"/>
    <mergeCell ref="G36:H36"/>
    <mergeCell ref="G37:H37"/>
    <mergeCell ref="G38:H38"/>
    <mergeCell ref="G39:H39"/>
    <mergeCell ref="G28:H28"/>
    <mergeCell ref="G29:H29"/>
    <mergeCell ref="G30:H30"/>
    <mergeCell ref="G31:H31"/>
    <mergeCell ref="G32:H32"/>
    <mergeCell ref="G33:H33"/>
    <mergeCell ref="G22:H22"/>
    <mergeCell ref="G23:H23"/>
    <mergeCell ref="G24:H24"/>
    <mergeCell ref="G25:H25"/>
    <mergeCell ref="G26:H26"/>
    <mergeCell ref="G27:H27"/>
    <mergeCell ref="B16:H16"/>
    <mergeCell ref="B17:H17"/>
    <mergeCell ref="B18:H18"/>
    <mergeCell ref="B19:H19"/>
    <mergeCell ref="G20:H20"/>
    <mergeCell ref="G21:H21"/>
    <mergeCell ref="B12:E12"/>
    <mergeCell ref="B13:H13"/>
    <mergeCell ref="B14:H14"/>
    <mergeCell ref="B15:H15"/>
    <mergeCell ref="J6:K6"/>
    <mergeCell ref="M6:N8"/>
    <mergeCell ref="B7:E7"/>
    <mergeCell ref="B8:H8"/>
    <mergeCell ref="B9:H9"/>
    <mergeCell ref="B10:C10"/>
    <mergeCell ref="D10:F10"/>
    <mergeCell ref="B1:D1"/>
    <mergeCell ref="C3:E3"/>
    <mergeCell ref="G3:H3"/>
    <mergeCell ref="C4:E4"/>
    <mergeCell ref="G4:H4"/>
    <mergeCell ref="B6:E6"/>
    <mergeCell ref="F6:G6"/>
    <mergeCell ref="B11:H11"/>
    <mergeCell ref="J11:K11"/>
  </mergeCells>
  <dataValidations count="5">
    <dataValidation type="list" allowBlank="1" showInputMessage="1" showErrorMessage="1" sqref="K8" xr:uid="{FD57AB8D-4D63-4BF3-8E6C-4B6C3D942ADF}">
      <formula1>"2022,2023,2024,2025, 2026"</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C0B583AF-73D6-4E21-859D-D825F7CB5AC8}">
      <formula1>$N$9:$N$9</formula1>
    </dataValidation>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3CDC0E71-7D3D-4D04-8D8E-2E4383D9F8F1}">
      <formula1>#REF!</formula1>
    </dataValidation>
    <dataValidation type="list" allowBlank="1" showInputMessage="1" showErrorMessage="1" sqref="K13" xr:uid="{5514EAA7-BAE2-424A-8324-F56C7612D067}">
      <formula1>$N$9:$N$42</formula1>
    </dataValidation>
    <dataValidation type="list" allowBlank="1" showInputMessage="1" showErrorMessage="1" sqref="WVR98303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K9" xr:uid="{89AECC62-E3A3-4173-BA12-7055A0D7CA0B}">
      <formula1>$M$11:$M$22</formula1>
    </dataValidation>
  </dataValidations>
  <hyperlinks>
    <hyperlink ref="M9" r:id="rId1" display="https://www.dot.ny.gov/main/business-center/contractors/construction-division/fuel-asphalt-steel-price-adjustments?nd=nysdot" xr:uid="{80537375-B34B-4685-BFE6-75AA72941C87}"/>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3801F-8B3A-4D80-A90D-705ADA77B5B4}">
  <dimension ref="B1:Q144"/>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December</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207" t="s">
        <v>159</v>
      </c>
      <c r="G4" s="301" t="s">
        <v>160</v>
      </c>
      <c r="H4" s="302"/>
      <c r="I4" s="206"/>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December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205"/>
      <c r="J8" s="84" t="s">
        <v>140</v>
      </c>
      <c r="K8" s="85">
        <v>2023</v>
      </c>
      <c r="M8" s="290"/>
      <c r="N8" s="291"/>
    </row>
    <row r="9" spans="2:17" ht="24" customHeight="1" x14ac:dyDescent="0.25">
      <c r="B9" s="279" t="s">
        <v>11</v>
      </c>
      <c r="C9" s="279"/>
      <c r="D9" s="279"/>
      <c r="E9" s="279"/>
      <c r="F9" s="279"/>
      <c r="G9" s="279"/>
      <c r="H9" s="279"/>
      <c r="I9" s="205"/>
      <c r="J9" s="84" t="s">
        <v>141</v>
      </c>
      <c r="K9" s="85" t="s">
        <v>158</v>
      </c>
      <c r="L9" s="86"/>
      <c r="M9" s="87" t="s">
        <v>143</v>
      </c>
      <c r="N9" s="88">
        <v>2022</v>
      </c>
    </row>
    <row r="10" spans="2:17" ht="24" customHeight="1" thickBot="1" x14ac:dyDescent="0.3">
      <c r="B10" s="293" t="s">
        <v>12</v>
      </c>
      <c r="C10" s="293"/>
      <c r="D10" s="294" t="str">
        <f>CONCATENATE("The ",F1," ",G1," Average is")</f>
        <v>The December 2023 Average is</v>
      </c>
      <c r="E10" s="294"/>
      <c r="F10" s="294"/>
      <c r="G10" s="20">
        <f>K13</f>
        <v>615</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205"/>
      <c r="J13" s="95" t="s">
        <v>149</v>
      </c>
      <c r="K13" s="96">
        <v>615</v>
      </c>
      <c r="M13" s="91" t="s">
        <v>150</v>
      </c>
      <c r="N13" s="93" t="s">
        <v>116</v>
      </c>
      <c r="P13" s="24"/>
      <c r="Q13" s="24"/>
    </row>
    <row r="14" spans="2:17" ht="24" customHeight="1" x14ac:dyDescent="0.25">
      <c r="B14" s="279" t="s">
        <v>16</v>
      </c>
      <c r="C14" s="279"/>
      <c r="D14" s="279"/>
      <c r="E14" s="279"/>
      <c r="F14" s="279"/>
      <c r="G14" s="279"/>
      <c r="H14" s="279"/>
      <c r="I14" s="205"/>
      <c r="J14" s="1"/>
      <c r="K14" s="1"/>
      <c r="M14" s="91" t="s">
        <v>142</v>
      </c>
      <c r="N14" s="97">
        <v>655</v>
      </c>
      <c r="P14" s="24"/>
      <c r="Q14" s="24"/>
    </row>
    <row r="15" spans="2:17" ht="24" customHeight="1" x14ac:dyDescent="0.25">
      <c r="B15" s="279" t="s">
        <v>17</v>
      </c>
      <c r="C15" s="279"/>
      <c r="D15" s="279"/>
      <c r="E15" s="279"/>
      <c r="F15" s="279"/>
      <c r="G15" s="279"/>
      <c r="H15" s="279"/>
      <c r="I15" s="205"/>
      <c r="J15" s="1"/>
      <c r="K15" s="1"/>
      <c r="M15" s="91" t="s">
        <v>151</v>
      </c>
      <c r="N15" s="97">
        <v>719</v>
      </c>
      <c r="P15" s="24"/>
      <c r="Q15" s="24"/>
    </row>
    <row r="16" spans="2:17" ht="24" customHeight="1" x14ac:dyDescent="0.25">
      <c r="B16" s="279" t="s">
        <v>18</v>
      </c>
      <c r="C16" s="279"/>
      <c r="D16" s="279"/>
      <c r="E16" s="279"/>
      <c r="F16" s="279"/>
      <c r="G16" s="279"/>
      <c r="H16" s="279"/>
      <c r="I16" s="205"/>
      <c r="J16" s="1"/>
      <c r="K16" s="1"/>
      <c r="M16" s="91" t="s">
        <v>152</v>
      </c>
      <c r="N16" s="97">
        <v>779</v>
      </c>
      <c r="P16" s="24"/>
      <c r="Q16" s="24"/>
    </row>
    <row r="17" spans="2:17" ht="24" customHeight="1" x14ac:dyDescent="0.25">
      <c r="B17" s="279" t="s">
        <v>19</v>
      </c>
      <c r="C17" s="279"/>
      <c r="D17" s="279"/>
      <c r="E17" s="279"/>
      <c r="F17" s="279"/>
      <c r="G17" s="279"/>
      <c r="H17" s="279"/>
      <c r="I17" s="205"/>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155</v>
      </c>
      <c r="N19" s="97">
        <v>806</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156</v>
      </c>
      <c r="N20" s="97">
        <v>764</v>
      </c>
      <c r="P20" s="24"/>
      <c r="Q20" s="24"/>
    </row>
    <row r="21" spans="2:17" ht="29.15" customHeight="1" x14ac:dyDescent="0.3">
      <c r="B21" s="32" t="s">
        <v>29</v>
      </c>
      <c r="C21" s="33" t="s">
        <v>30</v>
      </c>
      <c r="D21" s="34">
        <v>100</v>
      </c>
      <c r="E21" s="35">
        <v>0.2</v>
      </c>
      <c r="F21" s="36">
        <v>100.2</v>
      </c>
      <c r="G21" s="259">
        <f t="shared" ref="G21:G50" si="0">IF((ABS((($K$13-$K$12)/235)*F21/100))&gt;0.01, ((($K$13-$K$12)/235)*F21/100), 0)</f>
        <v>0.19187234042553192</v>
      </c>
      <c r="H21" s="260" t="e">
        <f t="shared" ref="H21:H26" si="1">IF((ABS((J13-J12)*E21/100))&gt;0.1, (J13-J12)*E21/100, 0)</f>
        <v>#VALUE!</v>
      </c>
      <c r="I21" s="37"/>
      <c r="K21" s="99"/>
      <c r="L21" s="1"/>
      <c r="M21" s="91" t="s">
        <v>157</v>
      </c>
      <c r="N21" s="97">
        <v>690</v>
      </c>
      <c r="P21" s="24"/>
      <c r="Q21" s="24"/>
    </row>
    <row r="22" spans="2:17" ht="29.15" customHeight="1" thickBot="1" x14ac:dyDescent="0.35">
      <c r="B22" s="38">
        <v>702.30010000000004</v>
      </c>
      <c r="C22" s="39" t="s">
        <v>31</v>
      </c>
      <c r="D22" s="40">
        <v>55</v>
      </c>
      <c r="E22" s="40">
        <v>1.7</v>
      </c>
      <c r="F22" s="41">
        <v>56.7</v>
      </c>
      <c r="G22" s="252">
        <f t="shared" si="0"/>
        <v>0.10857446808510639</v>
      </c>
      <c r="H22" s="253" t="e">
        <f t="shared" si="1"/>
        <v>#VALUE!</v>
      </c>
      <c r="I22" s="37"/>
      <c r="M22" s="101" t="s">
        <v>158</v>
      </c>
      <c r="N22" s="102">
        <v>640</v>
      </c>
    </row>
    <row r="23" spans="2:17" ht="29.15" customHeight="1" x14ac:dyDescent="0.3">
      <c r="B23" s="38">
        <v>702.30020000000002</v>
      </c>
      <c r="C23" s="39" t="s">
        <v>32</v>
      </c>
      <c r="D23" s="40">
        <v>55</v>
      </c>
      <c r="E23" s="40">
        <v>1.7</v>
      </c>
      <c r="F23" s="41">
        <v>56.7</v>
      </c>
      <c r="G23" s="252">
        <f t="shared" si="0"/>
        <v>0.10857446808510639</v>
      </c>
      <c r="H23" s="253">
        <f t="shared" si="1"/>
        <v>0</v>
      </c>
      <c r="I23" s="37"/>
      <c r="M23" s="87"/>
      <c r="N23" s="88">
        <v>2023</v>
      </c>
    </row>
    <row r="24" spans="2:17" ht="29.15" customHeight="1" x14ac:dyDescent="0.3">
      <c r="B24" s="38">
        <v>702.31010000000003</v>
      </c>
      <c r="C24" s="39" t="s">
        <v>33</v>
      </c>
      <c r="D24" s="40">
        <v>63</v>
      </c>
      <c r="E24" s="40">
        <v>2.7</v>
      </c>
      <c r="F24" s="41">
        <v>65.7</v>
      </c>
      <c r="G24" s="252">
        <f t="shared" si="0"/>
        <v>0.1258085106382979</v>
      </c>
      <c r="H24" s="253">
        <f t="shared" si="1"/>
        <v>0</v>
      </c>
      <c r="I24" s="37"/>
      <c r="M24" s="91" t="s">
        <v>144</v>
      </c>
      <c r="N24" s="92" t="s">
        <v>145</v>
      </c>
    </row>
    <row r="25" spans="2:17" ht="29.15" customHeight="1" x14ac:dyDescent="0.3">
      <c r="B25" s="38">
        <v>702.31020000000001</v>
      </c>
      <c r="C25" s="39" t="s">
        <v>34</v>
      </c>
      <c r="D25" s="40">
        <v>63</v>
      </c>
      <c r="E25" s="40">
        <v>2.7</v>
      </c>
      <c r="F25" s="41">
        <v>65.7</v>
      </c>
      <c r="G25" s="252">
        <f t="shared" si="0"/>
        <v>0.1258085106382979</v>
      </c>
      <c r="H25" s="253">
        <f t="shared" si="1"/>
        <v>0</v>
      </c>
      <c r="I25" s="37"/>
      <c r="M25" s="91" t="s">
        <v>146</v>
      </c>
      <c r="N25" s="97">
        <v>626</v>
      </c>
    </row>
    <row r="26" spans="2:17" ht="29.15" customHeight="1" x14ac:dyDescent="0.3">
      <c r="B26" s="38">
        <v>702.32010000000002</v>
      </c>
      <c r="C26" s="39" t="s">
        <v>35</v>
      </c>
      <c r="D26" s="40">
        <v>65</v>
      </c>
      <c r="E26" s="40">
        <v>8.1999999999999993</v>
      </c>
      <c r="F26" s="41">
        <v>73.2</v>
      </c>
      <c r="G26" s="252">
        <f t="shared" si="0"/>
        <v>0.14017021276595745</v>
      </c>
      <c r="H26" s="253">
        <f t="shared" si="1"/>
        <v>0</v>
      </c>
      <c r="I26" s="37"/>
      <c r="M26" s="91" t="s">
        <v>148</v>
      </c>
      <c r="N26" s="97">
        <v>608</v>
      </c>
    </row>
    <row r="27" spans="2:17" ht="29.15" customHeight="1" x14ac:dyDescent="0.3">
      <c r="B27" s="38">
        <v>702.33010000000002</v>
      </c>
      <c r="C27" s="39" t="s">
        <v>36</v>
      </c>
      <c r="D27" s="40">
        <v>65</v>
      </c>
      <c r="E27" s="40">
        <v>8.1999999999999993</v>
      </c>
      <c r="F27" s="41">
        <v>73.2</v>
      </c>
      <c r="G27" s="252">
        <f t="shared" si="0"/>
        <v>0.14017021276595745</v>
      </c>
      <c r="H27" s="253" t="e">
        <f>IF((ABS((#REF!-J18)*E27/100))&gt;0.1, (#REF!-J18)*E27/100, 0)</f>
        <v>#REF!</v>
      </c>
      <c r="I27" s="37"/>
      <c r="M27" s="91" t="s">
        <v>150</v>
      </c>
      <c r="N27" s="97">
        <v>617</v>
      </c>
    </row>
    <row r="28" spans="2:17" ht="29.15" customHeight="1" x14ac:dyDescent="0.3">
      <c r="B28" s="38">
        <v>702.34010000000001</v>
      </c>
      <c r="C28" s="39" t="s">
        <v>37</v>
      </c>
      <c r="D28" s="40">
        <v>65</v>
      </c>
      <c r="E28" s="40">
        <v>2.7</v>
      </c>
      <c r="F28" s="41">
        <v>67.7</v>
      </c>
      <c r="G28" s="252">
        <f t="shared" si="0"/>
        <v>0.12963829787234044</v>
      </c>
      <c r="H28" s="253" t="e">
        <f>IF((ABS((J19-#REF!)*E28/100))&gt;0.1, (J19-#REF!)*E28/100, 0)</f>
        <v>#REF!</v>
      </c>
      <c r="I28" s="37"/>
      <c r="M28" s="91" t="s">
        <v>142</v>
      </c>
      <c r="N28" s="97">
        <v>612</v>
      </c>
    </row>
    <row r="29" spans="2:17" ht="29.15" customHeight="1" x14ac:dyDescent="0.3">
      <c r="B29" s="38">
        <v>702.34019999999998</v>
      </c>
      <c r="C29" s="39" t="s">
        <v>38</v>
      </c>
      <c r="D29" s="40">
        <v>65</v>
      </c>
      <c r="E29" s="42">
        <v>8.1999999999999993</v>
      </c>
      <c r="F29" s="41">
        <v>73.2</v>
      </c>
      <c r="G29" s="252">
        <f t="shared" si="0"/>
        <v>0.14017021276595745</v>
      </c>
      <c r="H29" s="253">
        <f t="shared" ref="H29:H30" si="2">IF((ABS((J20-J19)*E29/100))&gt;0.1, (J20-J19)*E29/100, 0)</f>
        <v>0</v>
      </c>
      <c r="I29" s="37"/>
      <c r="M29" s="91" t="s">
        <v>151</v>
      </c>
      <c r="N29" s="97">
        <v>621</v>
      </c>
    </row>
    <row r="30" spans="2:17" ht="29.15" customHeight="1" x14ac:dyDescent="0.3">
      <c r="B30" s="38">
        <v>702.3501</v>
      </c>
      <c r="C30" s="39" t="s">
        <v>39</v>
      </c>
      <c r="D30" s="40">
        <v>57</v>
      </c>
      <c r="E30" s="40">
        <v>0.2</v>
      </c>
      <c r="F30" s="41">
        <v>57.2</v>
      </c>
      <c r="G30" s="252">
        <f t="shared" si="0"/>
        <v>0.10953191489361702</v>
      </c>
      <c r="H30" s="253">
        <f t="shared" si="2"/>
        <v>0</v>
      </c>
      <c r="I30" s="37"/>
      <c r="M30" s="91" t="s">
        <v>152</v>
      </c>
      <c r="N30" s="97">
        <v>635</v>
      </c>
    </row>
    <row r="31" spans="2:17" ht="29.15" customHeight="1" x14ac:dyDescent="0.3">
      <c r="B31" s="43" t="s">
        <v>40</v>
      </c>
      <c r="C31" s="44" t="s">
        <v>39</v>
      </c>
      <c r="D31" s="45">
        <v>65</v>
      </c>
      <c r="E31" s="45">
        <v>0.2</v>
      </c>
      <c r="F31" s="46">
        <v>65.2</v>
      </c>
      <c r="G31" s="277">
        <f t="shared" si="0"/>
        <v>0.12485106382978724</v>
      </c>
      <c r="H31" s="278" t="e">
        <f>IF((ABS((#REF!-J21)*E31/100))&gt;0.1, (#REF!-J21)*E31/100, 0)</f>
        <v>#REF!</v>
      </c>
      <c r="I31" s="37"/>
      <c r="M31" s="91" t="s">
        <v>153</v>
      </c>
      <c r="N31" s="97">
        <v>640</v>
      </c>
    </row>
    <row r="32" spans="2:17" ht="29.15" customHeight="1" x14ac:dyDescent="0.3">
      <c r="B32" s="38">
        <v>702.36009999999999</v>
      </c>
      <c r="C32" s="39" t="s">
        <v>41</v>
      </c>
      <c r="D32" s="40">
        <v>57</v>
      </c>
      <c r="E32" s="40">
        <v>0.2</v>
      </c>
      <c r="F32" s="41">
        <v>57.2</v>
      </c>
      <c r="G32" s="252">
        <f t="shared" si="0"/>
        <v>0.10953191489361702</v>
      </c>
      <c r="H32" s="253" t="e">
        <f>IF((ABS((#REF!-#REF!)*E32/100))&gt;0.1, (#REF!-#REF!)*E32/100, 0)</f>
        <v>#REF!</v>
      </c>
      <c r="I32" s="37"/>
      <c r="M32" s="91" t="s">
        <v>154</v>
      </c>
      <c r="N32" s="97">
        <v>645</v>
      </c>
    </row>
    <row r="33" spans="2:14" ht="29.15" customHeight="1" x14ac:dyDescent="0.3">
      <c r="B33" s="43" t="s">
        <v>42</v>
      </c>
      <c r="C33" s="44" t="s">
        <v>41</v>
      </c>
      <c r="D33" s="45">
        <v>65</v>
      </c>
      <c r="E33" s="45">
        <v>0.2</v>
      </c>
      <c r="F33" s="46">
        <v>65.2</v>
      </c>
      <c r="G33" s="277">
        <f t="shared" si="0"/>
        <v>0.12485106382978724</v>
      </c>
      <c r="H33" s="278" t="e">
        <f>IF((ABS((#REF!-#REF!)*E33/100))&gt;0.1, (#REF!-#REF!)*E33/100, 0)</f>
        <v>#REF!</v>
      </c>
      <c r="I33" s="37"/>
      <c r="M33" s="91" t="s">
        <v>155</v>
      </c>
      <c r="N33" s="97">
        <v>645</v>
      </c>
    </row>
    <row r="34" spans="2:14" ht="29.15" customHeight="1" x14ac:dyDescent="0.3">
      <c r="B34" s="38" t="s">
        <v>43</v>
      </c>
      <c r="C34" s="39" t="s">
        <v>44</v>
      </c>
      <c r="D34" s="40">
        <v>63</v>
      </c>
      <c r="E34" s="40">
        <v>2.7</v>
      </c>
      <c r="F34" s="41">
        <v>65.7</v>
      </c>
      <c r="G34" s="252">
        <f t="shared" si="0"/>
        <v>0.1258085106382979</v>
      </c>
      <c r="H34" s="253" t="e">
        <f>IF((ABS((#REF!-#REF!)*E34/100))&gt;0.1, (#REF!-#REF!)*E34/100, 0)</f>
        <v>#REF!</v>
      </c>
      <c r="I34" s="37"/>
      <c r="M34" s="91" t="s">
        <v>156</v>
      </c>
      <c r="N34" s="97">
        <v>646</v>
      </c>
    </row>
    <row r="35" spans="2:14" ht="29.15" customHeight="1" x14ac:dyDescent="0.3">
      <c r="B35" s="38" t="s">
        <v>45</v>
      </c>
      <c r="C35" s="39" t="s">
        <v>46</v>
      </c>
      <c r="D35" s="40">
        <v>63</v>
      </c>
      <c r="E35" s="40">
        <v>2.7</v>
      </c>
      <c r="F35" s="41">
        <v>65.7</v>
      </c>
      <c r="G35" s="252">
        <f t="shared" si="0"/>
        <v>0.1258085106382979</v>
      </c>
      <c r="H35" s="253" t="e">
        <f>IF((ABS((#REF!-#REF!)*E35/100))&gt;0.1, (#REF!-#REF!)*E35/100, 0)</f>
        <v>#REF!</v>
      </c>
      <c r="I35" s="37"/>
      <c r="M35" s="91" t="s">
        <v>157</v>
      </c>
      <c r="N35" s="97">
        <v>630</v>
      </c>
    </row>
    <row r="36" spans="2:14" ht="29.15" customHeight="1" thickBot="1" x14ac:dyDescent="0.35">
      <c r="B36" s="38" t="s">
        <v>47</v>
      </c>
      <c r="C36" s="39" t="s">
        <v>48</v>
      </c>
      <c r="D36" s="40">
        <v>65</v>
      </c>
      <c r="E36" s="40">
        <v>8.1999999999999993</v>
      </c>
      <c r="F36" s="41">
        <v>73.2</v>
      </c>
      <c r="G36" s="252">
        <f t="shared" si="0"/>
        <v>0.14017021276595745</v>
      </c>
      <c r="H36" s="253" t="e">
        <f>IF((ABS((#REF!-#REF!)*E36/100))&gt;0.1, (#REF!-#REF!)*E36/100, 0)</f>
        <v>#REF!</v>
      </c>
      <c r="I36" s="37"/>
      <c r="M36" s="101" t="s">
        <v>158</v>
      </c>
      <c r="N36" s="102">
        <v>615</v>
      </c>
    </row>
    <row r="37" spans="2:14" ht="29.15" customHeight="1" x14ac:dyDescent="0.3">
      <c r="B37" s="38">
        <v>702.40009999999995</v>
      </c>
      <c r="C37" s="39" t="s">
        <v>49</v>
      </c>
      <c r="D37" s="40">
        <v>60</v>
      </c>
      <c r="E37" s="40">
        <v>2.7</v>
      </c>
      <c r="F37" s="41">
        <v>62.7</v>
      </c>
      <c r="G37" s="252">
        <f t="shared" si="0"/>
        <v>0.12006382978723405</v>
      </c>
      <c r="H37" s="253" t="e">
        <f>IF((ABS((#REF!-#REF!)*E37/100))&gt;0.1, (#REF!-#REF!)*E37/100, 0)</f>
        <v>#REF!</v>
      </c>
      <c r="I37" s="37"/>
      <c r="M37" s="87"/>
      <c r="N37" s="88">
        <v>2024</v>
      </c>
    </row>
    <row r="38" spans="2:14" ht="29.15" customHeight="1" x14ac:dyDescent="0.3">
      <c r="B38" s="38">
        <v>702.40020000000004</v>
      </c>
      <c r="C38" s="39" t="s">
        <v>50</v>
      </c>
      <c r="D38" s="40">
        <v>60</v>
      </c>
      <c r="E38" s="42">
        <v>2.7</v>
      </c>
      <c r="F38" s="41">
        <v>62.7</v>
      </c>
      <c r="G38" s="252">
        <f t="shared" si="0"/>
        <v>0.12006382978723405</v>
      </c>
      <c r="H38" s="253" t="e">
        <f>IF((ABS((#REF!-#REF!)*E38/100))&gt;0.1, (#REF!-#REF!)*E38/100, 0)</f>
        <v>#REF!</v>
      </c>
      <c r="I38" s="37"/>
      <c r="M38" s="91" t="s">
        <v>144</v>
      </c>
      <c r="N38" s="92" t="s">
        <v>145</v>
      </c>
    </row>
    <row r="39" spans="2:14" ht="29.15" customHeight="1" x14ac:dyDescent="0.3">
      <c r="B39" s="38">
        <v>702.41010000000006</v>
      </c>
      <c r="C39" s="39" t="s">
        <v>51</v>
      </c>
      <c r="D39" s="40">
        <v>65</v>
      </c>
      <c r="E39" s="40">
        <v>2.7</v>
      </c>
      <c r="F39" s="41">
        <v>67.7</v>
      </c>
      <c r="G39" s="252">
        <f t="shared" si="0"/>
        <v>0.12963829787234044</v>
      </c>
      <c r="H39" s="253" t="e">
        <f>IF((ABS((#REF!-#REF!)*E39/100))&gt;0.1, (#REF!-#REF!)*E39/100, 0)</f>
        <v>#REF!</v>
      </c>
      <c r="I39" s="37"/>
      <c r="M39" s="91" t="s">
        <v>146</v>
      </c>
      <c r="N39" s="97"/>
    </row>
    <row r="40" spans="2:14" ht="29.15" customHeight="1" x14ac:dyDescent="0.3">
      <c r="B40" s="38">
        <v>702.42010000000005</v>
      </c>
      <c r="C40" s="39" t="s">
        <v>52</v>
      </c>
      <c r="D40" s="40">
        <v>65</v>
      </c>
      <c r="E40" s="40">
        <v>10.199999999999999</v>
      </c>
      <c r="F40" s="41">
        <v>75.2</v>
      </c>
      <c r="G40" s="252">
        <f t="shared" si="0"/>
        <v>0.14400000000000002</v>
      </c>
      <c r="H40" s="253" t="e">
        <f>IF((ABS((#REF!-#REF!)*E40/100))&gt;0.1, (#REF!-#REF!)*E40/100, 0)</f>
        <v>#REF!</v>
      </c>
      <c r="I40" s="37"/>
      <c r="M40" s="91" t="s">
        <v>148</v>
      </c>
      <c r="N40" s="97"/>
    </row>
    <row r="41" spans="2:14" ht="29.15" customHeight="1" x14ac:dyDescent="0.3">
      <c r="B41" s="38">
        <v>702.43010000000004</v>
      </c>
      <c r="C41" s="39" t="s">
        <v>53</v>
      </c>
      <c r="D41" s="40">
        <v>65</v>
      </c>
      <c r="E41" s="40">
        <v>10.199999999999999</v>
      </c>
      <c r="F41" s="41">
        <v>75.2</v>
      </c>
      <c r="G41" s="252">
        <f t="shared" si="0"/>
        <v>0.14400000000000002</v>
      </c>
      <c r="H41" s="253" t="e">
        <f>IF((ABS((#REF!-#REF!)*E41/100))&gt;0.1, (#REF!-#REF!)*E41/100, 0)</f>
        <v>#REF!</v>
      </c>
      <c r="I41" s="37"/>
      <c r="M41" s="91" t="s">
        <v>150</v>
      </c>
      <c r="N41" s="97"/>
    </row>
    <row r="42" spans="2:14" ht="29.15" customHeight="1" thickBot="1" x14ac:dyDescent="0.35">
      <c r="B42" s="38" t="s">
        <v>54</v>
      </c>
      <c r="C42" s="39" t="s">
        <v>55</v>
      </c>
      <c r="D42" s="40">
        <v>57</v>
      </c>
      <c r="E42" s="40">
        <v>0.2</v>
      </c>
      <c r="F42" s="41">
        <v>57.2</v>
      </c>
      <c r="G42" s="252">
        <f t="shared" si="0"/>
        <v>0.10953191489361702</v>
      </c>
      <c r="H42" s="253" t="e">
        <f>IF((ABS((#REF!-#REF!)*E42/100))&gt;0.1, (#REF!-#REF!)*E42/100, 0)</f>
        <v>#REF!</v>
      </c>
      <c r="I42" s="37"/>
      <c r="M42" s="101" t="s">
        <v>142</v>
      </c>
      <c r="N42" s="102"/>
    </row>
    <row r="43" spans="2:14" ht="29.15" customHeight="1" x14ac:dyDescent="0.3">
      <c r="B43" s="43" t="s">
        <v>56</v>
      </c>
      <c r="C43" s="44" t="s">
        <v>55</v>
      </c>
      <c r="D43" s="45">
        <v>65</v>
      </c>
      <c r="E43" s="45">
        <v>0.2</v>
      </c>
      <c r="F43" s="46">
        <v>65.2</v>
      </c>
      <c r="G43" s="277">
        <f t="shared" si="0"/>
        <v>0.12485106382978724</v>
      </c>
      <c r="H43" s="278" t="e">
        <f>IF((ABS((#REF!-#REF!)*E43/100))&gt;0.1, (#REF!-#REF!)*E43/100, 0)</f>
        <v>#REF!</v>
      </c>
      <c r="I43" s="37"/>
    </row>
    <row r="44" spans="2:14" ht="29.15" customHeight="1" x14ac:dyDescent="0.3">
      <c r="B44" s="38" t="s">
        <v>57</v>
      </c>
      <c r="C44" s="39" t="s">
        <v>58</v>
      </c>
      <c r="D44" s="40">
        <v>57</v>
      </c>
      <c r="E44" s="40">
        <v>0.2</v>
      </c>
      <c r="F44" s="41">
        <v>57.2</v>
      </c>
      <c r="G44" s="252">
        <f t="shared" si="0"/>
        <v>0.10953191489361702</v>
      </c>
      <c r="H44" s="253" t="e">
        <f>IF((ABS((#REF!-#REF!)*E44/100))&gt;0.1, (#REF!-#REF!)*E44/100, 0)</f>
        <v>#REF!</v>
      </c>
      <c r="I44" s="37"/>
    </row>
    <row r="45" spans="2:14" ht="29.15" customHeight="1" x14ac:dyDescent="0.3">
      <c r="B45" s="43" t="s">
        <v>59</v>
      </c>
      <c r="C45" s="44" t="s">
        <v>58</v>
      </c>
      <c r="D45" s="45">
        <v>65</v>
      </c>
      <c r="E45" s="47">
        <v>0.2</v>
      </c>
      <c r="F45" s="46">
        <v>65.2</v>
      </c>
      <c r="G45" s="277">
        <f t="shared" si="0"/>
        <v>0.12485106382978724</v>
      </c>
      <c r="H45" s="278" t="e">
        <f>IF((ABS((#REF!-#REF!)*E45/100))&gt;0.1, (#REF!-#REF!)*E45/100, 0)</f>
        <v>#REF!</v>
      </c>
      <c r="I45" s="37"/>
    </row>
    <row r="46" spans="2:14" ht="29.15" customHeight="1" x14ac:dyDescent="0.3">
      <c r="B46" s="38">
        <v>702.46010000000001</v>
      </c>
      <c r="C46" s="39" t="s">
        <v>60</v>
      </c>
      <c r="D46" s="40">
        <v>62</v>
      </c>
      <c r="E46" s="40">
        <v>0.2</v>
      </c>
      <c r="F46" s="41">
        <v>62.2</v>
      </c>
      <c r="G46" s="252">
        <f t="shared" si="0"/>
        <v>0.1191063829787234</v>
      </c>
      <c r="H46" s="253" t="e">
        <f>IF((ABS((#REF!-#REF!)*E46/100))&gt;0.1, (#REF!-#REF!)*E46/100, 0)</f>
        <v>#REF!</v>
      </c>
      <c r="I46" s="37"/>
    </row>
    <row r="47" spans="2:14" ht="29.15" customHeight="1" x14ac:dyDescent="0.3">
      <c r="B47" s="38" t="s">
        <v>61</v>
      </c>
      <c r="C47" s="39" t="s">
        <v>62</v>
      </c>
      <c r="D47" s="40">
        <v>60</v>
      </c>
      <c r="E47" s="40">
        <v>2.7</v>
      </c>
      <c r="F47" s="41">
        <v>62.7</v>
      </c>
      <c r="G47" s="252">
        <f t="shared" si="0"/>
        <v>0.12006382978723405</v>
      </c>
      <c r="H47" s="253" t="e">
        <f>IF((ABS((#REF!-#REF!)*E47/100))&gt;0.1, (#REF!-#REF!)*E47/100, 0)</f>
        <v>#REF!</v>
      </c>
      <c r="I47" s="37"/>
    </row>
    <row r="48" spans="2:14" ht="29.15" customHeight="1" x14ac:dyDescent="0.3">
      <c r="B48" s="38" t="s">
        <v>63</v>
      </c>
      <c r="C48" s="39" t="s">
        <v>64</v>
      </c>
      <c r="D48" s="40">
        <v>65</v>
      </c>
      <c r="E48" s="40">
        <v>2.7</v>
      </c>
      <c r="F48" s="41">
        <v>67.7</v>
      </c>
      <c r="G48" s="252">
        <f t="shared" si="0"/>
        <v>0.12963829787234044</v>
      </c>
      <c r="H48" s="253" t="e">
        <f>IF((ABS((#REF!-#REF!)*E48/100))&gt;0.1, (#REF!-#REF!)*E48/100, 0)</f>
        <v>#REF!</v>
      </c>
      <c r="I48" s="37"/>
    </row>
    <row r="49" spans="2:17" ht="29.15" customHeight="1" x14ac:dyDescent="0.3">
      <c r="B49" s="38" t="s">
        <v>65</v>
      </c>
      <c r="C49" s="39" t="s">
        <v>66</v>
      </c>
      <c r="D49" s="40">
        <v>62</v>
      </c>
      <c r="E49" s="40">
        <v>0.2</v>
      </c>
      <c r="F49" s="41">
        <v>62.2</v>
      </c>
      <c r="G49" s="252">
        <f t="shared" si="0"/>
        <v>0.1191063829787234</v>
      </c>
      <c r="H49" s="253" t="e">
        <f>IF((ABS((#REF!-#REF!)*E49/100))&gt;0.1, (#REF!-#REF!)*E49/100, 0)</f>
        <v>#REF!</v>
      </c>
      <c r="I49" s="37"/>
    </row>
    <row r="50" spans="2:17" ht="29.15" customHeight="1" x14ac:dyDescent="0.3">
      <c r="B50" s="38" t="s">
        <v>67</v>
      </c>
      <c r="C50" s="39" t="s">
        <v>68</v>
      </c>
      <c r="D50" s="40">
        <v>40</v>
      </c>
      <c r="E50" s="40">
        <v>0.2</v>
      </c>
      <c r="F50" s="41">
        <v>40.200000000000003</v>
      </c>
      <c r="G50" s="252">
        <f t="shared" si="0"/>
        <v>7.6978723404255323E-2</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0.12638297872340426</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0.10761702127659575</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1.2645E-2</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0.18229787234042555</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9.045000000000001E-3</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0</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4.1399999999999997</v>
      </c>
      <c r="H73" s="260" t="e">
        <f>IF((ABS((#REF!-#REF!)*E73/100))&gt;0.1, (#REF!-#REF!)*E73/100, 0)</f>
        <v>#REF!</v>
      </c>
      <c r="I73" s="37"/>
    </row>
    <row r="74" spans="2:17" ht="22" customHeight="1" x14ac:dyDescent="0.3">
      <c r="B74" s="66" t="s">
        <v>91</v>
      </c>
      <c r="C74" s="62" t="s">
        <v>92</v>
      </c>
      <c r="D74" s="40">
        <v>9</v>
      </c>
      <c r="E74" s="40">
        <v>0.2</v>
      </c>
      <c r="F74" s="41">
        <v>9.1999999999999993</v>
      </c>
      <c r="G74" s="252">
        <f t="shared" si="3"/>
        <v>4.1399999999999997</v>
      </c>
      <c r="H74" s="253" t="e">
        <f>IF((ABS((#REF!-#REF!)*E74/100))&gt;0.1, (#REF!-#REF!)*E74/100, 0)</f>
        <v>#REF!</v>
      </c>
      <c r="I74" s="37"/>
    </row>
    <row r="75" spans="2:17" ht="22" customHeight="1" x14ac:dyDescent="0.3">
      <c r="B75" s="66" t="s">
        <v>93</v>
      </c>
      <c r="C75" s="62" t="s">
        <v>94</v>
      </c>
      <c r="D75" s="40">
        <v>9</v>
      </c>
      <c r="E75" s="40">
        <v>0.2</v>
      </c>
      <c r="F75" s="41">
        <v>9.1999999999999993</v>
      </c>
      <c r="G75" s="252">
        <f t="shared" si="3"/>
        <v>4.1399999999999997</v>
      </c>
      <c r="H75" s="253" t="e">
        <f>IF((ABS((#REF!-#REF!)*E75/100))&gt;0.1, (#REF!-#REF!)*E75/100, 0)</f>
        <v>#REF!</v>
      </c>
      <c r="I75" s="37"/>
    </row>
    <row r="76" spans="2:17" ht="22" customHeight="1" x14ac:dyDescent="0.3">
      <c r="B76" s="66" t="s">
        <v>95</v>
      </c>
      <c r="C76" s="62" t="s">
        <v>96</v>
      </c>
      <c r="D76" s="40">
        <v>7.5</v>
      </c>
      <c r="E76" s="40">
        <v>0.2</v>
      </c>
      <c r="F76" s="41">
        <v>7.7</v>
      </c>
      <c r="G76" s="252">
        <f t="shared" si="3"/>
        <v>3.4649999999999999</v>
      </c>
      <c r="H76" s="253" t="e">
        <f>IF((ABS((#REF!-#REF!)*E76/100))&gt;0.1, (#REF!-#REF!)*E76/100, 0)</f>
        <v>#REF!</v>
      </c>
      <c r="I76" s="37"/>
    </row>
    <row r="77" spans="2:17" ht="22" customHeight="1" x14ac:dyDescent="0.3">
      <c r="B77" s="66" t="s">
        <v>97</v>
      </c>
      <c r="C77" s="62" t="s">
        <v>98</v>
      </c>
      <c r="D77" s="40">
        <v>7.5</v>
      </c>
      <c r="E77" s="40">
        <v>0.2</v>
      </c>
      <c r="F77" s="41">
        <v>7.7</v>
      </c>
      <c r="G77" s="252">
        <f t="shared" si="3"/>
        <v>3.4649999999999999</v>
      </c>
      <c r="H77" s="253" t="e">
        <f>IF((ABS((#REF!-#REF!)*E77/100))&gt;0.1, (#REF!-#REF!)*E77/100, 0)</f>
        <v>#REF!</v>
      </c>
      <c r="I77" s="37"/>
    </row>
    <row r="78" spans="2:17" ht="22" customHeight="1" x14ac:dyDescent="0.3">
      <c r="B78" s="66" t="s">
        <v>99</v>
      </c>
      <c r="C78" s="62" t="s">
        <v>100</v>
      </c>
      <c r="D78" s="40">
        <v>7.5</v>
      </c>
      <c r="E78" s="40">
        <v>0.2</v>
      </c>
      <c r="F78" s="41">
        <v>7.7</v>
      </c>
      <c r="G78" s="252">
        <f t="shared" si="3"/>
        <v>3.4649999999999999</v>
      </c>
      <c r="H78" s="253" t="e">
        <f>IF((ABS((#REF!-#REF!)*E78/100))&gt;0.1, (#REF!-#REF!)*E78/100, 0)</f>
        <v>#REF!</v>
      </c>
      <c r="I78" s="37"/>
    </row>
    <row r="79" spans="2:17" ht="22" customHeight="1" x14ac:dyDescent="0.3">
      <c r="B79" s="66" t="s">
        <v>101</v>
      </c>
      <c r="C79" s="62" t="s">
        <v>102</v>
      </c>
      <c r="D79" s="40">
        <v>7.5</v>
      </c>
      <c r="E79" s="40">
        <v>0.2</v>
      </c>
      <c r="F79" s="41">
        <v>7.7</v>
      </c>
      <c r="G79" s="252">
        <f t="shared" si="3"/>
        <v>3.4649999999999999</v>
      </c>
      <c r="H79" s="253" t="e">
        <f>IF((ABS((#REF!-#REF!)*E79/100))&gt;0.1, (#REF!-#REF!)*E79/100, 0)</f>
        <v>#REF!</v>
      </c>
      <c r="I79" s="37"/>
    </row>
    <row r="80" spans="2:17" ht="22" customHeight="1" x14ac:dyDescent="0.25">
      <c r="B80" s="66" t="s">
        <v>103</v>
      </c>
      <c r="C80" s="62" t="s">
        <v>104</v>
      </c>
      <c r="D80" s="40">
        <v>13.5</v>
      </c>
      <c r="E80" s="40">
        <v>0.2</v>
      </c>
      <c r="F80" s="41">
        <v>13.7</v>
      </c>
      <c r="G80" s="252">
        <f t="shared" si="3"/>
        <v>6.165</v>
      </c>
      <c r="H80" s="253" t="e">
        <f>IF((ABS((#REF!-#REF!)*E80/100))&gt;0.1, (#REF!-#REF!)*E80/100, 0)</f>
        <v>#REF!</v>
      </c>
    </row>
    <row r="81" spans="2:14" ht="22" customHeight="1" thickBot="1" x14ac:dyDescent="0.3">
      <c r="B81" s="13" t="s">
        <v>105</v>
      </c>
      <c r="C81" s="67" t="s">
        <v>106</v>
      </c>
      <c r="D81" s="68">
        <v>12</v>
      </c>
      <c r="E81" s="68">
        <v>0.2</v>
      </c>
      <c r="F81" s="69">
        <v>12.2</v>
      </c>
      <c r="G81" s="250">
        <f t="shared" si="3"/>
        <v>5.49</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3.375</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3.375</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204"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0.19187234042553192</v>
      </c>
      <c r="E96" s="105" t="s">
        <v>163</v>
      </c>
      <c r="F96" s="80">
        <f>(3+G21)</f>
        <v>3.1918723404255318</v>
      </c>
      <c r="G96" s="18"/>
      <c r="H96" s="18"/>
      <c r="J96" s="10"/>
      <c r="K96" s="10"/>
      <c r="L96" s="10"/>
      <c r="M96" s="1"/>
      <c r="N96" s="1"/>
    </row>
    <row r="97" spans="2:17" ht="43.5" customHeight="1" x14ac:dyDescent="0.4">
      <c r="B97" s="227" t="s">
        <v>164</v>
      </c>
      <c r="C97" s="227"/>
      <c r="D97" s="106">
        <f>F96</f>
        <v>3.1918723404255318</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204"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0.10761702127659575</v>
      </c>
      <c r="E107" s="105" t="s">
        <v>163</v>
      </c>
      <c r="F107" s="80">
        <f>(45+G60)</f>
        <v>45.107617021276596</v>
      </c>
      <c r="G107" s="18"/>
      <c r="H107" s="18"/>
      <c r="J107" s="10"/>
      <c r="K107" s="10"/>
      <c r="L107" s="10"/>
      <c r="M107" s="1"/>
      <c r="N107" s="1"/>
    </row>
    <row r="108" spans="2:17" ht="43.5" customHeight="1" x14ac:dyDescent="0.4">
      <c r="B108" s="227" t="s">
        <v>164</v>
      </c>
      <c r="C108" s="227"/>
      <c r="D108" s="106">
        <f>F107</f>
        <v>45.107617021276596</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204"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9.045000000000001E-3</v>
      </c>
      <c r="E118" s="105" t="s">
        <v>163</v>
      </c>
      <c r="F118" s="80">
        <f>(45+G66)</f>
        <v>45.009045</v>
      </c>
      <c r="G118" s="18"/>
      <c r="H118" s="18"/>
      <c r="J118" s="10"/>
      <c r="K118" s="10"/>
      <c r="L118" s="10"/>
      <c r="M118" s="1"/>
      <c r="N118" s="1"/>
    </row>
    <row r="119" spans="2:17" ht="43.5" customHeight="1" x14ac:dyDescent="0.4">
      <c r="B119" s="227" t="s">
        <v>164</v>
      </c>
      <c r="C119" s="227"/>
      <c r="D119" s="106">
        <f>F118</f>
        <v>45.009045</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204"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0</v>
      </c>
      <c r="E129" s="105" t="s">
        <v>163</v>
      </c>
      <c r="F129" s="80">
        <f>(1500+G69)</f>
        <v>1500</v>
      </c>
      <c r="G129" s="18"/>
      <c r="H129" s="18"/>
      <c r="J129" s="10"/>
      <c r="K129" s="10"/>
      <c r="L129" s="10"/>
      <c r="M129" s="1"/>
      <c r="N129" s="1"/>
    </row>
    <row r="130" spans="2:17" ht="43.5" customHeight="1" x14ac:dyDescent="0.4">
      <c r="B130" s="227" t="s">
        <v>164</v>
      </c>
      <c r="C130" s="227"/>
      <c r="D130" s="106">
        <f>F129</f>
        <v>1500</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173</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4.1399999999999997</v>
      </c>
      <c r="E140" s="105" t="s">
        <v>163</v>
      </c>
      <c r="F140" s="80">
        <f>(200+G73)</f>
        <v>204.14</v>
      </c>
      <c r="G140" s="18"/>
      <c r="H140" s="18"/>
      <c r="J140" s="10"/>
      <c r="K140" s="10"/>
      <c r="L140" s="10"/>
      <c r="M140" s="1"/>
      <c r="N140" s="1"/>
    </row>
    <row r="141" spans="2:17" ht="18" x14ac:dyDescent="0.4">
      <c r="B141" s="227" t="s">
        <v>164</v>
      </c>
      <c r="C141" s="227"/>
      <c r="D141" s="106">
        <f>F140</f>
        <v>204.14</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q6SNI7ro4lAp+rB4qNLQYmOwhMcOoLpruGiuxLpi1LTErHRX41T8wV4p55hGqqele7NhpX6dtGVPBS+/Yk4mTQ==" saltValue="/H4bz+vRNRGUkV12KkWrLg==" spinCount="100000" sheet="1" formatColumns="0" formatRows="0"/>
  <mergeCells count="144">
    <mergeCell ref="B1:D1"/>
    <mergeCell ref="C3:E3"/>
    <mergeCell ref="G3:H3"/>
    <mergeCell ref="C4:E4"/>
    <mergeCell ref="G4:H4"/>
    <mergeCell ref="B6:E6"/>
    <mergeCell ref="F6:G6"/>
    <mergeCell ref="B11:H11"/>
    <mergeCell ref="J11:K11"/>
    <mergeCell ref="B12:E12"/>
    <mergeCell ref="B13:H13"/>
    <mergeCell ref="B14:H14"/>
    <mergeCell ref="B15:H15"/>
    <mergeCell ref="J6:K6"/>
    <mergeCell ref="M6:N8"/>
    <mergeCell ref="B7:E7"/>
    <mergeCell ref="B8:H8"/>
    <mergeCell ref="B9:H9"/>
    <mergeCell ref="B10:C10"/>
    <mergeCell ref="D10:F10"/>
    <mergeCell ref="G22:H22"/>
    <mergeCell ref="G23:H23"/>
    <mergeCell ref="G24:H24"/>
    <mergeCell ref="G25:H25"/>
    <mergeCell ref="G26:H26"/>
    <mergeCell ref="G27:H27"/>
    <mergeCell ref="B16:H16"/>
    <mergeCell ref="B17:H17"/>
    <mergeCell ref="B18:H18"/>
    <mergeCell ref="B19:H19"/>
    <mergeCell ref="G20:H20"/>
    <mergeCell ref="G21:H21"/>
    <mergeCell ref="G34:H34"/>
    <mergeCell ref="G35:H35"/>
    <mergeCell ref="G36:H36"/>
    <mergeCell ref="G37:H37"/>
    <mergeCell ref="G38:H38"/>
    <mergeCell ref="G39:H39"/>
    <mergeCell ref="G28:H28"/>
    <mergeCell ref="G29:H29"/>
    <mergeCell ref="G30:H30"/>
    <mergeCell ref="G31:H31"/>
    <mergeCell ref="G32:H32"/>
    <mergeCell ref="G33:H33"/>
    <mergeCell ref="G46:H46"/>
    <mergeCell ref="G47:H47"/>
    <mergeCell ref="G48:H48"/>
    <mergeCell ref="G49:H49"/>
    <mergeCell ref="G50:H50"/>
    <mergeCell ref="G51:H51"/>
    <mergeCell ref="G40:H40"/>
    <mergeCell ref="G41:H41"/>
    <mergeCell ref="G42:H42"/>
    <mergeCell ref="G43:H43"/>
    <mergeCell ref="G44:H44"/>
    <mergeCell ref="G45:H45"/>
    <mergeCell ref="G60:H60"/>
    <mergeCell ref="G61:H61"/>
    <mergeCell ref="G62:H62"/>
    <mergeCell ref="G63:H63"/>
    <mergeCell ref="G64:H64"/>
    <mergeCell ref="G65:H65"/>
    <mergeCell ref="B52:H52"/>
    <mergeCell ref="B54:H54"/>
    <mergeCell ref="G55:H55"/>
    <mergeCell ref="G56:H56"/>
    <mergeCell ref="B58:H58"/>
    <mergeCell ref="G59:H59"/>
    <mergeCell ref="G73:H73"/>
    <mergeCell ref="G74:H74"/>
    <mergeCell ref="G75:H75"/>
    <mergeCell ref="G76:H76"/>
    <mergeCell ref="G77:H77"/>
    <mergeCell ref="G78:H78"/>
    <mergeCell ref="G66:H66"/>
    <mergeCell ref="B67:H67"/>
    <mergeCell ref="G68:H68"/>
    <mergeCell ref="G69:H69"/>
    <mergeCell ref="B71:H71"/>
    <mergeCell ref="G72:H72"/>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B101:H101"/>
    <mergeCell ref="B102:B103"/>
    <mergeCell ref="E102:F102"/>
    <mergeCell ref="G102:H103"/>
    <mergeCell ref="C103:F103"/>
    <mergeCell ref="B104:H104"/>
    <mergeCell ref="B93:H93"/>
    <mergeCell ref="B94:H94"/>
    <mergeCell ref="B95:C95"/>
    <mergeCell ref="B97:C97"/>
    <mergeCell ref="B99:H99"/>
    <mergeCell ref="B100:H100"/>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37:H137"/>
    <mergeCell ref="B138:H138"/>
    <mergeCell ref="B139:C139"/>
    <mergeCell ref="B141:C141"/>
    <mergeCell ref="B133:H133"/>
    <mergeCell ref="B134:H134"/>
    <mergeCell ref="B135:B136"/>
    <mergeCell ref="C135:C136"/>
    <mergeCell ref="D135:D136"/>
    <mergeCell ref="E135:F136"/>
    <mergeCell ref="G135:H136"/>
  </mergeCells>
  <dataValidations count="5">
    <dataValidation type="list" allowBlank="1" showInputMessage="1" showErrorMessage="1" sqref="WVR98303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K9" xr:uid="{5A7A7998-805A-474C-B7A9-DDB803791A7C}">
      <formula1>$M$11:$M$22</formula1>
    </dataValidation>
    <dataValidation type="list" allowBlank="1" showInputMessage="1" showErrorMessage="1" sqref="K13" xr:uid="{FFC99B1F-EFC0-40E7-9760-C4139C44B956}">
      <formula1>$N$9:$N$42</formula1>
    </dataValidation>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B027FE3D-04C9-4EE8-872C-BA09A35B5671}">
      <formula1>#REF!</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6623B030-37DE-4AAD-8000-477A9EBEB636}">
      <formula1>$N$9:$N$9</formula1>
    </dataValidation>
    <dataValidation type="list" allowBlank="1" showInputMessage="1" showErrorMessage="1" sqref="K8" xr:uid="{D76A8123-1FD4-4C4C-94A2-9B5C4130F4F5}">
      <formula1>"2022,2023,2024,2025, 2026"</formula1>
    </dataValidation>
  </dataValidations>
  <hyperlinks>
    <hyperlink ref="M9" r:id="rId1" display="https://www.dot.ny.gov/main/business-center/contractors/construction-division/fuel-asphalt-steel-price-adjustments?nd=nysdot" xr:uid="{A12F730E-06FA-480B-A762-68DED7735865}"/>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67E4B-FDB0-4B49-B60C-58DB0B069C45}">
  <dimension ref="B1:Q144"/>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November</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203" t="s">
        <v>159</v>
      </c>
      <c r="G4" s="301" t="s">
        <v>160</v>
      </c>
      <c r="H4" s="302"/>
      <c r="I4" s="202"/>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November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201"/>
      <c r="J8" s="84" t="s">
        <v>140</v>
      </c>
      <c r="K8" s="85">
        <v>2023</v>
      </c>
      <c r="M8" s="290"/>
      <c r="N8" s="291"/>
    </row>
    <row r="9" spans="2:17" ht="24" customHeight="1" x14ac:dyDescent="0.25">
      <c r="B9" s="279" t="s">
        <v>11</v>
      </c>
      <c r="C9" s="279"/>
      <c r="D9" s="279"/>
      <c r="E9" s="279"/>
      <c r="F9" s="279"/>
      <c r="G9" s="279"/>
      <c r="H9" s="279"/>
      <c r="I9" s="201"/>
      <c r="J9" s="84" t="s">
        <v>141</v>
      </c>
      <c r="K9" s="85" t="s">
        <v>157</v>
      </c>
      <c r="L9" s="86"/>
      <c r="M9" s="87" t="s">
        <v>143</v>
      </c>
      <c r="N9" s="88">
        <v>2022</v>
      </c>
    </row>
    <row r="10" spans="2:17" ht="24" customHeight="1" thickBot="1" x14ac:dyDescent="0.3">
      <c r="B10" s="293" t="s">
        <v>12</v>
      </c>
      <c r="C10" s="293"/>
      <c r="D10" s="294" t="str">
        <f>CONCATENATE("The ",F1," ",G1," Average is")</f>
        <v>The November 2023 Average is</v>
      </c>
      <c r="E10" s="294"/>
      <c r="F10" s="294"/>
      <c r="G10" s="20">
        <f>K13</f>
        <v>630</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201"/>
      <c r="J13" s="95" t="s">
        <v>149</v>
      </c>
      <c r="K13" s="96">
        <v>630</v>
      </c>
      <c r="M13" s="91" t="s">
        <v>150</v>
      </c>
      <c r="N13" s="93" t="s">
        <v>116</v>
      </c>
      <c r="P13" s="24"/>
      <c r="Q13" s="24"/>
    </row>
    <row r="14" spans="2:17" ht="24" customHeight="1" x14ac:dyDescent="0.25">
      <c r="B14" s="279" t="s">
        <v>16</v>
      </c>
      <c r="C14" s="279"/>
      <c r="D14" s="279"/>
      <c r="E14" s="279"/>
      <c r="F14" s="279"/>
      <c r="G14" s="279"/>
      <c r="H14" s="279"/>
      <c r="I14" s="201"/>
      <c r="J14" s="1"/>
      <c r="K14" s="1"/>
      <c r="M14" s="91" t="s">
        <v>142</v>
      </c>
      <c r="N14" s="97">
        <v>655</v>
      </c>
      <c r="P14" s="24"/>
      <c r="Q14" s="24"/>
    </row>
    <row r="15" spans="2:17" ht="24" customHeight="1" x14ac:dyDescent="0.25">
      <c r="B15" s="279" t="s">
        <v>17</v>
      </c>
      <c r="C15" s="279"/>
      <c r="D15" s="279"/>
      <c r="E15" s="279"/>
      <c r="F15" s="279"/>
      <c r="G15" s="279"/>
      <c r="H15" s="279"/>
      <c r="I15" s="201"/>
      <c r="J15" s="1"/>
      <c r="K15" s="1"/>
      <c r="M15" s="91" t="s">
        <v>151</v>
      </c>
      <c r="N15" s="97">
        <v>719</v>
      </c>
      <c r="P15" s="24"/>
      <c r="Q15" s="24"/>
    </row>
    <row r="16" spans="2:17" ht="24" customHeight="1" x14ac:dyDescent="0.25">
      <c r="B16" s="279" t="s">
        <v>18</v>
      </c>
      <c r="C16" s="279"/>
      <c r="D16" s="279"/>
      <c r="E16" s="279"/>
      <c r="F16" s="279"/>
      <c r="G16" s="279"/>
      <c r="H16" s="279"/>
      <c r="I16" s="201"/>
      <c r="J16" s="1"/>
      <c r="K16" s="1"/>
      <c r="M16" s="91" t="s">
        <v>152</v>
      </c>
      <c r="N16" s="97">
        <v>779</v>
      </c>
      <c r="P16" s="24"/>
      <c r="Q16" s="24"/>
    </row>
    <row r="17" spans="2:17" ht="24" customHeight="1" x14ac:dyDescent="0.25">
      <c r="B17" s="279" t="s">
        <v>19</v>
      </c>
      <c r="C17" s="279"/>
      <c r="D17" s="279"/>
      <c r="E17" s="279"/>
      <c r="F17" s="279"/>
      <c r="G17" s="279"/>
      <c r="H17" s="279"/>
      <c r="I17" s="201"/>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155</v>
      </c>
      <c r="N19" s="97">
        <v>806</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156</v>
      </c>
      <c r="N20" s="97">
        <v>764</v>
      </c>
      <c r="P20" s="24"/>
      <c r="Q20" s="24"/>
    </row>
    <row r="21" spans="2:17" ht="29.15" customHeight="1" x14ac:dyDescent="0.3">
      <c r="B21" s="32" t="s">
        <v>29</v>
      </c>
      <c r="C21" s="33" t="s">
        <v>30</v>
      </c>
      <c r="D21" s="34">
        <v>100</v>
      </c>
      <c r="E21" s="35">
        <v>0.2</v>
      </c>
      <c r="F21" s="36">
        <v>100.2</v>
      </c>
      <c r="G21" s="259">
        <f t="shared" ref="G21:G50" si="0">IF((ABS((($K$13-$K$12)/235)*F21/100))&gt;0.01, ((($K$13-$K$12)/235)*F21/100), 0)</f>
        <v>0.25582978723404254</v>
      </c>
      <c r="H21" s="260" t="e">
        <f t="shared" ref="H21:H26" si="1">IF((ABS((J13-J12)*E21/100))&gt;0.1, (J13-J12)*E21/100, 0)</f>
        <v>#VALUE!</v>
      </c>
      <c r="I21" s="37"/>
      <c r="K21" s="99"/>
      <c r="L21" s="1"/>
      <c r="M21" s="91" t="s">
        <v>157</v>
      </c>
      <c r="N21" s="97">
        <v>690</v>
      </c>
      <c r="P21" s="24"/>
      <c r="Q21" s="24"/>
    </row>
    <row r="22" spans="2:17" ht="29.15" customHeight="1" thickBot="1" x14ac:dyDescent="0.35">
      <c r="B22" s="38">
        <v>702.30010000000004</v>
      </c>
      <c r="C22" s="39" t="s">
        <v>31</v>
      </c>
      <c r="D22" s="40">
        <v>55</v>
      </c>
      <c r="E22" s="40">
        <v>1.7</v>
      </c>
      <c r="F22" s="41">
        <v>56.7</v>
      </c>
      <c r="G22" s="252">
        <f t="shared" si="0"/>
        <v>0.14476595744680851</v>
      </c>
      <c r="H22" s="253" t="e">
        <f t="shared" si="1"/>
        <v>#VALUE!</v>
      </c>
      <c r="I22" s="37"/>
      <c r="M22" s="101" t="s">
        <v>158</v>
      </c>
      <c r="N22" s="102">
        <v>640</v>
      </c>
    </row>
    <row r="23" spans="2:17" ht="29.15" customHeight="1" x14ac:dyDescent="0.3">
      <c r="B23" s="38">
        <v>702.30020000000002</v>
      </c>
      <c r="C23" s="39" t="s">
        <v>32</v>
      </c>
      <c r="D23" s="40">
        <v>55</v>
      </c>
      <c r="E23" s="40">
        <v>1.7</v>
      </c>
      <c r="F23" s="41">
        <v>56.7</v>
      </c>
      <c r="G23" s="252">
        <f t="shared" si="0"/>
        <v>0.14476595744680851</v>
      </c>
      <c r="H23" s="253">
        <f t="shared" si="1"/>
        <v>0</v>
      </c>
      <c r="I23" s="37"/>
      <c r="M23" s="87"/>
      <c r="N23" s="88">
        <v>2023</v>
      </c>
    </row>
    <row r="24" spans="2:17" ht="29.15" customHeight="1" x14ac:dyDescent="0.3">
      <c r="B24" s="38">
        <v>702.31010000000003</v>
      </c>
      <c r="C24" s="39" t="s">
        <v>33</v>
      </c>
      <c r="D24" s="40">
        <v>63</v>
      </c>
      <c r="E24" s="40">
        <v>2.7</v>
      </c>
      <c r="F24" s="41">
        <v>65.7</v>
      </c>
      <c r="G24" s="252">
        <f t="shared" si="0"/>
        <v>0.16774468085106381</v>
      </c>
      <c r="H24" s="253">
        <f t="shared" si="1"/>
        <v>0</v>
      </c>
      <c r="I24" s="37"/>
      <c r="M24" s="91" t="s">
        <v>144</v>
      </c>
      <c r="N24" s="92" t="s">
        <v>145</v>
      </c>
    </row>
    <row r="25" spans="2:17" ht="29.15" customHeight="1" x14ac:dyDescent="0.3">
      <c r="B25" s="38">
        <v>702.31020000000001</v>
      </c>
      <c r="C25" s="39" t="s">
        <v>34</v>
      </c>
      <c r="D25" s="40">
        <v>63</v>
      </c>
      <c r="E25" s="40">
        <v>2.7</v>
      </c>
      <c r="F25" s="41">
        <v>65.7</v>
      </c>
      <c r="G25" s="252">
        <f t="shared" si="0"/>
        <v>0.16774468085106381</v>
      </c>
      <c r="H25" s="253">
        <f t="shared" si="1"/>
        <v>0</v>
      </c>
      <c r="I25" s="37"/>
      <c r="M25" s="91" t="s">
        <v>146</v>
      </c>
      <c r="N25" s="97">
        <v>626</v>
      </c>
    </row>
    <row r="26" spans="2:17" ht="29.15" customHeight="1" x14ac:dyDescent="0.3">
      <c r="B26" s="38">
        <v>702.32010000000002</v>
      </c>
      <c r="C26" s="39" t="s">
        <v>35</v>
      </c>
      <c r="D26" s="40">
        <v>65</v>
      </c>
      <c r="E26" s="40">
        <v>8.1999999999999993</v>
      </c>
      <c r="F26" s="41">
        <v>73.2</v>
      </c>
      <c r="G26" s="252">
        <f t="shared" si="0"/>
        <v>0.1868936170212766</v>
      </c>
      <c r="H26" s="253">
        <f t="shared" si="1"/>
        <v>0</v>
      </c>
      <c r="I26" s="37"/>
      <c r="M26" s="91" t="s">
        <v>148</v>
      </c>
      <c r="N26" s="97">
        <v>608</v>
      </c>
    </row>
    <row r="27" spans="2:17" ht="29.15" customHeight="1" x14ac:dyDescent="0.3">
      <c r="B27" s="38">
        <v>702.33010000000002</v>
      </c>
      <c r="C27" s="39" t="s">
        <v>36</v>
      </c>
      <c r="D27" s="40">
        <v>65</v>
      </c>
      <c r="E27" s="40">
        <v>8.1999999999999993</v>
      </c>
      <c r="F27" s="41">
        <v>73.2</v>
      </c>
      <c r="G27" s="252">
        <f t="shared" si="0"/>
        <v>0.1868936170212766</v>
      </c>
      <c r="H27" s="253" t="e">
        <f>IF((ABS((#REF!-J18)*E27/100))&gt;0.1, (#REF!-J18)*E27/100, 0)</f>
        <v>#REF!</v>
      </c>
      <c r="I27" s="37"/>
      <c r="M27" s="91" t="s">
        <v>150</v>
      </c>
      <c r="N27" s="97">
        <v>617</v>
      </c>
    </row>
    <row r="28" spans="2:17" ht="29.15" customHeight="1" x14ac:dyDescent="0.3">
      <c r="B28" s="38">
        <v>702.34010000000001</v>
      </c>
      <c r="C28" s="39" t="s">
        <v>37</v>
      </c>
      <c r="D28" s="40">
        <v>65</v>
      </c>
      <c r="E28" s="40">
        <v>2.7</v>
      </c>
      <c r="F28" s="41">
        <v>67.7</v>
      </c>
      <c r="G28" s="252">
        <f t="shared" si="0"/>
        <v>0.17285106382978721</v>
      </c>
      <c r="H28" s="253" t="e">
        <f>IF((ABS((J19-#REF!)*E28/100))&gt;0.1, (J19-#REF!)*E28/100, 0)</f>
        <v>#REF!</v>
      </c>
      <c r="I28" s="37"/>
      <c r="M28" s="91" t="s">
        <v>142</v>
      </c>
      <c r="N28" s="97">
        <v>612</v>
      </c>
    </row>
    <row r="29" spans="2:17" ht="29.15" customHeight="1" x14ac:dyDescent="0.3">
      <c r="B29" s="38">
        <v>702.34019999999998</v>
      </c>
      <c r="C29" s="39" t="s">
        <v>38</v>
      </c>
      <c r="D29" s="40">
        <v>65</v>
      </c>
      <c r="E29" s="42">
        <v>8.1999999999999993</v>
      </c>
      <c r="F29" s="41">
        <v>73.2</v>
      </c>
      <c r="G29" s="252">
        <f t="shared" si="0"/>
        <v>0.1868936170212766</v>
      </c>
      <c r="H29" s="253">
        <f t="shared" ref="H29:H30" si="2">IF((ABS((J20-J19)*E29/100))&gt;0.1, (J20-J19)*E29/100, 0)</f>
        <v>0</v>
      </c>
      <c r="I29" s="37"/>
      <c r="M29" s="91" t="s">
        <v>151</v>
      </c>
      <c r="N29" s="97">
        <v>621</v>
      </c>
    </row>
    <row r="30" spans="2:17" ht="29.15" customHeight="1" x14ac:dyDescent="0.3">
      <c r="B30" s="38">
        <v>702.3501</v>
      </c>
      <c r="C30" s="39" t="s">
        <v>39</v>
      </c>
      <c r="D30" s="40">
        <v>57</v>
      </c>
      <c r="E30" s="40">
        <v>0.2</v>
      </c>
      <c r="F30" s="41">
        <v>57.2</v>
      </c>
      <c r="G30" s="252">
        <f t="shared" si="0"/>
        <v>0.14604255319148934</v>
      </c>
      <c r="H30" s="253">
        <f t="shared" si="2"/>
        <v>0</v>
      </c>
      <c r="I30" s="37"/>
      <c r="M30" s="91" t="s">
        <v>152</v>
      </c>
      <c r="N30" s="97">
        <v>635</v>
      </c>
    </row>
    <row r="31" spans="2:17" ht="29.15" customHeight="1" x14ac:dyDescent="0.3">
      <c r="B31" s="43" t="s">
        <v>40</v>
      </c>
      <c r="C31" s="44" t="s">
        <v>39</v>
      </c>
      <c r="D31" s="45">
        <v>65</v>
      </c>
      <c r="E31" s="45">
        <v>0.2</v>
      </c>
      <c r="F31" s="46">
        <v>65.2</v>
      </c>
      <c r="G31" s="277">
        <f t="shared" si="0"/>
        <v>0.16646808510638297</v>
      </c>
      <c r="H31" s="278" t="e">
        <f>IF((ABS((#REF!-J21)*E31/100))&gt;0.1, (#REF!-J21)*E31/100, 0)</f>
        <v>#REF!</v>
      </c>
      <c r="I31" s="37"/>
      <c r="M31" s="91" t="s">
        <v>153</v>
      </c>
      <c r="N31" s="97">
        <v>640</v>
      </c>
    </row>
    <row r="32" spans="2:17" ht="29.15" customHeight="1" x14ac:dyDescent="0.3">
      <c r="B32" s="38">
        <v>702.36009999999999</v>
      </c>
      <c r="C32" s="39" t="s">
        <v>41</v>
      </c>
      <c r="D32" s="40">
        <v>57</v>
      </c>
      <c r="E32" s="40">
        <v>0.2</v>
      </c>
      <c r="F32" s="41">
        <v>57.2</v>
      </c>
      <c r="G32" s="252">
        <f t="shared" si="0"/>
        <v>0.14604255319148934</v>
      </c>
      <c r="H32" s="253" t="e">
        <f>IF((ABS((#REF!-#REF!)*E32/100))&gt;0.1, (#REF!-#REF!)*E32/100, 0)</f>
        <v>#REF!</v>
      </c>
      <c r="I32" s="37"/>
      <c r="M32" s="91" t="s">
        <v>154</v>
      </c>
      <c r="N32" s="97">
        <v>645</v>
      </c>
    </row>
    <row r="33" spans="2:14" ht="29.15" customHeight="1" x14ac:dyDescent="0.3">
      <c r="B33" s="43" t="s">
        <v>42</v>
      </c>
      <c r="C33" s="44" t="s">
        <v>41</v>
      </c>
      <c r="D33" s="45">
        <v>65</v>
      </c>
      <c r="E33" s="45">
        <v>0.2</v>
      </c>
      <c r="F33" s="46">
        <v>65.2</v>
      </c>
      <c r="G33" s="277">
        <f t="shared" si="0"/>
        <v>0.16646808510638297</v>
      </c>
      <c r="H33" s="278" t="e">
        <f>IF((ABS((#REF!-#REF!)*E33/100))&gt;0.1, (#REF!-#REF!)*E33/100, 0)</f>
        <v>#REF!</v>
      </c>
      <c r="I33" s="37"/>
      <c r="M33" s="91" t="s">
        <v>155</v>
      </c>
      <c r="N33" s="97">
        <v>645</v>
      </c>
    </row>
    <row r="34" spans="2:14" ht="29.15" customHeight="1" x14ac:dyDescent="0.3">
      <c r="B34" s="38" t="s">
        <v>43</v>
      </c>
      <c r="C34" s="39" t="s">
        <v>44</v>
      </c>
      <c r="D34" s="40">
        <v>63</v>
      </c>
      <c r="E34" s="40">
        <v>2.7</v>
      </c>
      <c r="F34" s="41">
        <v>65.7</v>
      </c>
      <c r="G34" s="252">
        <f t="shared" si="0"/>
        <v>0.16774468085106381</v>
      </c>
      <c r="H34" s="253" t="e">
        <f>IF((ABS((#REF!-#REF!)*E34/100))&gt;0.1, (#REF!-#REF!)*E34/100, 0)</f>
        <v>#REF!</v>
      </c>
      <c r="I34" s="37"/>
      <c r="M34" s="91" t="s">
        <v>156</v>
      </c>
      <c r="N34" s="97">
        <v>646</v>
      </c>
    </row>
    <row r="35" spans="2:14" ht="29.15" customHeight="1" x14ac:dyDescent="0.3">
      <c r="B35" s="38" t="s">
        <v>45</v>
      </c>
      <c r="C35" s="39" t="s">
        <v>46</v>
      </c>
      <c r="D35" s="40">
        <v>63</v>
      </c>
      <c r="E35" s="40">
        <v>2.7</v>
      </c>
      <c r="F35" s="41">
        <v>65.7</v>
      </c>
      <c r="G35" s="252">
        <f t="shared" si="0"/>
        <v>0.16774468085106381</v>
      </c>
      <c r="H35" s="253" t="e">
        <f>IF((ABS((#REF!-#REF!)*E35/100))&gt;0.1, (#REF!-#REF!)*E35/100, 0)</f>
        <v>#REF!</v>
      </c>
      <c r="I35" s="37"/>
      <c r="M35" s="91" t="s">
        <v>157</v>
      </c>
      <c r="N35" s="97">
        <v>630</v>
      </c>
    </row>
    <row r="36" spans="2:14" ht="29.15" customHeight="1" thickBot="1" x14ac:dyDescent="0.35">
      <c r="B36" s="38" t="s">
        <v>47</v>
      </c>
      <c r="C36" s="39" t="s">
        <v>48</v>
      </c>
      <c r="D36" s="40">
        <v>65</v>
      </c>
      <c r="E36" s="40">
        <v>8.1999999999999993</v>
      </c>
      <c r="F36" s="41">
        <v>73.2</v>
      </c>
      <c r="G36" s="252">
        <f t="shared" si="0"/>
        <v>0.1868936170212766</v>
      </c>
      <c r="H36" s="253" t="e">
        <f>IF((ABS((#REF!-#REF!)*E36/100))&gt;0.1, (#REF!-#REF!)*E36/100, 0)</f>
        <v>#REF!</v>
      </c>
      <c r="I36" s="37"/>
      <c r="M36" s="101" t="s">
        <v>158</v>
      </c>
      <c r="N36" s="102"/>
    </row>
    <row r="37" spans="2:14" ht="29.15" customHeight="1" x14ac:dyDescent="0.3">
      <c r="B37" s="38">
        <v>702.40009999999995</v>
      </c>
      <c r="C37" s="39" t="s">
        <v>49</v>
      </c>
      <c r="D37" s="40">
        <v>60</v>
      </c>
      <c r="E37" s="40">
        <v>2.7</v>
      </c>
      <c r="F37" s="41">
        <v>62.7</v>
      </c>
      <c r="G37" s="252">
        <f t="shared" si="0"/>
        <v>0.16008510638297871</v>
      </c>
      <c r="H37" s="253" t="e">
        <f>IF((ABS((#REF!-#REF!)*E37/100))&gt;0.1, (#REF!-#REF!)*E37/100, 0)</f>
        <v>#REF!</v>
      </c>
      <c r="I37" s="37"/>
      <c r="M37" s="87"/>
      <c r="N37" s="88">
        <v>2024</v>
      </c>
    </row>
    <row r="38" spans="2:14" ht="29.15" customHeight="1" x14ac:dyDescent="0.3">
      <c r="B38" s="38">
        <v>702.40020000000004</v>
      </c>
      <c r="C38" s="39" t="s">
        <v>50</v>
      </c>
      <c r="D38" s="40">
        <v>60</v>
      </c>
      <c r="E38" s="42">
        <v>2.7</v>
      </c>
      <c r="F38" s="41">
        <v>62.7</v>
      </c>
      <c r="G38" s="252">
        <f t="shared" si="0"/>
        <v>0.16008510638297871</v>
      </c>
      <c r="H38" s="253" t="e">
        <f>IF((ABS((#REF!-#REF!)*E38/100))&gt;0.1, (#REF!-#REF!)*E38/100, 0)</f>
        <v>#REF!</v>
      </c>
      <c r="I38" s="37"/>
      <c r="M38" s="91" t="s">
        <v>144</v>
      </c>
      <c r="N38" s="92" t="s">
        <v>145</v>
      </c>
    </row>
    <row r="39" spans="2:14" ht="29.15" customHeight="1" x14ac:dyDescent="0.3">
      <c r="B39" s="38">
        <v>702.41010000000006</v>
      </c>
      <c r="C39" s="39" t="s">
        <v>51</v>
      </c>
      <c r="D39" s="40">
        <v>65</v>
      </c>
      <c r="E39" s="40">
        <v>2.7</v>
      </c>
      <c r="F39" s="41">
        <v>67.7</v>
      </c>
      <c r="G39" s="252">
        <f t="shared" si="0"/>
        <v>0.17285106382978721</v>
      </c>
      <c r="H39" s="253" t="e">
        <f>IF((ABS((#REF!-#REF!)*E39/100))&gt;0.1, (#REF!-#REF!)*E39/100, 0)</f>
        <v>#REF!</v>
      </c>
      <c r="I39" s="37"/>
      <c r="M39" s="91" t="s">
        <v>146</v>
      </c>
      <c r="N39" s="97"/>
    </row>
    <row r="40" spans="2:14" ht="29.15" customHeight="1" x14ac:dyDescent="0.3">
      <c r="B40" s="38">
        <v>702.42010000000005</v>
      </c>
      <c r="C40" s="39" t="s">
        <v>52</v>
      </c>
      <c r="D40" s="40">
        <v>65</v>
      </c>
      <c r="E40" s="40">
        <v>10.199999999999999</v>
      </c>
      <c r="F40" s="41">
        <v>75.2</v>
      </c>
      <c r="G40" s="252">
        <f t="shared" si="0"/>
        <v>0.192</v>
      </c>
      <c r="H40" s="253" t="e">
        <f>IF((ABS((#REF!-#REF!)*E40/100))&gt;0.1, (#REF!-#REF!)*E40/100, 0)</f>
        <v>#REF!</v>
      </c>
      <c r="I40" s="37"/>
      <c r="M40" s="91" t="s">
        <v>148</v>
      </c>
      <c r="N40" s="97"/>
    </row>
    <row r="41" spans="2:14" ht="29.15" customHeight="1" x14ac:dyDescent="0.3">
      <c r="B41" s="38">
        <v>702.43010000000004</v>
      </c>
      <c r="C41" s="39" t="s">
        <v>53</v>
      </c>
      <c r="D41" s="40">
        <v>65</v>
      </c>
      <c r="E41" s="40">
        <v>10.199999999999999</v>
      </c>
      <c r="F41" s="41">
        <v>75.2</v>
      </c>
      <c r="G41" s="252">
        <f t="shared" si="0"/>
        <v>0.192</v>
      </c>
      <c r="H41" s="253" t="e">
        <f>IF((ABS((#REF!-#REF!)*E41/100))&gt;0.1, (#REF!-#REF!)*E41/100, 0)</f>
        <v>#REF!</v>
      </c>
      <c r="I41" s="37"/>
      <c r="M41" s="91" t="s">
        <v>150</v>
      </c>
      <c r="N41" s="97"/>
    </row>
    <row r="42" spans="2:14" ht="29.15" customHeight="1" thickBot="1" x14ac:dyDescent="0.35">
      <c r="B42" s="38" t="s">
        <v>54</v>
      </c>
      <c r="C42" s="39" t="s">
        <v>55</v>
      </c>
      <c r="D42" s="40">
        <v>57</v>
      </c>
      <c r="E42" s="40">
        <v>0.2</v>
      </c>
      <c r="F42" s="41">
        <v>57.2</v>
      </c>
      <c r="G42" s="252">
        <f t="shared" si="0"/>
        <v>0.14604255319148934</v>
      </c>
      <c r="H42" s="253" t="e">
        <f>IF((ABS((#REF!-#REF!)*E42/100))&gt;0.1, (#REF!-#REF!)*E42/100, 0)</f>
        <v>#REF!</v>
      </c>
      <c r="I42" s="37"/>
      <c r="M42" s="101" t="s">
        <v>142</v>
      </c>
      <c r="N42" s="102"/>
    </row>
    <row r="43" spans="2:14" ht="29.15" customHeight="1" x14ac:dyDescent="0.3">
      <c r="B43" s="43" t="s">
        <v>56</v>
      </c>
      <c r="C43" s="44" t="s">
        <v>55</v>
      </c>
      <c r="D43" s="45">
        <v>65</v>
      </c>
      <c r="E43" s="45">
        <v>0.2</v>
      </c>
      <c r="F43" s="46">
        <v>65.2</v>
      </c>
      <c r="G43" s="277">
        <f t="shared" si="0"/>
        <v>0.16646808510638297</v>
      </c>
      <c r="H43" s="278" t="e">
        <f>IF((ABS((#REF!-#REF!)*E43/100))&gt;0.1, (#REF!-#REF!)*E43/100, 0)</f>
        <v>#REF!</v>
      </c>
      <c r="I43" s="37"/>
    </row>
    <row r="44" spans="2:14" ht="29.15" customHeight="1" x14ac:dyDescent="0.3">
      <c r="B44" s="38" t="s">
        <v>57</v>
      </c>
      <c r="C44" s="39" t="s">
        <v>58</v>
      </c>
      <c r="D44" s="40">
        <v>57</v>
      </c>
      <c r="E44" s="40">
        <v>0.2</v>
      </c>
      <c r="F44" s="41">
        <v>57.2</v>
      </c>
      <c r="G44" s="252">
        <f t="shared" si="0"/>
        <v>0.14604255319148934</v>
      </c>
      <c r="H44" s="253" t="e">
        <f>IF((ABS((#REF!-#REF!)*E44/100))&gt;0.1, (#REF!-#REF!)*E44/100, 0)</f>
        <v>#REF!</v>
      </c>
      <c r="I44" s="37"/>
    </row>
    <row r="45" spans="2:14" ht="29.15" customHeight="1" x14ac:dyDescent="0.3">
      <c r="B45" s="43" t="s">
        <v>59</v>
      </c>
      <c r="C45" s="44" t="s">
        <v>58</v>
      </c>
      <c r="D45" s="45">
        <v>65</v>
      </c>
      <c r="E45" s="47">
        <v>0.2</v>
      </c>
      <c r="F45" s="46">
        <v>65.2</v>
      </c>
      <c r="G45" s="277">
        <f t="shared" si="0"/>
        <v>0.16646808510638297</v>
      </c>
      <c r="H45" s="278" t="e">
        <f>IF((ABS((#REF!-#REF!)*E45/100))&gt;0.1, (#REF!-#REF!)*E45/100, 0)</f>
        <v>#REF!</v>
      </c>
      <c r="I45" s="37"/>
    </row>
    <row r="46" spans="2:14" ht="29.15" customHeight="1" x14ac:dyDescent="0.3">
      <c r="B46" s="38">
        <v>702.46010000000001</v>
      </c>
      <c r="C46" s="39" t="s">
        <v>60</v>
      </c>
      <c r="D46" s="40">
        <v>62</v>
      </c>
      <c r="E46" s="40">
        <v>0.2</v>
      </c>
      <c r="F46" s="41">
        <v>62.2</v>
      </c>
      <c r="G46" s="252">
        <f t="shared" si="0"/>
        <v>0.15880851063829787</v>
      </c>
      <c r="H46" s="253" t="e">
        <f>IF((ABS((#REF!-#REF!)*E46/100))&gt;0.1, (#REF!-#REF!)*E46/100, 0)</f>
        <v>#REF!</v>
      </c>
      <c r="I46" s="37"/>
    </row>
    <row r="47" spans="2:14" ht="29.15" customHeight="1" x14ac:dyDescent="0.3">
      <c r="B47" s="38" t="s">
        <v>61</v>
      </c>
      <c r="C47" s="39" t="s">
        <v>62</v>
      </c>
      <c r="D47" s="40">
        <v>60</v>
      </c>
      <c r="E47" s="40">
        <v>2.7</v>
      </c>
      <c r="F47" s="41">
        <v>62.7</v>
      </c>
      <c r="G47" s="252">
        <f t="shared" si="0"/>
        <v>0.16008510638297871</v>
      </c>
      <c r="H47" s="253" t="e">
        <f>IF((ABS((#REF!-#REF!)*E47/100))&gt;0.1, (#REF!-#REF!)*E47/100, 0)</f>
        <v>#REF!</v>
      </c>
      <c r="I47" s="37"/>
    </row>
    <row r="48" spans="2:14" ht="29.15" customHeight="1" x14ac:dyDescent="0.3">
      <c r="B48" s="38" t="s">
        <v>63</v>
      </c>
      <c r="C48" s="39" t="s">
        <v>64</v>
      </c>
      <c r="D48" s="40">
        <v>65</v>
      </c>
      <c r="E48" s="40">
        <v>2.7</v>
      </c>
      <c r="F48" s="41">
        <v>67.7</v>
      </c>
      <c r="G48" s="252">
        <f t="shared" si="0"/>
        <v>0.17285106382978721</v>
      </c>
      <c r="H48" s="253" t="e">
        <f>IF((ABS((#REF!-#REF!)*E48/100))&gt;0.1, (#REF!-#REF!)*E48/100, 0)</f>
        <v>#REF!</v>
      </c>
      <c r="I48" s="37"/>
    </row>
    <row r="49" spans="2:17" ht="29.15" customHeight="1" x14ac:dyDescent="0.3">
      <c r="B49" s="38" t="s">
        <v>65</v>
      </c>
      <c r="C49" s="39" t="s">
        <v>66</v>
      </c>
      <c r="D49" s="40">
        <v>62</v>
      </c>
      <c r="E49" s="40">
        <v>0.2</v>
      </c>
      <c r="F49" s="41">
        <v>62.2</v>
      </c>
      <c r="G49" s="252">
        <f t="shared" si="0"/>
        <v>0.15880851063829787</v>
      </c>
      <c r="H49" s="253" t="e">
        <f>IF((ABS((#REF!-#REF!)*E49/100))&gt;0.1, (#REF!-#REF!)*E49/100, 0)</f>
        <v>#REF!</v>
      </c>
      <c r="I49" s="37"/>
    </row>
    <row r="50" spans="2:17" ht="29.15" customHeight="1" x14ac:dyDescent="0.3">
      <c r="B50" s="38" t="s">
        <v>67</v>
      </c>
      <c r="C50" s="39" t="s">
        <v>68</v>
      </c>
      <c r="D50" s="40">
        <v>40</v>
      </c>
      <c r="E50" s="40">
        <v>0.2</v>
      </c>
      <c r="F50" s="41">
        <v>40.200000000000003</v>
      </c>
      <c r="G50" s="252">
        <f t="shared" si="0"/>
        <v>0.10263829787234043</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0.16851063829787233</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0.14348936170212764</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1.686E-2</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0.24306382978723401</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1.206E-2</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2.3416666666666668E-3</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5.52</v>
      </c>
      <c r="H73" s="260" t="e">
        <f>IF((ABS((#REF!-#REF!)*E73/100))&gt;0.1, (#REF!-#REF!)*E73/100, 0)</f>
        <v>#REF!</v>
      </c>
      <c r="I73" s="37"/>
    </row>
    <row r="74" spans="2:17" ht="22" customHeight="1" x14ac:dyDescent="0.3">
      <c r="B74" s="66" t="s">
        <v>91</v>
      </c>
      <c r="C74" s="62" t="s">
        <v>92</v>
      </c>
      <c r="D74" s="40">
        <v>9</v>
      </c>
      <c r="E74" s="40">
        <v>0.2</v>
      </c>
      <c r="F74" s="41">
        <v>9.1999999999999993</v>
      </c>
      <c r="G74" s="252">
        <f t="shared" si="3"/>
        <v>5.52</v>
      </c>
      <c r="H74" s="253" t="e">
        <f>IF((ABS((#REF!-#REF!)*E74/100))&gt;0.1, (#REF!-#REF!)*E74/100, 0)</f>
        <v>#REF!</v>
      </c>
      <c r="I74" s="37"/>
    </row>
    <row r="75" spans="2:17" ht="22" customHeight="1" x14ac:dyDescent="0.3">
      <c r="B75" s="66" t="s">
        <v>93</v>
      </c>
      <c r="C75" s="62" t="s">
        <v>94</v>
      </c>
      <c r="D75" s="40">
        <v>9</v>
      </c>
      <c r="E75" s="40">
        <v>0.2</v>
      </c>
      <c r="F75" s="41">
        <v>9.1999999999999993</v>
      </c>
      <c r="G75" s="252">
        <f t="shared" si="3"/>
        <v>5.52</v>
      </c>
      <c r="H75" s="253" t="e">
        <f>IF((ABS((#REF!-#REF!)*E75/100))&gt;0.1, (#REF!-#REF!)*E75/100, 0)</f>
        <v>#REF!</v>
      </c>
      <c r="I75" s="37"/>
    </row>
    <row r="76" spans="2:17" ht="22" customHeight="1" x14ac:dyDescent="0.3">
      <c r="B76" s="66" t="s">
        <v>95</v>
      </c>
      <c r="C76" s="62" t="s">
        <v>96</v>
      </c>
      <c r="D76" s="40">
        <v>7.5</v>
      </c>
      <c r="E76" s="40">
        <v>0.2</v>
      </c>
      <c r="F76" s="41">
        <v>7.7</v>
      </c>
      <c r="G76" s="252">
        <f t="shared" si="3"/>
        <v>4.62</v>
      </c>
      <c r="H76" s="253" t="e">
        <f>IF((ABS((#REF!-#REF!)*E76/100))&gt;0.1, (#REF!-#REF!)*E76/100, 0)</f>
        <v>#REF!</v>
      </c>
      <c r="I76" s="37"/>
    </row>
    <row r="77" spans="2:17" ht="22" customHeight="1" x14ac:dyDescent="0.3">
      <c r="B77" s="66" t="s">
        <v>97</v>
      </c>
      <c r="C77" s="62" t="s">
        <v>98</v>
      </c>
      <c r="D77" s="40">
        <v>7.5</v>
      </c>
      <c r="E77" s="40">
        <v>0.2</v>
      </c>
      <c r="F77" s="41">
        <v>7.7</v>
      </c>
      <c r="G77" s="252">
        <f t="shared" si="3"/>
        <v>4.62</v>
      </c>
      <c r="H77" s="253" t="e">
        <f>IF((ABS((#REF!-#REF!)*E77/100))&gt;0.1, (#REF!-#REF!)*E77/100, 0)</f>
        <v>#REF!</v>
      </c>
      <c r="I77" s="37"/>
    </row>
    <row r="78" spans="2:17" ht="22" customHeight="1" x14ac:dyDescent="0.3">
      <c r="B78" s="66" t="s">
        <v>99</v>
      </c>
      <c r="C78" s="62" t="s">
        <v>100</v>
      </c>
      <c r="D78" s="40">
        <v>7.5</v>
      </c>
      <c r="E78" s="40">
        <v>0.2</v>
      </c>
      <c r="F78" s="41">
        <v>7.7</v>
      </c>
      <c r="G78" s="252">
        <f t="shared" si="3"/>
        <v>4.62</v>
      </c>
      <c r="H78" s="253" t="e">
        <f>IF((ABS((#REF!-#REF!)*E78/100))&gt;0.1, (#REF!-#REF!)*E78/100, 0)</f>
        <v>#REF!</v>
      </c>
      <c r="I78" s="37"/>
    </row>
    <row r="79" spans="2:17" ht="22" customHeight="1" x14ac:dyDescent="0.3">
      <c r="B79" s="66" t="s">
        <v>101</v>
      </c>
      <c r="C79" s="62" t="s">
        <v>102</v>
      </c>
      <c r="D79" s="40">
        <v>7.5</v>
      </c>
      <c r="E79" s="40">
        <v>0.2</v>
      </c>
      <c r="F79" s="41">
        <v>7.7</v>
      </c>
      <c r="G79" s="252">
        <f t="shared" si="3"/>
        <v>4.62</v>
      </c>
      <c r="H79" s="253" t="e">
        <f>IF((ABS((#REF!-#REF!)*E79/100))&gt;0.1, (#REF!-#REF!)*E79/100, 0)</f>
        <v>#REF!</v>
      </c>
      <c r="I79" s="37"/>
    </row>
    <row r="80" spans="2:17" ht="22" customHeight="1" x14ac:dyDescent="0.25">
      <c r="B80" s="66" t="s">
        <v>103</v>
      </c>
      <c r="C80" s="62" t="s">
        <v>104</v>
      </c>
      <c r="D80" s="40">
        <v>13.5</v>
      </c>
      <c r="E80" s="40">
        <v>0.2</v>
      </c>
      <c r="F80" s="41">
        <v>13.7</v>
      </c>
      <c r="G80" s="252">
        <f t="shared" si="3"/>
        <v>8.2200000000000006</v>
      </c>
      <c r="H80" s="253" t="e">
        <f>IF((ABS((#REF!-#REF!)*E80/100))&gt;0.1, (#REF!-#REF!)*E80/100, 0)</f>
        <v>#REF!</v>
      </c>
    </row>
    <row r="81" spans="2:14" ht="22" customHeight="1" thickBot="1" x14ac:dyDescent="0.3">
      <c r="B81" s="13" t="s">
        <v>105</v>
      </c>
      <c r="C81" s="67" t="s">
        <v>106</v>
      </c>
      <c r="D81" s="68">
        <v>12</v>
      </c>
      <c r="E81" s="68">
        <v>0.2</v>
      </c>
      <c r="F81" s="69">
        <v>12.2</v>
      </c>
      <c r="G81" s="250">
        <f t="shared" si="3"/>
        <v>7.32</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4.5</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4.5</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200"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0.25582978723404254</v>
      </c>
      <c r="E96" s="105" t="s">
        <v>163</v>
      </c>
      <c r="F96" s="80">
        <f>(3+G21)</f>
        <v>3.2558297872340427</v>
      </c>
      <c r="G96" s="18"/>
      <c r="H96" s="18"/>
      <c r="J96" s="10"/>
      <c r="K96" s="10"/>
      <c r="L96" s="10"/>
      <c r="M96" s="1"/>
      <c r="N96" s="1"/>
    </row>
    <row r="97" spans="2:17" ht="43.5" customHeight="1" x14ac:dyDescent="0.4">
      <c r="B97" s="227" t="s">
        <v>164</v>
      </c>
      <c r="C97" s="227"/>
      <c r="D97" s="106">
        <f>F96</f>
        <v>3.2558297872340427</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200"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0.14348936170212764</v>
      </c>
      <c r="E107" s="105" t="s">
        <v>163</v>
      </c>
      <c r="F107" s="80">
        <f>(45+G60)</f>
        <v>45.14348936170213</v>
      </c>
      <c r="G107" s="18"/>
      <c r="H107" s="18"/>
      <c r="J107" s="10"/>
      <c r="K107" s="10"/>
      <c r="L107" s="10"/>
      <c r="M107" s="1"/>
      <c r="N107" s="1"/>
    </row>
    <row r="108" spans="2:17" ht="43.5" customHeight="1" x14ac:dyDescent="0.4">
      <c r="B108" s="227" t="s">
        <v>164</v>
      </c>
      <c r="C108" s="227"/>
      <c r="D108" s="106">
        <f>F107</f>
        <v>45.14348936170213</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200"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1.206E-2</v>
      </c>
      <c r="E118" s="105" t="s">
        <v>163</v>
      </c>
      <c r="F118" s="80">
        <f>(45+G66)</f>
        <v>45.012059999999998</v>
      </c>
      <c r="G118" s="18"/>
      <c r="H118" s="18"/>
      <c r="J118" s="10"/>
      <c r="K118" s="10"/>
      <c r="L118" s="10"/>
      <c r="M118" s="1"/>
      <c r="N118" s="1"/>
    </row>
    <row r="119" spans="2:17" ht="43.5" customHeight="1" x14ac:dyDescent="0.4">
      <c r="B119" s="227" t="s">
        <v>164</v>
      </c>
      <c r="C119" s="227"/>
      <c r="D119" s="106">
        <f>F118</f>
        <v>45.012059999999998</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200"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2.3416666666666668E-3</v>
      </c>
      <c r="E129" s="105" t="s">
        <v>163</v>
      </c>
      <c r="F129" s="80">
        <f>(1500+G69)</f>
        <v>1500.0023416666668</v>
      </c>
      <c r="G129" s="18"/>
      <c r="H129" s="18"/>
      <c r="J129" s="10"/>
      <c r="K129" s="10"/>
      <c r="L129" s="10"/>
      <c r="M129" s="1"/>
      <c r="N129" s="1"/>
    </row>
    <row r="130" spans="2:17" ht="43.5" customHeight="1" x14ac:dyDescent="0.4">
      <c r="B130" s="227" t="s">
        <v>164</v>
      </c>
      <c r="C130" s="227"/>
      <c r="D130" s="106">
        <f>F129</f>
        <v>1500.0023416666668</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173</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5.52</v>
      </c>
      <c r="E140" s="105" t="s">
        <v>163</v>
      </c>
      <c r="F140" s="80">
        <f>(200+G73)</f>
        <v>205.52</v>
      </c>
      <c r="G140" s="18"/>
      <c r="H140" s="18"/>
      <c r="J140" s="10"/>
      <c r="K140" s="10"/>
      <c r="L140" s="10"/>
      <c r="M140" s="1"/>
      <c r="N140" s="1"/>
    </row>
    <row r="141" spans="2:17" ht="18" x14ac:dyDescent="0.4">
      <c r="B141" s="227" t="s">
        <v>164</v>
      </c>
      <c r="C141" s="227"/>
      <c r="D141" s="106">
        <f>F140</f>
        <v>205.52</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k9VKZNB59l9CvG5dYJDhMr6zSHgyjPPFT3mlqetPW+Hsx0P4jq2A7+A78Hp/IcKRzjYD5uGswzY6hkhdVpxzAA==" saltValue="VpoEJJgt5gPcne8Jon8H6w==" spinCount="100000" sheet="1" formatColumns="0" formatRows="0"/>
  <mergeCells count="144">
    <mergeCell ref="B1:D1"/>
    <mergeCell ref="C3:E3"/>
    <mergeCell ref="G3:H3"/>
    <mergeCell ref="C4:E4"/>
    <mergeCell ref="G4:H4"/>
    <mergeCell ref="B6:E6"/>
    <mergeCell ref="F6:G6"/>
    <mergeCell ref="B11:H11"/>
    <mergeCell ref="J11:K11"/>
    <mergeCell ref="B12:E12"/>
    <mergeCell ref="B13:H13"/>
    <mergeCell ref="B14:H14"/>
    <mergeCell ref="B15:H15"/>
    <mergeCell ref="J6:K6"/>
    <mergeCell ref="M6:N8"/>
    <mergeCell ref="B7:E7"/>
    <mergeCell ref="B8:H8"/>
    <mergeCell ref="B9:H9"/>
    <mergeCell ref="B10:C10"/>
    <mergeCell ref="D10:F10"/>
    <mergeCell ref="G22:H22"/>
    <mergeCell ref="G23:H23"/>
    <mergeCell ref="G24:H24"/>
    <mergeCell ref="G25:H25"/>
    <mergeCell ref="G26:H26"/>
    <mergeCell ref="G27:H27"/>
    <mergeCell ref="B16:H16"/>
    <mergeCell ref="B17:H17"/>
    <mergeCell ref="B18:H18"/>
    <mergeCell ref="B19:H19"/>
    <mergeCell ref="G20:H20"/>
    <mergeCell ref="G21:H21"/>
    <mergeCell ref="G34:H34"/>
    <mergeCell ref="G35:H35"/>
    <mergeCell ref="G36:H36"/>
    <mergeCell ref="G37:H37"/>
    <mergeCell ref="G38:H38"/>
    <mergeCell ref="G39:H39"/>
    <mergeCell ref="G28:H28"/>
    <mergeCell ref="G29:H29"/>
    <mergeCell ref="G30:H30"/>
    <mergeCell ref="G31:H31"/>
    <mergeCell ref="G32:H32"/>
    <mergeCell ref="G33:H33"/>
    <mergeCell ref="G46:H46"/>
    <mergeCell ref="G47:H47"/>
    <mergeCell ref="G48:H48"/>
    <mergeCell ref="G49:H49"/>
    <mergeCell ref="G50:H50"/>
    <mergeCell ref="G51:H51"/>
    <mergeCell ref="G40:H40"/>
    <mergeCell ref="G41:H41"/>
    <mergeCell ref="G42:H42"/>
    <mergeCell ref="G43:H43"/>
    <mergeCell ref="G44:H44"/>
    <mergeCell ref="G45:H45"/>
    <mergeCell ref="G60:H60"/>
    <mergeCell ref="G61:H61"/>
    <mergeCell ref="G62:H62"/>
    <mergeCell ref="G63:H63"/>
    <mergeCell ref="G64:H64"/>
    <mergeCell ref="G65:H65"/>
    <mergeCell ref="B52:H52"/>
    <mergeCell ref="B54:H54"/>
    <mergeCell ref="G55:H55"/>
    <mergeCell ref="G56:H56"/>
    <mergeCell ref="B58:H58"/>
    <mergeCell ref="G59:H59"/>
    <mergeCell ref="G73:H73"/>
    <mergeCell ref="G74:H74"/>
    <mergeCell ref="G75:H75"/>
    <mergeCell ref="G76:H76"/>
    <mergeCell ref="G77:H77"/>
    <mergeCell ref="G78:H78"/>
    <mergeCell ref="G66:H66"/>
    <mergeCell ref="B67:H67"/>
    <mergeCell ref="G68:H68"/>
    <mergeCell ref="G69:H69"/>
    <mergeCell ref="B71:H71"/>
    <mergeCell ref="G72:H72"/>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B101:H101"/>
    <mergeCell ref="B102:B103"/>
    <mergeCell ref="E102:F102"/>
    <mergeCell ref="G102:H103"/>
    <mergeCell ref="C103:F103"/>
    <mergeCell ref="B104:H104"/>
    <mergeCell ref="B93:H93"/>
    <mergeCell ref="B94:H94"/>
    <mergeCell ref="B95:C95"/>
    <mergeCell ref="B97:C97"/>
    <mergeCell ref="B99:H99"/>
    <mergeCell ref="B100:H100"/>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37:H137"/>
    <mergeCell ref="B138:H138"/>
    <mergeCell ref="B139:C139"/>
    <mergeCell ref="B141:C141"/>
    <mergeCell ref="B133:H133"/>
    <mergeCell ref="B134:H134"/>
    <mergeCell ref="B135:B136"/>
    <mergeCell ref="C135:C136"/>
    <mergeCell ref="D135:D136"/>
    <mergeCell ref="E135:F136"/>
    <mergeCell ref="G135:H136"/>
  </mergeCells>
  <dataValidations count="5">
    <dataValidation type="list" allowBlank="1" showInputMessage="1" showErrorMessage="1" sqref="K8" xr:uid="{6BB80E70-F867-49E4-BFB3-AE6CC1428D05}">
      <formula1>"2022,2023,2024,2025, 2026"</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2BF38427-7429-4B32-811D-ACB4770EE3A5}">
      <formula1>$N$9:$N$9</formula1>
    </dataValidation>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9ADDEC7A-39F0-476D-AC18-C34C5099FD56}">
      <formula1>#REF!</formula1>
    </dataValidation>
    <dataValidation type="list" allowBlank="1" showInputMessage="1" showErrorMessage="1" sqref="K13" xr:uid="{01140B72-9F67-491B-9834-870BFA80B424}">
      <formula1>$N$9:$N$42</formula1>
    </dataValidation>
    <dataValidation type="list" allowBlank="1" showInputMessage="1" showErrorMessage="1" sqref="WVR98303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K9" xr:uid="{6EFDB800-A5B5-452B-9E2A-F4056C0C0FC5}">
      <formula1>$M$11:$M$22</formula1>
    </dataValidation>
  </dataValidations>
  <hyperlinks>
    <hyperlink ref="M9" r:id="rId1" display="https://www.dot.ny.gov/main/business-center/contractors/construction-division/fuel-asphalt-steel-price-adjustments?nd=nysdot" xr:uid="{8A0C85C0-DB3D-4405-BF6C-FACDC3C77B0D}"/>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42C26-4DA4-4FDA-B7E1-AEF7023192BF}">
  <dimension ref="B1:Q144"/>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October</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99" t="s">
        <v>159</v>
      </c>
      <c r="G4" s="301" t="s">
        <v>160</v>
      </c>
      <c r="H4" s="302"/>
      <c r="I4" s="198"/>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October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97"/>
      <c r="J8" s="84" t="s">
        <v>140</v>
      </c>
      <c r="K8" s="85">
        <v>2023</v>
      </c>
      <c r="M8" s="290"/>
      <c r="N8" s="291"/>
    </row>
    <row r="9" spans="2:17" ht="24" customHeight="1" x14ac:dyDescent="0.25">
      <c r="B9" s="279" t="s">
        <v>11</v>
      </c>
      <c r="C9" s="279"/>
      <c r="D9" s="279"/>
      <c r="E9" s="279"/>
      <c r="F9" s="279"/>
      <c r="G9" s="279"/>
      <c r="H9" s="279"/>
      <c r="I9" s="197"/>
      <c r="J9" s="84" t="s">
        <v>141</v>
      </c>
      <c r="K9" s="85" t="s">
        <v>156</v>
      </c>
      <c r="L9" s="86"/>
      <c r="M9" s="87" t="s">
        <v>143</v>
      </c>
      <c r="N9" s="88">
        <v>2022</v>
      </c>
    </row>
    <row r="10" spans="2:17" ht="24" customHeight="1" thickBot="1" x14ac:dyDescent="0.3">
      <c r="B10" s="293" t="s">
        <v>12</v>
      </c>
      <c r="C10" s="293"/>
      <c r="D10" s="294" t="str">
        <f>CONCATENATE("The ",F1," ",G1," Average is")</f>
        <v>The October 2023 Average is</v>
      </c>
      <c r="E10" s="294"/>
      <c r="F10" s="294"/>
      <c r="G10" s="20">
        <f>K13</f>
        <v>646</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97"/>
      <c r="J13" s="95" t="s">
        <v>149</v>
      </c>
      <c r="K13" s="96">
        <v>646</v>
      </c>
      <c r="M13" s="91" t="s">
        <v>150</v>
      </c>
      <c r="N13" s="93" t="s">
        <v>116</v>
      </c>
      <c r="P13" s="24"/>
      <c r="Q13" s="24"/>
    </row>
    <row r="14" spans="2:17" ht="24" customHeight="1" x14ac:dyDescent="0.25">
      <c r="B14" s="279" t="s">
        <v>16</v>
      </c>
      <c r="C14" s="279"/>
      <c r="D14" s="279"/>
      <c r="E14" s="279"/>
      <c r="F14" s="279"/>
      <c r="G14" s="279"/>
      <c r="H14" s="279"/>
      <c r="I14" s="197"/>
      <c r="J14" s="1"/>
      <c r="K14" s="1"/>
      <c r="M14" s="91" t="s">
        <v>142</v>
      </c>
      <c r="N14" s="97">
        <v>655</v>
      </c>
      <c r="P14" s="24"/>
      <c r="Q14" s="24"/>
    </row>
    <row r="15" spans="2:17" ht="24" customHeight="1" x14ac:dyDescent="0.25">
      <c r="B15" s="279" t="s">
        <v>17</v>
      </c>
      <c r="C15" s="279"/>
      <c r="D15" s="279"/>
      <c r="E15" s="279"/>
      <c r="F15" s="279"/>
      <c r="G15" s="279"/>
      <c r="H15" s="279"/>
      <c r="I15" s="197"/>
      <c r="J15" s="1"/>
      <c r="K15" s="1"/>
      <c r="M15" s="91" t="s">
        <v>151</v>
      </c>
      <c r="N15" s="97">
        <v>719</v>
      </c>
      <c r="P15" s="24"/>
      <c r="Q15" s="24"/>
    </row>
    <row r="16" spans="2:17" ht="24" customHeight="1" x14ac:dyDescent="0.25">
      <c r="B16" s="279" t="s">
        <v>18</v>
      </c>
      <c r="C16" s="279"/>
      <c r="D16" s="279"/>
      <c r="E16" s="279"/>
      <c r="F16" s="279"/>
      <c r="G16" s="279"/>
      <c r="H16" s="279"/>
      <c r="I16" s="197"/>
      <c r="J16" s="1"/>
      <c r="K16" s="1"/>
      <c r="M16" s="91" t="s">
        <v>152</v>
      </c>
      <c r="N16" s="97">
        <v>779</v>
      </c>
      <c r="P16" s="24"/>
      <c r="Q16" s="24"/>
    </row>
    <row r="17" spans="2:17" ht="24" customHeight="1" x14ac:dyDescent="0.25">
      <c r="B17" s="279" t="s">
        <v>19</v>
      </c>
      <c r="C17" s="279"/>
      <c r="D17" s="279"/>
      <c r="E17" s="279"/>
      <c r="F17" s="279"/>
      <c r="G17" s="279"/>
      <c r="H17" s="279"/>
      <c r="I17" s="197"/>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155</v>
      </c>
      <c r="N19" s="97">
        <v>806</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156</v>
      </c>
      <c r="N20" s="97">
        <v>764</v>
      </c>
      <c r="P20" s="24"/>
      <c r="Q20" s="24"/>
    </row>
    <row r="21" spans="2:17" ht="29.15" customHeight="1" x14ac:dyDescent="0.3">
      <c r="B21" s="32" t="s">
        <v>29</v>
      </c>
      <c r="C21" s="33" t="s">
        <v>30</v>
      </c>
      <c r="D21" s="34">
        <v>100</v>
      </c>
      <c r="E21" s="35">
        <v>0.2</v>
      </c>
      <c r="F21" s="36">
        <v>100.2</v>
      </c>
      <c r="G21" s="259">
        <f t="shared" ref="G21:G50" si="0">IF((ABS((($K$13-$K$12)/235)*F21/100))&gt;0.01, ((($K$13-$K$12)/235)*F21/100), 0)</f>
        <v>0.32405106382978732</v>
      </c>
      <c r="H21" s="260" t="e">
        <f t="shared" ref="H21:H26" si="1">IF((ABS((J13-J12)*E21/100))&gt;0.1, (J13-J12)*E21/100, 0)</f>
        <v>#VALUE!</v>
      </c>
      <c r="I21" s="37"/>
      <c r="K21" s="99"/>
      <c r="L21" s="1"/>
      <c r="M21" s="91" t="s">
        <v>157</v>
      </c>
      <c r="N21" s="97">
        <v>690</v>
      </c>
      <c r="P21" s="24"/>
      <c r="Q21" s="24"/>
    </row>
    <row r="22" spans="2:17" ht="29.15" customHeight="1" thickBot="1" x14ac:dyDescent="0.35">
      <c r="B22" s="38">
        <v>702.30010000000004</v>
      </c>
      <c r="C22" s="39" t="s">
        <v>31</v>
      </c>
      <c r="D22" s="40">
        <v>55</v>
      </c>
      <c r="E22" s="40">
        <v>1.7</v>
      </c>
      <c r="F22" s="41">
        <v>56.7</v>
      </c>
      <c r="G22" s="252">
        <f t="shared" si="0"/>
        <v>0.18337021276595744</v>
      </c>
      <c r="H22" s="253" t="e">
        <f t="shared" si="1"/>
        <v>#VALUE!</v>
      </c>
      <c r="I22" s="37"/>
      <c r="M22" s="101" t="s">
        <v>158</v>
      </c>
      <c r="N22" s="102">
        <v>640</v>
      </c>
    </row>
    <row r="23" spans="2:17" ht="29.15" customHeight="1" x14ac:dyDescent="0.3">
      <c r="B23" s="38">
        <v>702.30020000000002</v>
      </c>
      <c r="C23" s="39" t="s">
        <v>32</v>
      </c>
      <c r="D23" s="40">
        <v>55</v>
      </c>
      <c r="E23" s="40">
        <v>1.7</v>
      </c>
      <c r="F23" s="41">
        <v>56.7</v>
      </c>
      <c r="G23" s="252">
        <f t="shared" si="0"/>
        <v>0.18337021276595744</v>
      </c>
      <c r="H23" s="253">
        <f t="shared" si="1"/>
        <v>0</v>
      </c>
      <c r="I23" s="37"/>
      <c r="M23" s="87"/>
      <c r="N23" s="88">
        <v>2023</v>
      </c>
    </row>
    <row r="24" spans="2:17" ht="29.15" customHeight="1" x14ac:dyDescent="0.3">
      <c r="B24" s="38">
        <v>702.31010000000003</v>
      </c>
      <c r="C24" s="39" t="s">
        <v>33</v>
      </c>
      <c r="D24" s="40">
        <v>63</v>
      </c>
      <c r="E24" s="40">
        <v>2.7</v>
      </c>
      <c r="F24" s="41">
        <v>65.7</v>
      </c>
      <c r="G24" s="252">
        <f t="shared" si="0"/>
        <v>0.21247659574468089</v>
      </c>
      <c r="H24" s="253">
        <f t="shared" si="1"/>
        <v>0</v>
      </c>
      <c r="I24" s="37"/>
      <c r="M24" s="91" t="s">
        <v>144</v>
      </c>
      <c r="N24" s="92" t="s">
        <v>145</v>
      </c>
    </row>
    <row r="25" spans="2:17" ht="29.15" customHeight="1" x14ac:dyDescent="0.3">
      <c r="B25" s="38">
        <v>702.31020000000001</v>
      </c>
      <c r="C25" s="39" t="s">
        <v>34</v>
      </c>
      <c r="D25" s="40">
        <v>63</v>
      </c>
      <c r="E25" s="40">
        <v>2.7</v>
      </c>
      <c r="F25" s="41">
        <v>65.7</v>
      </c>
      <c r="G25" s="252">
        <f t="shared" si="0"/>
        <v>0.21247659574468089</v>
      </c>
      <c r="H25" s="253">
        <f t="shared" si="1"/>
        <v>0</v>
      </c>
      <c r="I25" s="37"/>
      <c r="M25" s="91" t="s">
        <v>146</v>
      </c>
      <c r="N25" s="97">
        <v>626</v>
      </c>
    </row>
    <row r="26" spans="2:17" ht="29.15" customHeight="1" x14ac:dyDescent="0.3">
      <c r="B26" s="38">
        <v>702.32010000000002</v>
      </c>
      <c r="C26" s="39" t="s">
        <v>35</v>
      </c>
      <c r="D26" s="40">
        <v>65</v>
      </c>
      <c r="E26" s="40">
        <v>8.1999999999999993</v>
      </c>
      <c r="F26" s="41">
        <v>73.2</v>
      </c>
      <c r="G26" s="252">
        <f t="shared" si="0"/>
        <v>0.23673191489361706</v>
      </c>
      <c r="H26" s="253">
        <f t="shared" si="1"/>
        <v>0</v>
      </c>
      <c r="I26" s="37"/>
      <c r="M26" s="91" t="s">
        <v>148</v>
      </c>
      <c r="N26" s="97">
        <v>608</v>
      </c>
    </row>
    <row r="27" spans="2:17" ht="29.15" customHeight="1" x14ac:dyDescent="0.3">
      <c r="B27" s="38">
        <v>702.33010000000002</v>
      </c>
      <c r="C27" s="39" t="s">
        <v>36</v>
      </c>
      <c r="D27" s="40">
        <v>65</v>
      </c>
      <c r="E27" s="40">
        <v>8.1999999999999993</v>
      </c>
      <c r="F27" s="41">
        <v>73.2</v>
      </c>
      <c r="G27" s="252">
        <f t="shared" si="0"/>
        <v>0.23673191489361706</v>
      </c>
      <c r="H27" s="253" t="e">
        <f>IF((ABS((#REF!-J18)*E27/100))&gt;0.1, (#REF!-J18)*E27/100, 0)</f>
        <v>#REF!</v>
      </c>
      <c r="I27" s="37"/>
      <c r="M27" s="91" t="s">
        <v>150</v>
      </c>
      <c r="N27" s="97">
        <v>617</v>
      </c>
    </row>
    <row r="28" spans="2:17" ht="29.15" customHeight="1" x14ac:dyDescent="0.3">
      <c r="B28" s="38">
        <v>702.34010000000001</v>
      </c>
      <c r="C28" s="39" t="s">
        <v>37</v>
      </c>
      <c r="D28" s="40">
        <v>65</v>
      </c>
      <c r="E28" s="40">
        <v>2.7</v>
      </c>
      <c r="F28" s="41">
        <v>67.7</v>
      </c>
      <c r="G28" s="252">
        <f t="shared" si="0"/>
        <v>0.21894468085106386</v>
      </c>
      <c r="H28" s="253" t="e">
        <f>IF((ABS((J19-#REF!)*E28/100))&gt;0.1, (J19-#REF!)*E28/100, 0)</f>
        <v>#REF!</v>
      </c>
      <c r="I28" s="37"/>
      <c r="M28" s="91" t="s">
        <v>142</v>
      </c>
      <c r="N28" s="97">
        <v>612</v>
      </c>
    </row>
    <row r="29" spans="2:17" ht="29.15" customHeight="1" x14ac:dyDescent="0.3">
      <c r="B29" s="38">
        <v>702.34019999999998</v>
      </c>
      <c r="C29" s="39" t="s">
        <v>38</v>
      </c>
      <c r="D29" s="40">
        <v>65</v>
      </c>
      <c r="E29" s="42">
        <v>8.1999999999999993</v>
      </c>
      <c r="F29" s="41">
        <v>73.2</v>
      </c>
      <c r="G29" s="252">
        <f t="shared" si="0"/>
        <v>0.23673191489361706</v>
      </c>
      <c r="H29" s="253">
        <f t="shared" ref="H29:H30" si="2">IF((ABS((J20-J19)*E29/100))&gt;0.1, (J20-J19)*E29/100, 0)</f>
        <v>0</v>
      </c>
      <c r="I29" s="37"/>
      <c r="M29" s="91" t="s">
        <v>151</v>
      </c>
      <c r="N29" s="97">
        <v>621</v>
      </c>
    </row>
    <row r="30" spans="2:17" ht="29.15" customHeight="1" x14ac:dyDescent="0.3">
      <c r="B30" s="38">
        <v>702.3501</v>
      </c>
      <c r="C30" s="39" t="s">
        <v>39</v>
      </c>
      <c r="D30" s="40">
        <v>57</v>
      </c>
      <c r="E30" s="40">
        <v>0.2</v>
      </c>
      <c r="F30" s="41">
        <v>57.2</v>
      </c>
      <c r="G30" s="252">
        <f t="shared" si="0"/>
        <v>0.18498723404255324</v>
      </c>
      <c r="H30" s="253">
        <f t="shared" si="2"/>
        <v>0</v>
      </c>
      <c r="I30" s="37"/>
      <c r="M30" s="91" t="s">
        <v>152</v>
      </c>
      <c r="N30" s="97">
        <v>635</v>
      </c>
    </row>
    <row r="31" spans="2:17" ht="29.15" customHeight="1" x14ac:dyDescent="0.3">
      <c r="B31" s="43" t="s">
        <v>40</v>
      </c>
      <c r="C31" s="44" t="s">
        <v>39</v>
      </c>
      <c r="D31" s="45">
        <v>65</v>
      </c>
      <c r="E31" s="45">
        <v>0.2</v>
      </c>
      <c r="F31" s="46">
        <v>65.2</v>
      </c>
      <c r="G31" s="277">
        <f t="shared" si="0"/>
        <v>0.21085957446808515</v>
      </c>
      <c r="H31" s="278" t="e">
        <f>IF((ABS((#REF!-J21)*E31/100))&gt;0.1, (#REF!-J21)*E31/100, 0)</f>
        <v>#REF!</v>
      </c>
      <c r="I31" s="37"/>
      <c r="M31" s="91" t="s">
        <v>153</v>
      </c>
      <c r="N31" s="97">
        <v>640</v>
      </c>
    </row>
    <row r="32" spans="2:17" ht="29.15" customHeight="1" x14ac:dyDescent="0.3">
      <c r="B32" s="38">
        <v>702.36009999999999</v>
      </c>
      <c r="C32" s="39" t="s">
        <v>41</v>
      </c>
      <c r="D32" s="40">
        <v>57</v>
      </c>
      <c r="E32" s="40">
        <v>0.2</v>
      </c>
      <c r="F32" s="41">
        <v>57.2</v>
      </c>
      <c r="G32" s="252">
        <f t="shared" si="0"/>
        <v>0.18498723404255324</v>
      </c>
      <c r="H32" s="253" t="e">
        <f>IF((ABS((#REF!-#REF!)*E32/100))&gt;0.1, (#REF!-#REF!)*E32/100, 0)</f>
        <v>#REF!</v>
      </c>
      <c r="I32" s="37"/>
      <c r="M32" s="91" t="s">
        <v>154</v>
      </c>
      <c r="N32" s="97">
        <v>645</v>
      </c>
    </row>
    <row r="33" spans="2:14" ht="29.15" customHeight="1" x14ac:dyDescent="0.3">
      <c r="B33" s="43" t="s">
        <v>42</v>
      </c>
      <c r="C33" s="44" t="s">
        <v>41</v>
      </c>
      <c r="D33" s="45">
        <v>65</v>
      </c>
      <c r="E33" s="45">
        <v>0.2</v>
      </c>
      <c r="F33" s="46">
        <v>65.2</v>
      </c>
      <c r="G33" s="277">
        <f t="shared" si="0"/>
        <v>0.21085957446808515</v>
      </c>
      <c r="H33" s="278" t="e">
        <f>IF((ABS((#REF!-#REF!)*E33/100))&gt;0.1, (#REF!-#REF!)*E33/100, 0)</f>
        <v>#REF!</v>
      </c>
      <c r="I33" s="37"/>
      <c r="M33" s="91" t="s">
        <v>155</v>
      </c>
      <c r="N33" s="97">
        <v>645</v>
      </c>
    </row>
    <row r="34" spans="2:14" ht="29.15" customHeight="1" x14ac:dyDescent="0.3">
      <c r="B34" s="38" t="s">
        <v>43</v>
      </c>
      <c r="C34" s="39" t="s">
        <v>44</v>
      </c>
      <c r="D34" s="40">
        <v>63</v>
      </c>
      <c r="E34" s="40">
        <v>2.7</v>
      </c>
      <c r="F34" s="41">
        <v>65.7</v>
      </c>
      <c r="G34" s="252">
        <f t="shared" si="0"/>
        <v>0.21247659574468089</v>
      </c>
      <c r="H34" s="253" t="e">
        <f>IF((ABS((#REF!-#REF!)*E34/100))&gt;0.1, (#REF!-#REF!)*E34/100, 0)</f>
        <v>#REF!</v>
      </c>
      <c r="I34" s="37"/>
      <c r="M34" s="91" t="s">
        <v>156</v>
      </c>
      <c r="N34" s="97">
        <v>646</v>
      </c>
    </row>
    <row r="35" spans="2:14" ht="29.15" customHeight="1" x14ac:dyDescent="0.3">
      <c r="B35" s="38" t="s">
        <v>45</v>
      </c>
      <c r="C35" s="39" t="s">
        <v>46</v>
      </c>
      <c r="D35" s="40">
        <v>63</v>
      </c>
      <c r="E35" s="40">
        <v>2.7</v>
      </c>
      <c r="F35" s="41">
        <v>65.7</v>
      </c>
      <c r="G35" s="252">
        <f t="shared" si="0"/>
        <v>0.21247659574468089</v>
      </c>
      <c r="H35" s="253" t="e">
        <f>IF((ABS((#REF!-#REF!)*E35/100))&gt;0.1, (#REF!-#REF!)*E35/100, 0)</f>
        <v>#REF!</v>
      </c>
      <c r="I35" s="37"/>
      <c r="M35" s="91" t="s">
        <v>157</v>
      </c>
      <c r="N35" s="97"/>
    </row>
    <row r="36" spans="2:14" ht="29.15" customHeight="1" thickBot="1" x14ac:dyDescent="0.35">
      <c r="B36" s="38" t="s">
        <v>47</v>
      </c>
      <c r="C36" s="39" t="s">
        <v>48</v>
      </c>
      <c r="D36" s="40">
        <v>65</v>
      </c>
      <c r="E36" s="40">
        <v>8.1999999999999993</v>
      </c>
      <c r="F36" s="41">
        <v>73.2</v>
      </c>
      <c r="G36" s="252">
        <f t="shared" si="0"/>
        <v>0.23673191489361706</v>
      </c>
      <c r="H36" s="253" t="e">
        <f>IF((ABS((#REF!-#REF!)*E36/100))&gt;0.1, (#REF!-#REF!)*E36/100, 0)</f>
        <v>#REF!</v>
      </c>
      <c r="I36" s="37"/>
      <c r="M36" s="101" t="s">
        <v>158</v>
      </c>
      <c r="N36" s="102"/>
    </row>
    <row r="37" spans="2:14" ht="29.15" customHeight="1" x14ac:dyDescent="0.3">
      <c r="B37" s="38">
        <v>702.40009999999995</v>
      </c>
      <c r="C37" s="39" t="s">
        <v>49</v>
      </c>
      <c r="D37" s="40">
        <v>60</v>
      </c>
      <c r="E37" s="40">
        <v>2.7</v>
      </c>
      <c r="F37" s="41">
        <v>62.7</v>
      </c>
      <c r="G37" s="252">
        <f t="shared" si="0"/>
        <v>0.20277446808510638</v>
      </c>
      <c r="H37" s="253" t="e">
        <f>IF((ABS((#REF!-#REF!)*E37/100))&gt;0.1, (#REF!-#REF!)*E37/100, 0)</f>
        <v>#REF!</v>
      </c>
      <c r="I37" s="37"/>
      <c r="M37" s="87"/>
      <c r="N37" s="88">
        <v>2024</v>
      </c>
    </row>
    <row r="38" spans="2:14" ht="29.15" customHeight="1" x14ac:dyDescent="0.3">
      <c r="B38" s="38">
        <v>702.40020000000004</v>
      </c>
      <c r="C38" s="39" t="s">
        <v>50</v>
      </c>
      <c r="D38" s="40">
        <v>60</v>
      </c>
      <c r="E38" s="42">
        <v>2.7</v>
      </c>
      <c r="F38" s="41">
        <v>62.7</v>
      </c>
      <c r="G38" s="252">
        <f t="shared" si="0"/>
        <v>0.20277446808510638</v>
      </c>
      <c r="H38" s="253" t="e">
        <f>IF((ABS((#REF!-#REF!)*E38/100))&gt;0.1, (#REF!-#REF!)*E38/100, 0)</f>
        <v>#REF!</v>
      </c>
      <c r="I38" s="37"/>
      <c r="M38" s="91" t="s">
        <v>144</v>
      </c>
      <c r="N38" s="92" t="s">
        <v>145</v>
      </c>
    </row>
    <row r="39" spans="2:14" ht="29.15" customHeight="1" x14ac:dyDescent="0.3">
      <c r="B39" s="38">
        <v>702.41010000000006</v>
      </c>
      <c r="C39" s="39" t="s">
        <v>51</v>
      </c>
      <c r="D39" s="40">
        <v>65</v>
      </c>
      <c r="E39" s="40">
        <v>2.7</v>
      </c>
      <c r="F39" s="41">
        <v>67.7</v>
      </c>
      <c r="G39" s="252">
        <f t="shared" si="0"/>
        <v>0.21894468085106386</v>
      </c>
      <c r="H39" s="253" t="e">
        <f>IF((ABS((#REF!-#REF!)*E39/100))&gt;0.1, (#REF!-#REF!)*E39/100, 0)</f>
        <v>#REF!</v>
      </c>
      <c r="I39" s="37"/>
      <c r="M39" s="91" t="s">
        <v>146</v>
      </c>
      <c r="N39" s="97"/>
    </row>
    <row r="40" spans="2:14" ht="29.15" customHeight="1" x14ac:dyDescent="0.3">
      <c r="B40" s="38">
        <v>702.42010000000005</v>
      </c>
      <c r="C40" s="39" t="s">
        <v>52</v>
      </c>
      <c r="D40" s="40">
        <v>65</v>
      </c>
      <c r="E40" s="40">
        <v>10.199999999999999</v>
      </c>
      <c r="F40" s="41">
        <v>75.2</v>
      </c>
      <c r="G40" s="252">
        <f t="shared" si="0"/>
        <v>0.24320000000000003</v>
      </c>
      <c r="H40" s="253" t="e">
        <f>IF((ABS((#REF!-#REF!)*E40/100))&gt;0.1, (#REF!-#REF!)*E40/100, 0)</f>
        <v>#REF!</v>
      </c>
      <c r="I40" s="37"/>
      <c r="M40" s="91" t="s">
        <v>148</v>
      </c>
      <c r="N40" s="97"/>
    </row>
    <row r="41" spans="2:14" ht="29.15" customHeight="1" x14ac:dyDescent="0.3">
      <c r="B41" s="38">
        <v>702.43010000000004</v>
      </c>
      <c r="C41" s="39" t="s">
        <v>53</v>
      </c>
      <c r="D41" s="40">
        <v>65</v>
      </c>
      <c r="E41" s="40">
        <v>10.199999999999999</v>
      </c>
      <c r="F41" s="41">
        <v>75.2</v>
      </c>
      <c r="G41" s="252">
        <f t="shared" si="0"/>
        <v>0.24320000000000003</v>
      </c>
      <c r="H41" s="253" t="e">
        <f>IF((ABS((#REF!-#REF!)*E41/100))&gt;0.1, (#REF!-#REF!)*E41/100, 0)</f>
        <v>#REF!</v>
      </c>
      <c r="I41" s="37"/>
      <c r="M41" s="91" t="s">
        <v>150</v>
      </c>
      <c r="N41" s="97"/>
    </row>
    <row r="42" spans="2:14" ht="29.15" customHeight="1" thickBot="1" x14ac:dyDescent="0.35">
      <c r="B42" s="38" t="s">
        <v>54</v>
      </c>
      <c r="C42" s="39" t="s">
        <v>55</v>
      </c>
      <c r="D42" s="40">
        <v>57</v>
      </c>
      <c r="E42" s="40">
        <v>0.2</v>
      </c>
      <c r="F42" s="41">
        <v>57.2</v>
      </c>
      <c r="G42" s="252">
        <f t="shared" si="0"/>
        <v>0.18498723404255324</v>
      </c>
      <c r="H42" s="253" t="e">
        <f>IF((ABS((#REF!-#REF!)*E42/100))&gt;0.1, (#REF!-#REF!)*E42/100, 0)</f>
        <v>#REF!</v>
      </c>
      <c r="I42" s="37"/>
      <c r="M42" s="101" t="s">
        <v>142</v>
      </c>
      <c r="N42" s="102"/>
    </row>
    <row r="43" spans="2:14" ht="29.15" customHeight="1" x14ac:dyDescent="0.3">
      <c r="B43" s="43" t="s">
        <v>56</v>
      </c>
      <c r="C43" s="44" t="s">
        <v>55</v>
      </c>
      <c r="D43" s="45">
        <v>65</v>
      </c>
      <c r="E43" s="45">
        <v>0.2</v>
      </c>
      <c r="F43" s="46">
        <v>65.2</v>
      </c>
      <c r="G43" s="277">
        <f t="shared" si="0"/>
        <v>0.21085957446808515</v>
      </c>
      <c r="H43" s="278" t="e">
        <f>IF((ABS((#REF!-#REF!)*E43/100))&gt;0.1, (#REF!-#REF!)*E43/100, 0)</f>
        <v>#REF!</v>
      </c>
      <c r="I43" s="37"/>
    </row>
    <row r="44" spans="2:14" ht="29.15" customHeight="1" x14ac:dyDescent="0.3">
      <c r="B44" s="38" t="s">
        <v>57</v>
      </c>
      <c r="C44" s="39" t="s">
        <v>58</v>
      </c>
      <c r="D44" s="40">
        <v>57</v>
      </c>
      <c r="E44" s="40">
        <v>0.2</v>
      </c>
      <c r="F44" s="41">
        <v>57.2</v>
      </c>
      <c r="G44" s="252">
        <f t="shared" si="0"/>
        <v>0.18498723404255324</v>
      </c>
      <c r="H44" s="253" t="e">
        <f>IF((ABS((#REF!-#REF!)*E44/100))&gt;0.1, (#REF!-#REF!)*E44/100, 0)</f>
        <v>#REF!</v>
      </c>
      <c r="I44" s="37"/>
    </row>
    <row r="45" spans="2:14" ht="29.15" customHeight="1" x14ac:dyDescent="0.3">
      <c r="B45" s="43" t="s">
        <v>59</v>
      </c>
      <c r="C45" s="44" t="s">
        <v>58</v>
      </c>
      <c r="D45" s="45">
        <v>65</v>
      </c>
      <c r="E45" s="47">
        <v>0.2</v>
      </c>
      <c r="F45" s="46">
        <v>65.2</v>
      </c>
      <c r="G45" s="277">
        <f t="shared" si="0"/>
        <v>0.21085957446808515</v>
      </c>
      <c r="H45" s="278" t="e">
        <f>IF((ABS((#REF!-#REF!)*E45/100))&gt;0.1, (#REF!-#REF!)*E45/100, 0)</f>
        <v>#REF!</v>
      </c>
      <c r="I45" s="37"/>
    </row>
    <row r="46" spans="2:14" ht="29.15" customHeight="1" x14ac:dyDescent="0.3">
      <c r="B46" s="38">
        <v>702.46010000000001</v>
      </c>
      <c r="C46" s="39" t="s">
        <v>60</v>
      </c>
      <c r="D46" s="40">
        <v>62</v>
      </c>
      <c r="E46" s="40">
        <v>0.2</v>
      </c>
      <c r="F46" s="41">
        <v>62.2</v>
      </c>
      <c r="G46" s="252">
        <f t="shared" si="0"/>
        <v>0.20115744680851066</v>
      </c>
      <c r="H46" s="253" t="e">
        <f>IF((ABS((#REF!-#REF!)*E46/100))&gt;0.1, (#REF!-#REF!)*E46/100, 0)</f>
        <v>#REF!</v>
      </c>
      <c r="I46" s="37"/>
    </row>
    <row r="47" spans="2:14" ht="29.15" customHeight="1" x14ac:dyDescent="0.3">
      <c r="B47" s="38" t="s">
        <v>61</v>
      </c>
      <c r="C47" s="39" t="s">
        <v>62</v>
      </c>
      <c r="D47" s="40">
        <v>60</v>
      </c>
      <c r="E47" s="40">
        <v>2.7</v>
      </c>
      <c r="F47" s="41">
        <v>62.7</v>
      </c>
      <c r="G47" s="252">
        <f t="shared" si="0"/>
        <v>0.20277446808510638</v>
      </c>
      <c r="H47" s="253" t="e">
        <f>IF((ABS((#REF!-#REF!)*E47/100))&gt;0.1, (#REF!-#REF!)*E47/100, 0)</f>
        <v>#REF!</v>
      </c>
      <c r="I47" s="37"/>
    </row>
    <row r="48" spans="2:14" ht="29.15" customHeight="1" x14ac:dyDescent="0.3">
      <c r="B48" s="38" t="s">
        <v>63</v>
      </c>
      <c r="C48" s="39" t="s">
        <v>64</v>
      </c>
      <c r="D48" s="40">
        <v>65</v>
      </c>
      <c r="E48" s="40">
        <v>2.7</v>
      </c>
      <c r="F48" s="41">
        <v>67.7</v>
      </c>
      <c r="G48" s="252">
        <f t="shared" si="0"/>
        <v>0.21894468085106386</v>
      </c>
      <c r="H48" s="253" t="e">
        <f>IF((ABS((#REF!-#REF!)*E48/100))&gt;0.1, (#REF!-#REF!)*E48/100, 0)</f>
        <v>#REF!</v>
      </c>
      <c r="I48" s="37"/>
    </row>
    <row r="49" spans="2:17" ht="29.15" customHeight="1" x14ac:dyDescent="0.3">
      <c r="B49" s="38" t="s">
        <v>65</v>
      </c>
      <c r="C49" s="39" t="s">
        <v>66</v>
      </c>
      <c r="D49" s="40">
        <v>62</v>
      </c>
      <c r="E49" s="40">
        <v>0.2</v>
      </c>
      <c r="F49" s="41">
        <v>62.2</v>
      </c>
      <c r="G49" s="252">
        <f t="shared" si="0"/>
        <v>0.20115744680851066</v>
      </c>
      <c r="H49" s="253" t="e">
        <f>IF((ABS((#REF!-#REF!)*E49/100))&gt;0.1, (#REF!-#REF!)*E49/100, 0)</f>
        <v>#REF!</v>
      </c>
      <c r="I49" s="37"/>
    </row>
    <row r="50" spans="2:17" ht="29.15" customHeight="1" x14ac:dyDescent="0.3">
      <c r="B50" s="38" t="s">
        <v>67</v>
      </c>
      <c r="C50" s="39" t="s">
        <v>68</v>
      </c>
      <c r="D50" s="40">
        <v>40</v>
      </c>
      <c r="E50" s="40">
        <v>0.2</v>
      </c>
      <c r="F50" s="41">
        <v>40.200000000000003</v>
      </c>
      <c r="G50" s="252">
        <f t="shared" si="0"/>
        <v>0.13000851063829788</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0.21344680851063833</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0.18175319148936173</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2.1356E-2</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0.30788085106382984</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1.5276000000000001E-2</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2.9661111111111116E-3</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6.9919999999999991</v>
      </c>
      <c r="H73" s="260" t="e">
        <f>IF((ABS((#REF!-#REF!)*E73/100))&gt;0.1, (#REF!-#REF!)*E73/100, 0)</f>
        <v>#REF!</v>
      </c>
      <c r="I73" s="37"/>
    </row>
    <row r="74" spans="2:17" ht="22" customHeight="1" x14ac:dyDescent="0.3">
      <c r="B74" s="66" t="s">
        <v>91</v>
      </c>
      <c r="C74" s="62" t="s">
        <v>92</v>
      </c>
      <c r="D74" s="40">
        <v>9</v>
      </c>
      <c r="E74" s="40">
        <v>0.2</v>
      </c>
      <c r="F74" s="41">
        <v>9.1999999999999993</v>
      </c>
      <c r="G74" s="252">
        <f t="shared" si="3"/>
        <v>6.9919999999999991</v>
      </c>
      <c r="H74" s="253" t="e">
        <f>IF((ABS((#REF!-#REF!)*E74/100))&gt;0.1, (#REF!-#REF!)*E74/100, 0)</f>
        <v>#REF!</v>
      </c>
      <c r="I74" s="37"/>
    </row>
    <row r="75" spans="2:17" ht="22" customHeight="1" x14ac:dyDescent="0.3">
      <c r="B75" s="66" t="s">
        <v>93</v>
      </c>
      <c r="C75" s="62" t="s">
        <v>94</v>
      </c>
      <c r="D75" s="40">
        <v>9</v>
      </c>
      <c r="E75" s="40">
        <v>0.2</v>
      </c>
      <c r="F75" s="41">
        <v>9.1999999999999993</v>
      </c>
      <c r="G75" s="252">
        <f t="shared" si="3"/>
        <v>6.9919999999999991</v>
      </c>
      <c r="H75" s="253" t="e">
        <f>IF((ABS((#REF!-#REF!)*E75/100))&gt;0.1, (#REF!-#REF!)*E75/100, 0)</f>
        <v>#REF!</v>
      </c>
      <c r="I75" s="37"/>
    </row>
    <row r="76" spans="2:17" ht="22" customHeight="1" x14ac:dyDescent="0.3">
      <c r="B76" s="66" t="s">
        <v>95</v>
      </c>
      <c r="C76" s="62" t="s">
        <v>96</v>
      </c>
      <c r="D76" s="40">
        <v>7.5</v>
      </c>
      <c r="E76" s="40">
        <v>0.2</v>
      </c>
      <c r="F76" s="41">
        <v>7.7</v>
      </c>
      <c r="G76" s="252">
        <f t="shared" si="3"/>
        <v>5.8520000000000003</v>
      </c>
      <c r="H76" s="253" t="e">
        <f>IF((ABS((#REF!-#REF!)*E76/100))&gt;0.1, (#REF!-#REF!)*E76/100, 0)</f>
        <v>#REF!</v>
      </c>
      <c r="I76" s="37"/>
    </row>
    <row r="77" spans="2:17" ht="22" customHeight="1" x14ac:dyDescent="0.3">
      <c r="B77" s="66" t="s">
        <v>97</v>
      </c>
      <c r="C77" s="62" t="s">
        <v>98</v>
      </c>
      <c r="D77" s="40">
        <v>7.5</v>
      </c>
      <c r="E77" s="40">
        <v>0.2</v>
      </c>
      <c r="F77" s="41">
        <v>7.7</v>
      </c>
      <c r="G77" s="252">
        <f t="shared" si="3"/>
        <v>5.8520000000000003</v>
      </c>
      <c r="H77" s="253" t="e">
        <f>IF((ABS((#REF!-#REF!)*E77/100))&gt;0.1, (#REF!-#REF!)*E77/100, 0)</f>
        <v>#REF!</v>
      </c>
      <c r="I77" s="37"/>
    </row>
    <row r="78" spans="2:17" ht="22" customHeight="1" x14ac:dyDescent="0.3">
      <c r="B78" s="66" t="s">
        <v>99</v>
      </c>
      <c r="C78" s="62" t="s">
        <v>100</v>
      </c>
      <c r="D78" s="40">
        <v>7.5</v>
      </c>
      <c r="E78" s="40">
        <v>0.2</v>
      </c>
      <c r="F78" s="41">
        <v>7.7</v>
      </c>
      <c r="G78" s="252">
        <f t="shared" si="3"/>
        <v>5.8520000000000003</v>
      </c>
      <c r="H78" s="253" t="e">
        <f>IF((ABS((#REF!-#REF!)*E78/100))&gt;0.1, (#REF!-#REF!)*E78/100, 0)</f>
        <v>#REF!</v>
      </c>
      <c r="I78" s="37"/>
    </row>
    <row r="79" spans="2:17" ht="22" customHeight="1" x14ac:dyDescent="0.3">
      <c r="B79" s="66" t="s">
        <v>101</v>
      </c>
      <c r="C79" s="62" t="s">
        <v>102</v>
      </c>
      <c r="D79" s="40">
        <v>7.5</v>
      </c>
      <c r="E79" s="40">
        <v>0.2</v>
      </c>
      <c r="F79" s="41">
        <v>7.7</v>
      </c>
      <c r="G79" s="252">
        <f t="shared" si="3"/>
        <v>5.8520000000000003</v>
      </c>
      <c r="H79" s="253" t="e">
        <f>IF((ABS((#REF!-#REF!)*E79/100))&gt;0.1, (#REF!-#REF!)*E79/100, 0)</f>
        <v>#REF!</v>
      </c>
      <c r="I79" s="37"/>
    </row>
    <row r="80" spans="2:17" ht="22" customHeight="1" x14ac:dyDescent="0.25">
      <c r="B80" s="66" t="s">
        <v>103</v>
      </c>
      <c r="C80" s="62" t="s">
        <v>104</v>
      </c>
      <c r="D80" s="40">
        <v>13.5</v>
      </c>
      <c r="E80" s="40">
        <v>0.2</v>
      </c>
      <c r="F80" s="41">
        <v>13.7</v>
      </c>
      <c r="G80" s="252">
        <f t="shared" si="3"/>
        <v>10.412000000000001</v>
      </c>
      <c r="H80" s="253" t="e">
        <f>IF((ABS((#REF!-#REF!)*E80/100))&gt;0.1, (#REF!-#REF!)*E80/100, 0)</f>
        <v>#REF!</v>
      </c>
    </row>
    <row r="81" spans="2:14" ht="22" customHeight="1" thickBot="1" x14ac:dyDescent="0.3">
      <c r="B81" s="13" t="s">
        <v>105</v>
      </c>
      <c r="C81" s="67" t="s">
        <v>106</v>
      </c>
      <c r="D81" s="68">
        <v>12</v>
      </c>
      <c r="E81" s="68">
        <v>0.2</v>
      </c>
      <c r="F81" s="69">
        <v>12.2</v>
      </c>
      <c r="G81" s="250">
        <f t="shared" si="3"/>
        <v>9.2719999999999985</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5.7</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5.7</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196"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0.32405106382978732</v>
      </c>
      <c r="E96" s="105" t="s">
        <v>163</v>
      </c>
      <c r="F96" s="80">
        <f>(3+G21)</f>
        <v>3.3240510638297875</v>
      </c>
      <c r="G96" s="18"/>
      <c r="H96" s="18"/>
      <c r="J96" s="10"/>
      <c r="K96" s="10"/>
      <c r="L96" s="10"/>
      <c r="M96" s="1"/>
      <c r="N96" s="1"/>
    </row>
    <row r="97" spans="2:17" ht="43.5" customHeight="1" x14ac:dyDescent="0.4">
      <c r="B97" s="227" t="s">
        <v>164</v>
      </c>
      <c r="C97" s="227"/>
      <c r="D97" s="106">
        <f>F96</f>
        <v>3.3240510638297875</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196"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0.18175319148936173</v>
      </c>
      <c r="E107" s="105" t="s">
        <v>163</v>
      </c>
      <c r="F107" s="80">
        <f>(45+G60)</f>
        <v>45.181753191489364</v>
      </c>
      <c r="G107" s="18"/>
      <c r="H107" s="18"/>
      <c r="J107" s="10"/>
      <c r="K107" s="10"/>
      <c r="L107" s="10"/>
      <c r="M107" s="1"/>
      <c r="N107" s="1"/>
    </row>
    <row r="108" spans="2:17" ht="43.5" customHeight="1" x14ac:dyDescent="0.4">
      <c r="B108" s="227" t="s">
        <v>164</v>
      </c>
      <c r="C108" s="227"/>
      <c r="D108" s="106">
        <f>F107</f>
        <v>45.181753191489364</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196"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1.5276000000000001E-2</v>
      </c>
      <c r="E118" s="105" t="s">
        <v>163</v>
      </c>
      <c r="F118" s="80">
        <f>(45+G66)</f>
        <v>45.015276</v>
      </c>
      <c r="G118" s="18"/>
      <c r="H118" s="18"/>
      <c r="J118" s="10"/>
      <c r="K118" s="10"/>
      <c r="L118" s="10"/>
      <c r="M118" s="1"/>
      <c r="N118" s="1"/>
    </row>
    <row r="119" spans="2:17" ht="43.5" customHeight="1" x14ac:dyDescent="0.4">
      <c r="B119" s="227" t="s">
        <v>164</v>
      </c>
      <c r="C119" s="227"/>
      <c r="D119" s="106">
        <f>F118</f>
        <v>45.015276</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196"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2.9661111111111116E-3</v>
      </c>
      <c r="E129" s="105" t="s">
        <v>163</v>
      </c>
      <c r="F129" s="80">
        <f>(1500+G69)</f>
        <v>1500.0029661111112</v>
      </c>
      <c r="G129" s="18"/>
      <c r="H129" s="18"/>
      <c r="J129" s="10"/>
      <c r="K129" s="10"/>
      <c r="L129" s="10"/>
      <c r="M129" s="1"/>
      <c r="N129" s="1"/>
    </row>
    <row r="130" spans="2:17" ht="43.5" customHeight="1" x14ac:dyDescent="0.4">
      <c r="B130" s="227" t="s">
        <v>164</v>
      </c>
      <c r="C130" s="227"/>
      <c r="D130" s="106">
        <f>F129</f>
        <v>1500.0029661111112</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135</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6.9919999999999991</v>
      </c>
      <c r="E140" s="105" t="s">
        <v>163</v>
      </c>
      <c r="F140" s="80">
        <f>(200+G73)</f>
        <v>206.99199999999999</v>
      </c>
      <c r="G140" s="18"/>
      <c r="H140" s="18"/>
      <c r="J140" s="10"/>
      <c r="K140" s="10"/>
      <c r="L140" s="10"/>
      <c r="M140" s="1"/>
      <c r="N140" s="1"/>
    </row>
    <row r="141" spans="2:17" ht="18" x14ac:dyDescent="0.4">
      <c r="B141" s="227" t="s">
        <v>164</v>
      </c>
      <c r="C141" s="227"/>
      <c r="D141" s="106">
        <f>F140</f>
        <v>206.99199999999999</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bGVk2Et8snmvQtjp9bBtbiKUl5PUye3aXvzXMC9xE2UJ/uBG/FcTeOCKGPAXy5gVRzeA0nbJRXr4nZFqoPgi8A==" saltValue="AVjWFf/XqO3DmKHah8JKKA==" spinCount="100000" sheet="1" formatColumns="0" formatRows="0"/>
  <mergeCells count="144">
    <mergeCell ref="B1:D1"/>
    <mergeCell ref="C3:E3"/>
    <mergeCell ref="G3:H3"/>
    <mergeCell ref="C4:E4"/>
    <mergeCell ref="G4:H4"/>
    <mergeCell ref="B6:E6"/>
    <mergeCell ref="F6:G6"/>
    <mergeCell ref="B11:H11"/>
    <mergeCell ref="J11:K11"/>
    <mergeCell ref="B12:E12"/>
    <mergeCell ref="B13:H13"/>
    <mergeCell ref="B14:H14"/>
    <mergeCell ref="B15:H15"/>
    <mergeCell ref="J6:K6"/>
    <mergeCell ref="M6:N8"/>
    <mergeCell ref="B7:E7"/>
    <mergeCell ref="B8:H8"/>
    <mergeCell ref="B9:H9"/>
    <mergeCell ref="B10:C10"/>
    <mergeCell ref="D10:F10"/>
    <mergeCell ref="G22:H22"/>
    <mergeCell ref="G23:H23"/>
    <mergeCell ref="G24:H24"/>
    <mergeCell ref="G25:H25"/>
    <mergeCell ref="G26:H26"/>
    <mergeCell ref="G27:H27"/>
    <mergeCell ref="B16:H16"/>
    <mergeCell ref="B17:H17"/>
    <mergeCell ref="B18:H18"/>
    <mergeCell ref="B19:H19"/>
    <mergeCell ref="G20:H20"/>
    <mergeCell ref="G21:H21"/>
    <mergeCell ref="G34:H34"/>
    <mergeCell ref="G35:H35"/>
    <mergeCell ref="G36:H36"/>
    <mergeCell ref="G37:H37"/>
    <mergeCell ref="G38:H38"/>
    <mergeCell ref="G39:H39"/>
    <mergeCell ref="G28:H28"/>
    <mergeCell ref="G29:H29"/>
    <mergeCell ref="G30:H30"/>
    <mergeCell ref="G31:H31"/>
    <mergeCell ref="G32:H32"/>
    <mergeCell ref="G33:H33"/>
    <mergeCell ref="G46:H46"/>
    <mergeCell ref="G47:H47"/>
    <mergeCell ref="G48:H48"/>
    <mergeCell ref="G49:H49"/>
    <mergeCell ref="G50:H50"/>
    <mergeCell ref="G51:H51"/>
    <mergeCell ref="G40:H40"/>
    <mergeCell ref="G41:H41"/>
    <mergeCell ref="G42:H42"/>
    <mergeCell ref="G43:H43"/>
    <mergeCell ref="G44:H44"/>
    <mergeCell ref="G45:H45"/>
    <mergeCell ref="G60:H60"/>
    <mergeCell ref="G61:H61"/>
    <mergeCell ref="G62:H62"/>
    <mergeCell ref="G63:H63"/>
    <mergeCell ref="G64:H64"/>
    <mergeCell ref="G65:H65"/>
    <mergeCell ref="B52:H52"/>
    <mergeCell ref="B54:H54"/>
    <mergeCell ref="G55:H55"/>
    <mergeCell ref="G56:H56"/>
    <mergeCell ref="B58:H58"/>
    <mergeCell ref="G59:H59"/>
    <mergeCell ref="G73:H73"/>
    <mergeCell ref="G74:H74"/>
    <mergeCell ref="G75:H75"/>
    <mergeCell ref="G76:H76"/>
    <mergeCell ref="G77:H77"/>
    <mergeCell ref="G78:H78"/>
    <mergeCell ref="G66:H66"/>
    <mergeCell ref="B67:H67"/>
    <mergeCell ref="G68:H68"/>
    <mergeCell ref="G69:H69"/>
    <mergeCell ref="B71:H71"/>
    <mergeCell ref="G72:H72"/>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B101:H101"/>
    <mergeCell ref="B102:B103"/>
    <mergeCell ref="E102:F102"/>
    <mergeCell ref="G102:H103"/>
    <mergeCell ref="C103:F103"/>
    <mergeCell ref="B104:H104"/>
    <mergeCell ref="B93:H93"/>
    <mergeCell ref="B94:H94"/>
    <mergeCell ref="B95:C95"/>
    <mergeCell ref="B97:C97"/>
    <mergeCell ref="B99:H99"/>
    <mergeCell ref="B100:H100"/>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37:H137"/>
    <mergeCell ref="B138:H138"/>
    <mergeCell ref="B139:C139"/>
    <mergeCell ref="B141:C141"/>
    <mergeCell ref="B133:H133"/>
    <mergeCell ref="B134:H134"/>
    <mergeCell ref="B135:B136"/>
    <mergeCell ref="C135:C136"/>
    <mergeCell ref="D135:D136"/>
    <mergeCell ref="E135:F136"/>
    <mergeCell ref="G135:H136"/>
  </mergeCells>
  <dataValidations count="5">
    <dataValidation type="list" allowBlank="1" showInputMessage="1" showErrorMessage="1" sqref="WVR98303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K9" xr:uid="{73A89D7B-6F2E-4949-A603-4A18A35BEC8D}">
      <formula1>$M$11:$M$22</formula1>
    </dataValidation>
    <dataValidation type="list" allowBlank="1" showInputMessage="1" showErrorMessage="1" sqref="K13" xr:uid="{D4FD5AB8-3E82-4323-8C49-CDC318B849E5}">
      <formula1>$N$9:$N$42</formula1>
    </dataValidation>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2495A589-9CB4-4385-8147-99CA3CE62F68}">
      <formula1>#REF!</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F9AD429D-6E01-47EC-8B8D-2B96DAC19E66}">
      <formula1>$N$9:$N$9</formula1>
    </dataValidation>
    <dataValidation type="list" allowBlank="1" showInputMessage="1" showErrorMessage="1" sqref="K8" xr:uid="{23E1BF85-B7B4-4ACC-929B-1F50F3A265CD}">
      <formula1>"2022,2023,2024,2025, 2026"</formula1>
    </dataValidation>
  </dataValidations>
  <hyperlinks>
    <hyperlink ref="M9" r:id="rId1" display="https://www.dot.ny.gov/main/business-center/contractors/construction-division/fuel-asphalt-steel-price-adjustments?nd=nysdot" xr:uid="{C6D27773-D50E-4B5D-8B37-56C8456B01CA}"/>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B9109-D274-430A-81E5-C5AAE093435F}">
  <dimension ref="B1:Q144"/>
  <sheetViews>
    <sheetView showGridLines="0" showRowColHeaders="0" zoomScale="90" zoomScaleNormal="90" workbookViewId="0">
      <selection activeCell="J1" sqref="J1:N1048576"/>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September</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95" t="s">
        <v>159</v>
      </c>
      <c r="G4" s="301" t="s">
        <v>160</v>
      </c>
      <c r="H4" s="302"/>
      <c r="I4" s="194"/>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September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93"/>
      <c r="J8" s="84" t="s">
        <v>140</v>
      </c>
      <c r="K8" s="85">
        <v>2023</v>
      </c>
      <c r="M8" s="290"/>
      <c r="N8" s="291"/>
    </row>
    <row r="9" spans="2:17" ht="24" customHeight="1" x14ac:dyDescent="0.25">
      <c r="B9" s="279" t="s">
        <v>11</v>
      </c>
      <c r="C9" s="279"/>
      <c r="D9" s="279"/>
      <c r="E9" s="279"/>
      <c r="F9" s="279"/>
      <c r="G9" s="279"/>
      <c r="H9" s="279"/>
      <c r="I9" s="193"/>
      <c r="J9" s="84" t="s">
        <v>141</v>
      </c>
      <c r="K9" s="85" t="s">
        <v>155</v>
      </c>
      <c r="L9" s="86"/>
      <c r="M9" s="87" t="s">
        <v>143</v>
      </c>
      <c r="N9" s="88">
        <v>2022</v>
      </c>
    </row>
    <row r="10" spans="2:17" ht="24" customHeight="1" thickBot="1" x14ac:dyDescent="0.3">
      <c r="B10" s="293" t="s">
        <v>12</v>
      </c>
      <c r="C10" s="293"/>
      <c r="D10" s="294" t="str">
        <f>CONCATENATE("The ",F1," ",G1," Average is")</f>
        <v>The September 2023 Average is</v>
      </c>
      <c r="E10" s="294"/>
      <c r="F10" s="294"/>
      <c r="G10" s="20">
        <f>K13</f>
        <v>645</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93"/>
      <c r="J13" s="95" t="s">
        <v>149</v>
      </c>
      <c r="K13" s="96">
        <v>645</v>
      </c>
      <c r="M13" s="91" t="s">
        <v>150</v>
      </c>
      <c r="N13" s="93" t="s">
        <v>116</v>
      </c>
      <c r="P13" s="24"/>
      <c r="Q13" s="24"/>
    </row>
    <row r="14" spans="2:17" ht="24" customHeight="1" x14ac:dyDescent="0.25">
      <c r="B14" s="279" t="s">
        <v>16</v>
      </c>
      <c r="C14" s="279"/>
      <c r="D14" s="279"/>
      <c r="E14" s="279"/>
      <c r="F14" s="279"/>
      <c r="G14" s="279"/>
      <c r="H14" s="279"/>
      <c r="I14" s="193"/>
      <c r="J14" s="1"/>
      <c r="K14" s="1"/>
      <c r="M14" s="91" t="s">
        <v>142</v>
      </c>
      <c r="N14" s="97">
        <v>655</v>
      </c>
      <c r="P14" s="24"/>
      <c r="Q14" s="24"/>
    </row>
    <row r="15" spans="2:17" ht="24" customHeight="1" x14ac:dyDescent="0.25">
      <c r="B15" s="279" t="s">
        <v>17</v>
      </c>
      <c r="C15" s="279"/>
      <c r="D15" s="279"/>
      <c r="E15" s="279"/>
      <c r="F15" s="279"/>
      <c r="G15" s="279"/>
      <c r="H15" s="279"/>
      <c r="I15" s="193"/>
      <c r="J15" s="1"/>
      <c r="K15" s="1"/>
      <c r="M15" s="91" t="s">
        <v>151</v>
      </c>
      <c r="N15" s="97">
        <v>719</v>
      </c>
      <c r="P15" s="24"/>
      <c r="Q15" s="24"/>
    </row>
    <row r="16" spans="2:17" ht="24" customHeight="1" x14ac:dyDescent="0.25">
      <c r="B16" s="279" t="s">
        <v>18</v>
      </c>
      <c r="C16" s="279"/>
      <c r="D16" s="279"/>
      <c r="E16" s="279"/>
      <c r="F16" s="279"/>
      <c r="G16" s="279"/>
      <c r="H16" s="279"/>
      <c r="I16" s="193"/>
      <c r="J16" s="1"/>
      <c r="K16" s="1"/>
      <c r="M16" s="91" t="s">
        <v>152</v>
      </c>
      <c r="N16" s="97">
        <v>779</v>
      </c>
      <c r="P16" s="24"/>
      <c r="Q16" s="24"/>
    </row>
    <row r="17" spans="2:17" ht="24" customHeight="1" x14ac:dyDescent="0.25">
      <c r="B17" s="279" t="s">
        <v>19</v>
      </c>
      <c r="C17" s="279"/>
      <c r="D17" s="279"/>
      <c r="E17" s="279"/>
      <c r="F17" s="279"/>
      <c r="G17" s="279"/>
      <c r="H17" s="279"/>
      <c r="I17" s="193"/>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155</v>
      </c>
      <c r="N19" s="97">
        <v>806</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156</v>
      </c>
      <c r="N20" s="97">
        <v>764</v>
      </c>
      <c r="P20" s="24"/>
      <c r="Q20" s="24"/>
    </row>
    <row r="21" spans="2:17" ht="29.15" customHeight="1" x14ac:dyDescent="0.3">
      <c r="B21" s="32" t="s">
        <v>29</v>
      </c>
      <c r="C21" s="33" t="s">
        <v>30</v>
      </c>
      <c r="D21" s="34">
        <v>100</v>
      </c>
      <c r="E21" s="35">
        <v>0.2</v>
      </c>
      <c r="F21" s="36">
        <v>100.2</v>
      </c>
      <c r="G21" s="259">
        <f t="shared" ref="G21:G50" si="0">IF((ABS((($K$13-$K$12)/235)*F21/100))&gt;0.01, ((($K$13-$K$12)/235)*F21/100), 0)</f>
        <v>0.31978723404255321</v>
      </c>
      <c r="H21" s="260" t="e">
        <f t="shared" ref="H21:H26" si="1">IF((ABS((J13-J12)*E21/100))&gt;0.1, (J13-J12)*E21/100, 0)</f>
        <v>#VALUE!</v>
      </c>
      <c r="I21" s="37"/>
      <c r="K21" s="99"/>
      <c r="L21" s="1"/>
      <c r="M21" s="91" t="s">
        <v>157</v>
      </c>
      <c r="N21" s="97">
        <v>690</v>
      </c>
      <c r="P21" s="24"/>
      <c r="Q21" s="24"/>
    </row>
    <row r="22" spans="2:17" ht="29.15" customHeight="1" thickBot="1" x14ac:dyDescent="0.35">
      <c r="B22" s="38">
        <v>702.30010000000004</v>
      </c>
      <c r="C22" s="39" t="s">
        <v>31</v>
      </c>
      <c r="D22" s="40">
        <v>55</v>
      </c>
      <c r="E22" s="40">
        <v>1.7</v>
      </c>
      <c r="F22" s="41">
        <v>56.7</v>
      </c>
      <c r="G22" s="252">
        <f t="shared" si="0"/>
        <v>0.18095744680851067</v>
      </c>
      <c r="H22" s="253" t="e">
        <f t="shared" si="1"/>
        <v>#VALUE!</v>
      </c>
      <c r="I22" s="37"/>
      <c r="M22" s="101" t="s">
        <v>158</v>
      </c>
      <c r="N22" s="102">
        <v>640</v>
      </c>
    </row>
    <row r="23" spans="2:17" ht="29.15" customHeight="1" x14ac:dyDescent="0.3">
      <c r="B23" s="38">
        <v>702.30020000000002</v>
      </c>
      <c r="C23" s="39" t="s">
        <v>32</v>
      </c>
      <c r="D23" s="40">
        <v>55</v>
      </c>
      <c r="E23" s="40">
        <v>1.7</v>
      </c>
      <c r="F23" s="41">
        <v>56.7</v>
      </c>
      <c r="G23" s="252">
        <f t="shared" si="0"/>
        <v>0.18095744680851067</v>
      </c>
      <c r="H23" s="253">
        <f t="shared" si="1"/>
        <v>0</v>
      </c>
      <c r="I23" s="37"/>
      <c r="M23" s="87"/>
      <c r="N23" s="88">
        <v>2023</v>
      </c>
    </row>
    <row r="24" spans="2:17" ht="29.15" customHeight="1" x14ac:dyDescent="0.3">
      <c r="B24" s="38">
        <v>702.31010000000003</v>
      </c>
      <c r="C24" s="39" t="s">
        <v>33</v>
      </c>
      <c r="D24" s="40">
        <v>63</v>
      </c>
      <c r="E24" s="40">
        <v>2.7</v>
      </c>
      <c r="F24" s="41">
        <v>65.7</v>
      </c>
      <c r="G24" s="252">
        <f t="shared" si="0"/>
        <v>0.2096808510638298</v>
      </c>
      <c r="H24" s="253">
        <f t="shared" si="1"/>
        <v>0</v>
      </c>
      <c r="I24" s="37"/>
      <c r="M24" s="91" t="s">
        <v>144</v>
      </c>
      <c r="N24" s="92" t="s">
        <v>145</v>
      </c>
    </row>
    <row r="25" spans="2:17" ht="29.15" customHeight="1" x14ac:dyDescent="0.3">
      <c r="B25" s="38">
        <v>702.31020000000001</v>
      </c>
      <c r="C25" s="39" t="s">
        <v>34</v>
      </c>
      <c r="D25" s="40">
        <v>63</v>
      </c>
      <c r="E25" s="40">
        <v>2.7</v>
      </c>
      <c r="F25" s="41">
        <v>65.7</v>
      </c>
      <c r="G25" s="252">
        <f t="shared" si="0"/>
        <v>0.2096808510638298</v>
      </c>
      <c r="H25" s="253">
        <f t="shared" si="1"/>
        <v>0</v>
      </c>
      <c r="I25" s="37"/>
      <c r="M25" s="91" t="s">
        <v>146</v>
      </c>
      <c r="N25" s="97">
        <v>626</v>
      </c>
    </row>
    <row r="26" spans="2:17" ht="29.15" customHeight="1" x14ac:dyDescent="0.3">
      <c r="B26" s="38">
        <v>702.32010000000002</v>
      </c>
      <c r="C26" s="39" t="s">
        <v>35</v>
      </c>
      <c r="D26" s="40">
        <v>65</v>
      </c>
      <c r="E26" s="40">
        <v>8.1999999999999993</v>
      </c>
      <c r="F26" s="41">
        <v>73.2</v>
      </c>
      <c r="G26" s="252">
        <f t="shared" si="0"/>
        <v>0.23361702127659575</v>
      </c>
      <c r="H26" s="253">
        <f t="shared" si="1"/>
        <v>0</v>
      </c>
      <c r="I26" s="37"/>
      <c r="M26" s="91" t="s">
        <v>148</v>
      </c>
      <c r="N26" s="97">
        <v>608</v>
      </c>
    </row>
    <row r="27" spans="2:17" ht="29.15" customHeight="1" x14ac:dyDescent="0.3">
      <c r="B27" s="38">
        <v>702.33010000000002</v>
      </c>
      <c r="C27" s="39" t="s">
        <v>36</v>
      </c>
      <c r="D27" s="40">
        <v>65</v>
      </c>
      <c r="E27" s="40">
        <v>8.1999999999999993</v>
      </c>
      <c r="F27" s="41">
        <v>73.2</v>
      </c>
      <c r="G27" s="252">
        <f t="shared" si="0"/>
        <v>0.23361702127659575</v>
      </c>
      <c r="H27" s="253" t="e">
        <f>IF((ABS((#REF!-J18)*E27/100))&gt;0.1, (#REF!-J18)*E27/100, 0)</f>
        <v>#REF!</v>
      </c>
      <c r="I27" s="37"/>
      <c r="M27" s="91" t="s">
        <v>150</v>
      </c>
      <c r="N27" s="97">
        <v>617</v>
      </c>
    </row>
    <row r="28" spans="2:17" ht="29.15" customHeight="1" x14ac:dyDescent="0.3">
      <c r="B28" s="38">
        <v>702.34010000000001</v>
      </c>
      <c r="C28" s="39" t="s">
        <v>37</v>
      </c>
      <c r="D28" s="40">
        <v>65</v>
      </c>
      <c r="E28" s="40">
        <v>2.7</v>
      </c>
      <c r="F28" s="41">
        <v>67.7</v>
      </c>
      <c r="G28" s="252">
        <f t="shared" si="0"/>
        <v>0.21606382978723407</v>
      </c>
      <c r="H28" s="253" t="e">
        <f>IF((ABS((J19-#REF!)*E28/100))&gt;0.1, (J19-#REF!)*E28/100, 0)</f>
        <v>#REF!</v>
      </c>
      <c r="I28" s="37"/>
      <c r="M28" s="91" t="s">
        <v>142</v>
      </c>
      <c r="N28" s="97">
        <v>612</v>
      </c>
    </row>
    <row r="29" spans="2:17" ht="29.15" customHeight="1" x14ac:dyDescent="0.3">
      <c r="B29" s="38">
        <v>702.34019999999998</v>
      </c>
      <c r="C29" s="39" t="s">
        <v>38</v>
      </c>
      <c r="D29" s="40">
        <v>65</v>
      </c>
      <c r="E29" s="42">
        <v>8.1999999999999993</v>
      </c>
      <c r="F29" s="41">
        <v>73.2</v>
      </c>
      <c r="G29" s="252">
        <f t="shared" si="0"/>
        <v>0.23361702127659575</v>
      </c>
      <c r="H29" s="253">
        <f t="shared" ref="H29:H30" si="2">IF((ABS((J20-J19)*E29/100))&gt;0.1, (J20-J19)*E29/100, 0)</f>
        <v>0</v>
      </c>
      <c r="I29" s="37"/>
      <c r="M29" s="91" t="s">
        <v>151</v>
      </c>
      <c r="N29" s="97">
        <v>621</v>
      </c>
    </row>
    <row r="30" spans="2:17" ht="29.15" customHeight="1" x14ac:dyDescent="0.3">
      <c r="B30" s="38">
        <v>702.3501</v>
      </c>
      <c r="C30" s="39" t="s">
        <v>39</v>
      </c>
      <c r="D30" s="40">
        <v>57</v>
      </c>
      <c r="E30" s="40">
        <v>0.2</v>
      </c>
      <c r="F30" s="41">
        <v>57.2</v>
      </c>
      <c r="G30" s="252">
        <f t="shared" si="0"/>
        <v>0.18255319148936175</v>
      </c>
      <c r="H30" s="253">
        <f t="shared" si="2"/>
        <v>0</v>
      </c>
      <c r="I30" s="37"/>
      <c r="M30" s="91" t="s">
        <v>152</v>
      </c>
      <c r="N30" s="97">
        <v>635</v>
      </c>
    </row>
    <row r="31" spans="2:17" ht="29.15" customHeight="1" x14ac:dyDescent="0.3">
      <c r="B31" s="43" t="s">
        <v>40</v>
      </c>
      <c r="C31" s="44" t="s">
        <v>39</v>
      </c>
      <c r="D31" s="45">
        <v>65</v>
      </c>
      <c r="E31" s="45">
        <v>0.2</v>
      </c>
      <c r="F31" s="46">
        <v>65.2</v>
      </c>
      <c r="G31" s="277">
        <f t="shared" si="0"/>
        <v>0.20808510638297875</v>
      </c>
      <c r="H31" s="278" t="e">
        <f>IF((ABS((#REF!-J21)*E31/100))&gt;0.1, (#REF!-J21)*E31/100, 0)</f>
        <v>#REF!</v>
      </c>
      <c r="I31" s="37"/>
      <c r="M31" s="91" t="s">
        <v>153</v>
      </c>
      <c r="N31" s="97">
        <v>640</v>
      </c>
    </row>
    <row r="32" spans="2:17" ht="29.15" customHeight="1" x14ac:dyDescent="0.3">
      <c r="B32" s="38">
        <v>702.36009999999999</v>
      </c>
      <c r="C32" s="39" t="s">
        <v>41</v>
      </c>
      <c r="D32" s="40">
        <v>57</v>
      </c>
      <c r="E32" s="40">
        <v>0.2</v>
      </c>
      <c r="F32" s="41">
        <v>57.2</v>
      </c>
      <c r="G32" s="252">
        <f t="shared" si="0"/>
        <v>0.18255319148936175</v>
      </c>
      <c r="H32" s="253" t="e">
        <f>IF((ABS((#REF!-#REF!)*E32/100))&gt;0.1, (#REF!-#REF!)*E32/100, 0)</f>
        <v>#REF!</v>
      </c>
      <c r="I32" s="37"/>
      <c r="M32" s="91" t="s">
        <v>154</v>
      </c>
      <c r="N32" s="97">
        <v>645</v>
      </c>
    </row>
    <row r="33" spans="2:14" ht="29.15" customHeight="1" x14ac:dyDescent="0.3">
      <c r="B33" s="43" t="s">
        <v>42</v>
      </c>
      <c r="C33" s="44" t="s">
        <v>41</v>
      </c>
      <c r="D33" s="45">
        <v>65</v>
      </c>
      <c r="E33" s="45">
        <v>0.2</v>
      </c>
      <c r="F33" s="46">
        <v>65.2</v>
      </c>
      <c r="G33" s="277">
        <f t="shared" si="0"/>
        <v>0.20808510638297875</v>
      </c>
      <c r="H33" s="278" t="e">
        <f>IF((ABS((#REF!-#REF!)*E33/100))&gt;0.1, (#REF!-#REF!)*E33/100, 0)</f>
        <v>#REF!</v>
      </c>
      <c r="I33" s="37"/>
      <c r="M33" s="91" t="s">
        <v>155</v>
      </c>
      <c r="N33" s="97">
        <v>645</v>
      </c>
    </row>
    <row r="34" spans="2:14" ht="29.15" customHeight="1" x14ac:dyDescent="0.3">
      <c r="B34" s="38" t="s">
        <v>43</v>
      </c>
      <c r="C34" s="39" t="s">
        <v>44</v>
      </c>
      <c r="D34" s="40">
        <v>63</v>
      </c>
      <c r="E34" s="40">
        <v>2.7</v>
      </c>
      <c r="F34" s="41">
        <v>65.7</v>
      </c>
      <c r="G34" s="252">
        <f t="shared" si="0"/>
        <v>0.2096808510638298</v>
      </c>
      <c r="H34" s="253" t="e">
        <f>IF((ABS((#REF!-#REF!)*E34/100))&gt;0.1, (#REF!-#REF!)*E34/100, 0)</f>
        <v>#REF!</v>
      </c>
      <c r="I34" s="37"/>
      <c r="M34" s="91" t="s">
        <v>156</v>
      </c>
      <c r="N34" s="97"/>
    </row>
    <row r="35" spans="2:14" ht="29.15" customHeight="1" x14ac:dyDescent="0.3">
      <c r="B35" s="38" t="s">
        <v>45</v>
      </c>
      <c r="C35" s="39" t="s">
        <v>46</v>
      </c>
      <c r="D35" s="40">
        <v>63</v>
      </c>
      <c r="E35" s="40">
        <v>2.7</v>
      </c>
      <c r="F35" s="41">
        <v>65.7</v>
      </c>
      <c r="G35" s="252">
        <f t="shared" si="0"/>
        <v>0.2096808510638298</v>
      </c>
      <c r="H35" s="253" t="e">
        <f>IF((ABS((#REF!-#REF!)*E35/100))&gt;0.1, (#REF!-#REF!)*E35/100, 0)</f>
        <v>#REF!</v>
      </c>
      <c r="I35" s="37"/>
      <c r="M35" s="91" t="s">
        <v>157</v>
      </c>
      <c r="N35" s="97"/>
    </row>
    <row r="36" spans="2:14" ht="29.15" customHeight="1" thickBot="1" x14ac:dyDescent="0.35">
      <c r="B36" s="38" t="s">
        <v>47</v>
      </c>
      <c r="C36" s="39" t="s">
        <v>48</v>
      </c>
      <c r="D36" s="40">
        <v>65</v>
      </c>
      <c r="E36" s="40">
        <v>8.1999999999999993</v>
      </c>
      <c r="F36" s="41">
        <v>73.2</v>
      </c>
      <c r="G36" s="252">
        <f t="shared" si="0"/>
        <v>0.23361702127659575</v>
      </c>
      <c r="H36" s="253" t="e">
        <f>IF((ABS((#REF!-#REF!)*E36/100))&gt;0.1, (#REF!-#REF!)*E36/100, 0)</f>
        <v>#REF!</v>
      </c>
      <c r="I36" s="37"/>
      <c r="M36" s="101" t="s">
        <v>158</v>
      </c>
      <c r="N36" s="102"/>
    </row>
    <row r="37" spans="2:14" ht="29.15" customHeight="1" x14ac:dyDescent="0.3">
      <c r="B37" s="38">
        <v>702.40009999999995</v>
      </c>
      <c r="C37" s="39" t="s">
        <v>49</v>
      </c>
      <c r="D37" s="40">
        <v>60</v>
      </c>
      <c r="E37" s="40">
        <v>2.7</v>
      </c>
      <c r="F37" s="41">
        <v>62.7</v>
      </c>
      <c r="G37" s="252">
        <f t="shared" si="0"/>
        <v>0.20010638297872343</v>
      </c>
      <c r="H37" s="253" t="e">
        <f>IF((ABS((#REF!-#REF!)*E37/100))&gt;0.1, (#REF!-#REF!)*E37/100, 0)</f>
        <v>#REF!</v>
      </c>
      <c r="I37" s="37"/>
      <c r="M37" s="87"/>
      <c r="N37" s="88">
        <v>2024</v>
      </c>
    </row>
    <row r="38" spans="2:14" ht="29.15" customHeight="1" x14ac:dyDescent="0.3">
      <c r="B38" s="38">
        <v>702.40020000000004</v>
      </c>
      <c r="C38" s="39" t="s">
        <v>50</v>
      </c>
      <c r="D38" s="40">
        <v>60</v>
      </c>
      <c r="E38" s="42">
        <v>2.7</v>
      </c>
      <c r="F38" s="41">
        <v>62.7</v>
      </c>
      <c r="G38" s="252">
        <f t="shared" si="0"/>
        <v>0.20010638297872343</v>
      </c>
      <c r="H38" s="253" t="e">
        <f>IF((ABS((#REF!-#REF!)*E38/100))&gt;0.1, (#REF!-#REF!)*E38/100, 0)</f>
        <v>#REF!</v>
      </c>
      <c r="I38" s="37"/>
      <c r="M38" s="91" t="s">
        <v>144</v>
      </c>
      <c r="N38" s="92" t="s">
        <v>145</v>
      </c>
    </row>
    <row r="39" spans="2:14" ht="29.15" customHeight="1" x14ac:dyDescent="0.3">
      <c r="B39" s="38">
        <v>702.41010000000006</v>
      </c>
      <c r="C39" s="39" t="s">
        <v>51</v>
      </c>
      <c r="D39" s="40">
        <v>65</v>
      </c>
      <c r="E39" s="40">
        <v>2.7</v>
      </c>
      <c r="F39" s="41">
        <v>67.7</v>
      </c>
      <c r="G39" s="252">
        <f t="shared" si="0"/>
        <v>0.21606382978723407</v>
      </c>
      <c r="H39" s="253" t="e">
        <f>IF((ABS((#REF!-#REF!)*E39/100))&gt;0.1, (#REF!-#REF!)*E39/100, 0)</f>
        <v>#REF!</v>
      </c>
      <c r="I39" s="37"/>
      <c r="M39" s="91" t="s">
        <v>146</v>
      </c>
      <c r="N39" s="97"/>
    </row>
    <row r="40" spans="2:14" ht="29.15" customHeight="1" x14ac:dyDescent="0.3">
      <c r="B40" s="38">
        <v>702.42010000000005</v>
      </c>
      <c r="C40" s="39" t="s">
        <v>52</v>
      </c>
      <c r="D40" s="40">
        <v>65</v>
      </c>
      <c r="E40" s="40">
        <v>10.199999999999999</v>
      </c>
      <c r="F40" s="41">
        <v>75.2</v>
      </c>
      <c r="G40" s="252">
        <f t="shared" si="0"/>
        <v>0.24000000000000005</v>
      </c>
      <c r="H40" s="253" t="e">
        <f>IF((ABS((#REF!-#REF!)*E40/100))&gt;0.1, (#REF!-#REF!)*E40/100, 0)</f>
        <v>#REF!</v>
      </c>
      <c r="I40" s="37"/>
      <c r="M40" s="91" t="s">
        <v>148</v>
      </c>
      <c r="N40" s="97"/>
    </row>
    <row r="41" spans="2:14" ht="29.15" customHeight="1" x14ac:dyDescent="0.3">
      <c r="B41" s="38">
        <v>702.43010000000004</v>
      </c>
      <c r="C41" s="39" t="s">
        <v>53</v>
      </c>
      <c r="D41" s="40">
        <v>65</v>
      </c>
      <c r="E41" s="40">
        <v>10.199999999999999</v>
      </c>
      <c r="F41" s="41">
        <v>75.2</v>
      </c>
      <c r="G41" s="252">
        <f t="shared" si="0"/>
        <v>0.24000000000000005</v>
      </c>
      <c r="H41" s="253" t="e">
        <f>IF((ABS((#REF!-#REF!)*E41/100))&gt;0.1, (#REF!-#REF!)*E41/100, 0)</f>
        <v>#REF!</v>
      </c>
      <c r="I41" s="37"/>
      <c r="M41" s="91" t="s">
        <v>150</v>
      </c>
      <c r="N41" s="97"/>
    </row>
    <row r="42" spans="2:14" ht="29.15" customHeight="1" thickBot="1" x14ac:dyDescent="0.35">
      <c r="B42" s="38" t="s">
        <v>54</v>
      </c>
      <c r="C42" s="39" t="s">
        <v>55</v>
      </c>
      <c r="D42" s="40">
        <v>57</v>
      </c>
      <c r="E42" s="40">
        <v>0.2</v>
      </c>
      <c r="F42" s="41">
        <v>57.2</v>
      </c>
      <c r="G42" s="252">
        <f t="shared" si="0"/>
        <v>0.18255319148936175</v>
      </c>
      <c r="H42" s="253" t="e">
        <f>IF((ABS((#REF!-#REF!)*E42/100))&gt;0.1, (#REF!-#REF!)*E42/100, 0)</f>
        <v>#REF!</v>
      </c>
      <c r="I42" s="37"/>
      <c r="M42" s="101" t="s">
        <v>142</v>
      </c>
      <c r="N42" s="102"/>
    </row>
    <row r="43" spans="2:14" ht="29.15" customHeight="1" x14ac:dyDescent="0.3">
      <c r="B43" s="43" t="s">
        <v>56</v>
      </c>
      <c r="C43" s="44" t="s">
        <v>55</v>
      </c>
      <c r="D43" s="45">
        <v>65</v>
      </c>
      <c r="E43" s="45">
        <v>0.2</v>
      </c>
      <c r="F43" s="46">
        <v>65.2</v>
      </c>
      <c r="G43" s="277">
        <f t="shared" si="0"/>
        <v>0.20808510638297875</v>
      </c>
      <c r="H43" s="278" t="e">
        <f>IF((ABS((#REF!-#REF!)*E43/100))&gt;0.1, (#REF!-#REF!)*E43/100, 0)</f>
        <v>#REF!</v>
      </c>
      <c r="I43" s="37"/>
    </row>
    <row r="44" spans="2:14" ht="29.15" customHeight="1" x14ac:dyDescent="0.3">
      <c r="B44" s="38" t="s">
        <v>57</v>
      </c>
      <c r="C44" s="39" t="s">
        <v>58</v>
      </c>
      <c r="D44" s="40">
        <v>57</v>
      </c>
      <c r="E44" s="40">
        <v>0.2</v>
      </c>
      <c r="F44" s="41">
        <v>57.2</v>
      </c>
      <c r="G44" s="252">
        <f t="shared" si="0"/>
        <v>0.18255319148936175</v>
      </c>
      <c r="H44" s="253" t="e">
        <f>IF((ABS((#REF!-#REF!)*E44/100))&gt;0.1, (#REF!-#REF!)*E44/100, 0)</f>
        <v>#REF!</v>
      </c>
      <c r="I44" s="37"/>
    </row>
    <row r="45" spans="2:14" ht="29.15" customHeight="1" x14ac:dyDescent="0.3">
      <c r="B45" s="43" t="s">
        <v>59</v>
      </c>
      <c r="C45" s="44" t="s">
        <v>58</v>
      </c>
      <c r="D45" s="45">
        <v>65</v>
      </c>
      <c r="E45" s="47">
        <v>0.2</v>
      </c>
      <c r="F45" s="46">
        <v>65.2</v>
      </c>
      <c r="G45" s="277">
        <f t="shared" si="0"/>
        <v>0.20808510638297875</v>
      </c>
      <c r="H45" s="278" t="e">
        <f>IF((ABS((#REF!-#REF!)*E45/100))&gt;0.1, (#REF!-#REF!)*E45/100, 0)</f>
        <v>#REF!</v>
      </c>
      <c r="I45" s="37"/>
    </row>
    <row r="46" spans="2:14" ht="29.15" customHeight="1" x14ac:dyDescent="0.3">
      <c r="B46" s="38">
        <v>702.46010000000001</v>
      </c>
      <c r="C46" s="39" t="s">
        <v>60</v>
      </c>
      <c r="D46" s="40">
        <v>62</v>
      </c>
      <c r="E46" s="40">
        <v>0.2</v>
      </c>
      <c r="F46" s="41">
        <v>62.2</v>
      </c>
      <c r="G46" s="252">
        <f t="shared" si="0"/>
        <v>0.19851063829787235</v>
      </c>
      <c r="H46" s="253" t="e">
        <f>IF((ABS((#REF!-#REF!)*E46/100))&gt;0.1, (#REF!-#REF!)*E46/100, 0)</f>
        <v>#REF!</v>
      </c>
      <c r="I46" s="37"/>
    </row>
    <row r="47" spans="2:14" ht="29.15" customHeight="1" x14ac:dyDescent="0.3">
      <c r="B47" s="38" t="s">
        <v>61</v>
      </c>
      <c r="C47" s="39" t="s">
        <v>62</v>
      </c>
      <c r="D47" s="40">
        <v>60</v>
      </c>
      <c r="E47" s="40">
        <v>2.7</v>
      </c>
      <c r="F47" s="41">
        <v>62.7</v>
      </c>
      <c r="G47" s="252">
        <f t="shared" si="0"/>
        <v>0.20010638297872343</v>
      </c>
      <c r="H47" s="253" t="e">
        <f>IF((ABS((#REF!-#REF!)*E47/100))&gt;0.1, (#REF!-#REF!)*E47/100, 0)</f>
        <v>#REF!</v>
      </c>
      <c r="I47" s="37"/>
    </row>
    <row r="48" spans="2:14" ht="29.15" customHeight="1" x14ac:dyDescent="0.3">
      <c r="B48" s="38" t="s">
        <v>63</v>
      </c>
      <c r="C48" s="39" t="s">
        <v>64</v>
      </c>
      <c r="D48" s="40">
        <v>65</v>
      </c>
      <c r="E48" s="40">
        <v>2.7</v>
      </c>
      <c r="F48" s="41">
        <v>67.7</v>
      </c>
      <c r="G48" s="252">
        <f t="shared" si="0"/>
        <v>0.21606382978723407</v>
      </c>
      <c r="H48" s="253" t="e">
        <f>IF((ABS((#REF!-#REF!)*E48/100))&gt;0.1, (#REF!-#REF!)*E48/100, 0)</f>
        <v>#REF!</v>
      </c>
      <c r="I48" s="37"/>
    </row>
    <row r="49" spans="2:17" ht="29.15" customHeight="1" x14ac:dyDescent="0.3">
      <c r="B49" s="38" t="s">
        <v>65</v>
      </c>
      <c r="C49" s="39" t="s">
        <v>66</v>
      </c>
      <c r="D49" s="40">
        <v>62</v>
      </c>
      <c r="E49" s="40">
        <v>0.2</v>
      </c>
      <c r="F49" s="41">
        <v>62.2</v>
      </c>
      <c r="G49" s="252">
        <f t="shared" si="0"/>
        <v>0.19851063829787235</v>
      </c>
      <c r="H49" s="253" t="e">
        <f>IF((ABS((#REF!-#REF!)*E49/100))&gt;0.1, (#REF!-#REF!)*E49/100, 0)</f>
        <v>#REF!</v>
      </c>
      <c r="I49" s="37"/>
    </row>
    <row r="50" spans="2:17" ht="29.15" customHeight="1" x14ac:dyDescent="0.3">
      <c r="B50" s="38" t="s">
        <v>67</v>
      </c>
      <c r="C50" s="39" t="s">
        <v>68</v>
      </c>
      <c r="D50" s="40">
        <v>40</v>
      </c>
      <c r="E50" s="40">
        <v>0.2</v>
      </c>
      <c r="F50" s="41">
        <v>40.200000000000003</v>
      </c>
      <c r="G50" s="252">
        <f t="shared" si="0"/>
        <v>0.12829787234042556</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0.21063829787234045</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0.17936170212765959</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2.1075E-2</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0.30382978723404258</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1.5075E-2</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2.9270833333333336E-3</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6.9</v>
      </c>
      <c r="H73" s="260" t="e">
        <f>IF((ABS((#REF!-#REF!)*E73/100))&gt;0.1, (#REF!-#REF!)*E73/100, 0)</f>
        <v>#REF!</v>
      </c>
      <c r="I73" s="37"/>
    </row>
    <row r="74" spans="2:17" ht="22" customHeight="1" x14ac:dyDescent="0.3">
      <c r="B74" s="66" t="s">
        <v>91</v>
      </c>
      <c r="C74" s="62" t="s">
        <v>92</v>
      </c>
      <c r="D74" s="40">
        <v>9</v>
      </c>
      <c r="E74" s="40">
        <v>0.2</v>
      </c>
      <c r="F74" s="41">
        <v>9.1999999999999993</v>
      </c>
      <c r="G74" s="252">
        <f t="shared" si="3"/>
        <v>6.9</v>
      </c>
      <c r="H74" s="253" t="e">
        <f>IF((ABS((#REF!-#REF!)*E74/100))&gt;0.1, (#REF!-#REF!)*E74/100, 0)</f>
        <v>#REF!</v>
      </c>
      <c r="I74" s="37"/>
    </row>
    <row r="75" spans="2:17" ht="22" customHeight="1" x14ac:dyDescent="0.3">
      <c r="B75" s="66" t="s">
        <v>93</v>
      </c>
      <c r="C75" s="62" t="s">
        <v>94</v>
      </c>
      <c r="D75" s="40">
        <v>9</v>
      </c>
      <c r="E75" s="40">
        <v>0.2</v>
      </c>
      <c r="F75" s="41">
        <v>9.1999999999999993</v>
      </c>
      <c r="G75" s="252">
        <f t="shared" si="3"/>
        <v>6.9</v>
      </c>
      <c r="H75" s="253" t="e">
        <f>IF((ABS((#REF!-#REF!)*E75/100))&gt;0.1, (#REF!-#REF!)*E75/100, 0)</f>
        <v>#REF!</v>
      </c>
      <c r="I75" s="37"/>
    </row>
    <row r="76" spans="2:17" ht="22" customHeight="1" x14ac:dyDescent="0.3">
      <c r="B76" s="66" t="s">
        <v>95</v>
      </c>
      <c r="C76" s="62" t="s">
        <v>96</v>
      </c>
      <c r="D76" s="40">
        <v>7.5</v>
      </c>
      <c r="E76" s="40">
        <v>0.2</v>
      </c>
      <c r="F76" s="41">
        <v>7.7</v>
      </c>
      <c r="G76" s="252">
        <f t="shared" si="3"/>
        <v>5.7750000000000004</v>
      </c>
      <c r="H76" s="253" t="e">
        <f>IF((ABS((#REF!-#REF!)*E76/100))&gt;0.1, (#REF!-#REF!)*E76/100, 0)</f>
        <v>#REF!</v>
      </c>
      <c r="I76" s="37"/>
    </row>
    <row r="77" spans="2:17" ht="22" customHeight="1" x14ac:dyDescent="0.3">
      <c r="B77" s="66" t="s">
        <v>97</v>
      </c>
      <c r="C77" s="62" t="s">
        <v>98</v>
      </c>
      <c r="D77" s="40">
        <v>7.5</v>
      </c>
      <c r="E77" s="40">
        <v>0.2</v>
      </c>
      <c r="F77" s="41">
        <v>7.7</v>
      </c>
      <c r="G77" s="252">
        <f t="shared" si="3"/>
        <v>5.7750000000000004</v>
      </c>
      <c r="H77" s="253" t="e">
        <f>IF((ABS((#REF!-#REF!)*E77/100))&gt;0.1, (#REF!-#REF!)*E77/100, 0)</f>
        <v>#REF!</v>
      </c>
      <c r="I77" s="37"/>
    </row>
    <row r="78" spans="2:17" ht="22" customHeight="1" x14ac:dyDescent="0.3">
      <c r="B78" s="66" t="s">
        <v>99</v>
      </c>
      <c r="C78" s="62" t="s">
        <v>100</v>
      </c>
      <c r="D78" s="40">
        <v>7.5</v>
      </c>
      <c r="E78" s="40">
        <v>0.2</v>
      </c>
      <c r="F78" s="41">
        <v>7.7</v>
      </c>
      <c r="G78" s="252">
        <f t="shared" si="3"/>
        <v>5.7750000000000004</v>
      </c>
      <c r="H78" s="253" t="e">
        <f>IF((ABS((#REF!-#REF!)*E78/100))&gt;0.1, (#REF!-#REF!)*E78/100, 0)</f>
        <v>#REF!</v>
      </c>
      <c r="I78" s="37"/>
    </row>
    <row r="79" spans="2:17" ht="22" customHeight="1" x14ac:dyDescent="0.3">
      <c r="B79" s="66" t="s">
        <v>101</v>
      </c>
      <c r="C79" s="62" t="s">
        <v>102</v>
      </c>
      <c r="D79" s="40">
        <v>7.5</v>
      </c>
      <c r="E79" s="40">
        <v>0.2</v>
      </c>
      <c r="F79" s="41">
        <v>7.7</v>
      </c>
      <c r="G79" s="252">
        <f t="shared" si="3"/>
        <v>5.7750000000000004</v>
      </c>
      <c r="H79" s="253" t="e">
        <f>IF((ABS((#REF!-#REF!)*E79/100))&gt;0.1, (#REF!-#REF!)*E79/100, 0)</f>
        <v>#REF!</v>
      </c>
      <c r="I79" s="37"/>
    </row>
    <row r="80" spans="2:17" ht="22" customHeight="1" x14ac:dyDescent="0.25">
      <c r="B80" s="66" t="s">
        <v>103</v>
      </c>
      <c r="C80" s="62" t="s">
        <v>104</v>
      </c>
      <c r="D80" s="40">
        <v>13.5</v>
      </c>
      <c r="E80" s="40">
        <v>0.2</v>
      </c>
      <c r="F80" s="41">
        <v>13.7</v>
      </c>
      <c r="G80" s="252">
        <f t="shared" si="3"/>
        <v>10.275</v>
      </c>
      <c r="H80" s="253" t="e">
        <f>IF((ABS((#REF!-#REF!)*E80/100))&gt;0.1, (#REF!-#REF!)*E80/100, 0)</f>
        <v>#REF!</v>
      </c>
    </row>
    <row r="81" spans="2:14" ht="22" customHeight="1" thickBot="1" x14ac:dyDescent="0.3">
      <c r="B81" s="13" t="s">
        <v>105</v>
      </c>
      <c r="C81" s="67" t="s">
        <v>106</v>
      </c>
      <c r="D81" s="68">
        <v>12</v>
      </c>
      <c r="E81" s="68">
        <v>0.2</v>
      </c>
      <c r="F81" s="69">
        <v>12.2</v>
      </c>
      <c r="G81" s="250">
        <f t="shared" si="3"/>
        <v>9.15</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5.625</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5.625</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192"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0.31978723404255321</v>
      </c>
      <c r="E96" s="105" t="s">
        <v>163</v>
      </c>
      <c r="F96" s="80">
        <f>(3+G21)</f>
        <v>3.3197872340425532</v>
      </c>
      <c r="G96" s="18"/>
      <c r="H96" s="18"/>
      <c r="J96" s="10"/>
      <c r="K96" s="10"/>
      <c r="L96" s="10"/>
      <c r="M96" s="1"/>
      <c r="N96" s="1"/>
    </row>
    <row r="97" spans="2:17" ht="43.5" customHeight="1" x14ac:dyDescent="0.4">
      <c r="B97" s="227" t="s">
        <v>164</v>
      </c>
      <c r="C97" s="227"/>
      <c r="D97" s="106">
        <f>F96</f>
        <v>3.3197872340425532</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192"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0.17936170212765959</v>
      </c>
      <c r="E107" s="105" t="s">
        <v>163</v>
      </c>
      <c r="F107" s="80">
        <f>(45+G60)</f>
        <v>45.179361702127657</v>
      </c>
      <c r="G107" s="18"/>
      <c r="H107" s="18"/>
      <c r="J107" s="10"/>
      <c r="K107" s="10"/>
      <c r="L107" s="10"/>
      <c r="M107" s="1"/>
      <c r="N107" s="1"/>
    </row>
    <row r="108" spans="2:17" ht="43.5" customHeight="1" x14ac:dyDescent="0.4">
      <c r="B108" s="227" t="s">
        <v>164</v>
      </c>
      <c r="C108" s="227"/>
      <c r="D108" s="106">
        <f>F107</f>
        <v>45.179361702127657</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192"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1.5075E-2</v>
      </c>
      <c r="E118" s="105" t="s">
        <v>163</v>
      </c>
      <c r="F118" s="80">
        <f>(45+G66)</f>
        <v>45.015075000000003</v>
      </c>
      <c r="G118" s="18"/>
      <c r="H118" s="18"/>
      <c r="J118" s="10"/>
      <c r="K118" s="10"/>
      <c r="L118" s="10"/>
      <c r="M118" s="1"/>
      <c r="N118" s="1"/>
    </row>
    <row r="119" spans="2:17" ht="43.5" customHeight="1" x14ac:dyDescent="0.4">
      <c r="B119" s="227" t="s">
        <v>164</v>
      </c>
      <c r="C119" s="227"/>
      <c r="D119" s="106">
        <f>F118</f>
        <v>45.015075000000003</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192"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2.9270833333333336E-3</v>
      </c>
      <c r="E129" s="105" t="s">
        <v>163</v>
      </c>
      <c r="F129" s="80">
        <f>(1500+G69)</f>
        <v>1500.0029270833334</v>
      </c>
      <c r="G129" s="18"/>
      <c r="H129" s="18"/>
      <c r="J129" s="10"/>
      <c r="K129" s="10"/>
      <c r="L129" s="10"/>
      <c r="M129" s="1"/>
      <c r="N129" s="1"/>
    </row>
    <row r="130" spans="2:17" ht="43.5" customHeight="1" x14ac:dyDescent="0.4">
      <c r="B130" s="227" t="s">
        <v>164</v>
      </c>
      <c r="C130" s="227"/>
      <c r="D130" s="106">
        <f>F129</f>
        <v>1500.0029270833334</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135</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6.9</v>
      </c>
      <c r="E140" s="105" t="s">
        <v>163</v>
      </c>
      <c r="F140" s="80">
        <f>(200+G73)</f>
        <v>206.9</v>
      </c>
      <c r="G140" s="18"/>
      <c r="H140" s="18"/>
      <c r="J140" s="10"/>
      <c r="K140" s="10"/>
      <c r="L140" s="10"/>
      <c r="M140" s="1"/>
      <c r="N140" s="1"/>
    </row>
    <row r="141" spans="2:17" ht="18" x14ac:dyDescent="0.4">
      <c r="B141" s="227" t="s">
        <v>164</v>
      </c>
      <c r="C141" s="227"/>
      <c r="D141" s="106">
        <f>F140</f>
        <v>206.9</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oQhX4fQ/ENgui9DVf9yztUtLtWH0kw9trmJv2/Jq1ZQ80Iqh5Tk1zFxY0z6dJYgjcE93CSZiAIIfjj2EzN4wqw==" saltValue="8iRqIsKq0eQO9swme7IHrg==" spinCount="100000" sheet="1" formatColumns="0" formatRows="0"/>
  <mergeCells count="144">
    <mergeCell ref="B137:H137"/>
    <mergeCell ref="B138:H138"/>
    <mergeCell ref="B139:C139"/>
    <mergeCell ref="B141:C141"/>
    <mergeCell ref="B133:H133"/>
    <mergeCell ref="B134:H134"/>
    <mergeCell ref="B135:B136"/>
    <mergeCell ref="C135:C136"/>
    <mergeCell ref="D135:D136"/>
    <mergeCell ref="E135:F136"/>
    <mergeCell ref="G135:H136"/>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01:H101"/>
    <mergeCell ref="B102:B103"/>
    <mergeCell ref="E102:F102"/>
    <mergeCell ref="G102:H103"/>
    <mergeCell ref="C103:F103"/>
    <mergeCell ref="B104:H104"/>
    <mergeCell ref="B93:H93"/>
    <mergeCell ref="B94:H94"/>
    <mergeCell ref="B95:C95"/>
    <mergeCell ref="B97:C97"/>
    <mergeCell ref="B99:H99"/>
    <mergeCell ref="B100:H100"/>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G73:H73"/>
    <mergeCell ref="G74:H74"/>
    <mergeCell ref="G75:H75"/>
    <mergeCell ref="G76:H76"/>
    <mergeCell ref="G77:H77"/>
    <mergeCell ref="G78:H78"/>
    <mergeCell ref="G66:H66"/>
    <mergeCell ref="B67:H67"/>
    <mergeCell ref="G68:H68"/>
    <mergeCell ref="G69:H69"/>
    <mergeCell ref="B71:H71"/>
    <mergeCell ref="G72:H72"/>
    <mergeCell ref="G60:H60"/>
    <mergeCell ref="G61:H61"/>
    <mergeCell ref="G62:H62"/>
    <mergeCell ref="G63:H63"/>
    <mergeCell ref="G64:H64"/>
    <mergeCell ref="G65:H65"/>
    <mergeCell ref="B52:H52"/>
    <mergeCell ref="B54:H54"/>
    <mergeCell ref="G55:H55"/>
    <mergeCell ref="G56:H56"/>
    <mergeCell ref="B58:H58"/>
    <mergeCell ref="G59:H59"/>
    <mergeCell ref="G46:H46"/>
    <mergeCell ref="G47:H47"/>
    <mergeCell ref="G48:H48"/>
    <mergeCell ref="G49:H49"/>
    <mergeCell ref="G50:H50"/>
    <mergeCell ref="G51:H51"/>
    <mergeCell ref="G40:H40"/>
    <mergeCell ref="G41:H41"/>
    <mergeCell ref="G42:H42"/>
    <mergeCell ref="G43:H43"/>
    <mergeCell ref="G44:H44"/>
    <mergeCell ref="G45:H45"/>
    <mergeCell ref="G34:H34"/>
    <mergeCell ref="G35:H35"/>
    <mergeCell ref="G36:H36"/>
    <mergeCell ref="G37:H37"/>
    <mergeCell ref="G38:H38"/>
    <mergeCell ref="G39:H39"/>
    <mergeCell ref="G28:H28"/>
    <mergeCell ref="G29:H29"/>
    <mergeCell ref="G30:H30"/>
    <mergeCell ref="G31:H31"/>
    <mergeCell ref="G32:H32"/>
    <mergeCell ref="G33:H33"/>
    <mergeCell ref="G22:H22"/>
    <mergeCell ref="G23:H23"/>
    <mergeCell ref="G24:H24"/>
    <mergeCell ref="G25:H25"/>
    <mergeCell ref="G26:H26"/>
    <mergeCell ref="G27:H27"/>
    <mergeCell ref="B16:H16"/>
    <mergeCell ref="B17:H17"/>
    <mergeCell ref="B18:H18"/>
    <mergeCell ref="B19:H19"/>
    <mergeCell ref="G20:H20"/>
    <mergeCell ref="G21:H21"/>
    <mergeCell ref="B12:E12"/>
    <mergeCell ref="B13:H13"/>
    <mergeCell ref="B14:H14"/>
    <mergeCell ref="B15:H15"/>
    <mergeCell ref="J6:K6"/>
    <mergeCell ref="M6:N8"/>
    <mergeCell ref="B7:E7"/>
    <mergeCell ref="B8:H8"/>
    <mergeCell ref="B9:H9"/>
    <mergeCell ref="B10:C10"/>
    <mergeCell ref="D10:F10"/>
    <mergeCell ref="B1:D1"/>
    <mergeCell ref="C3:E3"/>
    <mergeCell ref="G3:H3"/>
    <mergeCell ref="C4:E4"/>
    <mergeCell ref="G4:H4"/>
    <mergeCell ref="B6:E6"/>
    <mergeCell ref="F6:G6"/>
    <mergeCell ref="B11:H11"/>
    <mergeCell ref="J11:K11"/>
  </mergeCells>
  <dataValidations count="5">
    <dataValidation type="list" allowBlank="1" showInputMessage="1" showErrorMessage="1" sqref="K8" xr:uid="{535DD58E-4DDB-4B19-AFDB-CA04E0E45BB4}">
      <formula1>"2022,2023,2024,2025, 2026"</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70DC4276-BCBC-4DA0-BFAC-CAFE0EFECB1D}">
      <formula1>$N$9:$N$9</formula1>
    </dataValidation>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31AA96BB-8555-4439-81F5-D1103080D13A}">
      <formula1>#REF!</formula1>
    </dataValidation>
    <dataValidation type="list" allowBlank="1" showInputMessage="1" showErrorMessage="1" sqref="K13" xr:uid="{FDCAAE8A-888A-4960-BD95-DA2E913F1D6C}">
      <formula1>$N$9:$N$42</formula1>
    </dataValidation>
    <dataValidation type="list" allowBlank="1" showInputMessage="1" showErrorMessage="1" sqref="WVR983033 K65393 JF65529 TB65529 ACX65529 AMT65529 AWP65529 BGL65529 BQH65529 CAD65529 CJZ65529 CTV65529 DDR65529 DNN65529 DXJ65529 EHF65529 ERB65529 FAX65529 FKT65529 FUP65529 GEL65529 GOH65529 GYD65529 HHZ65529 HRV65529 IBR65529 ILN65529 IVJ65529 JFF65529 JPB65529 JYX65529 KIT65529 KSP65529 LCL65529 LMH65529 LWD65529 MFZ65529 MPV65529 MZR65529 NJN65529 NTJ65529 ODF65529 ONB65529 OWX65529 PGT65529 PQP65529 QAL65529 QKH65529 QUD65529 RDZ65529 RNV65529 RXR65529 SHN65529 SRJ65529 TBF65529 TLB65529 TUX65529 UET65529 UOP65529 UYL65529 VIH65529 VSD65529 WBZ65529 WLV65529 WVR65529 K130929 JF131065 TB131065 ACX131065 AMT131065 AWP131065 BGL131065 BQH131065 CAD131065 CJZ131065 CTV131065 DDR131065 DNN131065 DXJ131065 EHF131065 ERB131065 FAX131065 FKT131065 FUP131065 GEL131065 GOH131065 GYD131065 HHZ131065 HRV131065 IBR131065 ILN131065 IVJ131065 JFF131065 JPB131065 JYX131065 KIT131065 KSP131065 LCL131065 LMH131065 LWD131065 MFZ131065 MPV131065 MZR131065 NJN131065 NTJ131065 ODF131065 ONB131065 OWX131065 PGT131065 PQP131065 QAL131065 QKH131065 QUD131065 RDZ131065 RNV131065 RXR131065 SHN131065 SRJ131065 TBF131065 TLB131065 TUX131065 UET131065 UOP131065 UYL131065 VIH131065 VSD131065 WBZ131065 WLV131065 WVR131065 K196465 JF196601 TB196601 ACX196601 AMT196601 AWP196601 BGL196601 BQH196601 CAD196601 CJZ196601 CTV196601 DDR196601 DNN196601 DXJ196601 EHF196601 ERB196601 FAX196601 FKT196601 FUP196601 GEL196601 GOH196601 GYD196601 HHZ196601 HRV196601 IBR196601 ILN196601 IVJ196601 JFF196601 JPB196601 JYX196601 KIT196601 KSP196601 LCL196601 LMH196601 LWD196601 MFZ196601 MPV196601 MZR196601 NJN196601 NTJ196601 ODF196601 ONB196601 OWX196601 PGT196601 PQP196601 QAL196601 QKH196601 QUD196601 RDZ196601 RNV196601 RXR196601 SHN196601 SRJ196601 TBF196601 TLB196601 TUX196601 UET196601 UOP196601 UYL196601 VIH196601 VSD196601 WBZ196601 WLV196601 WVR196601 K262001 JF262137 TB262137 ACX262137 AMT262137 AWP262137 BGL262137 BQH262137 CAD262137 CJZ262137 CTV262137 DDR262137 DNN262137 DXJ262137 EHF262137 ERB262137 FAX262137 FKT262137 FUP262137 GEL262137 GOH262137 GYD262137 HHZ262137 HRV262137 IBR262137 ILN262137 IVJ262137 JFF262137 JPB262137 JYX262137 KIT262137 KSP262137 LCL262137 LMH262137 LWD262137 MFZ262137 MPV262137 MZR262137 NJN262137 NTJ262137 ODF262137 ONB262137 OWX262137 PGT262137 PQP262137 QAL262137 QKH262137 QUD262137 RDZ262137 RNV262137 RXR262137 SHN262137 SRJ262137 TBF262137 TLB262137 TUX262137 UET262137 UOP262137 UYL262137 VIH262137 VSD262137 WBZ262137 WLV262137 WVR262137 K327537 JF327673 TB327673 ACX327673 AMT327673 AWP327673 BGL327673 BQH327673 CAD327673 CJZ327673 CTV327673 DDR327673 DNN327673 DXJ327673 EHF327673 ERB327673 FAX327673 FKT327673 FUP327673 GEL327673 GOH327673 GYD327673 HHZ327673 HRV327673 IBR327673 ILN327673 IVJ327673 JFF327673 JPB327673 JYX327673 KIT327673 KSP327673 LCL327673 LMH327673 LWD327673 MFZ327673 MPV327673 MZR327673 NJN327673 NTJ327673 ODF327673 ONB327673 OWX327673 PGT327673 PQP327673 QAL327673 QKH327673 QUD327673 RDZ327673 RNV327673 RXR327673 SHN327673 SRJ327673 TBF327673 TLB327673 TUX327673 UET327673 UOP327673 UYL327673 VIH327673 VSD327673 WBZ327673 WLV327673 WVR327673 K393073 JF393209 TB393209 ACX393209 AMT393209 AWP393209 BGL393209 BQH393209 CAD393209 CJZ393209 CTV393209 DDR393209 DNN393209 DXJ393209 EHF393209 ERB393209 FAX393209 FKT393209 FUP393209 GEL393209 GOH393209 GYD393209 HHZ393209 HRV393209 IBR393209 ILN393209 IVJ393209 JFF393209 JPB393209 JYX393209 KIT393209 KSP393209 LCL393209 LMH393209 LWD393209 MFZ393209 MPV393209 MZR393209 NJN393209 NTJ393209 ODF393209 ONB393209 OWX393209 PGT393209 PQP393209 QAL393209 QKH393209 QUD393209 RDZ393209 RNV393209 RXR393209 SHN393209 SRJ393209 TBF393209 TLB393209 TUX393209 UET393209 UOP393209 UYL393209 VIH393209 VSD393209 WBZ393209 WLV393209 WVR393209 K458609 JF458745 TB458745 ACX458745 AMT458745 AWP458745 BGL458745 BQH458745 CAD458745 CJZ458745 CTV458745 DDR458745 DNN458745 DXJ458745 EHF458745 ERB458745 FAX458745 FKT458745 FUP458745 GEL458745 GOH458745 GYD458745 HHZ458745 HRV458745 IBR458745 ILN458745 IVJ458745 JFF458745 JPB458745 JYX458745 KIT458745 KSP458745 LCL458745 LMH458745 LWD458745 MFZ458745 MPV458745 MZR458745 NJN458745 NTJ458745 ODF458745 ONB458745 OWX458745 PGT458745 PQP458745 QAL458745 QKH458745 QUD458745 RDZ458745 RNV458745 RXR458745 SHN458745 SRJ458745 TBF458745 TLB458745 TUX458745 UET458745 UOP458745 UYL458745 VIH458745 VSD458745 WBZ458745 WLV458745 WVR458745 K524145 JF524281 TB524281 ACX524281 AMT524281 AWP524281 BGL524281 BQH524281 CAD524281 CJZ524281 CTV524281 DDR524281 DNN524281 DXJ524281 EHF524281 ERB524281 FAX524281 FKT524281 FUP524281 GEL524281 GOH524281 GYD524281 HHZ524281 HRV524281 IBR524281 ILN524281 IVJ524281 JFF524281 JPB524281 JYX524281 KIT524281 KSP524281 LCL524281 LMH524281 LWD524281 MFZ524281 MPV524281 MZR524281 NJN524281 NTJ524281 ODF524281 ONB524281 OWX524281 PGT524281 PQP524281 QAL524281 QKH524281 QUD524281 RDZ524281 RNV524281 RXR524281 SHN524281 SRJ524281 TBF524281 TLB524281 TUX524281 UET524281 UOP524281 UYL524281 VIH524281 VSD524281 WBZ524281 WLV524281 WVR524281 K589681 JF589817 TB589817 ACX589817 AMT589817 AWP589817 BGL589817 BQH589817 CAD589817 CJZ589817 CTV589817 DDR589817 DNN589817 DXJ589817 EHF589817 ERB589817 FAX589817 FKT589817 FUP589817 GEL589817 GOH589817 GYD589817 HHZ589817 HRV589817 IBR589817 ILN589817 IVJ589817 JFF589817 JPB589817 JYX589817 KIT589817 KSP589817 LCL589817 LMH589817 LWD589817 MFZ589817 MPV589817 MZR589817 NJN589817 NTJ589817 ODF589817 ONB589817 OWX589817 PGT589817 PQP589817 QAL589817 QKH589817 QUD589817 RDZ589817 RNV589817 RXR589817 SHN589817 SRJ589817 TBF589817 TLB589817 TUX589817 UET589817 UOP589817 UYL589817 VIH589817 VSD589817 WBZ589817 WLV589817 WVR589817 K655217 JF655353 TB655353 ACX655353 AMT655353 AWP655353 BGL655353 BQH655353 CAD655353 CJZ655353 CTV655353 DDR655353 DNN655353 DXJ655353 EHF655353 ERB655353 FAX655353 FKT655353 FUP655353 GEL655353 GOH655353 GYD655353 HHZ655353 HRV655353 IBR655353 ILN655353 IVJ655353 JFF655353 JPB655353 JYX655353 KIT655353 KSP655353 LCL655353 LMH655353 LWD655353 MFZ655353 MPV655353 MZR655353 NJN655353 NTJ655353 ODF655353 ONB655353 OWX655353 PGT655353 PQP655353 QAL655353 QKH655353 QUD655353 RDZ655353 RNV655353 RXR655353 SHN655353 SRJ655353 TBF655353 TLB655353 TUX655353 UET655353 UOP655353 UYL655353 VIH655353 VSD655353 WBZ655353 WLV655353 WVR655353 K720753 JF720889 TB720889 ACX720889 AMT720889 AWP720889 BGL720889 BQH720889 CAD720889 CJZ720889 CTV720889 DDR720889 DNN720889 DXJ720889 EHF720889 ERB720889 FAX720889 FKT720889 FUP720889 GEL720889 GOH720889 GYD720889 HHZ720889 HRV720889 IBR720889 ILN720889 IVJ720889 JFF720889 JPB720889 JYX720889 KIT720889 KSP720889 LCL720889 LMH720889 LWD720889 MFZ720889 MPV720889 MZR720889 NJN720889 NTJ720889 ODF720889 ONB720889 OWX720889 PGT720889 PQP720889 QAL720889 QKH720889 QUD720889 RDZ720889 RNV720889 RXR720889 SHN720889 SRJ720889 TBF720889 TLB720889 TUX720889 UET720889 UOP720889 UYL720889 VIH720889 VSD720889 WBZ720889 WLV720889 WVR720889 K786289 JF786425 TB786425 ACX786425 AMT786425 AWP786425 BGL786425 BQH786425 CAD786425 CJZ786425 CTV786425 DDR786425 DNN786425 DXJ786425 EHF786425 ERB786425 FAX786425 FKT786425 FUP786425 GEL786425 GOH786425 GYD786425 HHZ786425 HRV786425 IBR786425 ILN786425 IVJ786425 JFF786425 JPB786425 JYX786425 KIT786425 KSP786425 LCL786425 LMH786425 LWD786425 MFZ786425 MPV786425 MZR786425 NJN786425 NTJ786425 ODF786425 ONB786425 OWX786425 PGT786425 PQP786425 QAL786425 QKH786425 QUD786425 RDZ786425 RNV786425 RXR786425 SHN786425 SRJ786425 TBF786425 TLB786425 TUX786425 UET786425 UOP786425 UYL786425 VIH786425 VSD786425 WBZ786425 WLV786425 WVR786425 K851825 JF851961 TB851961 ACX851961 AMT851961 AWP851961 BGL851961 BQH851961 CAD851961 CJZ851961 CTV851961 DDR851961 DNN851961 DXJ851961 EHF851961 ERB851961 FAX851961 FKT851961 FUP851961 GEL851961 GOH851961 GYD851961 HHZ851961 HRV851961 IBR851961 ILN851961 IVJ851961 JFF851961 JPB851961 JYX851961 KIT851961 KSP851961 LCL851961 LMH851961 LWD851961 MFZ851961 MPV851961 MZR851961 NJN851961 NTJ851961 ODF851961 ONB851961 OWX851961 PGT851961 PQP851961 QAL851961 QKH851961 QUD851961 RDZ851961 RNV851961 RXR851961 SHN851961 SRJ851961 TBF851961 TLB851961 TUX851961 UET851961 UOP851961 UYL851961 VIH851961 VSD851961 WBZ851961 WLV851961 WVR851961 K917361 JF917497 TB917497 ACX917497 AMT917497 AWP917497 BGL917497 BQH917497 CAD917497 CJZ917497 CTV917497 DDR917497 DNN917497 DXJ917497 EHF917497 ERB917497 FAX917497 FKT917497 FUP917497 GEL917497 GOH917497 GYD917497 HHZ917497 HRV917497 IBR917497 ILN917497 IVJ917497 JFF917497 JPB917497 JYX917497 KIT917497 KSP917497 LCL917497 LMH917497 LWD917497 MFZ917497 MPV917497 MZR917497 NJN917497 NTJ917497 ODF917497 ONB917497 OWX917497 PGT917497 PQP917497 QAL917497 QKH917497 QUD917497 RDZ917497 RNV917497 RXR917497 SHN917497 SRJ917497 TBF917497 TLB917497 TUX917497 UET917497 UOP917497 UYL917497 VIH917497 VSD917497 WBZ917497 WLV917497 WVR917497 K982897 JF983033 TB983033 ACX983033 AMT983033 AWP983033 BGL983033 BQH983033 CAD983033 CJZ983033 CTV983033 DDR983033 DNN983033 DXJ983033 EHF983033 ERB983033 FAX983033 FKT983033 FUP983033 GEL983033 GOH983033 GYD983033 HHZ983033 HRV983033 IBR983033 ILN983033 IVJ983033 JFF983033 JPB983033 JYX983033 KIT983033 KSP983033 LCL983033 LMH983033 LWD983033 MFZ983033 MPV983033 MZR983033 NJN983033 NTJ983033 ODF983033 ONB983033 OWX983033 PGT983033 PQP983033 QAL983033 QKH983033 QUD983033 RDZ983033 RNV983033 RXR983033 SHN983033 SRJ983033 TBF983033 TLB983033 TUX983033 UET983033 UOP983033 UYL983033 VIH983033 VSD983033 WBZ983033 WLV983033 K9" xr:uid="{F01741E7-EE7E-40B7-8DB2-7BFEB41D1911}">
      <formula1>$M$11:$M$22</formula1>
    </dataValidation>
  </dataValidations>
  <hyperlinks>
    <hyperlink ref="M9" r:id="rId1" display="https://www.dot.ny.gov/main/business-center/contractors/construction-division/fuel-asphalt-steel-price-adjustments?nd=nysdot" xr:uid="{5C3C1E90-CE5C-41CD-9D8D-149107D0D6AC}"/>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4B3E-62A2-41F2-93E5-72B51D9621C6}">
  <dimension ref="B1:Q144"/>
  <sheetViews>
    <sheetView showGridLines="0" showRowColHeaders="0" zoomScale="90" zoomScaleNormal="90" workbookViewId="0">
      <selection activeCell="C4" sqref="C4:E4"/>
    </sheetView>
  </sheetViews>
  <sheetFormatPr defaultColWidth="23.81640625" defaultRowHeight="12.5" x14ac:dyDescent="0.25"/>
  <cols>
    <col min="1" max="1" width="9.1796875" style="1" customWidth="1"/>
    <col min="2" max="2" width="28.453125" style="1" customWidth="1"/>
    <col min="3" max="3" width="37.54296875" style="1" customWidth="1"/>
    <col min="4" max="4" width="17.453125" style="1" customWidth="1"/>
    <col min="5" max="5" width="17.1796875" style="1" customWidth="1"/>
    <col min="6" max="6" width="23.81640625" style="1" customWidth="1"/>
    <col min="7" max="7" width="25.453125" style="1" customWidth="1"/>
    <col min="8" max="8" width="19" style="1" customWidth="1"/>
    <col min="9" max="9" width="4.1796875" style="1" customWidth="1"/>
    <col min="10" max="11" width="22.54296875" style="10" hidden="1" customWidth="1"/>
    <col min="12" max="12" width="11.453125" style="10" hidden="1" customWidth="1"/>
    <col min="13" max="13" width="25.54296875" style="1" hidden="1" customWidth="1"/>
    <col min="14" max="14" width="27.453125" style="1" hidden="1" customWidth="1"/>
    <col min="15" max="15" width="22.54296875" style="1" customWidth="1"/>
    <col min="16" max="16" width="13.81640625" style="1" customWidth="1"/>
    <col min="17" max="250" width="9.1796875" style="1" customWidth="1"/>
    <col min="251" max="251" width="20" style="1" customWidth="1"/>
    <col min="252" max="252" width="32.81640625" style="1" customWidth="1"/>
    <col min="253" max="253" width="17.453125" style="1" customWidth="1"/>
    <col min="254" max="254" width="17.1796875" style="1" customWidth="1"/>
    <col min="255" max="255" width="23.81640625" style="1"/>
    <col min="256" max="256" width="9.1796875" style="1" customWidth="1"/>
    <col min="257" max="257" width="28.453125" style="1" customWidth="1"/>
    <col min="258" max="258" width="37.54296875" style="1" customWidth="1"/>
    <col min="259" max="259" width="17.453125" style="1" customWidth="1"/>
    <col min="260" max="260" width="17.1796875" style="1" customWidth="1"/>
    <col min="261" max="261" width="23.81640625" style="1"/>
    <col min="262" max="262" width="25.453125" style="1" customWidth="1"/>
    <col min="263" max="263" width="19" style="1" customWidth="1"/>
    <col min="264" max="279" width="0" style="1" hidden="1" customWidth="1"/>
    <col min="280" max="506" width="9.1796875" style="1" customWidth="1"/>
    <col min="507" max="507" width="20" style="1" customWidth="1"/>
    <col min="508" max="508" width="32.81640625" style="1" customWidth="1"/>
    <col min="509" max="509" width="17.453125" style="1" customWidth="1"/>
    <col min="510" max="510" width="17.1796875" style="1" customWidth="1"/>
    <col min="511" max="511" width="23.81640625" style="1"/>
    <col min="512" max="512" width="9.1796875" style="1" customWidth="1"/>
    <col min="513" max="513" width="28.453125" style="1" customWidth="1"/>
    <col min="514" max="514" width="37.54296875" style="1" customWidth="1"/>
    <col min="515" max="515" width="17.453125" style="1" customWidth="1"/>
    <col min="516" max="516" width="17.1796875" style="1" customWidth="1"/>
    <col min="517" max="517" width="23.81640625" style="1"/>
    <col min="518" max="518" width="25.453125" style="1" customWidth="1"/>
    <col min="519" max="519" width="19" style="1" customWidth="1"/>
    <col min="520" max="535" width="0" style="1" hidden="1" customWidth="1"/>
    <col min="536" max="762" width="9.1796875" style="1" customWidth="1"/>
    <col min="763" max="763" width="20" style="1" customWidth="1"/>
    <col min="764" max="764" width="32.81640625" style="1" customWidth="1"/>
    <col min="765" max="765" width="17.453125" style="1" customWidth="1"/>
    <col min="766" max="766" width="17.1796875" style="1" customWidth="1"/>
    <col min="767" max="767" width="23.81640625" style="1"/>
    <col min="768" max="768" width="9.1796875" style="1" customWidth="1"/>
    <col min="769" max="769" width="28.453125" style="1" customWidth="1"/>
    <col min="770" max="770" width="37.54296875" style="1" customWidth="1"/>
    <col min="771" max="771" width="17.453125" style="1" customWidth="1"/>
    <col min="772" max="772" width="17.1796875" style="1" customWidth="1"/>
    <col min="773" max="773" width="23.81640625" style="1"/>
    <col min="774" max="774" width="25.453125" style="1" customWidth="1"/>
    <col min="775" max="775" width="19" style="1" customWidth="1"/>
    <col min="776" max="791" width="0" style="1" hidden="1" customWidth="1"/>
    <col min="792" max="1018" width="9.1796875" style="1" customWidth="1"/>
    <col min="1019" max="1019" width="20" style="1" customWidth="1"/>
    <col min="1020" max="1020" width="32.81640625" style="1" customWidth="1"/>
    <col min="1021" max="1021" width="17.453125" style="1" customWidth="1"/>
    <col min="1022" max="1022" width="17.1796875" style="1" customWidth="1"/>
    <col min="1023" max="1023" width="23.81640625" style="1"/>
    <col min="1024" max="1024" width="9.1796875" style="1" customWidth="1"/>
    <col min="1025" max="1025" width="28.453125" style="1" customWidth="1"/>
    <col min="1026" max="1026" width="37.54296875" style="1" customWidth="1"/>
    <col min="1027" max="1027" width="17.453125" style="1" customWidth="1"/>
    <col min="1028" max="1028" width="17.1796875" style="1" customWidth="1"/>
    <col min="1029" max="1029" width="23.81640625" style="1"/>
    <col min="1030" max="1030" width="25.453125" style="1" customWidth="1"/>
    <col min="1031" max="1031" width="19" style="1" customWidth="1"/>
    <col min="1032" max="1047" width="0" style="1" hidden="1" customWidth="1"/>
    <col min="1048" max="1274" width="9.1796875" style="1" customWidth="1"/>
    <col min="1275" max="1275" width="20" style="1" customWidth="1"/>
    <col min="1276" max="1276" width="32.81640625" style="1" customWidth="1"/>
    <col min="1277" max="1277" width="17.453125" style="1" customWidth="1"/>
    <col min="1278" max="1278" width="17.1796875" style="1" customWidth="1"/>
    <col min="1279" max="1279" width="23.81640625" style="1"/>
    <col min="1280" max="1280" width="9.1796875" style="1" customWidth="1"/>
    <col min="1281" max="1281" width="28.453125" style="1" customWidth="1"/>
    <col min="1282" max="1282" width="37.54296875" style="1" customWidth="1"/>
    <col min="1283" max="1283" width="17.453125" style="1" customWidth="1"/>
    <col min="1284" max="1284" width="17.1796875" style="1" customWidth="1"/>
    <col min="1285" max="1285" width="23.81640625" style="1"/>
    <col min="1286" max="1286" width="25.453125" style="1" customWidth="1"/>
    <col min="1287" max="1287" width="19" style="1" customWidth="1"/>
    <col min="1288" max="1303" width="0" style="1" hidden="1" customWidth="1"/>
    <col min="1304" max="1530" width="9.1796875" style="1" customWidth="1"/>
    <col min="1531" max="1531" width="20" style="1" customWidth="1"/>
    <col min="1532" max="1532" width="32.81640625" style="1" customWidth="1"/>
    <col min="1533" max="1533" width="17.453125" style="1" customWidth="1"/>
    <col min="1534" max="1534" width="17.1796875" style="1" customWidth="1"/>
    <col min="1535" max="1535" width="23.81640625" style="1"/>
    <col min="1536" max="1536" width="9.1796875" style="1" customWidth="1"/>
    <col min="1537" max="1537" width="28.453125" style="1" customWidth="1"/>
    <col min="1538" max="1538" width="37.54296875" style="1" customWidth="1"/>
    <col min="1539" max="1539" width="17.453125" style="1" customWidth="1"/>
    <col min="1540" max="1540" width="17.1796875" style="1" customWidth="1"/>
    <col min="1541" max="1541" width="23.81640625" style="1"/>
    <col min="1542" max="1542" width="25.453125" style="1" customWidth="1"/>
    <col min="1543" max="1543" width="19" style="1" customWidth="1"/>
    <col min="1544" max="1559" width="0" style="1" hidden="1" customWidth="1"/>
    <col min="1560" max="1786" width="9.1796875" style="1" customWidth="1"/>
    <col min="1787" max="1787" width="20" style="1" customWidth="1"/>
    <col min="1788" max="1788" width="32.81640625" style="1" customWidth="1"/>
    <col min="1789" max="1789" width="17.453125" style="1" customWidth="1"/>
    <col min="1790" max="1790" width="17.1796875" style="1" customWidth="1"/>
    <col min="1791" max="1791" width="23.81640625" style="1"/>
    <col min="1792" max="1792" width="9.1796875" style="1" customWidth="1"/>
    <col min="1793" max="1793" width="28.453125" style="1" customWidth="1"/>
    <col min="1794" max="1794" width="37.54296875" style="1" customWidth="1"/>
    <col min="1795" max="1795" width="17.453125" style="1" customWidth="1"/>
    <col min="1796" max="1796" width="17.1796875" style="1" customWidth="1"/>
    <col min="1797" max="1797" width="23.81640625" style="1"/>
    <col min="1798" max="1798" width="25.453125" style="1" customWidth="1"/>
    <col min="1799" max="1799" width="19" style="1" customWidth="1"/>
    <col min="1800" max="1815" width="0" style="1" hidden="1" customWidth="1"/>
    <col min="1816" max="2042" width="9.1796875" style="1" customWidth="1"/>
    <col min="2043" max="2043" width="20" style="1" customWidth="1"/>
    <col min="2044" max="2044" width="32.81640625" style="1" customWidth="1"/>
    <col min="2045" max="2045" width="17.453125" style="1" customWidth="1"/>
    <col min="2046" max="2046" width="17.1796875" style="1" customWidth="1"/>
    <col min="2047" max="2047" width="23.81640625" style="1"/>
    <col min="2048" max="2048" width="9.1796875" style="1" customWidth="1"/>
    <col min="2049" max="2049" width="28.453125" style="1" customWidth="1"/>
    <col min="2050" max="2050" width="37.54296875" style="1" customWidth="1"/>
    <col min="2051" max="2051" width="17.453125" style="1" customWidth="1"/>
    <col min="2052" max="2052" width="17.1796875" style="1" customWidth="1"/>
    <col min="2053" max="2053" width="23.81640625" style="1"/>
    <col min="2054" max="2054" width="25.453125" style="1" customWidth="1"/>
    <col min="2055" max="2055" width="19" style="1" customWidth="1"/>
    <col min="2056" max="2071" width="0" style="1" hidden="1" customWidth="1"/>
    <col min="2072" max="2298" width="9.1796875" style="1" customWidth="1"/>
    <col min="2299" max="2299" width="20" style="1" customWidth="1"/>
    <col min="2300" max="2300" width="32.81640625" style="1" customWidth="1"/>
    <col min="2301" max="2301" width="17.453125" style="1" customWidth="1"/>
    <col min="2302" max="2302" width="17.1796875" style="1" customWidth="1"/>
    <col min="2303" max="2303" width="23.81640625" style="1"/>
    <col min="2304" max="2304" width="9.1796875" style="1" customWidth="1"/>
    <col min="2305" max="2305" width="28.453125" style="1" customWidth="1"/>
    <col min="2306" max="2306" width="37.54296875" style="1" customWidth="1"/>
    <col min="2307" max="2307" width="17.453125" style="1" customWidth="1"/>
    <col min="2308" max="2308" width="17.1796875" style="1" customWidth="1"/>
    <col min="2309" max="2309" width="23.81640625" style="1"/>
    <col min="2310" max="2310" width="25.453125" style="1" customWidth="1"/>
    <col min="2311" max="2311" width="19" style="1" customWidth="1"/>
    <col min="2312" max="2327" width="0" style="1" hidden="1" customWidth="1"/>
    <col min="2328" max="2554" width="9.1796875" style="1" customWidth="1"/>
    <col min="2555" max="2555" width="20" style="1" customWidth="1"/>
    <col min="2556" max="2556" width="32.81640625" style="1" customWidth="1"/>
    <col min="2557" max="2557" width="17.453125" style="1" customWidth="1"/>
    <col min="2558" max="2558" width="17.1796875" style="1" customWidth="1"/>
    <col min="2559" max="2559" width="23.81640625" style="1"/>
    <col min="2560" max="2560" width="9.1796875" style="1" customWidth="1"/>
    <col min="2561" max="2561" width="28.453125" style="1" customWidth="1"/>
    <col min="2562" max="2562" width="37.54296875" style="1" customWidth="1"/>
    <col min="2563" max="2563" width="17.453125" style="1" customWidth="1"/>
    <col min="2564" max="2564" width="17.1796875" style="1" customWidth="1"/>
    <col min="2565" max="2565" width="23.81640625" style="1"/>
    <col min="2566" max="2566" width="25.453125" style="1" customWidth="1"/>
    <col min="2567" max="2567" width="19" style="1" customWidth="1"/>
    <col min="2568" max="2583" width="0" style="1" hidden="1" customWidth="1"/>
    <col min="2584" max="2810" width="9.1796875" style="1" customWidth="1"/>
    <col min="2811" max="2811" width="20" style="1" customWidth="1"/>
    <col min="2812" max="2812" width="32.81640625" style="1" customWidth="1"/>
    <col min="2813" max="2813" width="17.453125" style="1" customWidth="1"/>
    <col min="2814" max="2814" width="17.1796875" style="1" customWidth="1"/>
    <col min="2815" max="2815" width="23.81640625" style="1"/>
    <col min="2816" max="2816" width="9.1796875" style="1" customWidth="1"/>
    <col min="2817" max="2817" width="28.453125" style="1" customWidth="1"/>
    <col min="2818" max="2818" width="37.54296875" style="1" customWidth="1"/>
    <col min="2819" max="2819" width="17.453125" style="1" customWidth="1"/>
    <col min="2820" max="2820" width="17.1796875" style="1" customWidth="1"/>
    <col min="2821" max="2821" width="23.81640625" style="1"/>
    <col min="2822" max="2822" width="25.453125" style="1" customWidth="1"/>
    <col min="2823" max="2823" width="19" style="1" customWidth="1"/>
    <col min="2824" max="2839" width="0" style="1" hidden="1" customWidth="1"/>
    <col min="2840" max="3066" width="9.1796875" style="1" customWidth="1"/>
    <col min="3067" max="3067" width="20" style="1" customWidth="1"/>
    <col min="3068" max="3068" width="32.81640625" style="1" customWidth="1"/>
    <col min="3069" max="3069" width="17.453125" style="1" customWidth="1"/>
    <col min="3070" max="3070" width="17.1796875" style="1" customWidth="1"/>
    <col min="3071" max="3071" width="23.81640625" style="1"/>
    <col min="3072" max="3072" width="9.1796875" style="1" customWidth="1"/>
    <col min="3073" max="3073" width="28.453125" style="1" customWidth="1"/>
    <col min="3074" max="3074" width="37.54296875" style="1" customWidth="1"/>
    <col min="3075" max="3075" width="17.453125" style="1" customWidth="1"/>
    <col min="3076" max="3076" width="17.1796875" style="1" customWidth="1"/>
    <col min="3077" max="3077" width="23.81640625" style="1"/>
    <col min="3078" max="3078" width="25.453125" style="1" customWidth="1"/>
    <col min="3079" max="3079" width="19" style="1" customWidth="1"/>
    <col min="3080" max="3095" width="0" style="1" hidden="1" customWidth="1"/>
    <col min="3096" max="3322" width="9.1796875" style="1" customWidth="1"/>
    <col min="3323" max="3323" width="20" style="1" customWidth="1"/>
    <col min="3324" max="3324" width="32.81640625" style="1" customWidth="1"/>
    <col min="3325" max="3325" width="17.453125" style="1" customWidth="1"/>
    <col min="3326" max="3326" width="17.1796875" style="1" customWidth="1"/>
    <col min="3327" max="3327" width="23.81640625" style="1"/>
    <col min="3328" max="3328" width="9.1796875" style="1" customWidth="1"/>
    <col min="3329" max="3329" width="28.453125" style="1" customWidth="1"/>
    <col min="3330" max="3330" width="37.54296875" style="1" customWidth="1"/>
    <col min="3331" max="3331" width="17.453125" style="1" customWidth="1"/>
    <col min="3332" max="3332" width="17.1796875" style="1" customWidth="1"/>
    <col min="3333" max="3333" width="23.81640625" style="1"/>
    <col min="3334" max="3334" width="25.453125" style="1" customWidth="1"/>
    <col min="3335" max="3335" width="19" style="1" customWidth="1"/>
    <col min="3336" max="3351" width="0" style="1" hidden="1" customWidth="1"/>
    <col min="3352" max="3578" width="9.1796875" style="1" customWidth="1"/>
    <col min="3579" max="3579" width="20" style="1" customWidth="1"/>
    <col min="3580" max="3580" width="32.81640625" style="1" customWidth="1"/>
    <col min="3581" max="3581" width="17.453125" style="1" customWidth="1"/>
    <col min="3582" max="3582" width="17.1796875" style="1" customWidth="1"/>
    <col min="3583" max="3583" width="23.81640625" style="1"/>
    <col min="3584" max="3584" width="9.1796875" style="1" customWidth="1"/>
    <col min="3585" max="3585" width="28.453125" style="1" customWidth="1"/>
    <col min="3586" max="3586" width="37.54296875" style="1" customWidth="1"/>
    <col min="3587" max="3587" width="17.453125" style="1" customWidth="1"/>
    <col min="3588" max="3588" width="17.1796875" style="1" customWidth="1"/>
    <col min="3589" max="3589" width="23.81640625" style="1"/>
    <col min="3590" max="3590" width="25.453125" style="1" customWidth="1"/>
    <col min="3591" max="3591" width="19" style="1" customWidth="1"/>
    <col min="3592" max="3607" width="0" style="1" hidden="1" customWidth="1"/>
    <col min="3608" max="3834" width="9.1796875" style="1" customWidth="1"/>
    <col min="3835" max="3835" width="20" style="1" customWidth="1"/>
    <col min="3836" max="3836" width="32.81640625" style="1" customWidth="1"/>
    <col min="3837" max="3837" width="17.453125" style="1" customWidth="1"/>
    <col min="3838" max="3838" width="17.1796875" style="1" customWidth="1"/>
    <col min="3839" max="3839" width="23.81640625" style="1"/>
    <col min="3840" max="3840" width="9.1796875" style="1" customWidth="1"/>
    <col min="3841" max="3841" width="28.453125" style="1" customWidth="1"/>
    <col min="3842" max="3842" width="37.54296875" style="1" customWidth="1"/>
    <col min="3843" max="3843" width="17.453125" style="1" customWidth="1"/>
    <col min="3844" max="3844" width="17.1796875" style="1" customWidth="1"/>
    <col min="3845" max="3845" width="23.81640625" style="1"/>
    <col min="3846" max="3846" width="25.453125" style="1" customWidth="1"/>
    <col min="3847" max="3847" width="19" style="1" customWidth="1"/>
    <col min="3848" max="3863" width="0" style="1" hidden="1" customWidth="1"/>
    <col min="3864" max="4090" width="9.1796875" style="1" customWidth="1"/>
    <col min="4091" max="4091" width="20" style="1" customWidth="1"/>
    <col min="4092" max="4092" width="32.81640625" style="1" customWidth="1"/>
    <col min="4093" max="4093" width="17.453125" style="1" customWidth="1"/>
    <col min="4094" max="4094" width="17.1796875" style="1" customWidth="1"/>
    <col min="4095" max="4095" width="23.81640625" style="1"/>
    <col min="4096" max="4096" width="9.1796875" style="1" customWidth="1"/>
    <col min="4097" max="4097" width="28.453125" style="1" customWidth="1"/>
    <col min="4098" max="4098" width="37.54296875" style="1" customWidth="1"/>
    <col min="4099" max="4099" width="17.453125" style="1" customWidth="1"/>
    <col min="4100" max="4100" width="17.1796875" style="1" customWidth="1"/>
    <col min="4101" max="4101" width="23.81640625" style="1"/>
    <col min="4102" max="4102" width="25.453125" style="1" customWidth="1"/>
    <col min="4103" max="4103" width="19" style="1" customWidth="1"/>
    <col min="4104" max="4119" width="0" style="1" hidden="1" customWidth="1"/>
    <col min="4120" max="4346" width="9.1796875" style="1" customWidth="1"/>
    <col min="4347" max="4347" width="20" style="1" customWidth="1"/>
    <col min="4348" max="4348" width="32.81640625" style="1" customWidth="1"/>
    <col min="4349" max="4349" width="17.453125" style="1" customWidth="1"/>
    <col min="4350" max="4350" width="17.1796875" style="1" customWidth="1"/>
    <col min="4351" max="4351" width="23.81640625" style="1"/>
    <col min="4352" max="4352" width="9.1796875" style="1" customWidth="1"/>
    <col min="4353" max="4353" width="28.453125" style="1" customWidth="1"/>
    <col min="4354" max="4354" width="37.54296875" style="1" customWidth="1"/>
    <col min="4355" max="4355" width="17.453125" style="1" customWidth="1"/>
    <col min="4356" max="4356" width="17.1796875" style="1" customWidth="1"/>
    <col min="4357" max="4357" width="23.81640625" style="1"/>
    <col min="4358" max="4358" width="25.453125" style="1" customWidth="1"/>
    <col min="4359" max="4359" width="19" style="1" customWidth="1"/>
    <col min="4360" max="4375" width="0" style="1" hidden="1" customWidth="1"/>
    <col min="4376" max="4602" width="9.1796875" style="1" customWidth="1"/>
    <col min="4603" max="4603" width="20" style="1" customWidth="1"/>
    <col min="4604" max="4604" width="32.81640625" style="1" customWidth="1"/>
    <col min="4605" max="4605" width="17.453125" style="1" customWidth="1"/>
    <col min="4606" max="4606" width="17.1796875" style="1" customWidth="1"/>
    <col min="4607" max="4607" width="23.81640625" style="1"/>
    <col min="4608" max="4608" width="9.1796875" style="1" customWidth="1"/>
    <col min="4609" max="4609" width="28.453125" style="1" customWidth="1"/>
    <col min="4610" max="4610" width="37.54296875" style="1" customWidth="1"/>
    <col min="4611" max="4611" width="17.453125" style="1" customWidth="1"/>
    <col min="4612" max="4612" width="17.1796875" style="1" customWidth="1"/>
    <col min="4613" max="4613" width="23.81640625" style="1"/>
    <col min="4614" max="4614" width="25.453125" style="1" customWidth="1"/>
    <col min="4615" max="4615" width="19" style="1" customWidth="1"/>
    <col min="4616" max="4631" width="0" style="1" hidden="1" customWidth="1"/>
    <col min="4632" max="4858" width="9.1796875" style="1" customWidth="1"/>
    <col min="4859" max="4859" width="20" style="1" customWidth="1"/>
    <col min="4860" max="4860" width="32.81640625" style="1" customWidth="1"/>
    <col min="4861" max="4861" width="17.453125" style="1" customWidth="1"/>
    <col min="4862" max="4862" width="17.1796875" style="1" customWidth="1"/>
    <col min="4863" max="4863" width="23.81640625" style="1"/>
    <col min="4864" max="4864" width="9.1796875" style="1" customWidth="1"/>
    <col min="4865" max="4865" width="28.453125" style="1" customWidth="1"/>
    <col min="4866" max="4866" width="37.54296875" style="1" customWidth="1"/>
    <col min="4867" max="4867" width="17.453125" style="1" customWidth="1"/>
    <col min="4868" max="4868" width="17.1796875" style="1" customWidth="1"/>
    <col min="4869" max="4869" width="23.81640625" style="1"/>
    <col min="4870" max="4870" width="25.453125" style="1" customWidth="1"/>
    <col min="4871" max="4871" width="19" style="1" customWidth="1"/>
    <col min="4872" max="4887" width="0" style="1" hidden="1" customWidth="1"/>
    <col min="4888" max="5114" width="9.1796875" style="1" customWidth="1"/>
    <col min="5115" max="5115" width="20" style="1" customWidth="1"/>
    <col min="5116" max="5116" width="32.81640625" style="1" customWidth="1"/>
    <col min="5117" max="5117" width="17.453125" style="1" customWidth="1"/>
    <col min="5118" max="5118" width="17.1796875" style="1" customWidth="1"/>
    <col min="5119" max="5119" width="23.81640625" style="1"/>
    <col min="5120" max="5120" width="9.1796875" style="1" customWidth="1"/>
    <col min="5121" max="5121" width="28.453125" style="1" customWidth="1"/>
    <col min="5122" max="5122" width="37.54296875" style="1" customWidth="1"/>
    <col min="5123" max="5123" width="17.453125" style="1" customWidth="1"/>
    <col min="5124" max="5124" width="17.1796875" style="1" customWidth="1"/>
    <col min="5125" max="5125" width="23.81640625" style="1"/>
    <col min="5126" max="5126" width="25.453125" style="1" customWidth="1"/>
    <col min="5127" max="5127" width="19" style="1" customWidth="1"/>
    <col min="5128" max="5143" width="0" style="1" hidden="1" customWidth="1"/>
    <col min="5144" max="5370" width="9.1796875" style="1" customWidth="1"/>
    <col min="5371" max="5371" width="20" style="1" customWidth="1"/>
    <col min="5372" max="5372" width="32.81640625" style="1" customWidth="1"/>
    <col min="5373" max="5373" width="17.453125" style="1" customWidth="1"/>
    <col min="5374" max="5374" width="17.1796875" style="1" customWidth="1"/>
    <col min="5375" max="5375" width="23.81640625" style="1"/>
    <col min="5376" max="5376" width="9.1796875" style="1" customWidth="1"/>
    <col min="5377" max="5377" width="28.453125" style="1" customWidth="1"/>
    <col min="5378" max="5378" width="37.54296875" style="1" customWidth="1"/>
    <col min="5379" max="5379" width="17.453125" style="1" customWidth="1"/>
    <col min="5380" max="5380" width="17.1796875" style="1" customWidth="1"/>
    <col min="5381" max="5381" width="23.81640625" style="1"/>
    <col min="5382" max="5382" width="25.453125" style="1" customWidth="1"/>
    <col min="5383" max="5383" width="19" style="1" customWidth="1"/>
    <col min="5384" max="5399" width="0" style="1" hidden="1" customWidth="1"/>
    <col min="5400" max="5626" width="9.1796875" style="1" customWidth="1"/>
    <col min="5627" max="5627" width="20" style="1" customWidth="1"/>
    <col min="5628" max="5628" width="32.81640625" style="1" customWidth="1"/>
    <col min="5629" max="5629" width="17.453125" style="1" customWidth="1"/>
    <col min="5630" max="5630" width="17.1796875" style="1" customWidth="1"/>
    <col min="5631" max="5631" width="23.81640625" style="1"/>
    <col min="5632" max="5632" width="9.1796875" style="1" customWidth="1"/>
    <col min="5633" max="5633" width="28.453125" style="1" customWidth="1"/>
    <col min="5634" max="5634" width="37.54296875" style="1" customWidth="1"/>
    <col min="5635" max="5635" width="17.453125" style="1" customWidth="1"/>
    <col min="5636" max="5636" width="17.1796875" style="1" customWidth="1"/>
    <col min="5637" max="5637" width="23.81640625" style="1"/>
    <col min="5638" max="5638" width="25.453125" style="1" customWidth="1"/>
    <col min="5639" max="5639" width="19" style="1" customWidth="1"/>
    <col min="5640" max="5655" width="0" style="1" hidden="1" customWidth="1"/>
    <col min="5656" max="5882" width="9.1796875" style="1" customWidth="1"/>
    <col min="5883" max="5883" width="20" style="1" customWidth="1"/>
    <col min="5884" max="5884" width="32.81640625" style="1" customWidth="1"/>
    <col min="5885" max="5885" width="17.453125" style="1" customWidth="1"/>
    <col min="5886" max="5886" width="17.1796875" style="1" customWidth="1"/>
    <col min="5887" max="5887" width="23.81640625" style="1"/>
    <col min="5888" max="5888" width="9.1796875" style="1" customWidth="1"/>
    <col min="5889" max="5889" width="28.453125" style="1" customWidth="1"/>
    <col min="5890" max="5890" width="37.54296875" style="1" customWidth="1"/>
    <col min="5891" max="5891" width="17.453125" style="1" customWidth="1"/>
    <col min="5892" max="5892" width="17.1796875" style="1" customWidth="1"/>
    <col min="5893" max="5893" width="23.81640625" style="1"/>
    <col min="5894" max="5894" width="25.453125" style="1" customWidth="1"/>
    <col min="5895" max="5895" width="19" style="1" customWidth="1"/>
    <col min="5896" max="5911" width="0" style="1" hidden="1" customWidth="1"/>
    <col min="5912" max="6138" width="9.1796875" style="1" customWidth="1"/>
    <col min="6139" max="6139" width="20" style="1" customWidth="1"/>
    <col min="6140" max="6140" width="32.81640625" style="1" customWidth="1"/>
    <col min="6141" max="6141" width="17.453125" style="1" customWidth="1"/>
    <col min="6142" max="6142" width="17.1796875" style="1" customWidth="1"/>
    <col min="6143" max="6143" width="23.81640625" style="1"/>
    <col min="6144" max="6144" width="9.1796875" style="1" customWidth="1"/>
    <col min="6145" max="6145" width="28.453125" style="1" customWidth="1"/>
    <col min="6146" max="6146" width="37.54296875" style="1" customWidth="1"/>
    <col min="6147" max="6147" width="17.453125" style="1" customWidth="1"/>
    <col min="6148" max="6148" width="17.1796875" style="1" customWidth="1"/>
    <col min="6149" max="6149" width="23.81640625" style="1"/>
    <col min="6150" max="6150" width="25.453125" style="1" customWidth="1"/>
    <col min="6151" max="6151" width="19" style="1" customWidth="1"/>
    <col min="6152" max="6167" width="0" style="1" hidden="1" customWidth="1"/>
    <col min="6168" max="6394" width="9.1796875" style="1" customWidth="1"/>
    <col min="6395" max="6395" width="20" style="1" customWidth="1"/>
    <col min="6396" max="6396" width="32.81640625" style="1" customWidth="1"/>
    <col min="6397" max="6397" width="17.453125" style="1" customWidth="1"/>
    <col min="6398" max="6398" width="17.1796875" style="1" customWidth="1"/>
    <col min="6399" max="6399" width="23.81640625" style="1"/>
    <col min="6400" max="6400" width="9.1796875" style="1" customWidth="1"/>
    <col min="6401" max="6401" width="28.453125" style="1" customWidth="1"/>
    <col min="6402" max="6402" width="37.54296875" style="1" customWidth="1"/>
    <col min="6403" max="6403" width="17.453125" style="1" customWidth="1"/>
    <col min="6404" max="6404" width="17.1796875" style="1" customWidth="1"/>
    <col min="6405" max="6405" width="23.81640625" style="1"/>
    <col min="6406" max="6406" width="25.453125" style="1" customWidth="1"/>
    <col min="6407" max="6407" width="19" style="1" customWidth="1"/>
    <col min="6408" max="6423" width="0" style="1" hidden="1" customWidth="1"/>
    <col min="6424" max="6650" width="9.1796875" style="1" customWidth="1"/>
    <col min="6651" max="6651" width="20" style="1" customWidth="1"/>
    <col min="6652" max="6652" width="32.81640625" style="1" customWidth="1"/>
    <col min="6653" max="6653" width="17.453125" style="1" customWidth="1"/>
    <col min="6654" max="6654" width="17.1796875" style="1" customWidth="1"/>
    <col min="6655" max="6655" width="23.81640625" style="1"/>
    <col min="6656" max="6656" width="9.1796875" style="1" customWidth="1"/>
    <col min="6657" max="6657" width="28.453125" style="1" customWidth="1"/>
    <col min="6658" max="6658" width="37.54296875" style="1" customWidth="1"/>
    <col min="6659" max="6659" width="17.453125" style="1" customWidth="1"/>
    <col min="6660" max="6660" width="17.1796875" style="1" customWidth="1"/>
    <col min="6661" max="6661" width="23.81640625" style="1"/>
    <col min="6662" max="6662" width="25.453125" style="1" customWidth="1"/>
    <col min="6663" max="6663" width="19" style="1" customWidth="1"/>
    <col min="6664" max="6679" width="0" style="1" hidden="1" customWidth="1"/>
    <col min="6680" max="6906" width="9.1796875" style="1" customWidth="1"/>
    <col min="6907" max="6907" width="20" style="1" customWidth="1"/>
    <col min="6908" max="6908" width="32.81640625" style="1" customWidth="1"/>
    <col min="6909" max="6909" width="17.453125" style="1" customWidth="1"/>
    <col min="6910" max="6910" width="17.1796875" style="1" customWidth="1"/>
    <col min="6911" max="6911" width="23.81640625" style="1"/>
    <col min="6912" max="6912" width="9.1796875" style="1" customWidth="1"/>
    <col min="6913" max="6913" width="28.453125" style="1" customWidth="1"/>
    <col min="6914" max="6914" width="37.54296875" style="1" customWidth="1"/>
    <col min="6915" max="6915" width="17.453125" style="1" customWidth="1"/>
    <col min="6916" max="6916" width="17.1796875" style="1" customWidth="1"/>
    <col min="6917" max="6917" width="23.81640625" style="1"/>
    <col min="6918" max="6918" width="25.453125" style="1" customWidth="1"/>
    <col min="6919" max="6919" width="19" style="1" customWidth="1"/>
    <col min="6920" max="6935" width="0" style="1" hidden="1" customWidth="1"/>
    <col min="6936" max="7162" width="9.1796875" style="1" customWidth="1"/>
    <col min="7163" max="7163" width="20" style="1" customWidth="1"/>
    <col min="7164" max="7164" width="32.81640625" style="1" customWidth="1"/>
    <col min="7165" max="7165" width="17.453125" style="1" customWidth="1"/>
    <col min="7166" max="7166" width="17.1796875" style="1" customWidth="1"/>
    <col min="7167" max="7167" width="23.81640625" style="1"/>
    <col min="7168" max="7168" width="9.1796875" style="1" customWidth="1"/>
    <col min="7169" max="7169" width="28.453125" style="1" customWidth="1"/>
    <col min="7170" max="7170" width="37.54296875" style="1" customWidth="1"/>
    <col min="7171" max="7171" width="17.453125" style="1" customWidth="1"/>
    <col min="7172" max="7172" width="17.1796875" style="1" customWidth="1"/>
    <col min="7173" max="7173" width="23.81640625" style="1"/>
    <col min="7174" max="7174" width="25.453125" style="1" customWidth="1"/>
    <col min="7175" max="7175" width="19" style="1" customWidth="1"/>
    <col min="7176" max="7191" width="0" style="1" hidden="1" customWidth="1"/>
    <col min="7192" max="7418" width="9.1796875" style="1" customWidth="1"/>
    <col min="7419" max="7419" width="20" style="1" customWidth="1"/>
    <col min="7420" max="7420" width="32.81640625" style="1" customWidth="1"/>
    <col min="7421" max="7421" width="17.453125" style="1" customWidth="1"/>
    <col min="7422" max="7422" width="17.1796875" style="1" customWidth="1"/>
    <col min="7423" max="7423" width="23.81640625" style="1"/>
    <col min="7424" max="7424" width="9.1796875" style="1" customWidth="1"/>
    <col min="7425" max="7425" width="28.453125" style="1" customWidth="1"/>
    <col min="7426" max="7426" width="37.54296875" style="1" customWidth="1"/>
    <col min="7427" max="7427" width="17.453125" style="1" customWidth="1"/>
    <col min="7428" max="7428" width="17.1796875" style="1" customWidth="1"/>
    <col min="7429" max="7429" width="23.81640625" style="1"/>
    <col min="7430" max="7430" width="25.453125" style="1" customWidth="1"/>
    <col min="7431" max="7431" width="19" style="1" customWidth="1"/>
    <col min="7432" max="7447" width="0" style="1" hidden="1" customWidth="1"/>
    <col min="7448" max="7674" width="9.1796875" style="1" customWidth="1"/>
    <col min="7675" max="7675" width="20" style="1" customWidth="1"/>
    <col min="7676" max="7676" width="32.81640625" style="1" customWidth="1"/>
    <col min="7677" max="7677" width="17.453125" style="1" customWidth="1"/>
    <col min="7678" max="7678" width="17.1796875" style="1" customWidth="1"/>
    <col min="7679" max="7679" width="23.81640625" style="1"/>
    <col min="7680" max="7680" width="9.1796875" style="1" customWidth="1"/>
    <col min="7681" max="7681" width="28.453125" style="1" customWidth="1"/>
    <col min="7682" max="7682" width="37.54296875" style="1" customWidth="1"/>
    <col min="7683" max="7683" width="17.453125" style="1" customWidth="1"/>
    <col min="7684" max="7684" width="17.1796875" style="1" customWidth="1"/>
    <col min="7685" max="7685" width="23.81640625" style="1"/>
    <col min="7686" max="7686" width="25.453125" style="1" customWidth="1"/>
    <col min="7687" max="7687" width="19" style="1" customWidth="1"/>
    <col min="7688" max="7703" width="0" style="1" hidden="1" customWidth="1"/>
    <col min="7704" max="7930" width="9.1796875" style="1" customWidth="1"/>
    <col min="7931" max="7931" width="20" style="1" customWidth="1"/>
    <col min="7932" max="7932" width="32.81640625" style="1" customWidth="1"/>
    <col min="7933" max="7933" width="17.453125" style="1" customWidth="1"/>
    <col min="7934" max="7934" width="17.1796875" style="1" customWidth="1"/>
    <col min="7935" max="7935" width="23.81640625" style="1"/>
    <col min="7936" max="7936" width="9.1796875" style="1" customWidth="1"/>
    <col min="7937" max="7937" width="28.453125" style="1" customWidth="1"/>
    <col min="7938" max="7938" width="37.54296875" style="1" customWidth="1"/>
    <col min="7939" max="7939" width="17.453125" style="1" customWidth="1"/>
    <col min="7940" max="7940" width="17.1796875" style="1" customWidth="1"/>
    <col min="7941" max="7941" width="23.81640625" style="1"/>
    <col min="7942" max="7942" width="25.453125" style="1" customWidth="1"/>
    <col min="7943" max="7943" width="19" style="1" customWidth="1"/>
    <col min="7944" max="7959" width="0" style="1" hidden="1" customWidth="1"/>
    <col min="7960" max="8186" width="9.1796875" style="1" customWidth="1"/>
    <col min="8187" max="8187" width="20" style="1" customWidth="1"/>
    <col min="8188" max="8188" width="32.81640625" style="1" customWidth="1"/>
    <col min="8189" max="8189" width="17.453125" style="1" customWidth="1"/>
    <col min="8190" max="8190" width="17.1796875" style="1" customWidth="1"/>
    <col min="8191" max="8191" width="23.81640625" style="1"/>
    <col min="8192" max="8192" width="9.1796875" style="1" customWidth="1"/>
    <col min="8193" max="8193" width="28.453125" style="1" customWidth="1"/>
    <col min="8194" max="8194" width="37.54296875" style="1" customWidth="1"/>
    <col min="8195" max="8195" width="17.453125" style="1" customWidth="1"/>
    <col min="8196" max="8196" width="17.1796875" style="1" customWidth="1"/>
    <col min="8197" max="8197" width="23.81640625" style="1"/>
    <col min="8198" max="8198" width="25.453125" style="1" customWidth="1"/>
    <col min="8199" max="8199" width="19" style="1" customWidth="1"/>
    <col min="8200" max="8215" width="0" style="1" hidden="1" customWidth="1"/>
    <col min="8216" max="8442" width="9.1796875" style="1" customWidth="1"/>
    <col min="8443" max="8443" width="20" style="1" customWidth="1"/>
    <col min="8444" max="8444" width="32.81640625" style="1" customWidth="1"/>
    <col min="8445" max="8445" width="17.453125" style="1" customWidth="1"/>
    <col min="8446" max="8446" width="17.1796875" style="1" customWidth="1"/>
    <col min="8447" max="8447" width="23.81640625" style="1"/>
    <col min="8448" max="8448" width="9.1796875" style="1" customWidth="1"/>
    <col min="8449" max="8449" width="28.453125" style="1" customWidth="1"/>
    <col min="8450" max="8450" width="37.54296875" style="1" customWidth="1"/>
    <col min="8451" max="8451" width="17.453125" style="1" customWidth="1"/>
    <col min="8452" max="8452" width="17.1796875" style="1" customWidth="1"/>
    <col min="8453" max="8453" width="23.81640625" style="1"/>
    <col min="8454" max="8454" width="25.453125" style="1" customWidth="1"/>
    <col min="8455" max="8455" width="19" style="1" customWidth="1"/>
    <col min="8456" max="8471" width="0" style="1" hidden="1" customWidth="1"/>
    <col min="8472" max="8698" width="9.1796875" style="1" customWidth="1"/>
    <col min="8699" max="8699" width="20" style="1" customWidth="1"/>
    <col min="8700" max="8700" width="32.81640625" style="1" customWidth="1"/>
    <col min="8701" max="8701" width="17.453125" style="1" customWidth="1"/>
    <col min="8702" max="8702" width="17.1796875" style="1" customWidth="1"/>
    <col min="8703" max="8703" width="23.81640625" style="1"/>
    <col min="8704" max="8704" width="9.1796875" style="1" customWidth="1"/>
    <col min="8705" max="8705" width="28.453125" style="1" customWidth="1"/>
    <col min="8706" max="8706" width="37.54296875" style="1" customWidth="1"/>
    <col min="8707" max="8707" width="17.453125" style="1" customWidth="1"/>
    <col min="8708" max="8708" width="17.1796875" style="1" customWidth="1"/>
    <col min="8709" max="8709" width="23.81640625" style="1"/>
    <col min="8710" max="8710" width="25.453125" style="1" customWidth="1"/>
    <col min="8711" max="8711" width="19" style="1" customWidth="1"/>
    <col min="8712" max="8727" width="0" style="1" hidden="1" customWidth="1"/>
    <col min="8728" max="8954" width="9.1796875" style="1" customWidth="1"/>
    <col min="8955" max="8955" width="20" style="1" customWidth="1"/>
    <col min="8956" max="8956" width="32.81640625" style="1" customWidth="1"/>
    <col min="8957" max="8957" width="17.453125" style="1" customWidth="1"/>
    <col min="8958" max="8958" width="17.1796875" style="1" customWidth="1"/>
    <col min="8959" max="8959" width="23.81640625" style="1"/>
    <col min="8960" max="8960" width="9.1796875" style="1" customWidth="1"/>
    <col min="8961" max="8961" width="28.453125" style="1" customWidth="1"/>
    <col min="8962" max="8962" width="37.54296875" style="1" customWidth="1"/>
    <col min="8963" max="8963" width="17.453125" style="1" customWidth="1"/>
    <col min="8964" max="8964" width="17.1796875" style="1" customWidth="1"/>
    <col min="8965" max="8965" width="23.81640625" style="1"/>
    <col min="8966" max="8966" width="25.453125" style="1" customWidth="1"/>
    <col min="8967" max="8967" width="19" style="1" customWidth="1"/>
    <col min="8968" max="8983" width="0" style="1" hidden="1" customWidth="1"/>
    <col min="8984" max="9210" width="9.1796875" style="1" customWidth="1"/>
    <col min="9211" max="9211" width="20" style="1" customWidth="1"/>
    <col min="9212" max="9212" width="32.81640625" style="1" customWidth="1"/>
    <col min="9213" max="9213" width="17.453125" style="1" customWidth="1"/>
    <col min="9214" max="9214" width="17.1796875" style="1" customWidth="1"/>
    <col min="9215" max="9215" width="23.81640625" style="1"/>
    <col min="9216" max="9216" width="9.1796875" style="1" customWidth="1"/>
    <col min="9217" max="9217" width="28.453125" style="1" customWidth="1"/>
    <col min="9218" max="9218" width="37.54296875" style="1" customWidth="1"/>
    <col min="9219" max="9219" width="17.453125" style="1" customWidth="1"/>
    <col min="9220" max="9220" width="17.1796875" style="1" customWidth="1"/>
    <col min="9221" max="9221" width="23.81640625" style="1"/>
    <col min="9222" max="9222" width="25.453125" style="1" customWidth="1"/>
    <col min="9223" max="9223" width="19" style="1" customWidth="1"/>
    <col min="9224" max="9239" width="0" style="1" hidden="1" customWidth="1"/>
    <col min="9240" max="9466" width="9.1796875" style="1" customWidth="1"/>
    <col min="9467" max="9467" width="20" style="1" customWidth="1"/>
    <col min="9468" max="9468" width="32.81640625" style="1" customWidth="1"/>
    <col min="9469" max="9469" width="17.453125" style="1" customWidth="1"/>
    <col min="9470" max="9470" width="17.1796875" style="1" customWidth="1"/>
    <col min="9471" max="9471" width="23.81640625" style="1"/>
    <col min="9472" max="9472" width="9.1796875" style="1" customWidth="1"/>
    <col min="9473" max="9473" width="28.453125" style="1" customWidth="1"/>
    <col min="9474" max="9474" width="37.54296875" style="1" customWidth="1"/>
    <col min="9475" max="9475" width="17.453125" style="1" customWidth="1"/>
    <col min="9476" max="9476" width="17.1796875" style="1" customWidth="1"/>
    <col min="9477" max="9477" width="23.81640625" style="1"/>
    <col min="9478" max="9478" width="25.453125" style="1" customWidth="1"/>
    <col min="9479" max="9479" width="19" style="1" customWidth="1"/>
    <col min="9480" max="9495" width="0" style="1" hidden="1" customWidth="1"/>
    <col min="9496" max="9722" width="9.1796875" style="1" customWidth="1"/>
    <col min="9723" max="9723" width="20" style="1" customWidth="1"/>
    <col min="9724" max="9724" width="32.81640625" style="1" customWidth="1"/>
    <col min="9725" max="9725" width="17.453125" style="1" customWidth="1"/>
    <col min="9726" max="9726" width="17.1796875" style="1" customWidth="1"/>
    <col min="9727" max="9727" width="23.81640625" style="1"/>
    <col min="9728" max="9728" width="9.1796875" style="1" customWidth="1"/>
    <col min="9729" max="9729" width="28.453125" style="1" customWidth="1"/>
    <col min="9730" max="9730" width="37.54296875" style="1" customWidth="1"/>
    <col min="9731" max="9731" width="17.453125" style="1" customWidth="1"/>
    <col min="9732" max="9732" width="17.1796875" style="1" customWidth="1"/>
    <col min="9733" max="9733" width="23.81640625" style="1"/>
    <col min="9734" max="9734" width="25.453125" style="1" customWidth="1"/>
    <col min="9735" max="9735" width="19" style="1" customWidth="1"/>
    <col min="9736" max="9751" width="0" style="1" hidden="1" customWidth="1"/>
    <col min="9752" max="9978" width="9.1796875" style="1" customWidth="1"/>
    <col min="9979" max="9979" width="20" style="1" customWidth="1"/>
    <col min="9980" max="9980" width="32.81640625" style="1" customWidth="1"/>
    <col min="9981" max="9981" width="17.453125" style="1" customWidth="1"/>
    <col min="9982" max="9982" width="17.1796875" style="1" customWidth="1"/>
    <col min="9983" max="9983" width="23.81640625" style="1"/>
    <col min="9984" max="9984" width="9.1796875" style="1" customWidth="1"/>
    <col min="9985" max="9985" width="28.453125" style="1" customWidth="1"/>
    <col min="9986" max="9986" width="37.54296875" style="1" customWidth="1"/>
    <col min="9987" max="9987" width="17.453125" style="1" customWidth="1"/>
    <col min="9988" max="9988" width="17.1796875" style="1" customWidth="1"/>
    <col min="9989" max="9989" width="23.81640625" style="1"/>
    <col min="9990" max="9990" width="25.453125" style="1" customWidth="1"/>
    <col min="9991" max="9991" width="19" style="1" customWidth="1"/>
    <col min="9992" max="10007" width="0" style="1" hidden="1" customWidth="1"/>
    <col min="10008" max="10234" width="9.1796875" style="1" customWidth="1"/>
    <col min="10235" max="10235" width="20" style="1" customWidth="1"/>
    <col min="10236" max="10236" width="32.81640625" style="1" customWidth="1"/>
    <col min="10237" max="10237" width="17.453125" style="1" customWidth="1"/>
    <col min="10238" max="10238" width="17.1796875" style="1" customWidth="1"/>
    <col min="10239" max="10239" width="23.81640625" style="1"/>
    <col min="10240" max="10240" width="9.1796875" style="1" customWidth="1"/>
    <col min="10241" max="10241" width="28.453125" style="1" customWidth="1"/>
    <col min="10242" max="10242" width="37.54296875" style="1" customWidth="1"/>
    <col min="10243" max="10243" width="17.453125" style="1" customWidth="1"/>
    <col min="10244" max="10244" width="17.1796875" style="1" customWidth="1"/>
    <col min="10245" max="10245" width="23.81640625" style="1"/>
    <col min="10246" max="10246" width="25.453125" style="1" customWidth="1"/>
    <col min="10247" max="10247" width="19" style="1" customWidth="1"/>
    <col min="10248" max="10263" width="0" style="1" hidden="1" customWidth="1"/>
    <col min="10264" max="10490" width="9.1796875" style="1" customWidth="1"/>
    <col min="10491" max="10491" width="20" style="1" customWidth="1"/>
    <col min="10492" max="10492" width="32.81640625" style="1" customWidth="1"/>
    <col min="10493" max="10493" width="17.453125" style="1" customWidth="1"/>
    <col min="10494" max="10494" width="17.1796875" style="1" customWidth="1"/>
    <col min="10495" max="10495" width="23.81640625" style="1"/>
    <col min="10496" max="10496" width="9.1796875" style="1" customWidth="1"/>
    <col min="10497" max="10497" width="28.453125" style="1" customWidth="1"/>
    <col min="10498" max="10498" width="37.54296875" style="1" customWidth="1"/>
    <col min="10499" max="10499" width="17.453125" style="1" customWidth="1"/>
    <col min="10500" max="10500" width="17.1796875" style="1" customWidth="1"/>
    <col min="10501" max="10501" width="23.81640625" style="1"/>
    <col min="10502" max="10502" width="25.453125" style="1" customWidth="1"/>
    <col min="10503" max="10503" width="19" style="1" customWidth="1"/>
    <col min="10504" max="10519" width="0" style="1" hidden="1" customWidth="1"/>
    <col min="10520" max="10746" width="9.1796875" style="1" customWidth="1"/>
    <col min="10747" max="10747" width="20" style="1" customWidth="1"/>
    <col min="10748" max="10748" width="32.81640625" style="1" customWidth="1"/>
    <col min="10749" max="10749" width="17.453125" style="1" customWidth="1"/>
    <col min="10750" max="10750" width="17.1796875" style="1" customWidth="1"/>
    <col min="10751" max="10751" width="23.81640625" style="1"/>
    <col min="10752" max="10752" width="9.1796875" style="1" customWidth="1"/>
    <col min="10753" max="10753" width="28.453125" style="1" customWidth="1"/>
    <col min="10754" max="10754" width="37.54296875" style="1" customWidth="1"/>
    <col min="10755" max="10755" width="17.453125" style="1" customWidth="1"/>
    <col min="10756" max="10756" width="17.1796875" style="1" customWidth="1"/>
    <col min="10757" max="10757" width="23.81640625" style="1"/>
    <col min="10758" max="10758" width="25.453125" style="1" customWidth="1"/>
    <col min="10759" max="10759" width="19" style="1" customWidth="1"/>
    <col min="10760" max="10775" width="0" style="1" hidden="1" customWidth="1"/>
    <col min="10776" max="11002" width="9.1796875" style="1" customWidth="1"/>
    <col min="11003" max="11003" width="20" style="1" customWidth="1"/>
    <col min="11004" max="11004" width="32.81640625" style="1" customWidth="1"/>
    <col min="11005" max="11005" width="17.453125" style="1" customWidth="1"/>
    <col min="11006" max="11006" width="17.1796875" style="1" customWidth="1"/>
    <col min="11007" max="11007" width="23.81640625" style="1"/>
    <col min="11008" max="11008" width="9.1796875" style="1" customWidth="1"/>
    <col min="11009" max="11009" width="28.453125" style="1" customWidth="1"/>
    <col min="11010" max="11010" width="37.54296875" style="1" customWidth="1"/>
    <col min="11011" max="11011" width="17.453125" style="1" customWidth="1"/>
    <col min="11012" max="11012" width="17.1796875" style="1" customWidth="1"/>
    <col min="11013" max="11013" width="23.81640625" style="1"/>
    <col min="11014" max="11014" width="25.453125" style="1" customWidth="1"/>
    <col min="11015" max="11015" width="19" style="1" customWidth="1"/>
    <col min="11016" max="11031" width="0" style="1" hidden="1" customWidth="1"/>
    <col min="11032" max="11258" width="9.1796875" style="1" customWidth="1"/>
    <col min="11259" max="11259" width="20" style="1" customWidth="1"/>
    <col min="11260" max="11260" width="32.81640625" style="1" customWidth="1"/>
    <col min="11261" max="11261" width="17.453125" style="1" customWidth="1"/>
    <col min="11262" max="11262" width="17.1796875" style="1" customWidth="1"/>
    <col min="11263" max="11263" width="23.81640625" style="1"/>
    <col min="11264" max="11264" width="9.1796875" style="1" customWidth="1"/>
    <col min="11265" max="11265" width="28.453125" style="1" customWidth="1"/>
    <col min="11266" max="11266" width="37.54296875" style="1" customWidth="1"/>
    <col min="11267" max="11267" width="17.453125" style="1" customWidth="1"/>
    <col min="11268" max="11268" width="17.1796875" style="1" customWidth="1"/>
    <col min="11269" max="11269" width="23.81640625" style="1"/>
    <col min="11270" max="11270" width="25.453125" style="1" customWidth="1"/>
    <col min="11271" max="11271" width="19" style="1" customWidth="1"/>
    <col min="11272" max="11287" width="0" style="1" hidden="1" customWidth="1"/>
    <col min="11288" max="11514" width="9.1796875" style="1" customWidth="1"/>
    <col min="11515" max="11515" width="20" style="1" customWidth="1"/>
    <col min="11516" max="11516" width="32.81640625" style="1" customWidth="1"/>
    <col min="11517" max="11517" width="17.453125" style="1" customWidth="1"/>
    <col min="11518" max="11518" width="17.1796875" style="1" customWidth="1"/>
    <col min="11519" max="11519" width="23.81640625" style="1"/>
    <col min="11520" max="11520" width="9.1796875" style="1" customWidth="1"/>
    <col min="11521" max="11521" width="28.453125" style="1" customWidth="1"/>
    <col min="11522" max="11522" width="37.54296875" style="1" customWidth="1"/>
    <col min="11523" max="11523" width="17.453125" style="1" customWidth="1"/>
    <col min="11524" max="11524" width="17.1796875" style="1" customWidth="1"/>
    <col min="11525" max="11525" width="23.81640625" style="1"/>
    <col min="11526" max="11526" width="25.453125" style="1" customWidth="1"/>
    <col min="11527" max="11527" width="19" style="1" customWidth="1"/>
    <col min="11528" max="11543" width="0" style="1" hidden="1" customWidth="1"/>
    <col min="11544" max="11770" width="9.1796875" style="1" customWidth="1"/>
    <col min="11771" max="11771" width="20" style="1" customWidth="1"/>
    <col min="11772" max="11772" width="32.81640625" style="1" customWidth="1"/>
    <col min="11773" max="11773" width="17.453125" style="1" customWidth="1"/>
    <col min="11774" max="11774" width="17.1796875" style="1" customWidth="1"/>
    <col min="11775" max="11775" width="23.81640625" style="1"/>
    <col min="11776" max="11776" width="9.1796875" style="1" customWidth="1"/>
    <col min="11777" max="11777" width="28.453125" style="1" customWidth="1"/>
    <col min="11778" max="11778" width="37.54296875" style="1" customWidth="1"/>
    <col min="11779" max="11779" width="17.453125" style="1" customWidth="1"/>
    <col min="11780" max="11780" width="17.1796875" style="1" customWidth="1"/>
    <col min="11781" max="11781" width="23.81640625" style="1"/>
    <col min="11782" max="11782" width="25.453125" style="1" customWidth="1"/>
    <col min="11783" max="11783" width="19" style="1" customWidth="1"/>
    <col min="11784" max="11799" width="0" style="1" hidden="1" customWidth="1"/>
    <col min="11800" max="12026" width="9.1796875" style="1" customWidth="1"/>
    <col min="12027" max="12027" width="20" style="1" customWidth="1"/>
    <col min="12028" max="12028" width="32.81640625" style="1" customWidth="1"/>
    <col min="12029" max="12029" width="17.453125" style="1" customWidth="1"/>
    <col min="12030" max="12030" width="17.1796875" style="1" customWidth="1"/>
    <col min="12031" max="12031" width="23.81640625" style="1"/>
    <col min="12032" max="12032" width="9.1796875" style="1" customWidth="1"/>
    <col min="12033" max="12033" width="28.453125" style="1" customWidth="1"/>
    <col min="12034" max="12034" width="37.54296875" style="1" customWidth="1"/>
    <col min="12035" max="12035" width="17.453125" style="1" customWidth="1"/>
    <col min="12036" max="12036" width="17.1796875" style="1" customWidth="1"/>
    <col min="12037" max="12037" width="23.81640625" style="1"/>
    <col min="12038" max="12038" width="25.453125" style="1" customWidth="1"/>
    <col min="12039" max="12039" width="19" style="1" customWidth="1"/>
    <col min="12040" max="12055" width="0" style="1" hidden="1" customWidth="1"/>
    <col min="12056" max="12282" width="9.1796875" style="1" customWidth="1"/>
    <col min="12283" max="12283" width="20" style="1" customWidth="1"/>
    <col min="12284" max="12284" width="32.81640625" style="1" customWidth="1"/>
    <col min="12285" max="12285" width="17.453125" style="1" customWidth="1"/>
    <col min="12286" max="12286" width="17.1796875" style="1" customWidth="1"/>
    <col min="12287" max="12287" width="23.81640625" style="1"/>
    <col min="12288" max="12288" width="9.1796875" style="1" customWidth="1"/>
    <col min="12289" max="12289" width="28.453125" style="1" customWidth="1"/>
    <col min="12290" max="12290" width="37.54296875" style="1" customWidth="1"/>
    <col min="12291" max="12291" width="17.453125" style="1" customWidth="1"/>
    <col min="12292" max="12292" width="17.1796875" style="1" customWidth="1"/>
    <col min="12293" max="12293" width="23.81640625" style="1"/>
    <col min="12294" max="12294" width="25.453125" style="1" customWidth="1"/>
    <col min="12295" max="12295" width="19" style="1" customWidth="1"/>
    <col min="12296" max="12311" width="0" style="1" hidden="1" customWidth="1"/>
    <col min="12312" max="12538" width="9.1796875" style="1" customWidth="1"/>
    <col min="12539" max="12539" width="20" style="1" customWidth="1"/>
    <col min="12540" max="12540" width="32.81640625" style="1" customWidth="1"/>
    <col min="12541" max="12541" width="17.453125" style="1" customWidth="1"/>
    <col min="12542" max="12542" width="17.1796875" style="1" customWidth="1"/>
    <col min="12543" max="12543" width="23.81640625" style="1"/>
    <col min="12544" max="12544" width="9.1796875" style="1" customWidth="1"/>
    <col min="12545" max="12545" width="28.453125" style="1" customWidth="1"/>
    <col min="12546" max="12546" width="37.54296875" style="1" customWidth="1"/>
    <col min="12547" max="12547" width="17.453125" style="1" customWidth="1"/>
    <col min="12548" max="12548" width="17.1796875" style="1" customWidth="1"/>
    <col min="12549" max="12549" width="23.81640625" style="1"/>
    <col min="12550" max="12550" width="25.453125" style="1" customWidth="1"/>
    <col min="12551" max="12551" width="19" style="1" customWidth="1"/>
    <col min="12552" max="12567" width="0" style="1" hidden="1" customWidth="1"/>
    <col min="12568" max="12794" width="9.1796875" style="1" customWidth="1"/>
    <col min="12795" max="12795" width="20" style="1" customWidth="1"/>
    <col min="12796" max="12796" width="32.81640625" style="1" customWidth="1"/>
    <col min="12797" max="12797" width="17.453125" style="1" customWidth="1"/>
    <col min="12798" max="12798" width="17.1796875" style="1" customWidth="1"/>
    <col min="12799" max="12799" width="23.81640625" style="1"/>
    <col min="12800" max="12800" width="9.1796875" style="1" customWidth="1"/>
    <col min="12801" max="12801" width="28.453125" style="1" customWidth="1"/>
    <col min="12802" max="12802" width="37.54296875" style="1" customWidth="1"/>
    <col min="12803" max="12803" width="17.453125" style="1" customWidth="1"/>
    <col min="12804" max="12804" width="17.1796875" style="1" customWidth="1"/>
    <col min="12805" max="12805" width="23.81640625" style="1"/>
    <col min="12806" max="12806" width="25.453125" style="1" customWidth="1"/>
    <col min="12807" max="12807" width="19" style="1" customWidth="1"/>
    <col min="12808" max="12823" width="0" style="1" hidden="1" customWidth="1"/>
    <col min="12824" max="13050" width="9.1796875" style="1" customWidth="1"/>
    <col min="13051" max="13051" width="20" style="1" customWidth="1"/>
    <col min="13052" max="13052" width="32.81640625" style="1" customWidth="1"/>
    <col min="13053" max="13053" width="17.453125" style="1" customWidth="1"/>
    <col min="13054" max="13054" width="17.1796875" style="1" customWidth="1"/>
    <col min="13055" max="13055" width="23.81640625" style="1"/>
    <col min="13056" max="13056" width="9.1796875" style="1" customWidth="1"/>
    <col min="13057" max="13057" width="28.453125" style="1" customWidth="1"/>
    <col min="13058" max="13058" width="37.54296875" style="1" customWidth="1"/>
    <col min="13059" max="13059" width="17.453125" style="1" customWidth="1"/>
    <col min="13060" max="13060" width="17.1796875" style="1" customWidth="1"/>
    <col min="13061" max="13061" width="23.81640625" style="1"/>
    <col min="13062" max="13062" width="25.453125" style="1" customWidth="1"/>
    <col min="13063" max="13063" width="19" style="1" customWidth="1"/>
    <col min="13064" max="13079" width="0" style="1" hidden="1" customWidth="1"/>
    <col min="13080" max="13306" width="9.1796875" style="1" customWidth="1"/>
    <col min="13307" max="13307" width="20" style="1" customWidth="1"/>
    <col min="13308" max="13308" width="32.81640625" style="1" customWidth="1"/>
    <col min="13309" max="13309" width="17.453125" style="1" customWidth="1"/>
    <col min="13310" max="13310" width="17.1796875" style="1" customWidth="1"/>
    <col min="13311" max="13311" width="23.81640625" style="1"/>
    <col min="13312" max="13312" width="9.1796875" style="1" customWidth="1"/>
    <col min="13313" max="13313" width="28.453125" style="1" customWidth="1"/>
    <col min="13314" max="13314" width="37.54296875" style="1" customWidth="1"/>
    <col min="13315" max="13315" width="17.453125" style="1" customWidth="1"/>
    <col min="13316" max="13316" width="17.1796875" style="1" customWidth="1"/>
    <col min="13317" max="13317" width="23.81640625" style="1"/>
    <col min="13318" max="13318" width="25.453125" style="1" customWidth="1"/>
    <col min="13319" max="13319" width="19" style="1" customWidth="1"/>
    <col min="13320" max="13335" width="0" style="1" hidden="1" customWidth="1"/>
    <col min="13336" max="13562" width="9.1796875" style="1" customWidth="1"/>
    <col min="13563" max="13563" width="20" style="1" customWidth="1"/>
    <col min="13564" max="13564" width="32.81640625" style="1" customWidth="1"/>
    <col min="13565" max="13565" width="17.453125" style="1" customWidth="1"/>
    <col min="13566" max="13566" width="17.1796875" style="1" customWidth="1"/>
    <col min="13567" max="13567" width="23.81640625" style="1"/>
    <col min="13568" max="13568" width="9.1796875" style="1" customWidth="1"/>
    <col min="13569" max="13569" width="28.453125" style="1" customWidth="1"/>
    <col min="13570" max="13570" width="37.54296875" style="1" customWidth="1"/>
    <col min="13571" max="13571" width="17.453125" style="1" customWidth="1"/>
    <col min="13572" max="13572" width="17.1796875" style="1" customWidth="1"/>
    <col min="13573" max="13573" width="23.81640625" style="1"/>
    <col min="13574" max="13574" width="25.453125" style="1" customWidth="1"/>
    <col min="13575" max="13575" width="19" style="1" customWidth="1"/>
    <col min="13576" max="13591" width="0" style="1" hidden="1" customWidth="1"/>
    <col min="13592" max="13818" width="9.1796875" style="1" customWidth="1"/>
    <col min="13819" max="13819" width="20" style="1" customWidth="1"/>
    <col min="13820" max="13820" width="32.81640625" style="1" customWidth="1"/>
    <col min="13821" max="13821" width="17.453125" style="1" customWidth="1"/>
    <col min="13822" max="13822" width="17.1796875" style="1" customWidth="1"/>
    <col min="13823" max="13823" width="23.81640625" style="1"/>
    <col min="13824" max="13824" width="9.1796875" style="1" customWidth="1"/>
    <col min="13825" max="13825" width="28.453125" style="1" customWidth="1"/>
    <col min="13826" max="13826" width="37.54296875" style="1" customWidth="1"/>
    <col min="13827" max="13827" width="17.453125" style="1" customWidth="1"/>
    <col min="13828" max="13828" width="17.1796875" style="1" customWidth="1"/>
    <col min="13829" max="13829" width="23.81640625" style="1"/>
    <col min="13830" max="13830" width="25.453125" style="1" customWidth="1"/>
    <col min="13831" max="13831" width="19" style="1" customWidth="1"/>
    <col min="13832" max="13847" width="0" style="1" hidden="1" customWidth="1"/>
    <col min="13848" max="14074" width="9.1796875" style="1" customWidth="1"/>
    <col min="14075" max="14075" width="20" style="1" customWidth="1"/>
    <col min="14076" max="14076" width="32.81640625" style="1" customWidth="1"/>
    <col min="14077" max="14077" width="17.453125" style="1" customWidth="1"/>
    <col min="14078" max="14078" width="17.1796875" style="1" customWidth="1"/>
    <col min="14079" max="14079" width="23.81640625" style="1"/>
    <col min="14080" max="14080" width="9.1796875" style="1" customWidth="1"/>
    <col min="14081" max="14081" width="28.453125" style="1" customWidth="1"/>
    <col min="14082" max="14082" width="37.54296875" style="1" customWidth="1"/>
    <col min="14083" max="14083" width="17.453125" style="1" customWidth="1"/>
    <col min="14084" max="14084" width="17.1796875" style="1" customWidth="1"/>
    <col min="14085" max="14085" width="23.81640625" style="1"/>
    <col min="14086" max="14086" width="25.453125" style="1" customWidth="1"/>
    <col min="14087" max="14087" width="19" style="1" customWidth="1"/>
    <col min="14088" max="14103" width="0" style="1" hidden="1" customWidth="1"/>
    <col min="14104" max="14330" width="9.1796875" style="1" customWidth="1"/>
    <col min="14331" max="14331" width="20" style="1" customWidth="1"/>
    <col min="14332" max="14332" width="32.81640625" style="1" customWidth="1"/>
    <col min="14333" max="14333" width="17.453125" style="1" customWidth="1"/>
    <col min="14334" max="14334" width="17.1796875" style="1" customWidth="1"/>
    <col min="14335" max="14335" width="23.81640625" style="1"/>
    <col min="14336" max="14336" width="9.1796875" style="1" customWidth="1"/>
    <col min="14337" max="14337" width="28.453125" style="1" customWidth="1"/>
    <col min="14338" max="14338" width="37.54296875" style="1" customWidth="1"/>
    <col min="14339" max="14339" width="17.453125" style="1" customWidth="1"/>
    <col min="14340" max="14340" width="17.1796875" style="1" customWidth="1"/>
    <col min="14341" max="14341" width="23.81640625" style="1"/>
    <col min="14342" max="14342" width="25.453125" style="1" customWidth="1"/>
    <col min="14343" max="14343" width="19" style="1" customWidth="1"/>
    <col min="14344" max="14359" width="0" style="1" hidden="1" customWidth="1"/>
    <col min="14360" max="14586" width="9.1796875" style="1" customWidth="1"/>
    <col min="14587" max="14587" width="20" style="1" customWidth="1"/>
    <col min="14588" max="14588" width="32.81640625" style="1" customWidth="1"/>
    <col min="14589" max="14589" width="17.453125" style="1" customWidth="1"/>
    <col min="14590" max="14590" width="17.1796875" style="1" customWidth="1"/>
    <col min="14591" max="14591" width="23.81640625" style="1"/>
    <col min="14592" max="14592" width="9.1796875" style="1" customWidth="1"/>
    <col min="14593" max="14593" width="28.453125" style="1" customWidth="1"/>
    <col min="14594" max="14594" width="37.54296875" style="1" customWidth="1"/>
    <col min="14595" max="14595" width="17.453125" style="1" customWidth="1"/>
    <col min="14596" max="14596" width="17.1796875" style="1" customWidth="1"/>
    <col min="14597" max="14597" width="23.81640625" style="1"/>
    <col min="14598" max="14598" width="25.453125" style="1" customWidth="1"/>
    <col min="14599" max="14599" width="19" style="1" customWidth="1"/>
    <col min="14600" max="14615" width="0" style="1" hidden="1" customWidth="1"/>
    <col min="14616" max="14842" width="9.1796875" style="1" customWidth="1"/>
    <col min="14843" max="14843" width="20" style="1" customWidth="1"/>
    <col min="14844" max="14844" width="32.81640625" style="1" customWidth="1"/>
    <col min="14845" max="14845" width="17.453125" style="1" customWidth="1"/>
    <col min="14846" max="14846" width="17.1796875" style="1" customWidth="1"/>
    <col min="14847" max="14847" width="23.81640625" style="1"/>
    <col min="14848" max="14848" width="9.1796875" style="1" customWidth="1"/>
    <col min="14849" max="14849" width="28.453125" style="1" customWidth="1"/>
    <col min="14850" max="14850" width="37.54296875" style="1" customWidth="1"/>
    <col min="14851" max="14851" width="17.453125" style="1" customWidth="1"/>
    <col min="14852" max="14852" width="17.1796875" style="1" customWidth="1"/>
    <col min="14853" max="14853" width="23.81640625" style="1"/>
    <col min="14854" max="14854" width="25.453125" style="1" customWidth="1"/>
    <col min="14855" max="14855" width="19" style="1" customWidth="1"/>
    <col min="14856" max="14871" width="0" style="1" hidden="1" customWidth="1"/>
    <col min="14872" max="15098" width="9.1796875" style="1" customWidth="1"/>
    <col min="15099" max="15099" width="20" style="1" customWidth="1"/>
    <col min="15100" max="15100" width="32.81640625" style="1" customWidth="1"/>
    <col min="15101" max="15101" width="17.453125" style="1" customWidth="1"/>
    <col min="15102" max="15102" width="17.1796875" style="1" customWidth="1"/>
    <col min="15103" max="15103" width="23.81640625" style="1"/>
    <col min="15104" max="15104" width="9.1796875" style="1" customWidth="1"/>
    <col min="15105" max="15105" width="28.453125" style="1" customWidth="1"/>
    <col min="15106" max="15106" width="37.54296875" style="1" customWidth="1"/>
    <col min="15107" max="15107" width="17.453125" style="1" customWidth="1"/>
    <col min="15108" max="15108" width="17.1796875" style="1" customWidth="1"/>
    <col min="15109" max="15109" width="23.81640625" style="1"/>
    <col min="15110" max="15110" width="25.453125" style="1" customWidth="1"/>
    <col min="15111" max="15111" width="19" style="1" customWidth="1"/>
    <col min="15112" max="15127" width="0" style="1" hidden="1" customWidth="1"/>
    <col min="15128" max="15354" width="9.1796875" style="1" customWidth="1"/>
    <col min="15355" max="15355" width="20" style="1" customWidth="1"/>
    <col min="15356" max="15356" width="32.81640625" style="1" customWidth="1"/>
    <col min="15357" max="15357" width="17.453125" style="1" customWidth="1"/>
    <col min="15358" max="15358" width="17.1796875" style="1" customWidth="1"/>
    <col min="15359" max="15359" width="23.81640625" style="1"/>
    <col min="15360" max="15360" width="9.1796875" style="1" customWidth="1"/>
    <col min="15361" max="15361" width="28.453125" style="1" customWidth="1"/>
    <col min="15362" max="15362" width="37.54296875" style="1" customWidth="1"/>
    <col min="15363" max="15363" width="17.453125" style="1" customWidth="1"/>
    <col min="15364" max="15364" width="17.1796875" style="1" customWidth="1"/>
    <col min="15365" max="15365" width="23.81640625" style="1"/>
    <col min="15366" max="15366" width="25.453125" style="1" customWidth="1"/>
    <col min="15367" max="15367" width="19" style="1" customWidth="1"/>
    <col min="15368" max="15383" width="0" style="1" hidden="1" customWidth="1"/>
    <col min="15384" max="15610" width="9.1796875" style="1" customWidth="1"/>
    <col min="15611" max="15611" width="20" style="1" customWidth="1"/>
    <col min="15612" max="15612" width="32.81640625" style="1" customWidth="1"/>
    <col min="15613" max="15613" width="17.453125" style="1" customWidth="1"/>
    <col min="15614" max="15614" width="17.1796875" style="1" customWidth="1"/>
    <col min="15615" max="15615" width="23.81640625" style="1"/>
    <col min="15616" max="15616" width="9.1796875" style="1" customWidth="1"/>
    <col min="15617" max="15617" width="28.453125" style="1" customWidth="1"/>
    <col min="15618" max="15618" width="37.54296875" style="1" customWidth="1"/>
    <col min="15619" max="15619" width="17.453125" style="1" customWidth="1"/>
    <col min="15620" max="15620" width="17.1796875" style="1" customWidth="1"/>
    <col min="15621" max="15621" width="23.81640625" style="1"/>
    <col min="15622" max="15622" width="25.453125" style="1" customWidth="1"/>
    <col min="15623" max="15623" width="19" style="1" customWidth="1"/>
    <col min="15624" max="15639" width="0" style="1" hidden="1" customWidth="1"/>
    <col min="15640" max="15866" width="9.1796875" style="1" customWidth="1"/>
    <col min="15867" max="15867" width="20" style="1" customWidth="1"/>
    <col min="15868" max="15868" width="32.81640625" style="1" customWidth="1"/>
    <col min="15869" max="15869" width="17.453125" style="1" customWidth="1"/>
    <col min="15870" max="15870" width="17.1796875" style="1" customWidth="1"/>
    <col min="15871" max="15871" width="23.81640625" style="1"/>
    <col min="15872" max="15872" width="9.1796875" style="1" customWidth="1"/>
    <col min="15873" max="15873" width="28.453125" style="1" customWidth="1"/>
    <col min="15874" max="15874" width="37.54296875" style="1" customWidth="1"/>
    <col min="15875" max="15875" width="17.453125" style="1" customWidth="1"/>
    <col min="15876" max="15876" width="17.1796875" style="1" customWidth="1"/>
    <col min="15877" max="15877" width="23.81640625" style="1"/>
    <col min="15878" max="15878" width="25.453125" style="1" customWidth="1"/>
    <col min="15879" max="15879" width="19" style="1" customWidth="1"/>
    <col min="15880" max="15895" width="0" style="1" hidden="1" customWidth="1"/>
    <col min="15896" max="16122" width="9.1796875" style="1" customWidth="1"/>
    <col min="16123" max="16123" width="20" style="1" customWidth="1"/>
    <col min="16124" max="16124" width="32.81640625" style="1" customWidth="1"/>
    <col min="16125" max="16125" width="17.453125" style="1" customWidth="1"/>
    <col min="16126" max="16126" width="17.1796875" style="1" customWidth="1"/>
    <col min="16127" max="16127" width="23.81640625" style="1"/>
    <col min="16128" max="16128" width="9.1796875" style="1" customWidth="1"/>
    <col min="16129" max="16129" width="28.453125" style="1" customWidth="1"/>
    <col min="16130" max="16130" width="37.54296875" style="1" customWidth="1"/>
    <col min="16131" max="16131" width="17.453125" style="1" customWidth="1"/>
    <col min="16132" max="16132" width="17.1796875" style="1" customWidth="1"/>
    <col min="16133" max="16133" width="23.81640625" style="1"/>
    <col min="16134" max="16134" width="25.453125" style="1" customWidth="1"/>
    <col min="16135" max="16135" width="19" style="1" customWidth="1"/>
    <col min="16136" max="16151" width="0" style="1" hidden="1" customWidth="1"/>
    <col min="16152" max="16378" width="9.1796875" style="1" customWidth="1"/>
    <col min="16379" max="16379" width="20" style="1" customWidth="1"/>
    <col min="16380" max="16380" width="32.81640625" style="1" customWidth="1"/>
    <col min="16381" max="16381" width="17.453125" style="1" customWidth="1"/>
    <col min="16382" max="16384" width="17.1796875" style="1" customWidth="1"/>
  </cols>
  <sheetData>
    <row r="1" spans="2:17" ht="42.75" customHeight="1" thickBot="1" x14ac:dyDescent="0.3">
      <c r="B1" s="295" t="s">
        <v>0</v>
      </c>
      <c r="C1" s="296"/>
      <c r="D1" s="296"/>
      <c r="E1" s="2" t="s">
        <v>1</v>
      </c>
      <c r="F1" s="3" t="str">
        <f>K9</f>
        <v>August</v>
      </c>
      <c r="G1" s="3">
        <f>K8</f>
        <v>2023</v>
      </c>
      <c r="H1" s="4"/>
      <c r="I1" s="5"/>
      <c r="J1" s="6"/>
      <c r="K1" s="6"/>
      <c r="L1" s="6"/>
      <c r="M1" s="7"/>
      <c r="N1" s="7"/>
    </row>
    <row r="2" spans="2:17" ht="8.25" customHeight="1" thickBot="1" x14ac:dyDescent="0.3">
      <c r="B2" s="8"/>
      <c r="C2" s="9"/>
      <c r="D2" s="9"/>
      <c r="E2" s="9"/>
      <c r="F2" s="9"/>
      <c r="G2" s="9"/>
      <c r="H2" s="9"/>
      <c r="I2" s="9"/>
    </row>
    <row r="3" spans="2:17" ht="20.25" customHeight="1" x14ac:dyDescent="0.25">
      <c r="B3" s="11" t="s">
        <v>2</v>
      </c>
      <c r="C3" s="297" t="s">
        <v>3</v>
      </c>
      <c r="D3" s="297"/>
      <c r="E3" s="297"/>
      <c r="F3" s="12" t="s">
        <v>4</v>
      </c>
      <c r="G3" s="297" t="s">
        <v>5</v>
      </c>
      <c r="H3" s="298"/>
      <c r="I3" s="9"/>
    </row>
    <row r="4" spans="2:17" ht="111" customHeight="1" thickBot="1" x14ac:dyDescent="0.3">
      <c r="B4" s="13" t="s">
        <v>6</v>
      </c>
      <c r="C4" s="299" t="s">
        <v>7</v>
      </c>
      <c r="D4" s="300"/>
      <c r="E4" s="300"/>
      <c r="F4" s="188" t="s">
        <v>159</v>
      </c>
      <c r="G4" s="301" t="s">
        <v>160</v>
      </c>
      <c r="H4" s="302"/>
      <c r="I4" s="190"/>
    </row>
    <row r="5" spans="2:17" ht="20.25" customHeight="1" thickBot="1" x14ac:dyDescent="0.3">
      <c r="B5" s="9"/>
      <c r="C5" s="9"/>
      <c r="D5" s="9"/>
      <c r="E5" s="9"/>
      <c r="F5" s="9"/>
      <c r="G5" s="9"/>
      <c r="H5" s="9"/>
      <c r="I5" s="9"/>
    </row>
    <row r="6" spans="2:17" ht="24" customHeight="1" thickBot="1" x14ac:dyDescent="0.3">
      <c r="B6" s="303" t="s">
        <v>8</v>
      </c>
      <c r="C6" s="303"/>
      <c r="D6" s="303"/>
      <c r="E6" s="303"/>
      <c r="F6" s="304" t="str">
        <f>CONCATENATE(F1," 1, ",G1)</f>
        <v>August 1, 2023</v>
      </c>
      <c r="G6" s="304" t="e">
        <f>CONCATENATE(#REF!," 1, ",#REF!)</f>
        <v>#REF!</v>
      </c>
      <c r="H6" s="16"/>
      <c r="I6" s="9"/>
      <c r="J6" s="285" t="s">
        <v>138</v>
      </c>
      <c r="K6" s="286"/>
      <c r="M6" s="287" t="s">
        <v>139</v>
      </c>
      <c r="N6" s="237"/>
    </row>
    <row r="7" spans="2:17" ht="24" customHeight="1" x14ac:dyDescent="0.25">
      <c r="B7" s="292" t="s">
        <v>161</v>
      </c>
      <c r="C7" s="292"/>
      <c r="D7" s="292"/>
      <c r="E7" s="292"/>
      <c r="F7" s="17">
        <f>K12</f>
        <v>570</v>
      </c>
      <c r="G7" s="18" t="s">
        <v>9</v>
      </c>
      <c r="H7" s="18"/>
      <c r="I7" s="18"/>
      <c r="J7" s="82"/>
      <c r="K7" s="83"/>
      <c r="M7" s="288"/>
      <c r="N7" s="289"/>
    </row>
    <row r="8" spans="2:17" ht="24" customHeight="1" x14ac:dyDescent="0.25">
      <c r="B8" s="279" t="s">
        <v>10</v>
      </c>
      <c r="C8" s="279"/>
      <c r="D8" s="279"/>
      <c r="E8" s="279"/>
      <c r="F8" s="279"/>
      <c r="G8" s="279"/>
      <c r="H8" s="279"/>
      <c r="I8" s="189"/>
      <c r="J8" s="84" t="s">
        <v>140</v>
      </c>
      <c r="K8" s="85">
        <v>2023</v>
      </c>
      <c r="M8" s="290"/>
      <c r="N8" s="291"/>
    </row>
    <row r="9" spans="2:17" ht="24" customHeight="1" x14ac:dyDescent="0.25">
      <c r="B9" s="279" t="s">
        <v>11</v>
      </c>
      <c r="C9" s="279"/>
      <c r="D9" s="279"/>
      <c r="E9" s="279"/>
      <c r="F9" s="279"/>
      <c r="G9" s="279"/>
      <c r="H9" s="279"/>
      <c r="I9" s="189"/>
      <c r="J9" s="84" t="s">
        <v>141</v>
      </c>
      <c r="K9" s="85" t="s">
        <v>154</v>
      </c>
      <c r="L9" s="86"/>
      <c r="M9" s="87" t="s">
        <v>143</v>
      </c>
      <c r="N9" s="88">
        <v>2022</v>
      </c>
    </row>
    <row r="10" spans="2:17" ht="24" customHeight="1" thickBot="1" x14ac:dyDescent="0.3">
      <c r="B10" s="293" t="s">
        <v>12</v>
      </c>
      <c r="C10" s="293"/>
      <c r="D10" s="294" t="str">
        <f>CONCATENATE("The ",F1," ",G1," Average is")</f>
        <v>The August 2023 Average is</v>
      </c>
      <c r="E10" s="294"/>
      <c r="F10" s="294"/>
      <c r="G10" s="20">
        <f>K13</f>
        <v>645</v>
      </c>
      <c r="H10" s="21" t="s">
        <v>13</v>
      </c>
      <c r="I10" s="22"/>
      <c r="J10" s="89"/>
      <c r="K10" s="90"/>
      <c r="M10" s="91" t="s">
        <v>144</v>
      </c>
      <c r="N10" s="92" t="s">
        <v>145</v>
      </c>
    </row>
    <row r="11" spans="2:17" ht="24" customHeight="1" thickBot="1" x14ac:dyDescent="0.3">
      <c r="B11" s="282" t="s">
        <v>14</v>
      </c>
      <c r="C11" s="282"/>
      <c r="D11" s="282"/>
      <c r="E11" s="282"/>
      <c r="F11" s="282"/>
      <c r="G11" s="282"/>
      <c r="H11" s="282"/>
      <c r="I11" s="23"/>
      <c r="J11" s="283" t="s">
        <v>0</v>
      </c>
      <c r="K11" s="284"/>
      <c r="M11" s="91" t="s">
        <v>146</v>
      </c>
      <c r="N11" s="93" t="s">
        <v>116</v>
      </c>
      <c r="P11" s="24"/>
      <c r="Q11" s="24"/>
    </row>
    <row r="12" spans="2:17" ht="24" customHeight="1" x14ac:dyDescent="0.25">
      <c r="B12" s="279" t="s">
        <v>162</v>
      </c>
      <c r="C12" s="279"/>
      <c r="D12" s="279"/>
      <c r="E12" s="279"/>
      <c r="F12" s="17">
        <f>K12</f>
        <v>570</v>
      </c>
      <c r="G12" s="18" t="s">
        <v>9</v>
      </c>
      <c r="I12" s="18"/>
      <c r="J12" s="84" t="s">
        <v>147</v>
      </c>
      <c r="K12" s="94">
        <v>570</v>
      </c>
      <c r="M12" s="91" t="s">
        <v>148</v>
      </c>
      <c r="N12" s="93" t="s">
        <v>116</v>
      </c>
      <c r="P12" s="24"/>
      <c r="Q12" s="24"/>
    </row>
    <row r="13" spans="2:17" ht="24" customHeight="1" thickBot="1" x14ac:dyDescent="0.3">
      <c r="B13" s="279" t="s">
        <v>15</v>
      </c>
      <c r="C13" s="279"/>
      <c r="D13" s="279"/>
      <c r="E13" s="279"/>
      <c r="F13" s="279"/>
      <c r="G13" s="279"/>
      <c r="H13" s="279"/>
      <c r="I13" s="189"/>
      <c r="J13" s="95" t="s">
        <v>149</v>
      </c>
      <c r="K13" s="96">
        <v>645</v>
      </c>
      <c r="M13" s="91" t="s">
        <v>150</v>
      </c>
      <c r="N13" s="93" t="s">
        <v>116</v>
      </c>
      <c r="P13" s="24"/>
      <c r="Q13" s="24"/>
    </row>
    <row r="14" spans="2:17" ht="24" customHeight="1" x14ac:dyDescent="0.25">
      <c r="B14" s="279" t="s">
        <v>16</v>
      </c>
      <c r="C14" s="279"/>
      <c r="D14" s="279"/>
      <c r="E14" s="279"/>
      <c r="F14" s="279"/>
      <c r="G14" s="279"/>
      <c r="H14" s="279"/>
      <c r="I14" s="189"/>
      <c r="J14" s="1"/>
      <c r="K14" s="1"/>
      <c r="M14" s="91" t="s">
        <v>142</v>
      </c>
      <c r="N14" s="97">
        <v>655</v>
      </c>
      <c r="P14" s="24"/>
      <c r="Q14" s="24"/>
    </row>
    <row r="15" spans="2:17" ht="24" customHeight="1" x14ac:dyDescent="0.25">
      <c r="B15" s="279" t="s">
        <v>17</v>
      </c>
      <c r="C15" s="279"/>
      <c r="D15" s="279"/>
      <c r="E15" s="279"/>
      <c r="F15" s="279"/>
      <c r="G15" s="279"/>
      <c r="H15" s="279"/>
      <c r="I15" s="189"/>
      <c r="J15" s="1"/>
      <c r="K15" s="1"/>
      <c r="M15" s="91" t="s">
        <v>151</v>
      </c>
      <c r="N15" s="97">
        <v>719</v>
      </c>
      <c r="P15" s="24"/>
      <c r="Q15" s="24"/>
    </row>
    <row r="16" spans="2:17" ht="24" customHeight="1" x14ac:dyDescent="0.25">
      <c r="B16" s="279" t="s">
        <v>18</v>
      </c>
      <c r="C16" s="279"/>
      <c r="D16" s="279"/>
      <c r="E16" s="279"/>
      <c r="F16" s="279"/>
      <c r="G16" s="279"/>
      <c r="H16" s="279"/>
      <c r="I16" s="189"/>
      <c r="J16" s="1"/>
      <c r="K16" s="1"/>
      <c r="M16" s="91" t="s">
        <v>152</v>
      </c>
      <c r="N16" s="97">
        <v>779</v>
      </c>
      <c r="P16" s="24"/>
      <c r="Q16" s="24"/>
    </row>
    <row r="17" spans="2:17" ht="24" customHeight="1" x14ac:dyDescent="0.25">
      <c r="B17" s="279" t="s">
        <v>19</v>
      </c>
      <c r="C17" s="279"/>
      <c r="D17" s="279"/>
      <c r="E17" s="279"/>
      <c r="F17" s="279"/>
      <c r="G17" s="279"/>
      <c r="H17" s="279"/>
      <c r="I17" s="189"/>
      <c r="J17" s="1"/>
      <c r="K17" s="1"/>
      <c r="M17" s="91" t="s">
        <v>153</v>
      </c>
      <c r="N17" s="97">
        <v>824</v>
      </c>
      <c r="P17" s="24"/>
      <c r="Q17" s="24"/>
    </row>
    <row r="18" spans="2:17" ht="24" customHeight="1" thickBot="1" x14ac:dyDescent="0.3">
      <c r="B18" s="280" t="s">
        <v>20</v>
      </c>
      <c r="C18" s="281"/>
      <c r="D18" s="281"/>
      <c r="E18" s="281"/>
      <c r="F18" s="281"/>
      <c r="G18" s="281"/>
      <c r="H18" s="281"/>
      <c r="I18" s="25"/>
      <c r="J18" s="98"/>
      <c r="K18" s="99"/>
      <c r="M18" s="91" t="s">
        <v>154</v>
      </c>
      <c r="N18" s="97">
        <v>829</v>
      </c>
      <c r="P18" s="24"/>
      <c r="Q18" s="24"/>
    </row>
    <row r="19" spans="2:17" ht="33.65" customHeight="1" thickBot="1" x14ac:dyDescent="0.3">
      <c r="B19" s="254" t="s">
        <v>22</v>
      </c>
      <c r="C19" s="229"/>
      <c r="D19" s="229"/>
      <c r="E19" s="229"/>
      <c r="F19" s="229"/>
      <c r="G19" s="229"/>
      <c r="H19" s="230"/>
      <c r="I19" s="9"/>
      <c r="J19" s="100"/>
      <c r="K19" s="99"/>
      <c r="M19" s="91" t="s">
        <v>156</v>
      </c>
      <c r="N19" s="97">
        <v>764</v>
      </c>
      <c r="P19" s="24"/>
      <c r="Q19" s="24"/>
    </row>
    <row r="20" spans="2:17" ht="33.65" customHeight="1" thickBot="1" x14ac:dyDescent="0.3">
      <c r="B20" s="28" t="s">
        <v>23</v>
      </c>
      <c r="C20" s="29" t="s">
        <v>24</v>
      </c>
      <c r="D20" s="30" t="s">
        <v>25</v>
      </c>
      <c r="E20" s="30" t="s">
        <v>26</v>
      </c>
      <c r="F20" s="30" t="s">
        <v>27</v>
      </c>
      <c r="G20" s="255" t="s">
        <v>28</v>
      </c>
      <c r="H20" s="256"/>
      <c r="I20" s="31"/>
      <c r="J20" s="100"/>
      <c r="K20" s="99"/>
      <c r="M20" s="91" t="s">
        <v>157</v>
      </c>
      <c r="N20" s="97">
        <v>690</v>
      </c>
      <c r="P20" s="24"/>
      <c r="Q20" s="24"/>
    </row>
    <row r="21" spans="2:17" ht="29.15" customHeight="1" thickBot="1" x14ac:dyDescent="0.35">
      <c r="B21" s="32" t="s">
        <v>29</v>
      </c>
      <c r="C21" s="33" t="s">
        <v>30</v>
      </c>
      <c r="D21" s="34">
        <v>100</v>
      </c>
      <c r="E21" s="35">
        <v>0.2</v>
      </c>
      <c r="F21" s="36">
        <v>100.2</v>
      </c>
      <c r="G21" s="259">
        <f t="shared" ref="G21:G50" si="0">IF((ABS((($K$13-$K$12)/235)*F21/100))&gt;0.01, ((($K$13-$K$12)/235)*F21/100), 0)</f>
        <v>0.31978723404255321</v>
      </c>
      <c r="H21" s="260" t="e">
        <f t="shared" ref="H21:H26" si="1">IF((ABS((J13-J12)*E21/100))&gt;0.1, (J13-J12)*E21/100, 0)</f>
        <v>#VALUE!</v>
      </c>
      <c r="I21" s="37"/>
      <c r="K21" s="99"/>
      <c r="L21" s="1"/>
      <c r="M21" s="101" t="s">
        <v>158</v>
      </c>
      <c r="N21" s="102">
        <v>640</v>
      </c>
      <c r="P21" s="24"/>
      <c r="Q21" s="24"/>
    </row>
    <row r="22" spans="2:17" ht="29.15" customHeight="1" x14ac:dyDescent="0.3">
      <c r="B22" s="38">
        <v>702.30010000000004</v>
      </c>
      <c r="C22" s="39" t="s">
        <v>31</v>
      </c>
      <c r="D22" s="40">
        <v>55</v>
      </c>
      <c r="E22" s="40">
        <v>1.7</v>
      </c>
      <c r="F22" s="41">
        <v>56.7</v>
      </c>
      <c r="G22" s="252">
        <f t="shared" si="0"/>
        <v>0.18095744680851067</v>
      </c>
      <c r="H22" s="253" t="e">
        <f t="shared" si="1"/>
        <v>#VALUE!</v>
      </c>
      <c r="I22" s="37"/>
      <c r="M22" s="87"/>
      <c r="N22" s="88">
        <v>2023</v>
      </c>
    </row>
    <row r="23" spans="2:17" ht="29.15" customHeight="1" x14ac:dyDescent="0.3">
      <c r="B23" s="38">
        <v>702.30020000000002</v>
      </c>
      <c r="C23" s="39" t="s">
        <v>32</v>
      </c>
      <c r="D23" s="40">
        <v>55</v>
      </c>
      <c r="E23" s="40">
        <v>1.7</v>
      </c>
      <c r="F23" s="41">
        <v>56.7</v>
      </c>
      <c r="G23" s="252">
        <f t="shared" si="0"/>
        <v>0.18095744680851067</v>
      </c>
      <c r="H23" s="253">
        <f t="shared" si="1"/>
        <v>0</v>
      </c>
      <c r="I23" s="37"/>
      <c r="M23" s="91" t="s">
        <v>144</v>
      </c>
      <c r="N23" s="92" t="s">
        <v>145</v>
      </c>
    </row>
    <row r="24" spans="2:17" ht="29.15" customHeight="1" x14ac:dyDescent="0.3">
      <c r="B24" s="38">
        <v>702.31010000000003</v>
      </c>
      <c r="C24" s="39" t="s">
        <v>33</v>
      </c>
      <c r="D24" s="40">
        <v>63</v>
      </c>
      <c r="E24" s="40">
        <v>2.7</v>
      </c>
      <c r="F24" s="41">
        <v>65.7</v>
      </c>
      <c r="G24" s="252">
        <f t="shared" si="0"/>
        <v>0.2096808510638298</v>
      </c>
      <c r="H24" s="253">
        <f t="shared" si="1"/>
        <v>0</v>
      </c>
      <c r="I24" s="37"/>
      <c r="M24" s="91" t="s">
        <v>146</v>
      </c>
      <c r="N24" s="97">
        <v>626</v>
      </c>
    </row>
    <row r="25" spans="2:17" ht="29.15" customHeight="1" x14ac:dyDescent="0.3">
      <c r="B25" s="38">
        <v>702.31020000000001</v>
      </c>
      <c r="C25" s="39" t="s">
        <v>34</v>
      </c>
      <c r="D25" s="40">
        <v>63</v>
      </c>
      <c r="E25" s="40">
        <v>2.7</v>
      </c>
      <c r="F25" s="41">
        <v>65.7</v>
      </c>
      <c r="G25" s="252">
        <f t="shared" si="0"/>
        <v>0.2096808510638298</v>
      </c>
      <c r="H25" s="253">
        <f t="shared" si="1"/>
        <v>0</v>
      </c>
      <c r="I25" s="37"/>
      <c r="M25" s="91" t="s">
        <v>148</v>
      </c>
      <c r="N25" s="97">
        <v>608</v>
      </c>
    </row>
    <row r="26" spans="2:17" ht="29.15" customHeight="1" x14ac:dyDescent="0.3">
      <c r="B26" s="38">
        <v>702.32010000000002</v>
      </c>
      <c r="C26" s="39" t="s">
        <v>35</v>
      </c>
      <c r="D26" s="40">
        <v>65</v>
      </c>
      <c r="E26" s="40">
        <v>8.1999999999999993</v>
      </c>
      <c r="F26" s="41">
        <v>73.2</v>
      </c>
      <c r="G26" s="252">
        <f t="shared" si="0"/>
        <v>0.23361702127659575</v>
      </c>
      <c r="H26" s="253">
        <f t="shared" si="1"/>
        <v>0</v>
      </c>
      <c r="I26" s="37"/>
      <c r="M26" s="91" t="s">
        <v>150</v>
      </c>
      <c r="N26" s="97">
        <v>617</v>
      </c>
    </row>
    <row r="27" spans="2:17" ht="29.15" customHeight="1" x14ac:dyDescent="0.3">
      <c r="B27" s="38">
        <v>702.33010000000002</v>
      </c>
      <c r="C27" s="39" t="s">
        <v>36</v>
      </c>
      <c r="D27" s="40">
        <v>65</v>
      </c>
      <c r="E27" s="40">
        <v>8.1999999999999993</v>
      </c>
      <c r="F27" s="41">
        <v>73.2</v>
      </c>
      <c r="G27" s="252">
        <f t="shared" si="0"/>
        <v>0.23361702127659575</v>
      </c>
      <c r="H27" s="253" t="e">
        <f>IF((ABS((#REF!-J18)*E27/100))&gt;0.1, (#REF!-J18)*E27/100, 0)</f>
        <v>#REF!</v>
      </c>
      <c r="I27" s="37"/>
      <c r="M27" s="91" t="s">
        <v>142</v>
      </c>
      <c r="N27" s="97">
        <v>612</v>
      </c>
    </row>
    <row r="28" spans="2:17" ht="29.15" customHeight="1" x14ac:dyDescent="0.3">
      <c r="B28" s="38">
        <v>702.34010000000001</v>
      </c>
      <c r="C28" s="39" t="s">
        <v>37</v>
      </c>
      <c r="D28" s="40">
        <v>65</v>
      </c>
      <c r="E28" s="40">
        <v>2.7</v>
      </c>
      <c r="F28" s="41">
        <v>67.7</v>
      </c>
      <c r="G28" s="252">
        <f t="shared" si="0"/>
        <v>0.21606382978723407</v>
      </c>
      <c r="H28" s="253" t="e">
        <f>IF((ABS((J19-#REF!)*E28/100))&gt;0.1, (J19-#REF!)*E28/100, 0)</f>
        <v>#REF!</v>
      </c>
      <c r="I28" s="37"/>
      <c r="M28" s="91" t="s">
        <v>151</v>
      </c>
      <c r="N28" s="97">
        <v>621</v>
      </c>
    </row>
    <row r="29" spans="2:17" ht="29.15" customHeight="1" x14ac:dyDescent="0.3">
      <c r="B29" s="38">
        <v>702.34019999999998</v>
      </c>
      <c r="C29" s="39" t="s">
        <v>38</v>
      </c>
      <c r="D29" s="40">
        <v>65</v>
      </c>
      <c r="E29" s="42">
        <v>8.1999999999999993</v>
      </c>
      <c r="F29" s="41">
        <v>73.2</v>
      </c>
      <c r="G29" s="252">
        <f t="shared" si="0"/>
        <v>0.23361702127659575</v>
      </c>
      <c r="H29" s="253">
        <f t="shared" ref="H29:H30" si="2">IF((ABS((J20-J19)*E29/100))&gt;0.1, (J20-J19)*E29/100, 0)</f>
        <v>0</v>
      </c>
      <c r="I29" s="37"/>
      <c r="M29" s="91" t="s">
        <v>152</v>
      </c>
      <c r="N29" s="97">
        <v>635</v>
      </c>
    </row>
    <row r="30" spans="2:17" ht="29.15" customHeight="1" x14ac:dyDescent="0.3">
      <c r="B30" s="38">
        <v>702.3501</v>
      </c>
      <c r="C30" s="39" t="s">
        <v>39</v>
      </c>
      <c r="D30" s="40">
        <v>57</v>
      </c>
      <c r="E30" s="40">
        <v>0.2</v>
      </c>
      <c r="F30" s="41">
        <v>57.2</v>
      </c>
      <c r="G30" s="252">
        <f t="shared" si="0"/>
        <v>0.18255319148936175</v>
      </c>
      <c r="H30" s="253">
        <f t="shared" si="2"/>
        <v>0</v>
      </c>
      <c r="I30" s="37"/>
      <c r="M30" s="91" t="s">
        <v>153</v>
      </c>
      <c r="N30" s="97">
        <v>640</v>
      </c>
    </row>
    <row r="31" spans="2:17" ht="29.15" customHeight="1" x14ac:dyDescent="0.3">
      <c r="B31" s="43" t="s">
        <v>40</v>
      </c>
      <c r="C31" s="44" t="s">
        <v>39</v>
      </c>
      <c r="D31" s="45">
        <v>65</v>
      </c>
      <c r="E31" s="45">
        <v>0.2</v>
      </c>
      <c r="F31" s="46">
        <v>65.2</v>
      </c>
      <c r="G31" s="277">
        <f t="shared" si="0"/>
        <v>0.20808510638297875</v>
      </c>
      <c r="H31" s="278" t="e">
        <f>IF((ABS((#REF!-J21)*E31/100))&gt;0.1, (#REF!-J21)*E31/100, 0)</f>
        <v>#REF!</v>
      </c>
      <c r="I31" s="37"/>
      <c r="M31" s="91" t="s">
        <v>154</v>
      </c>
      <c r="N31" s="97">
        <v>645</v>
      </c>
    </row>
    <row r="32" spans="2:17" ht="29.15" customHeight="1" x14ac:dyDescent="0.3">
      <c r="B32" s="38">
        <v>702.36009999999999</v>
      </c>
      <c r="C32" s="39" t="s">
        <v>41</v>
      </c>
      <c r="D32" s="40">
        <v>57</v>
      </c>
      <c r="E32" s="40">
        <v>0.2</v>
      </c>
      <c r="F32" s="41">
        <v>57.2</v>
      </c>
      <c r="G32" s="252">
        <f t="shared" si="0"/>
        <v>0.18255319148936175</v>
      </c>
      <c r="H32" s="253" t="e">
        <f>IF((ABS((#REF!-#REF!)*E32/100))&gt;0.1, (#REF!-#REF!)*E32/100, 0)</f>
        <v>#REF!</v>
      </c>
      <c r="I32" s="37"/>
      <c r="M32" s="91" t="s">
        <v>155</v>
      </c>
      <c r="N32" s="97"/>
    </row>
    <row r="33" spans="2:14" ht="29.15" customHeight="1" x14ac:dyDescent="0.3">
      <c r="B33" s="43" t="s">
        <v>42</v>
      </c>
      <c r="C33" s="44" t="s">
        <v>41</v>
      </c>
      <c r="D33" s="45">
        <v>65</v>
      </c>
      <c r="E33" s="45">
        <v>0.2</v>
      </c>
      <c r="F33" s="46">
        <v>65.2</v>
      </c>
      <c r="G33" s="277">
        <f t="shared" si="0"/>
        <v>0.20808510638297875</v>
      </c>
      <c r="H33" s="278" t="e">
        <f>IF((ABS((#REF!-#REF!)*E33/100))&gt;0.1, (#REF!-#REF!)*E33/100, 0)</f>
        <v>#REF!</v>
      </c>
      <c r="I33" s="37"/>
      <c r="M33" s="91" t="s">
        <v>156</v>
      </c>
      <c r="N33" s="97"/>
    </row>
    <row r="34" spans="2:14" ht="29.15" customHeight="1" x14ac:dyDescent="0.3">
      <c r="B34" s="38" t="s">
        <v>43</v>
      </c>
      <c r="C34" s="39" t="s">
        <v>44</v>
      </c>
      <c r="D34" s="40">
        <v>63</v>
      </c>
      <c r="E34" s="40">
        <v>2.7</v>
      </c>
      <c r="F34" s="41">
        <v>65.7</v>
      </c>
      <c r="G34" s="252">
        <f t="shared" si="0"/>
        <v>0.2096808510638298</v>
      </c>
      <c r="H34" s="253" t="e">
        <f>IF((ABS((#REF!-#REF!)*E34/100))&gt;0.1, (#REF!-#REF!)*E34/100, 0)</f>
        <v>#REF!</v>
      </c>
      <c r="I34" s="37"/>
      <c r="M34" s="91" t="s">
        <v>157</v>
      </c>
      <c r="N34" s="97"/>
    </row>
    <row r="35" spans="2:14" ht="29.15" customHeight="1" thickBot="1" x14ac:dyDescent="0.35">
      <c r="B35" s="38" t="s">
        <v>45</v>
      </c>
      <c r="C35" s="39" t="s">
        <v>46</v>
      </c>
      <c r="D35" s="40">
        <v>63</v>
      </c>
      <c r="E35" s="40">
        <v>2.7</v>
      </c>
      <c r="F35" s="41">
        <v>65.7</v>
      </c>
      <c r="G35" s="252">
        <f t="shared" si="0"/>
        <v>0.2096808510638298</v>
      </c>
      <c r="H35" s="253" t="e">
        <f>IF((ABS((#REF!-#REF!)*E35/100))&gt;0.1, (#REF!-#REF!)*E35/100, 0)</f>
        <v>#REF!</v>
      </c>
      <c r="I35" s="37"/>
      <c r="M35" s="101" t="s">
        <v>158</v>
      </c>
      <c r="N35" s="102"/>
    </row>
    <row r="36" spans="2:14" ht="29.15" customHeight="1" x14ac:dyDescent="0.3">
      <c r="B36" s="38" t="s">
        <v>47</v>
      </c>
      <c r="C36" s="39" t="s">
        <v>48</v>
      </c>
      <c r="D36" s="40">
        <v>65</v>
      </c>
      <c r="E36" s="40">
        <v>8.1999999999999993</v>
      </c>
      <c r="F36" s="41">
        <v>73.2</v>
      </c>
      <c r="G36" s="252">
        <f t="shared" si="0"/>
        <v>0.23361702127659575</v>
      </c>
      <c r="H36" s="253" t="e">
        <f>IF((ABS((#REF!-#REF!)*E36/100))&gt;0.1, (#REF!-#REF!)*E36/100, 0)</f>
        <v>#REF!</v>
      </c>
      <c r="I36" s="37"/>
      <c r="M36" s="87"/>
      <c r="N36" s="88">
        <v>2024</v>
      </c>
    </row>
    <row r="37" spans="2:14" ht="29.15" customHeight="1" x14ac:dyDescent="0.3">
      <c r="B37" s="38">
        <v>702.40009999999995</v>
      </c>
      <c r="C37" s="39" t="s">
        <v>49</v>
      </c>
      <c r="D37" s="40">
        <v>60</v>
      </c>
      <c r="E37" s="40">
        <v>2.7</v>
      </c>
      <c r="F37" s="41">
        <v>62.7</v>
      </c>
      <c r="G37" s="252">
        <f t="shared" si="0"/>
        <v>0.20010638297872343</v>
      </c>
      <c r="H37" s="253" t="e">
        <f>IF((ABS((#REF!-#REF!)*E37/100))&gt;0.1, (#REF!-#REF!)*E37/100, 0)</f>
        <v>#REF!</v>
      </c>
      <c r="I37" s="37"/>
      <c r="M37" s="91" t="s">
        <v>144</v>
      </c>
      <c r="N37" s="92" t="s">
        <v>145</v>
      </c>
    </row>
    <row r="38" spans="2:14" ht="29.15" customHeight="1" x14ac:dyDescent="0.3">
      <c r="B38" s="38">
        <v>702.40020000000004</v>
      </c>
      <c r="C38" s="39" t="s">
        <v>50</v>
      </c>
      <c r="D38" s="40">
        <v>60</v>
      </c>
      <c r="E38" s="42">
        <v>2.7</v>
      </c>
      <c r="F38" s="41">
        <v>62.7</v>
      </c>
      <c r="G38" s="252">
        <f t="shared" si="0"/>
        <v>0.20010638297872343</v>
      </c>
      <c r="H38" s="253" t="e">
        <f>IF((ABS((#REF!-#REF!)*E38/100))&gt;0.1, (#REF!-#REF!)*E38/100, 0)</f>
        <v>#REF!</v>
      </c>
      <c r="I38" s="37"/>
      <c r="M38" s="91" t="s">
        <v>146</v>
      </c>
      <c r="N38" s="97"/>
    </row>
    <row r="39" spans="2:14" ht="29.15" customHeight="1" x14ac:dyDescent="0.3">
      <c r="B39" s="38">
        <v>702.41010000000006</v>
      </c>
      <c r="C39" s="39" t="s">
        <v>51</v>
      </c>
      <c r="D39" s="40">
        <v>65</v>
      </c>
      <c r="E39" s="40">
        <v>2.7</v>
      </c>
      <c r="F39" s="41">
        <v>67.7</v>
      </c>
      <c r="G39" s="252">
        <f t="shared" si="0"/>
        <v>0.21606382978723407</v>
      </c>
      <c r="H39" s="253" t="e">
        <f>IF((ABS((#REF!-#REF!)*E39/100))&gt;0.1, (#REF!-#REF!)*E39/100, 0)</f>
        <v>#REF!</v>
      </c>
      <c r="I39" s="37"/>
      <c r="M39" s="91" t="s">
        <v>148</v>
      </c>
      <c r="N39" s="97"/>
    </row>
    <row r="40" spans="2:14" ht="29.15" customHeight="1" x14ac:dyDescent="0.3">
      <c r="B40" s="38">
        <v>702.42010000000005</v>
      </c>
      <c r="C40" s="39" t="s">
        <v>52</v>
      </c>
      <c r="D40" s="40">
        <v>65</v>
      </c>
      <c r="E40" s="40">
        <v>10.199999999999999</v>
      </c>
      <c r="F40" s="41">
        <v>75.2</v>
      </c>
      <c r="G40" s="252">
        <f t="shared" si="0"/>
        <v>0.24000000000000005</v>
      </c>
      <c r="H40" s="253" t="e">
        <f>IF((ABS((#REF!-#REF!)*E40/100))&gt;0.1, (#REF!-#REF!)*E40/100, 0)</f>
        <v>#REF!</v>
      </c>
      <c r="I40" s="37"/>
      <c r="M40" s="91" t="s">
        <v>150</v>
      </c>
      <c r="N40" s="97"/>
    </row>
    <row r="41" spans="2:14" ht="29.15" customHeight="1" thickBot="1" x14ac:dyDescent="0.35">
      <c r="B41" s="38">
        <v>702.43010000000004</v>
      </c>
      <c r="C41" s="39" t="s">
        <v>53</v>
      </c>
      <c r="D41" s="40">
        <v>65</v>
      </c>
      <c r="E41" s="40">
        <v>10.199999999999999</v>
      </c>
      <c r="F41" s="41">
        <v>75.2</v>
      </c>
      <c r="G41" s="252">
        <f t="shared" si="0"/>
        <v>0.24000000000000005</v>
      </c>
      <c r="H41" s="253" t="e">
        <f>IF((ABS((#REF!-#REF!)*E41/100))&gt;0.1, (#REF!-#REF!)*E41/100, 0)</f>
        <v>#REF!</v>
      </c>
      <c r="I41" s="37"/>
      <c r="M41" s="101" t="s">
        <v>142</v>
      </c>
      <c r="N41" s="102"/>
    </row>
    <row r="42" spans="2:14" ht="29.15" customHeight="1" x14ac:dyDescent="0.3">
      <c r="B42" s="38" t="s">
        <v>54</v>
      </c>
      <c r="C42" s="39" t="s">
        <v>55</v>
      </c>
      <c r="D42" s="40">
        <v>57</v>
      </c>
      <c r="E42" s="40">
        <v>0.2</v>
      </c>
      <c r="F42" s="41">
        <v>57.2</v>
      </c>
      <c r="G42" s="252">
        <f t="shared" si="0"/>
        <v>0.18255319148936175</v>
      </c>
      <c r="H42" s="253" t="e">
        <f>IF((ABS((#REF!-#REF!)*E42/100))&gt;0.1, (#REF!-#REF!)*E42/100, 0)</f>
        <v>#REF!</v>
      </c>
      <c r="I42" s="37"/>
    </row>
    <row r="43" spans="2:14" ht="29.15" customHeight="1" x14ac:dyDescent="0.3">
      <c r="B43" s="43" t="s">
        <v>56</v>
      </c>
      <c r="C43" s="44" t="s">
        <v>55</v>
      </c>
      <c r="D43" s="45">
        <v>65</v>
      </c>
      <c r="E43" s="45">
        <v>0.2</v>
      </c>
      <c r="F43" s="46">
        <v>65.2</v>
      </c>
      <c r="G43" s="277">
        <f t="shared" si="0"/>
        <v>0.20808510638297875</v>
      </c>
      <c r="H43" s="278" t="e">
        <f>IF((ABS((#REF!-#REF!)*E43/100))&gt;0.1, (#REF!-#REF!)*E43/100, 0)</f>
        <v>#REF!</v>
      </c>
      <c r="I43" s="37"/>
    </row>
    <row r="44" spans="2:14" ht="29.15" customHeight="1" x14ac:dyDescent="0.3">
      <c r="B44" s="38" t="s">
        <v>57</v>
      </c>
      <c r="C44" s="39" t="s">
        <v>58</v>
      </c>
      <c r="D44" s="40">
        <v>57</v>
      </c>
      <c r="E44" s="40">
        <v>0.2</v>
      </c>
      <c r="F44" s="41">
        <v>57.2</v>
      </c>
      <c r="G44" s="252">
        <f t="shared" si="0"/>
        <v>0.18255319148936175</v>
      </c>
      <c r="H44" s="253" t="e">
        <f>IF((ABS((#REF!-#REF!)*E44/100))&gt;0.1, (#REF!-#REF!)*E44/100, 0)</f>
        <v>#REF!</v>
      </c>
      <c r="I44" s="37"/>
    </row>
    <row r="45" spans="2:14" ht="29.15" customHeight="1" x14ac:dyDescent="0.3">
      <c r="B45" s="43" t="s">
        <v>59</v>
      </c>
      <c r="C45" s="44" t="s">
        <v>58</v>
      </c>
      <c r="D45" s="45">
        <v>65</v>
      </c>
      <c r="E45" s="47">
        <v>0.2</v>
      </c>
      <c r="F45" s="46">
        <v>65.2</v>
      </c>
      <c r="G45" s="277">
        <f t="shared" si="0"/>
        <v>0.20808510638297875</v>
      </c>
      <c r="H45" s="278" t="e">
        <f>IF((ABS((#REF!-#REF!)*E45/100))&gt;0.1, (#REF!-#REF!)*E45/100, 0)</f>
        <v>#REF!</v>
      </c>
      <c r="I45" s="37"/>
    </row>
    <row r="46" spans="2:14" ht="29.15" customHeight="1" x14ac:dyDescent="0.3">
      <c r="B46" s="38">
        <v>702.46010000000001</v>
      </c>
      <c r="C46" s="39" t="s">
        <v>60</v>
      </c>
      <c r="D46" s="40">
        <v>62</v>
      </c>
      <c r="E46" s="40">
        <v>0.2</v>
      </c>
      <c r="F46" s="41">
        <v>62.2</v>
      </c>
      <c r="G46" s="252">
        <f t="shared" si="0"/>
        <v>0.19851063829787235</v>
      </c>
      <c r="H46" s="253" t="e">
        <f>IF((ABS((#REF!-#REF!)*E46/100))&gt;0.1, (#REF!-#REF!)*E46/100, 0)</f>
        <v>#REF!</v>
      </c>
      <c r="I46" s="37"/>
    </row>
    <row r="47" spans="2:14" ht="29.15" customHeight="1" x14ac:dyDescent="0.3">
      <c r="B47" s="38" t="s">
        <v>61</v>
      </c>
      <c r="C47" s="39" t="s">
        <v>62</v>
      </c>
      <c r="D47" s="40">
        <v>60</v>
      </c>
      <c r="E47" s="40">
        <v>2.7</v>
      </c>
      <c r="F47" s="41">
        <v>62.7</v>
      </c>
      <c r="G47" s="252">
        <f t="shared" si="0"/>
        <v>0.20010638297872343</v>
      </c>
      <c r="H47" s="253" t="e">
        <f>IF((ABS((#REF!-#REF!)*E47/100))&gt;0.1, (#REF!-#REF!)*E47/100, 0)</f>
        <v>#REF!</v>
      </c>
      <c r="I47" s="37"/>
    </row>
    <row r="48" spans="2:14" ht="29.15" customHeight="1" x14ac:dyDescent="0.3">
      <c r="B48" s="38" t="s">
        <v>63</v>
      </c>
      <c r="C48" s="39" t="s">
        <v>64</v>
      </c>
      <c r="D48" s="40">
        <v>65</v>
      </c>
      <c r="E48" s="40">
        <v>2.7</v>
      </c>
      <c r="F48" s="41">
        <v>67.7</v>
      </c>
      <c r="G48" s="252">
        <f t="shared" si="0"/>
        <v>0.21606382978723407</v>
      </c>
      <c r="H48" s="253" t="e">
        <f>IF((ABS((#REF!-#REF!)*E48/100))&gt;0.1, (#REF!-#REF!)*E48/100, 0)</f>
        <v>#REF!</v>
      </c>
      <c r="I48" s="37"/>
    </row>
    <row r="49" spans="2:17" ht="29.15" customHeight="1" x14ac:dyDescent="0.3">
      <c r="B49" s="38" t="s">
        <v>65</v>
      </c>
      <c r="C49" s="39" t="s">
        <v>66</v>
      </c>
      <c r="D49" s="40">
        <v>62</v>
      </c>
      <c r="E49" s="40">
        <v>0.2</v>
      </c>
      <c r="F49" s="41">
        <v>62.2</v>
      </c>
      <c r="G49" s="252">
        <f t="shared" si="0"/>
        <v>0.19851063829787235</v>
      </c>
      <c r="H49" s="253" t="e">
        <f>IF((ABS((#REF!-#REF!)*E49/100))&gt;0.1, (#REF!-#REF!)*E49/100, 0)</f>
        <v>#REF!</v>
      </c>
      <c r="I49" s="37"/>
    </row>
    <row r="50" spans="2:17" ht="29.15" customHeight="1" x14ac:dyDescent="0.3">
      <c r="B50" s="38" t="s">
        <v>67</v>
      </c>
      <c r="C50" s="39" t="s">
        <v>68</v>
      </c>
      <c r="D50" s="40">
        <v>40</v>
      </c>
      <c r="E50" s="40">
        <v>0.2</v>
      </c>
      <c r="F50" s="41">
        <v>40.200000000000003</v>
      </c>
      <c r="G50" s="252">
        <f t="shared" si="0"/>
        <v>0.12829787234042556</v>
      </c>
      <c r="H50" s="253" t="e">
        <f>IF((ABS((#REF!-#REF!)*E50/100))&gt;0.1, (#REF!-#REF!)*E50/100, 0)</f>
        <v>#REF!</v>
      </c>
      <c r="I50" s="37"/>
    </row>
    <row r="51" spans="2:17" ht="29.15" customHeight="1" x14ac:dyDescent="0.3">
      <c r="B51" s="38" t="s">
        <v>67</v>
      </c>
      <c r="C51" s="39" t="s">
        <v>69</v>
      </c>
      <c r="D51" s="48"/>
      <c r="E51" s="48"/>
      <c r="F51" s="49"/>
      <c r="G51" s="275" t="s">
        <v>70</v>
      </c>
      <c r="H51" s="276" t="e">
        <f>IF((ABS((#REF!-#REF!)*E51/100))&gt;0.1, (#REF!-#REF!)*E51/100, 0)</f>
        <v>#REF!</v>
      </c>
      <c r="I51" s="37"/>
    </row>
    <row r="52" spans="2:17" ht="29.15" customHeight="1" thickBot="1" x14ac:dyDescent="0.35">
      <c r="B52" s="272" t="s">
        <v>71</v>
      </c>
      <c r="C52" s="273"/>
      <c r="D52" s="273"/>
      <c r="E52" s="273"/>
      <c r="F52" s="273"/>
      <c r="G52" s="273"/>
      <c r="H52" s="274"/>
      <c r="I52" s="37"/>
    </row>
    <row r="53" spans="2:17" ht="45" customHeight="1" thickBot="1" x14ac:dyDescent="0.35">
      <c r="B53" s="50"/>
      <c r="C53" s="51"/>
      <c r="D53" s="52"/>
      <c r="E53" s="53"/>
      <c r="F53" s="54"/>
      <c r="G53" s="55"/>
      <c r="H53" s="55"/>
      <c r="I53" s="37"/>
    </row>
    <row r="54" spans="2:17" ht="46" customHeight="1" thickBot="1" x14ac:dyDescent="0.3">
      <c r="B54" s="254" t="s">
        <v>72</v>
      </c>
      <c r="C54" s="229"/>
      <c r="D54" s="229"/>
      <c r="E54" s="229"/>
      <c r="F54" s="229"/>
      <c r="G54" s="229"/>
      <c r="H54" s="230"/>
      <c r="I54" s="9"/>
    </row>
    <row r="55" spans="2:17" ht="44.15" customHeight="1" thickBot="1" x14ac:dyDescent="0.3">
      <c r="B55" s="28" t="s">
        <v>23</v>
      </c>
      <c r="C55" s="29" t="s">
        <v>24</v>
      </c>
      <c r="D55" s="30" t="s">
        <v>25</v>
      </c>
      <c r="E55" s="30" t="s">
        <v>26</v>
      </c>
      <c r="F55" s="30" t="s">
        <v>27</v>
      </c>
      <c r="G55" s="255" t="s">
        <v>28</v>
      </c>
      <c r="H55" s="256"/>
      <c r="I55" s="31"/>
    </row>
    <row r="56" spans="2:17" ht="24.65" customHeight="1" thickBot="1" x14ac:dyDescent="0.35">
      <c r="B56" s="56" t="s">
        <v>73</v>
      </c>
      <c r="C56" s="57" t="s">
        <v>74</v>
      </c>
      <c r="D56" s="58">
        <v>65</v>
      </c>
      <c r="E56" s="59">
        <v>1</v>
      </c>
      <c r="F56" s="60">
        <f>D56+E56</f>
        <v>66</v>
      </c>
      <c r="G56" s="266">
        <f>IF((ABS((($K$13-$K$12)/235)*F56/100))&gt;0.01, ((($K$13-$K$12)/235)*F56/100), 0)</f>
        <v>0.21063829787234045</v>
      </c>
      <c r="H56" s="267" t="e">
        <f>IF((ABS((#REF!-#REF!)*E56/100))&gt;0.1, (#REF!-#REF!)*E56/100, 0)</f>
        <v>#REF!</v>
      </c>
      <c r="I56" s="37"/>
    </row>
    <row r="57" spans="2:17" ht="45" customHeight="1" thickBot="1" x14ac:dyDescent="0.35">
      <c r="B57" s="50"/>
      <c r="C57" s="51"/>
      <c r="D57" s="52"/>
      <c r="E57" s="53"/>
      <c r="F57" s="54"/>
      <c r="G57" s="55"/>
      <c r="H57" s="55"/>
      <c r="I57" s="37"/>
    </row>
    <row r="58" spans="2:17" ht="46" customHeight="1" thickBot="1" x14ac:dyDescent="0.3">
      <c r="B58" s="254" t="s">
        <v>75</v>
      </c>
      <c r="C58" s="229"/>
      <c r="D58" s="229"/>
      <c r="E58" s="229"/>
      <c r="F58" s="229"/>
      <c r="G58" s="229"/>
      <c r="H58" s="230"/>
      <c r="I58" s="9"/>
      <c r="P58" s="24"/>
      <c r="Q58" s="24"/>
    </row>
    <row r="59" spans="2:17" ht="44.15" customHeight="1" thickBot="1" x14ac:dyDescent="0.3">
      <c r="B59" s="28" t="s">
        <v>23</v>
      </c>
      <c r="C59" s="29" t="s">
        <v>24</v>
      </c>
      <c r="D59" s="30" t="s">
        <v>25</v>
      </c>
      <c r="E59" s="30" t="s">
        <v>26</v>
      </c>
      <c r="F59" s="30" t="s">
        <v>27</v>
      </c>
      <c r="G59" s="255" t="s">
        <v>76</v>
      </c>
      <c r="H59" s="256"/>
      <c r="I59" s="31"/>
      <c r="P59" s="24"/>
      <c r="Q59" s="24"/>
    </row>
    <row r="60" spans="2:17" ht="22.5" customHeight="1" thickBot="1" x14ac:dyDescent="0.35">
      <c r="B60" s="107" t="s">
        <v>77</v>
      </c>
      <c r="C60" s="108" t="s">
        <v>78</v>
      </c>
      <c r="D60" s="109">
        <v>56</v>
      </c>
      <c r="E60" s="110">
        <v>0.2</v>
      </c>
      <c r="F60" s="111">
        <v>56.2</v>
      </c>
      <c r="G60" s="268">
        <f>IF((ABS((($K$13-$K$12)/235)*F60/100))&gt;0.01, ((($K$13-$K$12)/235)*F60/100), 0)</f>
        <v>0.17936170212765959</v>
      </c>
      <c r="H60" s="269" t="e">
        <f>IF((ABS((#REF!-#REF!)*E60/100))&gt;0.1, (#REF!-#REF!)*E60/100, 0)</f>
        <v>#REF!</v>
      </c>
      <c r="I60" s="37"/>
      <c r="P60" s="24"/>
      <c r="Q60" s="24"/>
    </row>
    <row r="61" spans="2:17" ht="44.15" customHeight="1" thickBot="1" x14ac:dyDescent="0.3">
      <c r="B61" s="28" t="s">
        <v>23</v>
      </c>
      <c r="C61" s="29" t="s">
        <v>24</v>
      </c>
      <c r="D61" s="30" t="s">
        <v>25</v>
      </c>
      <c r="E61" s="30" t="s">
        <v>26</v>
      </c>
      <c r="F61" s="30" t="s">
        <v>27</v>
      </c>
      <c r="G61" s="255" t="s">
        <v>81</v>
      </c>
      <c r="H61" s="256"/>
      <c r="I61" s="31"/>
      <c r="P61" s="24"/>
      <c r="Q61" s="24"/>
    </row>
    <row r="62" spans="2:17" ht="22.5" customHeight="1" thickBot="1" x14ac:dyDescent="0.35">
      <c r="B62" s="56" t="s">
        <v>77</v>
      </c>
      <c r="C62" s="112" t="s">
        <v>78</v>
      </c>
      <c r="D62" s="58">
        <v>56</v>
      </c>
      <c r="E62" s="59">
        <v>0.2</v>
      </c>
      <c r="F62" s="60">
        <v>56.2</v>
      </c>
      <c r="G62" s="270">
        <f>IF((ABS((($K$13-$K$12)/2000)*F62/100))&gt;0.001, ((($K$13-$K$12)/2000)*F62/100), 0)</f>
        <v>2.1075E-2</v>
      </c>
      <c r="H62" s="271" t="e">
        <f>IF((ABS((#REF!-#REF!)*E62/100))&gt;0.1, (#REF!-#REF!)*E62/100, 0)</f>
        <v>#REF!</v>
      </c>
      <c r="I62" s="37"/>
      <c r="P62" s="24"/>
      <c r="Q62" s="24"/>
    </row>
    <row r="63" spans="2:17" ht="44.15" customHeight="1" thickBot="1" x14ac:dyDescent="0.3">
      <c r="B63" s="28" t="s">
        <v>23</v>
      </c>
      <c r="C63" s="29" t="s">
        <v>24</v>
      </c>
      <c r="D63" s="30" t="s">
        <v>25</v>
      </c>
      <c r="E63" s="30" t="s">
        <v>26</v>
      </c>
      <c r="F63" s="30" t="s">
        <v>27</v>
      </c>
      <c r="G63" s="255" t="s">
        <v>76</v>
      </c>
      <c r="H63" s="256"/>
      <c r="I63" s="31"/>
      <c r="P63" s="24"/>
      <c r="Q63" s="24"/>
    </row>
    <row r="64" spans="2:17" ht="22" customHeight="1" thickBot="1" x14ac:dyDescent="0.35">
      <c r="B64" s="32" t="s">
        <v>79</v>
      </c>
      <c r="C64" s="61" t="s">
        <v>80</v>
      </c>
      <c r="D64" s="34">
        <v>95</v>
      </c>
      <c r="E64" s="35">
        <v>0.2</v>
      </c>
      <c r="F64" s="36">
        <v>95.2</v>
      </c>
      <c r="G64" s="259">
        <f>IF((ABS((($K$13-$K$12)/235)*F64/100))&gt;0.01, ((($K$13-$K$12)/235)*F64/100), 0)</f>
        <v>0.30382978723404258</v>
      </c>
      <c r="H64" s="260" t="e">
        <f>IF((ABS((#REF!-#REF!)*E64/100))&gt;0.1, (#REF!-#REF!)*E64/100, 0)</f>
        <v>#REF!</v>
      </c>
      <c r="I64" s="37"/>
    </row>
    <row r="65" spans="2:17" ht="44.15" customHeight="1" thickBot="1" x14ac:dyDescent="0.3">
      <c r="B65" s="28" t="s">
        <v>23</v>
      </c>
      <c r="C65" s="29" t="s">
        <v>24</v>
      </c>
      <c r="D65" s="30" t="s">
        <v>25</v>
      </c>
      <c r="E65" s="30" t="s">
        <v>26</v>
      </c>
      <c r="F65" s="30" t="s">
        <v>27</v>
      </c>
      <c r="G65" s="255" t="s">
        <v>81</v>
      </c>
      <c r="H65" s="256"/>
    </row>
    <row r="66" spans="2:17" ht="22" customHeight="1" thickBot="1" x14ac:dyDescent="0.3">
      <c r="B66" s="123" t="s">
        <v>82</v>
      </c>
      <c r="C66" s="124" t="s">
        <v>83</v>
      </c>
      <c r="D66" s="125">
        <v>40</v>
      </c>
      <c r="E66" s="125">
        <v>0.2</v>
      </c>
      <c r="F66" s="126">
        <v>40.200000000000003</v>
      </c>
      <c r="G66" s="261">
        <f>IF((ABS((($K$13-$K$12)/2000)*F66/100))&gt;0.001, ((($K$13-$K$12)/2000)*F66/100), 0)</f>
        <v>1.5075E-2</v>
      </c>
      <c r="H66" s="262" t="e">
        <f>IF((ABS((#REF!-#REF!)*E66/100))&gt;0.1, (#REF!-#REF!)*E66/100, 0)</f>
        <v>#REF!</v>
      </c>
      <c r="I66" s="31"/>
      <c r="P66" s="24"/>
      <c r="Q66" s="24"/>
    </row>
    <row r="67" spans="2:17" ht="44.15" customHeight="1" thickBot="1" x14ac:dyDescent="0.35">
      <c r="B67" s="263" t="s">
        <v>84</v>
      </c>
      <c r="C67" s="264"/>
      <c r="D67" s="264"/>
      <c r="E67" s="264"/>
      <c r="F67" s="264"/>
      <c r="G67" s="264"/>
      <c r="H67" s="265"/>
      <c r="I67" s="37"/>
      <c r="P67" s="24"/>
      <c r="Q67" s="24"/>
    </row>
    <row r="68" spans="2:17" ht="44.15" customHeight="1" thickBot="1" x14ac:dyDescent="0.3">
      <c r="B68" s="28" t="s">
        <v>23</v>
      </c>
      <c r="C68" s="29" t="s">
        <v>24</v>
      </c>
      <c r="D68" s="30" t="s">
        <v>25</v>
      </c>
      <c r="E68" s="30" t="s">
        <v>26</v>
      </c>
      <c r="F68" s="30" t="s">
        <v>27</v>
      </c>
      <c r="G68" s="255" t="s">
        <v>85</v>
      </c>
      <c r="H68" s="256"/>
    </row>
    <row r="69" spans="2:17" ht="22" customHeight="1" thickBot="1" x14ac:dyDescent="0.3">
      <c r="B69" s="56" t="s">
        <v>77</v>
      </c>
      <c r="C69" s="57" t="s">
        <v>78</v>
      </c>
      <c r="D69" s="58">
        <v>56</v>
      </c>
      <c r="E69" s="59">
        <v>0.2</v>
      </c>
      <c r="F69" s="60">
        <v>56.2</v>
      </c>
      <c r="G69" s="266">
        <f>IF((ABS((($K$13-$K$12)/14400)*F69/100))&gt;0.002, ((($K$13-$K$12)/14400)*F69/100), 0)</f>
        <v>2.9270833333333336E-3</v>
      </c>
      <c r="H69" s="267" t="e">
        <f>IF((ABS((#REF!-#REF!)*E69/100))&gt;0.1, (#REF!-#REF!)*E69/100, 0)</f>
        <v>#REF!</v>
      </c>
      <c r="I69" s="9"/>
    </row>
    <row r="70" spans="2:17" ht="56.25" customHeight="1" thickBot="1" x14ac:dyDescent="0.3">
      <c r="I70" s="31"/>
    </row>
    <row r="71" spans="2:17" ht="46" customHeight="1" thickBot="1" x14ac:dyDescent="0.35">
      <c r="B71" s="254" t="s">
        <v>86</v>
      </c>
      <c r="C71" s="229"/>
      <c r="D71" s="229"/>
      <c r="E71" s="229"/>
      <c r="F71" s="229"/>
      <c r="G71" s="229"/>
      <c r="H71" s="230"/>
      <c r="I71" s="37"/>
    </row>
    <row r="72" spans="2:17" ht="44.15" customHeight="1" thickBot="1" x14ac:dyDescent="0.35">
      <c r="B72" s="64" t="s">
        <v>23</v>
      </c>
      <c r="C72" s="29" t="s">
        <v>24</v>
      </c>
      <c r="D72" s="30" t="s">
        <v>25</v>
      </c>
      <c r="E72" s="30" t="s">
        <v>87</v>
      </c>
      <c r="F72" s="30" t="s">
        <v>27</v>
      </c>
      <c r="G72" s="255" t="s">
        <v>88</v>
      </c>
      <c r="H72" s="256"/>
      <c r="I72" s="37"/>
    </row>
    <row r="73" spans="2:17" ht="22" customHeight="1" x14ac:dyDescent="0.3">
      <c r="B73" s="65" t="s">
        <v>89</v>
      </c>
      <c r="C73" s="61" t="s">
        <v>90</v>
      </c>
      <c r="D73" s="34">
        <v>9</v>
      </c>
      <c r="E73" s="35">
        <v>0.2</v>
      </c>
      <c r="F73" s="36">
        <v>9.1999999999999993</v>
      </c>
      <c r="G73" s="259">
        <f t="shared" ref="G73:G81" si="3">IF((ABS(($K$13-$K$12)*F73/100))&gt;0.1, ($K$13-$K$12)*F73/100, 0)</f>
        <v>6.9</v>
      </c>
      <c r="H73" s="260" t="e">
        <f>IF((ABS((#REF!-#REF!)*E73/100))&gt;0.1, (#REF!-#REF!)*E73/100, 0)</f>
        <v>#REF!</v>
      </c>
      <c r="I73" s="37"/>
    </row>
    <row r="74" spans="2:17" ht="22" customHeight="1" x14ac:dyDescent="0.3">
      <c r="B74" s="66" t="s">
        <v>91</v>
      </c>
      <c r="C74" s="62" t="s">
        <v>92</v>
      </c>
      <c r="D74" s="40">
        <v>9</v>
      </c>
      <c r="E74" s="40">
        <v>0.2</v>
      </c>
      <c r="F74" s="41">
        <v>9.1999999999999993</v>
      </c>
      <c r="G74" s="252">
        <f t="shared" si="3"/>
        <v>6.9</v>
      </c>
      <c r="H74" s="253" t="e">
        <f>IF((ABS((#REF!-#REF!)*E74/100))&gt;0.1, (#REF!-#REF!)*E74/100, 0)</f>
        <v>#REF!</v>
      </c>
      <c r="I74" s="37"/>
    </row>
    <row r="75" spans="2:17" ht="22" customHeight="1" x14ac:dyDescent="0.3">
      <c r="B75" s="66" t="s">
        <v>93</v>
      </c>
      <c r="C75" s="62" t="s">
        <v>94</v>
      </c>
      <c r="D75" s="40">
        <v>9</v>
      </c>
      <c r="E75" s="40">
        <v>0.2</v>
      </c>
      <c r="F75" s="41">
        <v>9.1999999999999993</v>
      </c>
      <c r="G75" s="252">
        <f t="shared" si="3"/>
        <v>6.9</v>
      </c>
      <c r="H75" s="253" t="e">
        <f>IF((ABS((#REF!-#REF!)*E75/100))&gt;0.1, (#REF!-#REF!)*E75/100, 0)</f>
        <v>#REF!</v>
      </c>
      <c r="I75" s="37"/>
    </row>
    <row r="76" spans="2:17" ht="22" customHeight="1" x14ac:dyDescent="0.3">
      <c r="B76" s="66" t="s">
        <v>95</v>
      </c>
      <c r="C76" s="62" t="s">
        <v>96</v>
      </c>
      <c r="D76" s="40">
        <v>7.5</v>
      </c>
      <c r="E76" s="40">
        <v>0.2</v>
      </c>
      <c r="F76" s="41">
        <v>7.7</v>
      </c>
      <c r="G76" s="252">
        <f t="shared" si="3"/>
        <v>5.7750000000000004</v>
      </c>
      <c r="H76" s="253" t="e">
        <f>IF((ABS((#REF!-#REF!)*E76/100))&gt;0.1, (#REF!-#REF!)*E76/100, 0)</f>
        <v>#REF!</v>
      </c>
      <c r="I76" s="37"/>
    </row>
    <row r="77" spans="2:17" ht="22" customHeight="1" x14ac:dyDescent="0.3">
      <c r="B77" s="66" t="s">
        <v>97</v>
      </c>
      <c r="C77" s="62" t="s">
        <v>98</v>
      </c>
      <c r="D77" s="40">
        <v>7.5</v>
      </c>
      <c r="E77" s="40">
        <v>0.2</v>
      </c>
      <c r="F77" s="41">
        <v>7.7</v>
      </c>
      <c r="G77" s="252">
        <f t="shared" si="3"/>
        <v>5.7750000000000004</v>
      </c>
      <c r="H77" s="253" t="e">
        <f>IF((ABS((#REF!-#REF!)*E77/100))&gt;0.1, (#REF!-#REF!)*E77/100, 0)</f>
        <v>#REF!</v>
      </c>
      <c r="I77" s="37"/>
    </row>
    <row r="78" spans="2:17" ht="22" customHeight="1" x14ac:dyDescent="0.3">
      <c r="B78" s="66" t="s">
        <v>99</v>
      </c>
      <c r="C78" s="62" t="s">
        <v>100</v>
      </c>
      <c r="D78" s="40">
        <v>7.5</v>
      </c>
      <c r="E78" s="40">
        <v>0.2</v>
      </c>
      <c r="F78" s="41">
        <v>7.7</v>
      </c>
      <c r="G78" s="252">
        <f t="shared" si="3"/>
        <v>5.7750000000000004</v>
      </c>
      <c r="H78" s="253" t="e">
        <f>IF((ABS((#REF!-#REF!)*E78/100))&gt;0.1, (#REF!-#REF!)*E78/100, 0)</f>
        <v>#REF!</v>
      </c>
      <c r="I78" s="37"/>
    </row>
    <row r="79" spans="2:17" ht="22" customHeight="1" x14ac:dyDescent="0.3">
      <c r="B79" s="66" t="s">
        <v>101</v>
      </c>
      <c r="C79" s="62" t="s">
        <v>102</v>
      </c>
      <c r="D79" s="40">
        <v>7.5</v>
      </c>
      <c r="E79" s="40">
        <v>0.2</v>
      </c>
      <c r="F79" s="41">
        <v>7.7</v>
      </c>
      <c r="G79" s="252">
        <f t="shared" si="3"/>
        <v>5.7750000000000004</v>
      </c>
      <c r="H79" s="253" t="e">
        <f>IF((ABS((#REF!-#REF!)*E79/100))&gt;0.1, (#REF!-#REF!)*E79/100, 0)</f>
        <v>#REF!</v>
      </c>
      <c r="I79" s="37"/>
    </row>
    <row r="80" spans="2:17" ht="22" customHeight="1" x14ac:dyDescent="0.25">
      <c r="B80" s="66" t="s">
        <v>103</v>
      </c>
      <c r="C80" s="62" t="s">
        <v>104</v>
      </c>
      <c r="D80" s="40">
        <v>13.5</v>
      </c>
      <c r="E80" s="40">
        <v>0.2</v>
      </c>
      <c r="F80" s="41">
        <v>13.7</v>
      </c>
      <c r="G80" s="252">
        <f t="shared" si="3"/>
        <v>10.275</v>
      </c>
      <c r="H80" s="253" t="e">
        <f>IF((ABS((#REF!-#REF!)*E80/100))&gt;0.1, (#REF!-#REF!)*E80/100, 0)</f>
        <v>#REF!</v>
      </c>
    </row>
    <row r="81" spans="2:14" ht="22" customHeight="1" thickBot="1" x14ac:dyDescent="0.3">
      <c r="B81" s="13" t="s">
        <v>105</v>
      </c>
      <c r="C81" s="67" t="s">
        <v>106</v>
      </c>
      <c r="D81" s="68">
        <v>12</v>
      </c>
      <c r="E81" s="68">
        <v>0.2</v>
      </c>
      <c r="F81" s="69">
        <v>12.2</v>
      </c>
      <c r="G81" s="250">
        <f t="shared" si="3"/>
        <v>9.15</v>
      </c>
      <c r="H81" s="251" t="e">
        <f>IF((ABS((#REF!-#REF!)*E81/100))&gt;0.1, (#REF!-#REF!)*E81/100, 0)</f>
        <v>#REF!</v>
      </c>
      <c r="I81" s="9"/>
    </row>
    <row r="82" spans="2:14" ht="56.25" customHeight="1" thickBot="1" x14ac:dyDescent="0.3">
      <c r="I82" s="31"/>
    </row>
    <row r="83" spans="2:14" ht="46" customHeight="1" thickBot="1" x14ac:dyDescent="0.35">
      <c r="B83" s="254" t="s">
        <v>107</v>
      </c>
      <c r="C83" s="229"/>
      <c r="D83" s="229"/>
      <c r="E83" s="229"/>
      <c r="F83" s="229"/>
      <c r="G83" s="229"/>
      <c r="H83" s="230"/>
      <c r="I83" s="37"/>
    </row>
    <row r="84" spans="2:14" ht="43.5" customHeight="1" thickBot="1" x14ac:dyDescent="0.35">
      <c r="B84" s="64" t="s">
        <v>23</v>
      </c>
      <c r="C84" s="29" t="s">
        <v>24</v>
      </c>
      <c r="D84" s="30" t="s">
        <v>25</v>
      </c>
      <c r="E84" s="30" t="s">
        <v>87</v>
      </c>
      <c r="F84" s="30" t="s">
        <v>27</v>
      </c>
      <c r="G84" s="255" t="s">
        <v>88</v>
      </c>
      <c r="H84" s="256"/>
      <c r="I84" s="37"/>
    </row>
    <row r="85" spans="2:14" ht="22" customHeight="1" x14ac:dyDescent="0.25">
      <c r="B85" s="70" t="s">
        <v>108</v>
      </c>
      <c r="C85" s="71" t="s">
        <v>109</v>
      </c>
      <c r="D85" s="72">
        <v>6.5</v>
      </c>
      <c r="E85" s="73">
        <v>1</v>
      </c>
      <c r="F85" s="74">
        <v>7.5</v>
      </c>
      <c r="G85" s="257">
        <f>IF((ABS(($K$13-$K$12)*F85/100))&gt;0.1, ($K$13-$K$12)*F85/100, 0)</f>
        <v>5.625</v>
      </c>
      <c r="H85" s="258" t="e">
        <f>IF((ABS((#REF!-#REF!)*E85/100))&gt;0.1, (#REF!-#REF!)*E85/100, 0)</f>
        <v>#REF!</v>
      </c>
    </row>
    <row r="86" spans="2:14" ht="22" customHeight="1" thickBot="1" x14ac:dyDescent="0.3">
      <c r="B86" s="75" t="s">
        <v>110</v>
      </c>
      <c r="C86" s="67" t="s">
        <v>111</v>
      </c>
      <c r="D86" s="68">
        <v>6.5</v>
      </c>
      <c r="E86" s="68">
        <v>1</v>
      </c>
      <c r="F86" s="69">
        <v>7.5</v>
      </c>
      <c r="G86" s="250">
        <f>IF((ABS(($K$13-$K$12)*F86/100))&gt;0.1, ($K$13-$K$12)*F86/100, 0)</f>
        <v>5.625</v>
      </c>
      <c r="H86" s="251" t="e">
        <f>IF((ABS((#REF!-#REF!)*E86/100))&gt;0.1, (#REF!-#REF!)*E86/100, 0)</f>
        <v>#REF!</v>
      </c>
    </row>
    <row r="87" spans="2:14" ht="43.5" customHeight="1" thickBot="1" x14ac:dyDescent="0.3"/>
    <row r="88" spans="2:14" ht="30" customHeight="1" thickBot="1" x14ac:dyDescent="0.3">
      <c r="B88" s="240" t="s">
        <v>112</v>
      </c>
      <c r="C88" s="241"/>
      <c r="D88" s="241"/>
      <c r="E88" s="241"/>
      <c r="F88" s="241"/>
      <c r="G88" s="241"/>
      <c r="H88" s="242"/>
    </row>
    <row r="89" spans="2:14" ht="71.150000000000006" customHeight="1" thickBot="1" x14ac:dyDescent="0.3">
      <c r="B89" s="228" t="s">
        <v>113</v>
      </c>
      <c r="C89" s="229"/>
      <c r="D89" s="229"/>
      <c r="E89" s="229"/>
      <c r="F89" s="229"/>
      <c r="G89" s="229"/>
      <c r="H89" s="230"/>
    </row>
    <row r="90" spans="2:14" ht="22" customHeight="1" thickBot="1" x14ac:dyDescent="0.3">
      <c r="B90" s="224"/>
      <c r="C90" s="224"/>
      <c r="D90" s="224"/>
      <c r="E90" s="224"/>
      <c r="F90" s="224"/>
      <c r="G90" s="224"/>
      <c r="H90" s="224"/>
    </row>
    <row r="91" spans="2:14" ht="41.5" customHeight="1" x14ac:dyDescent="0.25">
      <c r="B91" s="231" t="s">
        <v>169</v>
      </c>
      <c r="C91" s="191" t="s">
        <v>115</v>
      </c>
      <c r="D91" s="77" t="s">
        <v>116</v>
      </c>
      <c r="E91" s="243" t="s">
        <v>117</v>
      </c>
      <c r="F91" s="243"/>
      <c r="G91" s="244" t="s">
        <v>118</v>
      </c>
      <c r="H91" s="245"/>
    </row>
    <row r="92" spans="2:14" ht="33" customHeight="1" thickBot="1" x14ac:dyDescent="0.3">
      <c r="B92" s="232"/>
      <c r="C92" s="249">
        <v>235</v>
      </c>
      <c r="D92" s="249"/>
      <c r="E92" s="249"/>
      <c r="F92" s="249"/>
      <c r="G92" s="246"/>
      <c r="H92" s="247"/>
    </row>
    <row r="93" spans="2:14" s="78" customFormat="1" ht="33" customHeight="1" x14ac:dyDescent="0.35">
      <c r="B93" s="224"/>
      <c r="C93" s="224"/>
      <c r="D93" s="224"/>
      <c r="E93" s="224"/>
      <c r="F93" s="224"/>
      <c r="G93" s="224"/>
      <c r="H93" s="224"/>
      <c r="J93" s="10"/>
      <c r="K93" s="10"/>
      <c r="L93" s="10"/>
      <c r="M93" s="1"/>
      <c r="N93" s="1"/>
    </row>
    <row r="94" spans="2:14" s="78" customFormat="1" ht="33" customHeight="1" x14ac:dyDescent="0.35">
      <c r="B94" s="225" t="s">
        <v>170</v>
      </c>
      <c r="C94" s="225"/>
      <c r="D94" s="225"/>
      <c r="E94" s="225"/>
      <c r="F94" s="225"/>
      <c r="G94" s="225"/>
      <c r="H94" s="225"/>
      <c r="J94" s="10"/>
      <c r="K94" s="10"/>
      <c r="L94" s="10"/>
      <c r="M94" s="1"/>
      <c r="N94" s="1"/>
    </row>
    <row r="95" spans="2:14" s="78" customFormat="1" ht="40.5" customHeight="1" x14ac:dyDescent="0.35">
      <c r="B95" s="226" t="s">
        <v>120</v>
      </c>
      <c r="C95" s="226"/>
      <c r="E95" s="79"/>
      <c r="F95" s="79"/>
      <c r="G95" s="79"/>
      <c r="H95" s="79"/>
      <c r="J95" s="10"/>
      <c r="K95" s="10"/>
      <c r="L95" s="10"/>
      <c r="M95" s="1"/>
      <c r="N95" s="1"/>
    </row>
    <row r="96" spans="2:14" s="78" customFormat="1" ht="33" customHeight="1" x14ac:dyDescent="0.35">
      <c r="C96" s="103" t="str">
        <f>CONCATENATE(" $3.000"," +")</f>
        <v xml:space="preserve"> $3.000 +</v>
      </c>
      <c r="D96" s="104">
        <f>G21</f>
        <v>0.31978723404255321</v>
      </c>
      <c r="E96" s="105" t="s">
        <v>163</v>
      </c>
      <c r="F96" s="80">
        <f>(3+G21)</f>
        <v>3.3197872340425532</v>
      </c>
      <c r="G96" s="18"/>
      <c r="H96" s="18"/>
      <c r="J96" s="10"/>
      <c r="K96" s="10"/>
      <c r="L96" s="10"/>
      <c r="M96" s="1"/>
      <c r="N96" s="1"/>
    </row>
    <row r="97" spans="2:17" ht="43.5" customHeight="1" x14ac:dyDescent="0.4">
      <c r="B97" s="227" t="s">
        <v>164</v>
      </c>
      <c r="C97" s="227"/>
      <c r="D97" s="106">
        <f>F96</f>
        <v>3.3197872340425532</v>
      </c>
      <c r="E97" s="81" t="s">
        <v>122</v>
      </c>
      <c r="F97" s="78"/>
      <c r="G97" s="18"/>
      <c r="H97" s="18"/>
    </row>
    <row r="98" spans="2:17" ht="31.5" customHeight="1" thickBot="1" x14ac:dyDescent="0.4">
      <c r="B98" s="78"/>
      <c r="C98" s="78"/>
      <c r="D98" s="80"/>
      <c r="E98" s="18"/>
      <c r="F98" s="18"/>
      <c r="G98" s="18"/>
      <c r="H98" s="18"/>
      <c r="I98" s="9"/>
      <c r="P98" s="24"/>
      <c r="Q98" s="24"/>
    </row>
    <row r="99" spans="2:17" ht="30" customHeight="1" thickBot="1" x14ac:dyDescent="0.3">
      <c r="B99" s="240" t="s">
        <v>112</v>
      </c>
      <c r="C99" s="241"/>
      <c r="D99" s="241"/>
      <c r="E99" s="241"/>
      <c r="F99" s="241"/>
      <c r="G99" s="241"/>
      <c r="H99" s="242"/>
    </row>
    <row r="100" spans="2:17" ht="71.150000000000006" customHeight="1" thickBot="1" x14ac:dyDescent="0.3">
      <c r="B100" s="228" t="s">
        <v>123</v>
      </c>
      <c r="C100" s="229"/>
      <c r="D100" s="229"/>
      <c r="E100" s="229"/>
      <c r="F100" s="229"/>
      <c r="G100" s="229"/>
      <c r="H100" s="230"/>
    </row>
    <row r="101" spans="2:17" ht="15.65" customHeight="1" thickBot="1" x14ac:dyDescent="0.3">
      <c r="B101" s="224"/>
      <c r="C101" s="224"/>
      <c r="D101" s="224"/>
      <c r="E101" s="224"/>
      <c r="F101" s="224"/>
      <c r="G101" s="224"/>
      <c r="H101" s="224"/>
    </row>
    <row r="102" spans="2:17" ht="38.5" customHeight="1" x14ac:dyDescent="0.25">
      <c r="B102" s="231" t="s">
        <v>168</v>
      </c>
      <c r="C102" s="191" t="s">
        <v>115</v>
      </c>
      <c r="D102" s="77" t="s">
        <v>116</v>
      </c>
      <c r="E102" s="243" t="s">
        <v>117</v>
      </c>
      <c r="F102" s="243"/>
      <c r="G102" s="244" t="s">
        <v>125</v>
      </c>
      <c r="H102" s="245"/>
    </row>
    <row r="103" spans="2:17" ht="33" customHeight="1" thickBot="1" x14ac:dyDescent="0.3">
      <c r="B103" s="232"/>
      <c r="C103" s="249">
        <v>235</v>
      </c>
      <c r="D103" s="249"/>
      <c r="E103" s="249"/>
      <c r="F103" s="249"/>
      <c r="G103" s="246"/>
      <c r="H103" s="247"/>
    </row>
    <row r="104" spans="2:17" s="78" customFormat="1" ht="33" customHeight="1" x14ac:dyDescent="0.35">
      <c r="B104" s="224"/>
      <c r="C104" s="224"/>
      <c r="D104" s="224"/>
      <c r="E104" s="224"/>
      <c r="F104" s="224"/>
      <c r="G104" s="224"/>
      <c r="H104" s="224"/>
      <c r="J104" s="10"/>
      <c r="K104" s="10"/>
      <c r="L104" s="10"/>
      <c r="M104" s="1"/>
      <c r="N104" s="1"/>
    </row>
    <row r="105" spans="2:17" s="78" customFormat="1" ht="33" customHeight="1" x14ac:dyDescent="0.35">
      <c r="B105" s="225" t="s">
        <v>126</v>
      </c>
      <c r="C105" s="225"/>
      <c r="D105" s="225"/>
      <c r="E105" s="225"/>
      <c r="F105" s="225"/>
      <c r="G105" s="225"/>
      <c r="H105" s="225"/>
      <c r="J105" s="10"/>
      <c r="K105" s="10"/>
      <c r="L105" s="10"/>
      <c r="M105" s="1"/>
      <c r="N105" s="1"/>
    </row>
    <row r="106" spans="2:17" s="78" customFormat="1" ht="40.5" customHeight="1" x14ac:dyDescent="0.35">
      <c r="B106" s="226" t="s">
        <v>120</v>
      </c>
      <c r="C106" s="226"/>
      <c r="E106" s="79"/>
      <c r="F106" s="79"/>
      <c r="G106" s="79"/>
      <c r="H106" s="79"/>
      <c r="J106" s="10"/>
      <c r="K106" s="10"/>
      <c r="L106" s="10"/>
      <c r="M106" s="1"/>
      <c r="N106" s="1"/>
    </row>
    <row r="107" spans="2:17" s="78" customFormat="1" ht="33" customHeight="1" x14ac:dyDescent="0.35">
      <c r="C107" s="103" t="str">
        <f>CONCATENATE(" $45.000"," +")</f>
        <v xml:space="preserve"> $45.000 +</v>
      </c>
      <c r="D107" s="104">
        <f>G60</f>
        <v>0.17936170212765959</v>
      </c>
      <c r="E107" s="105" t="s">
        <v>163</v>
      </c>
      <c r="F107" s="80">
        <f>(45+G60)</f>
        <v>45.179361702127657</v>
      </c>
      <c r="G107" s="18"/>
      <c r="H107" s="18"/>
      <c r="J107" s="10"/>
      <c r="K107" s="10"/>
      <c r="L107" s="10"/>
      <c r="M107" s="1"/>
      <c r="N107" s="1"/>
    </row>
    <row r="108" spans="2:17" ht="43.5" customHeight="1" x14ac:dyDescent="0.4">
      <c r="B108" s="227" t="s">
        <v>164</v>
      </c>
      <c r="C108" s="227"/>
      <c r="D108" s="106">
        <f>F107</f>
        <v>45.179361702127657</v>
      </c>
      <c r="E108" s="81" t="s">
        <v>122</v>
      </c>
      <c r="F108" s="78"/>
      <c r="G108" s="18"/>
      <c r="H108" s="18"/>
    </row>
    <row r="109" spans="2:17" ht="33" customHeight="1" thickBot="1" x14ac:dyDescent="0.4">
      <c r="B109" s="78"/>
      <c r="C109" s="78"/>
      <c r="D109" s="80"/>
      <c r="E109" s="18"/>
      <c r="F109" s="18"/>
      <c r="G109" s="18"/>
      <c r="H109" s="18"/>
      <c r="I109" s="9"/>
      <c r="P109" s="24"/>
      <c r="Q109" s="24"/>
    </row>
    <row r="110" spans="2:17" ht="30" customHeight="1" thickBot="1" x14ac:dyDescent="0.3">
      <c r="B110" s="240" t="s">
        <v>112</v>
      </c>
      <c r="C110" s="241"/>
      <c r="D110" s="241"/>
      <c r="E110" s="241"/>
      <c r="F110" s="241"/>
      <c r="G110" s="241"/>
      <c r="H110" s="242"/>
    </row>
    <row r="111" spans="2:17" ht="71.150000000000006" customHeight="1" thickBot="1" x14ac:dyDescent="0.3">
      <c r="B111" s="228" t="s">
        <v>127</v>
      </c>
      <c r="C111" s="229"/>
      <c r="D111" s="229"/>
      <c r="E111" s="229"/>
      <c r="F111" s="229"/>
      <c r="G111" s="229"/>
      <c r="H111" s="230"/>
    </row>
    <row r="112" spans="2:17" ht="18" customHeight="1" thickBot="1" x14ac:dyDescent="0.3">
      <c r="B112" s="224"/>
      <c r="C112" s="224"/>
      <c r="D112" s="224"/>
      <c r="E112" s="224"/>
      <c r="F112" s="224"/>
      <c r="G112" s="224"/>
      <c r="H112" s="224"/>
    </row>
    <row r="113" spans="2:17" ht="33.65" customHeight="1" x14ac:dyDescent="0.25">
      <c r="B113" s="231" t="s">
        <v>167</v>
      </c>
      <c r="C113" s="191" t="s">
        <v>115</v>
      </c>
      <c r="D113" s="77" t="s">
        <v>116</v>
      </c>
      <c r="E113" s="243" t="s">
        <v>117</v>
      </c>
      <c r="F113" s="243"/>
      <c r="G113" s="244" t="s">
        <v>125</v>
      </c>
      <c r="H113" s="245"/>
    </row>
    <row r="114" spans="2:17" ht="33" customHeight="1" thickBot="1" x14ac:dyDescent="0.3">
      <c r="B114" s="232"/>
      <c r="C114" s="249">
        <v>2000</v>
      </c>
      <c r="D114" s="249"/>
      <c r="E114" s="249"/>
      <c r="F114" s="249"/>
      <c r="G114" s="246"/>
      <c r="H114" s="247"/>
    </row>
    <row r="115" spans="2:17" s="78" customFormat="1" ht="33" customHeight="1" x14ac:dyDescent="0.35">
      <c r="B115" s="224"/>
      <c r="C115" s="224"/>
      <c r="D115" s="224"/>
      <c r="E115" s="224"/>
      <c r="F115" s="224"/>
      <c r="G115" s="224"/>
      <c r="H115" s="224"/>
      <c r="J115" s="10"/>
      <c r="K115" s="10"/>
      <c r="L115" s="10"/>
      <c r="M115" s="1"/>
      <c r="N115" s="1"/>
    </row>
    <row r="116" spans="2:17" s="78" customFormat="1" ht="33" customHeight="1" x14ac:dyDescent="0.35">
      <c r="B116" s="225" t="s">
        <v>129</v>
      </c>
      <c r="C116" s="225"/>
      <c r="D116" s="225"/>
      <c r="E116" s="225"/>
      <c r="F116" s="225"/>
      <c r="G116" s="225"/>
      <c r="H116" s="225"/>
      <c r="J116" s="10"/>
      <c r="K116" s="10"/>
      <c r="L116" s="10"/>
      <c r="M116" s="1"/>
      <c r="N116" s="1"/>
    </row>
    <row r="117" spans="2:17" s="78" customFormat="1" ht="40.5" customHeight="1" x14ac:dyDescent="0.35">
      <c r="B117" s="226" t="s">
        <v>120</v>
      </c>
      <c r="C117" s="226"/>
      <c r="E117" s="79"/>
      <c r="F117" s="79"/>
      <c r="G117" s="79"/>
      <c r="H117" s="79"/>
      <c r="J117" s="10"/>
      <c r="K117" s="10"/>
      <c r="L117" s="10"/>
      <c r="M117" s="1"/>
      <c r="N117" s="1"/>
    </row>
    <row r="118" spans="2:17" s="78" customFormat="1" ht="33" customHeight="1" x14ac:dyDescent="0.35">
      <c r="C118" s="103" t="str">
        <f>CONCATENATE(" $45.000"," +")</f>
        <v xml:space="preserve"> $45.000 +</v>
      </c>
      <c r="D118" s="104">
        <f>G66</f>
        <v>1.5075E-2</v>
      </c>
      <c r="E118" s="105" t="s">
        <v>163</v>
      </c>
      <c r="F118" s="80">
        <f>(45+G66)</f>
        <v>45.015075000000003</v>
      </c>
      <c r="G118" s="18"/>
      <c r="H118" s="18"/>
      <c r="J118" s="10"/>
      <c r="K118" s="10"/>
      <c r="L118" s="10"/>
      <c r="M118" s="1"/>
      <c r="N118" s="1"/>
    </row>
    <row r="119" spans="2:17" ht="43.5" customHeight="1" x14ac:dyDescent="0.4">
      <c r="B119" s="227" t="s">
        <v>164</v>
      </c>
      <c r="C119" s="227"/>
      <c r="D119" s="106">
        <f>F118</f>
        <v>45.015075000000003</v>
      </c>
      <c r="E119" s="81" t="s">
        <v>130</v>
      </c>
      <c r="F119" s="78"/>
      <c r="G119" s="18"/>
      <c r="H119" s="18"/>
    </row>
    <row r="120" spans="2:17" ht="34" customHeight="1" thickBot="1" x14ac:dyDescent="0.4">
      <c r="B120" s="78"/>
      <c r="C120" s="78"/>
      <c r="D120" s="80"/>
      <c r="E120" s="18"/>
      <c r="F120" s="18"/>
      <c r="G120" s="18"/>
      <c r="H120" s="18"/>
      <c r="I120" s="9"/>
      <c r="P120" s="24"/>
      <c r="Q120" s="24"/>
    </row>
    <row r="121" spans="2:17" ht="30" customHeight="1" thickBot="1" x14ac:dyDescent="0.3">
      <c r="B121" s="240" t="s">
        <v>112</v>
      </c>
      <c r="C121" s="241"/>
      <c r="D121" s="241"/>
      <c r="E121" s="241"/>
      <c r="F121" s="241"/>
      <c r="G121" s="241"/>
      <c r="H121" s="242"/>
    </row>
    <row r="122" spans="2:17" ht="71.150000000000006" customHeight="1" thickBot="1" x14ac:dyDescent="0.3">
      <c r="B122" s="228" t="s">
        <v>131</v>
      </c>
      <c r="C122" s="229"/>
      <c r="D122" s="229"/>
      <c r="E122" s="229"/>
      <c r="F122" s="229"/>
      <c r="G122" s="229"/>
      <c r="H122" s="230"/>
    </row>
    <row r="123" spans="2:17" ht="26.15" customHeight="1" thickBot="1" x14ac:dyDescent="0.3">
      <c r="B123" s="224"/>
      <c r="C123" s="224"/>
      <c r="D123" s="224"/>
      <c r="E123" s="224"/>
      <c r="F123" s="224"/>
      <c r="G123" s="224"/>
      <c r="H123" s="224"/>
    </row>
    <row r="124" spans="2:17" ht="69" customHeight="1" x14ac:dyDescent="0.25">
      <c r="B124" s="231" t="s">
        <v>166</v>
      </c>
      <c r="C124" s="191" t="s">
        <v>115</v>
      </c>
      <c r="D124" s="77" t="s">
        <v>116</v>
      </c>
      <c r="E124" s="243" t="s">
        <v>117</v>
      </c>
      <c r="F124" s="243"/>
      <c r="G124" s="244" t="s">
        <v>118</v>
      </c>
      <c r="H124" s="245"/>
    </row>
    <row r="125" spans="2:17" ht="33" customHeight="1" thickBot="1" x14ac:dyDescent="0.3">
      <c r="B125" s="232"/>
      <c r="C125" s="248">
        <v>14400</v>
      </c>
      <c r="D125" s="249"/>
      <c r="E125" s="249"/>
      <c r="F125" s="249"/>
      <c r="G125" s="246"/>
      <c r="H125" s="247"/>
    </row>
    <row r="126" spans="2:17" s="78" customFormat="1" ht="33" customHeight="1" x14ac:dyDescent="0.35">
      <c r="B126" s="224"/>
      <c r="C126" s="224"/>
      <c r="D126" s="224"/>
      <c r="E126" s="224"/>
      <c r="F126" s="224"/>
      <c r="G126" s="224"/>
      <c r="H126" s="224"/>
      <c r="J126" s="10"/>
      <c r="K126" s="10"/>
      <c r="L126" s="10"/>
      <c r="M126" s="1"/>
      <c r="N126" s="1"/>
    </row>
    <row r="127" spans="2:17" s="78" customFormat="1" ht="33" customHeight="1" x14ac:dyDescent="0.35">
      <c r="B127" s="225" t="s">
        <v>171</v>
      </c>
      <c r="C127" s="225"/>
      <c r="D127" s="225"/>
      <c r="E127" s="225"/>
      <c r="F127" s="225"/>
      <c r="G127" s="225"/>
      <c r="H127" s="225"/>
      <c r="J127" s="10"/>
      <c r="K127" s="10"/>
      <c r="L127" s="10"/>
      <c r="M127" s="1"/>
      <c r="N127" s="1"/>
    </row>
    <row r="128" spans="2:17" s="78" customFormat="1" ht="40.5" customHeight="1" x14ac:dyDescent="0.35">
      <c r="B128" s="226" t="s">
        <v>120</v>
      </c>
      <c r="C128" s="226"/>
      <c r="E128" s="79"/>
      <c r="F128" s="79"/>
      <c r="G128" s="79"/>
      <c r="H128" s="79"/>
      <c r="J128" s="10"/>
      <c r="K128" s="10"/>
      <c r="L128" s="10"/>
      <c r="M128" s="1"/>
      <c r="N128" s="1"/>
    </row>
    <row r="129" spans="2:17" s="78" customFormat="1" ht="33" customHeight="1" x14ac:dyDescent="0.35">
      <c r="C129" s="103" t="str">
        <f>CONCATENATE(" $1,500.000"," +")</f>
        <v xml:space="preserve"> $1,500.000 +</v>
      </c>
      <c r="D129" s="104">
        <f>G69</f>
        <v>2.9270833333333336E-3</v>
      </c>
      <c r="E129" s="105" t="s">
        <v>163</v>
      </c>
      <c r="F129" s="80">
        <f>(1500+G69)</f>
        <v>1500.0029270833334</v>
      </c>
      <c r="G129" s="18"/>
      <c r="H129" s="18"/>
      <c r="J129" s="10"/>
      <c r="K129" s="10"/>
      <c r="L129" s="10"/>
      <c r="M129" s="1"/>
      <c r="N129" s="1"/>
    </row>
    <row r="130" spans="2:17" ht="43.5" customHeight="1" x14ac:dyDescent="0.4">
      <c r="B130" s="227" t="s">
        <v>164</v>
      </c>
      <c r="C130" s="227"/>
      <c r="D130" s="106">
        <f>F129</f>
        <v>1500.0029270833334</v>
      </c>
      <c r="E130" s="239" t="s">
        <v>134</v>
      </c>
      <c r="F130" s="239"/>
      <c r="G130" s="18"/>
      <c r="H130" s="78"/>
    </row>
    <row r="131" spans="2:17" ht="27" customHeight="1" thickBot="1" x14ac:dyDescent="0.4">
      <c r="B131" s="78"/>
      <c r="C131" s="78"/>
      <c r="D131" s="80"/>
      <c r="E131" s="18"/>
      <c r="F131" s="18"/>
      <c r="G131" s="18"/>
      <c r="H131" s="18"/>
      <c r="I131" s="9"/>
      <c r="P131" s="24"/>
      <c r="Q131" s="24"/>
    </row>
    <row r="132" spans="2:17" ht="30" customHeight="1" thickBot="1" x14ac:dyDescent="0.3">
      <c r="B132" s="240" t="s">
        <v>112</v>
      </c>
      <c r="C132" s="241"/>
      <c r="D132" s="241"/>
      <c r="E132" s="241"/>
      <c r="F132" s="241"/>
      <c r="G132" s="241"/>
      <c r="H132" s="242"/>
    </row>
    <row r="133" spans="2:17" ht="71.150000000000006" customHeight="1" thickBot="1" x14ac:dyDescent="0.3">
      <c r="B133" s="228" t="s">
        <v>135</v>
      </c>
      <c r="C133" s="229"/>
      <c r="D133" s="229"/>
      <c r="E133" s="229"/>
      <c r="F133" s="229"/>
      <c r="G133" s="229"/>
      <c r="H133" s="230"/>
    </row>
    <row r="134" spans="2:17" ht="23.15" customHeight="1" thickBot="1" x14ac:dyDescent="0.3">
      <c r="B134" s="224"/>
      <c r="C134" s="224"/>
      <c r="D134" s="224"/>
      <c r="E134" s="224"/>
      <c r="F134" s="224"/>
      <c r="G134" s="224"/>
      <c r="H134" s="224"/>
    </row>
    <row r="135" spans="2:17" ht="18.75" customHeight="1" x14ac:dyDescent="0.25">
      <c r="B135" s="231" t="s">
        <v>165</v>
      </c>
      <c r="C135" s="233" t="s">
        <v>115</v>
      </c>
      <c r="D135" s="235" t="s">
        <v>116</v>
      </c>
      <c r="E135" s="233" t="s">
        <v>117</v>
      </c>
      <c r="F135" s="233"/>
      <c r="G135" s="233" t="s">
        <v>118</v>
      </c>
      <c r="H135" s="237"/>
    </row>
    <row r="136" spans="2:17" ht="33" customHeight="1" thickBot="1" x14ac:dyDescent="0.3">
      <c r="B136" s="232"/>
      <c r="C136" s="234"/>
      <c r="D136" s="236"/>
      <c r="E136" s="234"/>
      <c r="F136" s="234"/>
      <c r="G136" s="234"/>
      <c r="H136" s="238"/>
    </row>
    <row r="137" spans="2:17" s="78" customFormat="1" ht="33" customHeight="1" x14ac:dyDescent="0.35">
      <c r="B137" s="224"/>
      <c r="C137" s="224"/>
      <c r="D137" s="224"/>
      <c r="E137" s="224"/>
      <c r="F137" s="224"/>
      <c r="G137" s="224"/>
      <c r="H137" s="224"/>
      <c r="J137" s="10"/>
      <c r="K137" s="10"/>
      <c r="L137" s="10"/>
      <c r="M137" s="1"/>
      <c r="N137" s="1"/>
    </row>
    <row r="138" spans="2:17" s="78" customFormat="1" ht="33" customHeight="1" x14ac:dyDescent="0.35">
      <c r="B138" s="225" t="s">
        <v>172</v>
      </c>
      <c r="C138" s="225"/>
      <c r="D138" s="225"/>
      <c r="E138" s="225"/>
      <c r="F138" s="225"/>
      <c r="G138" s="225"/>
      <c r="H138" s="225"/>
      <c r="J138" s="10"/>
      <c r="K138" s="10"/>
      <c r="L138" s="10"/>
      <c r="M138" s="1"/>
      <c r="N138" s="1"/>
    </row>
    <row r="139" spans="2:17" s="78" customFormat="1" ht="40.5" customHeight="1" x14ac:dyDescent="0.35">
      <c r="B139" s="226" t="s">
        <v>120</v>
      </c>
      <c r="C139" s="226"/>
      <c r="E139" s="79"/>
      <c r="F139" s="79"/>
      <c r="G139" s="79"/>
      <c r="H139" s="79"/>
      <c r="J139" s="10"/>
      <c r="K139" s="10"/>
      <c r="L139" s="10"/>
      <c r="M139" s="1"/>
      <c r="N139" s="1"/>
    </row>
    <row r="140" spans="2:17" s="78" customFormat="1" ht="33" customHeight="1" x14ac:dyDescent="0.35">
      <c r="C140" s="103" t="str">
        <f>CONCATENATE(" $200.000"," +")</f>
        <v xml:space="preserve"> $200.000 +</v>
      </c>
      <c r="D140" s="104">
        <f>G73</f>
        <v>6.9</v>
      </c>
      <c r="E140" s="105" t="s">
        <v>163</v>
      </c>
      <c r="F140" s="80">
        <f>(200+G73)</f>
        <v>206.9</v>
      </c>
      <c r="G140" s="18"/>
      <c r="H140" s="18"/>
      <c r="J140" s="10"/>
      <c r="K140" s="10"/>
      <c r="L140" s="10"/>
      <c r="M140" s="1"/>
      <c r="N140" s="1"/>
    </row>
    <row r="141" spans="2:17" ht="18" x14ac:dyDescent="0.4">
      <c r="B141" s="227" t="s">
        <v>164</v>
      </c>
      <c r="C141" s="227"/>
      <c r="D141" s="106">
        <f>F140</f>
        <v>206.9</v>
      </c>
      <c r="E141" s="81" t="s">
        <v>13</v>
      </c>
      <c r="F141" s="81"/>
      <c r="G141" s="18"/>
      <c r="H141" s="78"/>
      <c r="O141" s="24"/>
    </row>
    <row r="142" spans="2:17" ht="17.5" x14ac:dyDescent="0.35">
      <c r="B142" s="78"/>
      <c r="C142" s="78"/>
      <c r="D142" s="80"/>
      <c r="E142" s="18"/>
      <c r="F142" s="18"/>
      <c r="G142" s="18"/>
      <c r="H142" s="18"/>
      <c r="O142" s="24"/>
    </row>
    <row r="143" spans="2:17" x14ac:dyDescent="0.25">
      <c r="O143" s="24"/>
    </row>
    <row r="144" spans="2:17" x14ac:dyDescent="0.25">
      <c r="O144" s="24"/>
    </row>
  </sheetData>
  <sheetProtection algorithmName="SHA-512" hashValue="NlrZw4h6uxOrpyaD1XUllHC9X2RX3qwkP+lq9cHDQR8dH+8/gjMFBBJr8d2DWbCuv/5K+dNe9PGaD3tKO9TYVA==" saltValue="peIcPG9BtOgRO5yX27MsWA==" spinCount="100000" sheet="1" formatColumns="0" formatRows="0"/>
  <mergeCells count="144">
    <mergeCell ref="B1:D1"/>
    <mergeCell ref="C3:E3"/>
    <mergeCell ref="G3:H3"/>
    <mergeCell ref="C4:E4"/>
    <mergeCell ref="G4:H4"/>
    <mergeCell ref="B6:E6"/>
    <mergeCell ref="F6:G6"/>
    <mergeCell ref="B11:H11"/>
    <mergeCell ref="J11:K11"/>
    <mergeCell ref="B12:E12"/>
    <mergeCell ref="B13:H13"/>
    <mergeCell ref="B14:H14"/>
    <mergeCell ref="B15:H15"/>
    <mergeCell ref="J6:K6"/>
    <mergeCell ref="M6:N8"/>
    <mergeCell ref="B7:E7"/>
    <mergeCell ref="B8:H8"/>
    <mergeCell ref="B9:H9"/>
    <mergeCell ref="B10:C10"/>
    <mergeCell ref="D10:F10"/>
    <mergeCell ref="G22:H22"/>
    <mergeCell ref="G23:H23"/>
    <mergeCell ref="G24:H24"/>
    <mergeCell ref="G25:H25"/>
    <mergeCell ref="G26:H26"/>
    <mergeCell ref="G27:H27"/>
    <mergeCell ref="B16:H16"/>
    <mergeCell ref="B17:H17"/>
    <mergeCell ref="B18:H18"/>
    <mergeCell ref="B19:H19"/>
    <mergeCell ref="G20:H20"/>
    <mergeCell ref="G21:H21"/>
    <mergeCell ref="G34:H34"/>
    <mergeCell ref="G35:H35"/>
    <mergeCell ref="G36:H36"/>
    <mergeCell ref="G37:H37"/>
    <mergeCell ref="G38:H38"/>
    <mergeCell ref="G39:H39"/>
    <mergeCell ref="G28:H28"/>
    <mergeCell ref="G29:H29"/>
    <mergeCell ref="G30:H30"/>
    <mergeCell ref="G31:H31"/>
    <mergeCell ref="G32:H32"/>
    <mergeCell ref="G33:H33"/>
    <mergeCell ref="G46:H46"/>
    <mergeCell ref="G47:H47"/>
    <mergeCell ref="G48:H48"/>
    <mergeCell ref="G49:H49"/>
    <mergeCell ref="G50:H50"/>
    <mergeCell ref="G51:H51"/>
    <mergeCell ref="G40:H40"/>
    <mergeCell ref="G41:H41"/>
    <mergeCell ref="G42:H42"/>
    <mergeCell ref="G43:H43"/>
    <mergeCell ref="G44:H44"/>
    <mergeCell ref="G45:H45"/>
    <mergeCell ref="G60:H60"/>
    <mergeCell ref="G61:H61"/>
    <mergeCell ref="G62:H62"/>
    <mergeCell ref="G63:H63"/>
    <mergeCell ref="G64:H64"/>
    <mergeCell ref="G65:H65"/>
    <mergeCell ref="B52:H52"/>
    <mergeCell ref="B54:H54"/>
    <mergeCell ref="G55:H55"/>
    <mergeCell ref="G56:H56"/>
    <mergeCell ref="B58:H58"/>
    <mergeCell ref="G59:H59"/>
    <mergeCell ref="G73:H73"/>
    <mergeCell ref="G74:H74"/>
    <mergeCell ref="G75:H75"/>
    <mergeCell ref="G76:H76"/>
    <mergeCell ref="G77:H77"/>
    <mergeCell ref="G78:H78"/>
    <mergeCell ref="G66:H66"/>
    <mergeCell ref="B67:H67"/>
    <mergeCell ref="G68:H68"/>
    <mergeCell ref="G69:H69"/>
    <mergeCell ref="B71:H71"/>
    <mergeCell ref="G72:H72"/>
    <mergeCell ref="G86:H86"/>
    <mergeCell ref="B88:H88"/>
    <mergeCell ref="B89:H89"/>
    <mergeCell ref="B90:H90"/>
    <mergeCell ref="B91:B92"/>
    <mergeCell ref="E91:F91"/>
    <mergeCell ref="G91:H92"/>
    <mergeCell ref="C92:F92"/>
    <mergeCell ref="G79:H79"/>
    <mergeCell ref="G80:H80"/>
    <mergeCell ref="G81:H81"/>
    <mergeCell ref="B83:H83"/>
    <mergeCell ref="G84:H84"/>
    <mergeCell ref="G85:H85"/>
    <mergeCell ref="B101:H101"/>
    <mergeCell ref="B102:B103"/>
    <mergeCell ref="E102:F102"/>
    <mergeCell ref="G102:H103"/>
    <mergeCell ref="C103:F103"/>
    <mergeCell ref="B104:H104"/>
    <mergeCell ref="B93:H93"/>
    <mergeCell ref="B94:H94"/>
    <mergeCell ref="B95:C95"/>
    <mergeCell ref="B97:C97"/>
    <mergeCell ref="B99:H99"/>
    <mergeCell ref="B100:H100"/>
    <mergeCell ref="B113:B114"/>
    <mergeCell ref="E113:F113"/>
    <mergeCell ref="G113:H114"/>
    <mergeCell ref="C114:F114"/>
    <mergeCell ref="B115:H115"/>
    <mergeCell ref="B116:H116"/>
    <mergeCell ref="B105:H105"/>
    <mergeCell ref="B106:C106"/>
    <mergeCell ref="B108:C108"/>
    <mergeCell ref="B110:H110"/>
    <mergeCell ref="B111:H111"/>
    <mergeCell ref="B112:H112"/>
    <mergeCell ref="B126:H126"/>
    <mergeCell ref="B127:H127"/>
    <mergeCell ref="B128:C128"/>
    <mergeCell ref="B130:C130"/>
    <mergeCell ref="E130:F130"/>
    <mergeCell ref="B132:H132"/>
    <mergeCell ref="B117:C117"/>
    <mergeCell ref="B119:C119"/>
    <mergeCell ref="B121:H121"/>
    <mergeCell ref="B122:H122"/>
    <mergeCell ref="B123:H123"/>
    <mergeCell ref="B124:B125"/>
    <mergeCell ref="E124:F124"/>
    <mergeCell ref="G124:H125"/>
    <mergeCell ref="C125:F125"/>
    <mergeCell ref="B137:H137"/>
    <mergeCell ref="B138:H138"/>
    <mergeCell ref="B139:C139"/>
    <mergeCell ref="B141:C141"/>
    <mergeCell ref="B133:H133"/>
    <mergeCell ref="B134:H134"/>
    <mergeCell ref="B135:B136"/>
    <mergeCell ref="C135:C136"/>
    <mergeCell ref="D135:D136"/>
    <mergeCell ref="E135:F136"/>
    <mergeCell ref="G135:H136"/>
  </mergeCells>
  <dataValidations count="5">
    <dataValidation type="list" allowBlank="1" showInputMessage="1" showErrorMessage="1" sqref="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K982901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K917365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K851829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K786293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K720757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K655221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K589685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K524149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K458613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K393077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K327541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K262005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K196469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K130933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K65397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xr:uid="{2687A85F-BC7C-4884-9B0C-FC31DAE84626}">
      <formula1>#REF!</formula1>
    </dataValidation>
    <dataValidation type="list" allowBlank="1" showInputMessage="1" showErrorMessage="1" sqref="WVR983033 K9 WLV983033 WBZ983033 VSD983033 VIH983033 UYL983033 UOP983033 UET983033 TUX983033 TLB983033 TBF983033 SRJ983033 SHN983033 RXR983033 RNV983033 RDZ983033 QUD983033 QKH983033 QAL983033 PQP983033 PGT983033 OWX983033 ONB983033 ODF983033 NTJ983033 NJN983033 MZR983033 MPV983033 MFZ983033 LWD983033 LMH983033 LCL983033 KSP983033 KIT983033 JYX983033 JPB983033 JFF983033 IVJ983033 ILN983033 IBR983033 HRV983033 HHZ983033 GYD983033 GOH983033 GEL983033 FUP983033 FKT983033 FAX983033 ERB983033 EHF983033 DXJ983033 DNN983033 DDR983033 CTV983033 CJZ983033 CAD983033 BQH983033 BGL983033 AWP983033 AMT983033 ACX983033 TB983033 JF983033 K982897 WVR917497 WLV917497 WBZ917497 VSD917497 VIH917497 UYL917497 UOP917497 UET917497 TUX917497 TLB917497 TBF917497 SRJ917497 SHN917497 RXR917497 RNV917497 RDZ917497 QUD917497 QKH917497 QAL917497 PQP917497 PGT917497 OWX917497 ONB917497 ODF917497 NTJ917497 NJN917497 MZR917497 MPV917497 MFZ917497 LWD917497 LMH917497 LCL917497 KSP917497 KIT917497 JYX917497 JPB917497 JFF917497 IVJ917497 ILN917497 IBR917497 HRV917497 HHZ917497 GYD917497 GOH917497 GEL917497 FUP917497 FKT917497 FAX917497 ERB917497 EHF917497 DXJ917497 DNN917497 DDR917497 CTV917497 CJZ917497 CAD917497 BQH917497 BGL917497 AWP917497 AMT917497 ACX917497 TB917497 JF917497 K917361 WVR851961 WLV851961 WBZ851961 VSD851961 VIH851961 UYL851961 UOP851961 UET851961 TUX851961 TLB851961 TBF851961 SRJ851961 SHN851961 RXR851961 RNV851961 RDZ851961 QUD851961 QKH851961 QAL851961 PQP851961 PGT851961 OWX851961 ONB851961 ODF851961 NTJ851961 NJN851961 MZR851961 MPV851961 MFZ851961 LWD851961 LMH851961 LCL851961 KSP851961 KIT851961 JYX851961 JPB851961 JFF851961 IVJ851961 ILN851961 IBR851961 HRV851961 HHZ851961 GYD851961 GOH851961 GEL851961 FUP851961 FKT851961 FAX851961 ERB851961 EHF851961 DXJ851961 DNN851961 DDR851961 CTV851961 CJZ851961 CAD851961 BQH851961 BGL851961 AWP851961 AMT851961 ACX851961 TB851961 JF851961 K851825 WVR786425 WLV786425 WBZ786425 VSD786425 VIH786425 UYL786425 UOP786425 UET786425 TUX786425 TLB786425 TBF786425 SRJ786425 SHN786425 RXR786425 RNV786425 RDZ786425 QUD786425 QKH786425 QAL786425 PQP786425 PGT786425 OWX786425 ONB786425 ODF786425 NTJ786425 NJN786425 MZR786425 MPV786425 MFZ786425 LWD786425 LMH786425 LCL786425 KSP786425 KIT786425 JYX786425 JPB786425 JFF786425 IVJ786425 ILN786425 IBR786425 HRV786425 HHZ786425 GYD786425 GOH786425 GEL786425 FUP786425 FKT786425 FAX786425 ERB786425 EHF786425 DXJ786425 DNN786425 DDR786425 CTV786425 CJZ786425 CAD786425 BQH786425 BGL786425 AWP786425 AMT786425 ACX786425 TB786425 JF786425 K786289 WVR720889 WLV720889 WBZ720889 VSD720889 VIH720889 UYL720889 UOP720889 UET720889 TUX720889 TLB720889 TBF720889 SRJ720889 SHN720889 RXR720889 RNV720889 RDZ720889 QUD720889 QKH720889 QAL720889 PQP720889 PGT720889 OWX720889 ONB720889 ODF720889 NTJ720889 NJN720889 MZR720889 MPV720889 MFZ720889 LWD720889 LMH720889 LCL720889 KSP720889 KIT720889 JYX720889 JPB720889 JFF720889 IVJ720889 ILN720889 IBR720889 HRV720889 HHZ720889 GYD720889 GOH720889 GEL720889 FUP720889 FKT720889 FAX720889 ERB720889 EHF720889 DXJ720889 DNN720889 DDR720889 CTV720889 CJZ720889 CAD720889 BQH720889 BGL720889 AWP720889 AMT720889 ACX720889 TB720889 JF720889 K720753 WVR655353 WLV655353 WBZ655353 VSD655353 VIH655353 UYL655353 UOP655353 UET655353 TUX655353 TLB655353 TBF655353 SRJ655353 SHN655353 RXR655353 RNV655353 RDZ655353 QUD655353 QKH655353 QAL655353 PQP655353 PGT655353 OWX655353 ONB655353 ODF655353 NTJ655353 NJN655353 MZR655353 MPV655353 MFZ655353 LWD655353 LMH655353 LCL655353 KSP655353 KIT655353 JYX655353 JPB655353 JFF655353 IVJ655353 ILN655353 IBR655353 HRV655353 HHZ655353 GYD655353 GOH655353 GEL655353 FUP655353 FKT655353 FAX655353 ERB655353 EHF655353 DXJ655353 DNN655353 DDR655353 CTV655353 CJZ655353 CAD655353 BQH655353 BGL655353 AWP655353 AMT655353 ACX655353 TB655353 JF655353 K655217 WVR589817 WLV589817 WBZ589817 VSD589817 VIH589817 UYL589817 UOP589817 UET589817 TUX589817 TLB589817 TBF589817 SRJ589817 SHN589817 RXR589817 RNV589817 RDZ589817 QUD589817 QKH589817 QAL589817 PQP589817 PGT589817 OWX589817 ONB589817 ODF589817 NTJ589817 NJN589817 MZR589817 MPV589817 MFZ589817 LWD589817 LMH589817 LCL589817 KSP589817 KIT589817 JYX589817 JPB589817 JFF589817 IVJ589817 ILN589817 IBR589817 HRV589817 HHZ589817 GYD589817 GOH589817 GEL589817 FUP589817 FKT589817 FAX589817 ERB589817 EHF589817 DXJ589817 DNN589817 DDR589817 CTV589817 CJZ589817 CAD589817 BQH589817 BGL589817 AWP589817 AMT589817 ACX589817 TB589817 JF589817 K589681 WVR524281 WLV524281 WBZ524281 VSD524281 VIH524281 UYL524281 UOP524281 UET524281 TUX524281 TLB524281 TBF524281 SRJ524281 SHN524281 RXR524281 RNV524281 RDZ524281 QUD524281 QKH524281 QAL524281 PQP524281 PGT524281 OWX524281 ONB524281 ODF524281 NTJ524281 NJN524281 MZR524281 MPV524281 MFZ524281 LWD524281 LMH524281 LCL524281 KSP524281 KIT524281 JYX524281 JPB524281 JFF524281 IVJ524281 ILN524281 IBR524281 HRV524281 HHZ524281 GYD524281 GOH524281 GEL524281 FUP524281 FKT524281 FAX524281 ERB524281 EHF524281 DXJ524281 DNN524281 DDR524281 CTV524281 CJZ524281 CAD524281 BQH524281 BGL524281 AWP524281 AMT524281 ACX524281 TB524281 JF524281 K524145 WVR458745 WLV458745 WBZ458745 VSD458745 VIH458745 UYL458745 UOP458745 UET458745 TUX458745 TLB458745 TBF458745 SRJ458745 SHN458745 RXR458745 RNV458745 RDZ458745 QUD458745 QKH458745 QAL458745 PQP458745 PGT458745 OWX458745 ONB458745 ODF458745 NTJ458745 NJN458745 MZR458745 MPV458745 MFZ458745 LWD458745 LMH458745 LCL458745 KSP458745 KIT458745 JYX458745 JPB458745 JFF458745 IVJ458745 ILN458745 IBR458745 HRV458745 HHZ458745 GYD458745 GOH458745 GEL458745 FUP458745 FKT458745 FAX458745 ERB458745 EHF458745 DXJ458745 DNN458745 DDR458745 CTV458745 CJZ458745 CAD458745 BQH458745 BGL458745 AWP458745 AMT458745 ACX458745 TB458745 JF458745 K458609 WVR393209 WLV393209 WBZ393209 VSD393209 VIH393209 UYL393209 UOP393209 UET393209 TUX393209 TLB393209 TBF393209 SRJ393209 SHN393209 RXR393209 RNV393209 RDZ393209 QUD393209 QKH393209 QAL393209 PQP393209 PGT393209 OWX393209 ONB393209 ODF393209 NTJ393209 NJN393209 MZR393209 MPV393209 MFZ393209 LWD393209 LMH393209 LCL393209 KSP393209 KIT393209 JYX393209 JPB393209 JFF393209 IVJ393209 ILN393209 IBR393209 HRV393209 HHZ393209 GYD393209 GOH393209 GEL393209 FUP393209 FKT393209 FAX393209 ERB393209 EHF393209 DXJ393209 DNN393209 DDR393209 CTV393209 CJZ393209 CAD393209 BQH393209 BGL393209 AWP393209 AMT393209 ACX393209 TB393209 JF393209 K393073 WVR327673 WLV327673 WBZ327673 VSD327673 VIH327673 UYL327673 UOP327673 UET327673 TUX327673 TLB327673 TBF327673 SRJ327673 SHN327673 RXR327673 RNV327673 RDZ327673 QUD327673 QKH327673 QAL327673 PQP327673 PGT327673 OWX327673 ONB327673 ODF327673 NTJ327673 NJN327673 MZR327673 MPV327673 MFZ327673 LWD327673 LMH327673 LCL327673 KSP327673 KIT327673 JYX327673 JPB327673 JFF327673 IVJ327673 ILN327673 IBR327673 HRV327673 HHZ327673 GYD327673 GOH327673 GEL327673 FUP327673 FKT327673 FAX327673 ERB327673 EHF327673 DXJ327673 DNN327673 DDR327673 CTV327673 CJZ327673 CAD327673 BQH327673 BGL327673 AWP327673 AMT327673 ACX327673 TB327673 JF327673 K327537 WVR262137 WLV262137 WBZ262137 VSD262137 VIH262137 UYL262137 UOP262137 UET262137 TUX262137 TLB262137 TBF262137 SRJ262137 SHN262137 RXR262137 RNV262137 RDZ262137 QUD262137 QKH262137 QAL262137 PQP262137 PGT262137 OWX262137 ONB262137 ODF262137 NTJ262137 NJN262137 MZR262137 MPV262137 MFZ262137 LWD262137 LMH262137 LCL262137 KSP262137 KIT262137 JYX262137 JPB262137 JFF262137 IVJ262137 ILN262137 IBR262137 HRV262137 HHZ262137 GYD262137 GOH262137 GEL262137 FUP262137 FKT262137 FAX262137 ERB262137 EHF262137 DXJ262137 DNN262137 DDR262137 CTV262137 CJZ262137 CAD262137 BQH262137 BGL262137 AWP262137 AMT262137 ACX262137 TB262137 JF262137 K262001 WVR196601 WLV196601 WBZ196601 VSD196601 VIH196601 UYL196601 UOP196601 UET196601 TUX196601 TLB196601 TBF196601 SRJ196601 SHN196601 RXR196601 RNV196601 RDZ196601 QUD196601 QKH196601 QAL196601 PQP196601 PGT196601 OWX196601 ONB196601 ODF196601 NTJ196601 NJN196601 MZR196601 MPV196601 MFZ196601 LWD196601 LMH196601 LCL196601 KSP196601 KIT196601 JYX196601 JPB196601 JFF196601 IVJ196601 ILN196601 IBR196601 HRV196601 HHZ196601 GYD196601 GOH196601 GEL196601 FUP196601 FKT196601 FAX196601 ERB196601 EHF196601 DXJ196601 DNN196601 DDR196601 CTV196601 CJZ196601 CAD196601 BQH196601 BGL196601 AWP196601 AMT196601 ACX196601 TB196601 JF196601 K196465 WVR131065 WLV131065 WBZ131065 VSD131065 VIH131065 UYL131065 UOP131065 UET131065 TUX131065 TLB131065 TBF131065 SRJ131065 SHN131065 RXR131065 RNV131065 RDZ131065 QUD131065 QKH131065 QAL131065 PQP131065 PGT131065 OWX131065 ONB131065 ODF131065 NTJ131065 NJN131065 MZR131065 MPV131065 MFZ131065 LWD131065 LMH131065 LCL131065 KSP131065 KIT131065 JYX131065 JPB131065 JFF131065 IVJ131065 ILN131065 IBR131065 HRV131065 HHZ131065 GYD131065 GOH131065 GEL131065 FUP131065 FKT131065 FAX131065 ERB131065 EHF131065 DXJ131065 DNN131065 DDR131065 CTV131065 CJZ131065 CAD131065 BQH131065 BGL131065 AWP131065 AMT131065 ACX131065 TB131065 JF131065 K130929 WVR65529 WLV65529 WBZ65529 VSD65529 VIH65529 UYL65529 UOP65529 UET65529 TUX65529 TLB65529 TBF65529 SRJ65529 SHN65529 RXR65529 RNV65529 RDZ65529 QUD65529 QKH65529 QAL65529 PQP65529 PGT65529 OWX65529 ONB65529 ODF65529 NTJ65529 NJN65529 MZR65529 MPV65529 MFZ65529 LWD65529 LMH65529 LCL65529 KSP65529 KIT65529 JYX65529 JPB65529 JFF65529 IVJ65529 ILN65529 IBR65529 HRV65529 HHZ65529 GYD65529 GOH65529 GEL65529 FUP65529 FKT65529 FAX65529 ERB65529 EHF65529 DXJ65529 DNN65529 DDR65529 CTV65529 CJZ65529 CAD65529 BQH65529 BGL65529 AWP65529 AMT65529 ACX65529 TB65529 JF65529 K65393" xr:uid="{63C7041F-8F9F-4F1A-9535-7ED74FC61A81}">
      <formula1>$M$11:$M$21</formula1>
    </dataValidation>
    <dataValidation type="list" allowBlank="1" showInputMessage="1" showErrorMessage="1" sqref="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K65392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K130928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K196464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K262000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K327536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K393072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K458608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K524144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K589680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K655216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K720752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K786288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K851824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K917360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K982896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xr:uid="{F9ACC020-1456-48C4-AB0F-D8C0E270AB9F}">
      <formula1>$N$9:$N$9</formula1>
    </dataValidation>
    <dataValidation type="list" allowBlank="1" showInputMessage="1" showErrorMessage="1" sqref="K8" xr:uid="{7D1F2296-C57C-430F-9435-73BDC4A8ADAB}">
      <formula1>"2022,2023,2024,2025, 2026"</formula1>
    </dataValidation>
    <dataValidation type="list" allowBlank="1" showInputMessage="1" showErrorMessage="1" sqref="K13" xr:uid="{EB4FCED7-90EF-41C8-827A-65F56892BE8F}">
      <formula1>$N$9:$N$41</formula1>
    </dataValidation>
  </dataValidations>
  <hyperlinks>
    <hyperlink ref="M9" r:id="rId1" display="https://www.dot.ny.gov/main/business-center/contractors/construction-division/fuel-asphalt-steel-price-adjustments?nd=nysdot" xr:uid="{4E3AF410-BE9D-4044-96CD-F7A09D32F70E}"/>
  </hyperlinks>
  <printOptions horizontalCentered="1"/>
  <pageMargins left="0.25" right="0.25" top="0.75" bottom="0.75" header="0.3" footer="0.3"/>
  <pageSetup scale="53" orientation="portrait" horizontalDpi="4294967295" r:id="rId2"/>
  <rowBreaks count="6" manualBreakCount="6">
    <brk id="17" min="1" max="7" man="1"/>
    <brk id="52" min="1" max="7" man="1"/>
    <brk id="70" min="1" max="7" man="1"/>
    <brk id="98" min="1" max="7" man="1"/>
    <brk id="109" min="1" max="7" man="1"/>
    <brk id="131"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50</vt:i4>
      </vt:variant>
    </vt:vector>
  </HeadingPairs>
  <TitlesOfParts>
    <vt:vector size="75" baseType="lpstr">
      <vt:lpstr>April 2024</vt:lpstr>
      <vt:lpstr>March 2024</vt:lpstr>
      <vt:lpstr>February 2024</vt:lpstr>
      <vt:lpstr>January 2024</vt:lpstr>
      <vt:lpstr>December 2023</vt:lpstr>
      <vt:lpstr>November 2023</vt:lpstr>
      <vt:lpstr>October 2023</vt:lpstr>
      <vt:lpstr>September 2023</vt:lpstr>
      <vt:lpstr>August 2023</vt:lpstr>
      <vt:lpstr>July 2023 </vt:lpstr>
      <vt:lpstr>June 2023</vt:lpstr>
      <vt:lpstr>May 2023</vt:lpstr>
      <vt:lpstr>April 2023</vt:lpstr>
      <vt:lpstr>March 2023</vt:lpstr>
      <vt:lpstr>February 2023</vt:lpstr>
      <vt:lpstr>January 2023</vt:lpstr>
      <vt:lpstr>December 2022</vt:lpstr>
      <vt:lpstr>November 2022</vt:lpstr>
      <vt:lpstr>October 2022</vt:lpstr>
      <vt:lpstr>September 2022</vt:lpstr>
      <vt:lpstr>August 2022</vt:lpstr>
      <vt:lpstr>July 2022</vt:lpstr>
      <vt:lpstr>June 2022</vt:lpstr>
      <vt:lpstr>May 2022</vt:lpstr>
      <vt:lpstr>April 2022</vt:lpstr>
      <vt:lpstr>'April 2022'!Print_Area</vt:lpstr>
      <vt:lpstr>'April 2023'!Print_Area</vt:lpstr>
      <vt:lpstr>'April 2024'!Print_Area</vt:lpstr>
      <vt:lpstr>'August 2022'!Print_Area</vt:lpstr>
      <vt:lpstr>'August 2023'!Print_Area</vt:lpstr>
      <vt:lpstr>'December 2022'!Print_Area</vt:lpstr>
      <vt:lpstr>'December 2023'!Print_Area</vt:lpstr>
      <vt:lpstr>'February 2023'!Print_Area</vt:lpstr>
      <vt:lpstr>'February 2024'!Print_Area</vt:lpstr>
      <vt:lpstr>'January 2023'!Print_Area</vt:lpstr>
      <vt:lpstr>'January 2024'!Print_Area</vt:lpstr>
      <vt:lpstr>'July 2022'!Print_Area</vt:lpstr>
      <vt:lpstr>'July 2023 '!Print_Area</vt:lpstr>
      <vt:lpstr>'June 2022'!Print_Area</vt:lpstr>
      <vt:lpstr>'June 2023'!Print_Area</vt:lpstr>
      <vt:lpstr>'March 2023'!Print_Area</vt:lpstr>
      <vt:lpstr>'March 2024'!Print_Area</vt:lpstr>
      <vt:lpstr>'May 2022'!Print_Area</vt:lpstr>
      <vt:lpstr>'May 2023'!Print_Area</vt:lpstr>
      <vt:lpstr>'November 2022'!Print_Area</vt:lpstr>
      <vt:lpstr>'November 2023'!Print_Area</vt:lpstr>
      <vt:lpstr>'October 2022'!Print_Area</vt:lpstr>
      <vt:lpstr>'October 2023'!Print_Area</vt:lpstr>
      <vt:lpstr>'September 2022'!Print_Area</vt:lpstr>
      <vt:lpstr>'September 2023'!Print_Area</vt:lpstr>
      <vt:lpstr>'April 2022'!Print_Titles</vt:lpstr>
      <vt:lpstr>'April 2023'!Print_Titles</vt:lpstr>
      <vt:lpstr>'April 2024'!Print_Titles</vt:lpstr>
      <vt:lpstr>'August 2022'!Print_Titles</vt:lpstr>
      <vt:lpstr>'August 2023'!Print_Titles</vt:lpstr>
      <vt:lpstr>'December 2022'!Print_Titles</vt:lpstr>
      <vt:lpstr>'December 2023'!Print_Titles</vt:lpstr>
      <vt:lpstr>'February 2023'!Print_Titles</vt:lpstr>
      <vt:lpstr>'February 2024'!Print_Titles</vt:lpstr>
      <vt:lpstr>'January 2023'!Print_Titles</vt:lpstr>
      <vt:lpstr>'January 2024'!Print_Titles</vt:lpstr>
      <vt:lpstr>'July 2022'!Print_Titles</vt:lpstr>
      <vt:lpstr>'July 2023 '!Print_Titles</vt:lpstr>
      <vt:lpstr>'June 2022'!Print_Titles</vt:lpstr>
      <vt:lpstr>'June 2023'!Print_Titles</vt:lpstr>
      <vt:lpstr>'March 2023'!Print_Titles</vt:lpstr>
      <vt:lpstr>'March 2024'!Print_Titles</vt:lpstr>
      <vt:lpstr>'May 2022'!Print_Titles</vt:lpstr>
      <vt:lpstr>'May 2023'!Print_Titles</vt:lpstr>
      <vt:lpstr>'November 2022'!Print_Titles</vt:lpstr>
      <vt:lpstr>'November 2023'!Print_Titles</vt:lpstr>
      <vt:lpstr>'October 2022'!Print_Titles</vt:lpstr>
      <vt:lpstr>'October 2023'!Print_Titles</vt:lpstr>
      <vt:lpstr>'September 2022'!Print_Titles</vt:lpstr>
      <vt:lpstr>'September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Dettmer, Christine (OGS)</dc:creator>
  <cp:lastModifiedBy>Dettmer, Christine (OGS)</cp:lastModifiedBy>
  <cp:lastPrinted>2024-02-27T14:30:13Z</cp:lastPrinted>
  <dcterms:created xsi:type="dcterms:W3CDTF">2022-04-01T16:54:31Z</dcterms:created>
  <dcterms:modified xsi:type="dcterms:W3CDTF">2024-03-28T13:15:55Z</dcterms:modified>
</cp:coreProperties>
</file>