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V:\ProcurementServices\PSTm03(StJock)\03SHARED\RoadwaysSHARED\Price Adjust_HMA_Liquids\2024 Price Adjustments\4_April 2024\"/>
    </mc:Choice>
  </mc:AlternateContent>
  <xr:revisionPtr revIDLastSave="0" documentId="13_ncr:1_{213A6860-3CE4-48B0-A0CC-39804B4B986F}" xr6:coauthVersionLast="47" xr6:coauthVersionMax="47" xr10:uidLastSave="{00000000-0000-0000-0000-000000000000}"/>
  <workbookProtection workbookAlgorithmName="SHA-512" workbookHashValue="78aImURmN+AE96gsEYnQKDvHvEInotuufOz/Wgwhc7kpfek30vMvyOIJDNDFvRkqRHFn1vUheTYY/yphrmGAOg==" workbookSaltValue="w9ZCwOGf7bg+nUA4c6Mzxg==" workbookSpinCount="100000" lockStructure="1"/>
  <bookViews>
    <workbookView xWindow="-110" yWindow="-110" windowWidth="19420" windowHeight="10420" xr2:uid="{315B6619-D530-4903-B800-A31CCEE97953}"/>
  </bookViews>
  <sheets>
    <sheet name="April 2024" sheetId="26" r:id="rId1"/>
    <sheet name="March 2024" sheetId="25" r:id="rId2"/>
    <sheet name="February 2024" sheetId="24" r:id="rId3"/>
    <sheet name="January 2024" sheetId="23" r:id="rId4"/>
    <sheet name="December 2023" sheetId="22" r:id="rId5"/>
    <sheet name="November 2023" sheetId="21" r:id="rId6"/>
    <sheet name="October 2023" sheetId="20" r:id="rId7"/>
    <sheet name="September 2023" sheetId="19" r:id="rId8"/>
    <sheet name="August 2023" sheetId="18" r:id="rId9"/>
    <sheet name="July 2023 " sheetId="17" r:id="rId10"/>
    <sheet name="June 2023" sheetId="16" r:id="rId11"/>
    <sheet name="May 2023" sheetId="15" r:id="rId12"/>
    <sheet name="April 2023" sheetId="14" r:id="rId13"/>
    <sheet name="March 2023" sheetId="13" r:id="rId14"/>
    <sheet name="February 2023" sheetId="12" r:id="rId15"/>
    <sheet name="January 2023" sheetId="11" r:id="rId16"/>
    <sheet name="December 2022" sheetId="10" r:id="rId17"/>
    <sheet name="November 2022" sheetId="9" r:id="rId18"/>
    <sheet name="October 2022" sheetId="8" r:id="rId19"/>
    <sheet name="September 2022" sheetId="7" r:id="rId20"/>
    <sheet name="August 2022" sheetId="6" r:id="rId21"/>
    <sheet name="July 2022" sheetId="5" r:id="rId22"/>
    <sheet name="June 2022" sheetId="4" r:id="rId23"/>
    <sheet name="May 2022" sheetId="3" r:id="rId24"/>
    <sheet name="April 2022" sheetId="1" r:id="rId25"/>
  </sheets>
  <definedNames>
    <definedName name="_xlnm.Print_Area" localSheetId="24">'April 2022'!$B$1:$H$142</definedName>
    <definedName name="_xlnm.Print_Area" localSheetId="12">'April 2023'!$B$1:$H$141</definedName>
    <definedName name="_xlnm.Print_Area" localSheetId="0">'April 2024'!$B$1:$H$141</definedName>
    <definedName name="_xlnm.Print_Area" localSheetId="20">'August 2022'!$B$1:$H$142</definedName>
    <definedName name="_xlnm.Print_Area" localSheetId="8">'August 2023'!$B$1:$H$141</definedName>
    <definedName name="_xlnm.Print_Area" localSheetId="16">'December 2022'!$B$1:$H$142</definedName>
    <definedName name="_xlnm.Print_Area" localSheetId="4">'December 2023'!$B$1:$H$141</definedName>
    <definedName name="_xlnm.Print_Area" localSheetId="14">'February 2023'!$B$1:$H$142</definedName>
    <definedName name="_xlnm.Print_Area" localSheetId="2">'February 2024'!$B$1:$H$141</definedName>
    <definedName name="_xlnm.Print_Area" localSheetId="15">'January 2023'!$B$1:$H$142</definedName>
    <definedName name="_xlnm.Print_Area" localSheetId="3">'January 2024'!$B$1:$H$141</definedName>
    <definedName name="_xlnm.Print_Area" localSheetId="21">'July 2022'!$B$1:$H$142</definedName>
    <definedName name="_xlnm.Print_Area" localSheetId="9">'July 2023 '!$B$1:$H$141</definedName>
    <definedName name="_xlnm.Print_Area" localSheetId="22">'June 2022'!$B$1:$H$142</definedName>
    <definedName name="_xlnm.Print_Area" localSheetId="10">'June 2023'!$B$1:$H$141</definedName>
    <definedName name="_xlnm.Print_Area" localSheetId="13">'March 2023'!$B$1:$H$142</definedName>
    <definedName name="_xlnm.Print_Area" localSheetId="1">'March 2024'!$B$1:$H$141</definedName>
    <definedName name="_xlnm.Print_Area" localSheetId="23">'May 2022'!$B$1:$H$142</definedName>
    <definedName name="_xlnm.Print_Area" localSheetId="11">'May 2023'!$B$1:$H$141</definedName>
    <definedName name="_xlnm.Print_Area" localSheetId="17">'November 2022'!$B$1:$H$142</definedName>
    <definedName name="_xlnm.Print_Area" localSheetId="5">'November 2023'!$B$1:$H$141</definedName>
    <definedName name="_xlnm.Print_Area" localSheetId="18">'October 2022'!$B$1:$H$142</definedName>
    <definedName name="_xlnm.Print_Area" localSheetId="6">'October 2023'!$B$1:$H$141</definedName>
    <definedName name="_xlnm.Print_Area" localSheetId="19">'September 2022'!$B$1:$H$142</definedName>
    <definedName name="_xlnm.Print_Area" localSheetId="7">'September 2023'!$B$1:$H$141</definedName>
    <definedName name="_xlnm.Print_Titles" localSheetId="24">'April 2022'!$1:$5</definedName>
    <definedName name="_xlnm.Print_Titles" localSheetId="12">'April 2023'!$1:$5</definedName>
    <definedName name="_xlnm.Print_Titles" localSheetId="0">'April 2024'!$1:$5</definedName>
    <definedName name="_xlnm.Print_Titles" localSheetId="20">'August 2022'!$1:$5</definedName>
    <definedName name="_xlnm.Print_Titles" localSheetId="8">'August 2023'!$1:$5</definedName>
    <definedName name="_xlnm.Print_Titles" localSheetId="16">'December 2022'!$1:$5</definedName>
    <definedName name="_xlnm.Print_Titles" localSheetId="4">'December 2023'!$1:$5</definedName>
    <definedName name="_xlnm.Print_Titles" localSheetId="14">'February 2023'!$1:$5</definedName>
    <definedName name="_xlnm.Print_Titles" localSheetId="2">'February 2024'!$1:$5</definedName>
    <definedName name="_xlnm.Print_Titles" localSheetId="15">'January 2023'!$1:$5</definedName>
    <definedName name="_xlnm.Print_Titles" localSheetId="3">'January 2024'!$1:$5</definedName>
    <definedName name="_xlnm.Print_Titles" localSheetId="21">'July 2022'!$1:$5</definedName>
    <definedName name="_xlnm.Print_Titles" localSheetId="9">'July 2023 '!$1:$5</definedName>
    <definedName name="_xlnm.Print_Titles" localSheetId="22">'June 2022'!$1:$5</definedName>
    <definedName name="_xlnm.Print_Titles" localSheetId="10">'June 2023'!$1:$5</definedName>
    <definedName name="_xlnm.Print_Titles" localSheetId="13">'March 2023'!$1:$5</definedName>
    <definedName name="_xlnm.Print_Titles" localSheetId="1">'March 2024'!$1:$5</definedName>
    <definedName name="_xlnm.Print_Titles" localSheetId="23">'May 2022'!$1:$5</definedName>
    <definedName name="_xlnm.Print_Titles" localSheetId="11">'May 2023'!$1:$5</definedName>
    <definedName name="_xlnm.Print_Titles" localSheetId="17">'November 2022'!$1:$5</definedName>
    <definedName name="_xlnm.Print_Titles" localSheetId="5">'November 2023'!$1:$5</definedName>
    <definedName name="_xlnm.Print_Titles" localSheetId="18">'October 2022'!$1:$5</definedName>
    <definedName name="_xlnm.Print_Titles" localSheetId="6">'October 2023'!$1:$5</definedName>
    <definedName name="_xlnm.Print_Titles" localSheetId="19">'September 2022'!$1:$5</definedName>
    <definedName name="_xlnm.Print_Titles" localSheetId="7">'September 2023'!$1:$5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0" i="26" l="1"/>
  <c r="C129" i="26"/>
  <c r="C118" i="26"/>
  <c r="C107" i="26"/>
  <c r="C96" i="26"/>
  <c r="H86" i="26"/>
  <c r="G86" i="26"/>
  <c r="H85" i="26"/>
  <c r="G85" i="26"/>
  <c r="H81" i="26"/>
  <c r="G81" i="26"/>
  <c r="H80" i="26"/>
  <c r="G80" i="26"/>
  <c r="H79" i="26"/>
  <c r="G79" i="26"/>
  <c r="H78" i="26"/>
  <c r="G78" i="26"/>
  <c r="H77" i="26"/>
  <c r="G77" i="26"/>
  <c r="H76" i="26"/>
  <c r="G76" i="26"/>
  <c r="H75" i="26"/>
  <c r="G75" i="26"/>
  <c r="H74" i="26"/>
  <c r="G74" i="26"/>
  <c r="H73" i="26"/>
  <c r="G73" i="26"/>
  <c r="F140" i="26" s="1"/>
  <c r="D141" i="26" s="1"/>
  <c r="H69" i="26"/>
  <c r="G69" i="26"/>
  <c r="F129" i="26" s="1"/>
  <c r="D130" i="26" s="1"/>
  <c r="H66" i="26"/>
  <c r="G66" i="26"/>
  <c r="F118" i="26" s="1"/>
  <c r="D119" i="26" s="1"/>
  <c r="H64" i="26"/>
  <c r="G64" i="26"/>
  <c r="H62" i="26"/>
  <c r="G62" i="26"/>
  <c r="H60" i="26"/>
  <c r="G60" i="26"/>
  <c r="F107" i="26" s="1"/>
  <c r="D108" i="26" s="1"/>
  <c r="H56" i="26"/>
  <c r="F56" i="26"/>
  <c r="G56" i="26" s="1"/>
  <c r="H51" i="26"/>
  <c r="H50" i="26"/>
  <c r="G50" i="26"/>
  <c r="H49" i="26"/>
  <c r="G49" i="26"/>
  <c r="H48" i="26"/>
  <c r="G48" i="26"/>
  <c r="H47" i="26"/>
  <c r="G47" i="26"/>
  <c r="H46" i="26"/>
  <c r="G46" i="26"/>
  <c r="H45" i="26"/>
  <c r="G45" i="26"/>
  <c r="H44" i="26"/>
  <c r="G44" i="26"/>
  <c r="H43" i="26"/>
  <c r="G43" i="26"/>
  <c r="H42" i="26"/>
  <c r="G42" i="26"/>
  <c r="H41" i="26"/>
  <c r="G41" i="26"/>
  <c r="H40" i="26"/>
  <c r="G40" i="26"/>
  <c r="H39" i="26"/>
  <c r="G39" i="26"/>
  <c r="H38" i="26"/>
  <c r="G38" i="26"/>
  <c r="H37" i="26"/>
  <c r="G37" i="26"/>
  <c r="H36" i="26"/>
  <c r="G36" i="26"/>
  <c r="H35" i="26"/>
  <c r="G35" i="26"/>
  <c r="H34" i="26"/>
  <c r="G34" i="26"/>
  <c r="H33" i="26"/>
  <c r="G33" i="26"/>
  <c r="H32" i="26"/>
  <c r="G32" i="26"/>
  <c r="H31" i="26"/>
  <c r="G31" i="26"/>
  <c r="H30" i="26"/>
  <c r="G30" i="26"/>
  <c r="H29" i="26"/>
  <c r="G29" i="26"/>
  <c r="H28" i="26"/>
  <c r="G28" i="26"/>
  <c r="H27" i="26"/>
  <c r="G27" i="26"/>
  <c r="H26" i="26"/>
  <c r="G26" i="26"/>
  <c r="H25" i="26"/>
  <c r="G25" i="26"/>
  <c r="H24" i="26"/>
  <c r="G24" i="26"/>
  <c r="H23" i="26"/>
  <c r="G23" i="26"/>
  <c r="H22" i="26"/>
  <c r="G22" i="26"/>
  <c r="H21" i="26"/>
  <c r="G21" i="26"/>
  <c r="F96" i="26" s="1"/>
  <c r="D97" i="26" s="1"/>
  <c r="F12" i="26"/>
  <c r="G10" i="26"/>
  <c r="F7" i="26"/>
  <c r="G6" i="26"/>
  <c r="G1" i="26"/>
  <c r="F1" i="26"/>
  <c r="F6" i="26" s="1"/>
  <c r="C140" i="25"/>
  <c r="C129" i="25"/>
  <c r="C118" i="25"/>
  <c r="C107" i="25"/>
  <c r="C96" i="25"/>
  <c r="H86" i="25"/>
  <c r="G86" i="25"/>
  <c r="H85" i="25"/>
  <c r="G85" i="25"/>
  <c r="H81" i="25"/>
  <c r="G81" i="25"/>
  <c r="H80" i="25"/>
  <c r="G80" i="25"/>
  <c r="H79" i="25"/>
  <c r="G79" i="25"/>
  <c r="H78" i="25"/>
  <c r="G78" i="25"/>
  <c r="H77" i="25"/>
  <c r="G77" i="25"/>
  <c r="H76" i="25"/>
  <c r="G76" i="25"/>
  <c r="H75" i="25"/>
  <c r="G75" i="25"/>
  <c r="H74" i="25"/>
  <c r="G74" i="25"/>
  <c r="H73" i="25"/>
  <c r="G73" i="25"/>
  <c r="F140" i="25" s="1"/>
  <c r="D141" i="25" s="1"/>
  <c r="H69" i="25"/>
  <c r="G69" i="25"/>
  <c r="F129" i="25" s="1"/>
  <c r="D130" i="25" s="1"/>
  <c r="H66" i="25"/>
  <c r="G66" i="25"/>
  <c r="F118" i="25" s="1"/>
  <c r="D119" i="25" s="1"/>
  <c r="H64" i="25"/>
  <c r="G64" i="25"/>
  <c r="H62" i="25"/>
  <c r="G62" i="25"/>
  <c r="H60" i="25"/>
  <c r="G60" i="25"/>
  <c r="F107" i="25" s="1"/>
  <c r="D108" i="25" s="1"/>
  <c r="H56" i="25"/>
  <c r="G56" i="25"/>
  <c r="F56" i="25"/>
  <c r="H51" i="25"/>
  <c r="H50" i="25"/>
  <c r="G50" i="25"/>
  <c r="H49" i="25"/>
  <c r="G49" i="25"/>
  <c r="H48" i="25"/>
  <c r="G48" i="25"/>
  <c r="H47" i="25"/>
  <c r="G47" i="25"/>
  <c r="H46" i="25"/>
  <c r="G46" i="25"/>
  <c r="H45" i="25"/>
  <c r="G45" i="25"/>
  <c r="H44" i="25"/>
  <c r="G44" i="25"/>
  <c r="H43" i="25"/>
  <c r="G43" i="25"/>
  <c r="H42" i="25"/>
  <c r="G42" i="25"/>
  <c r="H41" i="25"/>
  <c r="G41" i="25"/>
  <c r="H40" i="25"/>
  <c r="G40" i="25"/>
  <c r="H39" i="25"/>
  <c r="G39" i="25"/>
  <c r="H38" i="25"/>
  <c r="G38" i="25"/>
  <c r="H37" i="25"/>
  <c r="G37" i="25"/>
  <c r="H36" i="25"/>
  <c r="G36" i="25"/>
  <c r="H35" i="25"/>
  <c r="G35" i="25"/>
  <c r="H34" i="25"/>
  <c r="G34" i="25"/>
  <c r="H33" i="25"/>
  <c r="G33" i="25"/>
  <c r="H32" i="25"/>
  <c r="G32" i="25"/>
  <c r="H31" i="25"/>
  <c r="G31" i="25"/>
  <c r="H30" i="25"/>
  <c r="G30" i="25"/>
  <c r="H29" i="25"/>
  <c r="G29" i="25"/>
  <c r="H28" i="25"/>
  <c r="G28" i="25"/>
  <c r="H27" i="25"/>
  <c r="G27" i="25"/>
  <c r="H26" i="25"/>
  <c r="G26" i="25"/>
  <c r="H25" i="25"/>
  <c r="G25" i="25"/>
  <c r="H24" i="25"/>
  <c r="G24" i="25"/>
  <c r="H23" i="25"/>
  <c r="G23" i="25"/>
  <c r="H22" i="25"/>
  <c r="G22" i="25"/>
  <c r="H21" i="25"/>
  <c r="G21" i="25"/>
  <c r="F96" i="25" s="1"/>
  <c r="D97" i="25" s="1"/>
  <c r="F12" i="25"/>
  <c r="G10" i="25"/>
  <c r="F7" i="25"/>
  <c r="G6" i="25"/>
  <c r="G1" i="25"/>
  <c r="F1" i="25"/>
  <c r="F6" i="25" s="1"/>
  <c r="C140" i="24"/>
  <c r="C129" i="24"/>
  <c r="C118" i="24"/>
  <c r="C107" i="24"/>
  <c r="C96" i="24"/>
  <c r="H86" i="24"/>
  <c r="G86" i="24"/>
  <c r="H85" i="24"/>
  <c r="G85" i="24"/>
  <c r="H81" i="24"/>
  <c r="G81" i="24"/>
  <c r="H80" i="24"/>
  <c r="G80" i="24"/>
  <c r="H79" i="24"/>
  <c r="G79" i="24"/>
  <c r="H78" i="24"/>
  <c r="G78" i="24"/>
  <c r="H77" i="24"/>
  <c r="G77" i="24"/>
  <c r="H76" i="24"/>
  <c r="G76" i="24"/>
  <c r="H75" i="24"/>
  <c r="G75" i="24"/>
  <c r="H74" i="24"/>
  <c r="G74" i="24"/>
  <c r="H73" i="24"/>
  <c r="G73" i="24"/>
  <c r="F140" i="24" s="1"/>
  <c r="D141" i="24" s="1"/>
  <c r="H69" i="24"/>
  <c r="G69" i="24"/>
  <c r="F129" i="24" s="1"/>
  <c r="D130" i="24" s="1"/>
  <c r="H66" i="24"/>
  <c r="G66" i="24"/>
  <c r="F118" i="24" s="1"/>
  <c r="D119" i="24" s="1"/>
  <c r="H64" i="24"/>
  <c r="G64" i="24"/>
  <c r="H62" i="24"/>
  <c r="G62" i="24"/>
  <c r="H60" i="24"/>
  <c r="G60" i="24"/>
  <c r="F107" i="24" s="1"/>
  <c r="D108" i="24" s="1"/>
  <c r="H56" i="24"/>
  <c r="F56" i="24"/>
  <c r="G56" i="24" s="1"/>
  <c r="H51" i="24"/>
  <c r="H50" i="24"/>
  <c r="G50" i="24"/>
  <c r="H49" i="24"/>
  <c r="G49" i="24"/>
  <c r="H48" i="24"/>
  <c r="G48" i="24"/>
  <c r="H47" i="24"/>
  <c r="G47" i="24"/>
  <c r="H46" i="24"/>
  <c r="G46" i="24"/>
  <c r="H45" i="24"/>
  <c r="G45" i="24"/>
  <c r="H44" i="24"/>
  <c r="G44" i="24"/>
  <c r="H43" i="24"/>
  <c r="G43" i="24"/>
  <c r="H42" i="24"/>
  <c r="G42" i="24"/>
  <c r="H41" i="24"/>
  <c r="G41" i="24"/>
  <c r="H40" i="24"/>
  <c r="G40" i="24"/>
  <c r="H39" i="24"/>
  <c r="G39" i="24"/>
  <c r="H38" i="24"/>
  <c r="G38" i="24"/>
  <c r="H37" i="24"/>
  <c r="G37" i="24"/>
  <c r="H36" i="24"/>
  <c r="G36" i="24"/>
  <c r="H35" i="24"/>
  <c r="G35" i="24"/>
  <c r="H34" i="24"/>
  <c r="G34" i="24"/>
  <c r="H33" i="24"/>
  <c r="G33" i="24"/>
  <c r="H32" i="24"/>
  <c r="G32" i="24"/>
  <c r="H31" i="24"/>
  <c r="G31" i="24"/>
  <c r="H30" i="24"/>
  <c r="G30" i="24"/>
  <c r="H29" i="24"/>
  <c r="G29" i="24"/>
  <c r="H28" i="24"/>
  <c r="G28" i="24"/>
  <c r="H27" i="24"/>
  <c r="G27" i="24"/>
  <c r="H26" i="24"/>
  <c r="G26" i="24"/>
  <c r="H25" i="24"/>
  <c r="G25" i="24"/>
  <c r="H24" i="24"/>
  <c r="G24" i="24"/>
  <c r="H23" i="24"/>
  <c r="G23" i="24"/>
  <c r="H22" i="24"/>
  <c r="G22" i="24"/>
  <c r="H21" i="24"/>
  <c r="G21" i="24"/>
  <c r="F96" i="24" s="1"/>
  <c r="D97" i="24" s="1"/>
  <c r="F12" i="24"/>
  <c r="G10" i="24"/>
  <c r="F7" i="24"/>
  <c r="G6" i="24"/>
  <c r="G1" i="24"/>
  <c r="F1" i="24"/>
  <c r="F6" i="24" s="1"/>
  <c r="C140" i="23"/>
  <c r="C129" i="23"/>
  <c r="C118" i="23"/>
  <c r="C107" i="23"/>
  <c r="C96" i="23"/>
  <c r="H86" i="23"/>
  <c r="G86" i="23"/>
  <c r="H85" i="23"/>
  <c r="G85" i="23"/>
  <c r="H81" i="23"/>
  <c r="G81" i="23"/>
  <c r="H80" i="23"/>
  <c r="G80" i="23"/>
  <c r="H79" i="23"/>
  <c r="G79" i="23"/>
  <c r="H78" i="23"/>
  <c r="G78" i="23"/>
  <c r="H77" i="23"/>
  <c r="G77" i="23"/>
  <c r="H76" i="23"/>
  <c r="G76" i="23"/>
  <c r="H75" i="23"/>
  <c r="G75" i="23"/>
  <c r="H74" i="23"/>
  <c r="G74" i="23"/>
  <c r="H73" i="23"/>
  <c r="G73" i="23"/>
  <c r="F140" i="23" s="1"/>
  <c r="D141" i="23" s="1"/>
  <c r="H69" i="23"/>
  <c r="G69" i="23"/>
  <c r="F129" i="23" s="1"/>
  <c r="D130" i="23" s="1"/>
  <c r="H66" i="23"/>
  <c r="G66" i="23"/>
  <c r="F118" i="23" s="1"/>
  <c r="D119" i="23" s="1"/>
  <c r="H64" i="23"/>
  <c r="G64" i="23"/>
  <c r="H62" i="23"/>
  <c r="G62" i="23"/>
  <c r="H60" i="23"/>
  <c r="G60" i="23"/>
  <c r="F107" i="23" s="1"/>
  <c r="D108" i="23" s="1"/>
  <c r="H56" i="23"/>
  <c r="F56" i="23"/>
  <c r="G56" i="23" s="1"/>
  <c r="H51" i="23"/>
  <c r="H50" i="23"/>
  <c r="G50" i="23"/>
  <c r="H49" i="23"/>
  <c r="G49" i="23"/>
  <c r="H48" i="23"/>
  <c r="G48" i="23"/>
  <c r="H47" i="23"/>
  <c r="G47" i="23"/>
  <c r="H46" i="23"/>
  <c r="G46" i="23"/>
  <c r="H45" i="23"/>
  <c r="G45" i="23"/>
  <c r="H44" i="23"/>
  <c r="G44" i="23"/>
  <c r="H43" i="23"/>
  <c r="G43" i="23"/>
  <c r="H42" i="23"/>
  <c r="G42" i="23"/>
  <c r="H41" i="23"/>
  <c r="G41" i="23"/>
  <c r="H40" i="23"/>
  <c r="G40" i="23"/>
  <c r="H39" i="23"/>
  <c r="G39" i="23"/>
  <c r="H38" i="23"/>
  <c r="G38" i="23"/>
  <c r="H37" i="23"/>
  <c r="G37" i="23"/>
  <c r="H36" i="23"/>
  <c r="G36" i="23"/>
  <c r="H35" i="23"/>
  <c r="G35" i="23"/>
  <c r="H34" i="23"/>
  <c r="G34" i="23"/>
  <c r="H33" i="23"/>
  <c r="G33" i="23"/>
  <c r="H32" i="23"/>
  <c r="G32" i="23"/>
  <c r="H31" i="23"/>
  <c r="G31" i="23"/>
  <c r="H30" i="23"/>
  <c r="G30" i="23"/>
  <c r="H29" i="23"/>
  <c r="G29" i="23"/>
  <c r="H28" i="23"/>
  <c r="G28" i="23"/>
  <c r="H27" i="23"/>
  <c r="G27" i="23"/>
  <c r="H26" i="23"/>
  <c r="G26" i="23"/>
  <c r="H25" i="23"/>
  <c r="G25" i="23"/>
  <c r="H24" i="23"/>
  <c r="G24" i="23"/>
  <c r="H23" i="23"/>
  <c r="G23" i="23"/>
  <c r="H22" i="23"/>
  <c r="G22" i="23"/>
  <c r="H21" i="23"/>
  <c r="G21" i="23"/>
  <c r="F96" i="23" s="1"/>
  <c r="D97" i="23" s="1"/>
  <c r="F12" i="23"/>
  <c r="G10" i="23"/>
  <c r="F7" i="23"/>
  <c r="G6" i="23"/>
  <c r="G1" i="23"/>
  <c r="F1" i="23"/>
  <c r="F6" i="23" s="1"/>
  <c r="C140" i="22"/>
  <c r="C129" i="22"/>
  <c r="C118" i="22"/>
  <c r="C107" i="22"/>
  <c r="C96" i="22"/>
  <c r="H86" i="22"/>
  <c r="G86" i="22"/>
  <c r="H85" i="22"/>
  <c r="G85" i="22"/>
  <c r="H81" i="22"/>
  <c r="G81" i="22"/>
  <c r="H80" i="22"/>
  <c r="G80" i="22"/>
  <c r="H79" i="22"/>
  <c r="G79" i="22"/>
  <c r="H78" i="22"/>
  <c r="G78" i="22"/>
  <c r="H77" i="22"/>
  <c r="G77" i="22"/>
  <c r="H76" i="22"/>
  <c r="G76" i="22"/>
  <c r="H75" i="22"/>
  <c r="G75" i="22"/>
  <c r="H74" i="22"/>
  <c r="G74" i="22"/>
  <c r="H73" i="22"/>
  <c r="G73" i="22"/>
  <c r="F140" i="22" s="1"/>
  <c r="D141" i="22" s="1"/>
  <c r="H69" i="22"/>
  <c r="G69" i="22"/>
  <c r="F129" i="22" s="1"/>
  <c r="D130" i="22" s="1"/>
  <c r="H66" i="22"/>
  <c r="G66" i="22"/>
  <c r="F118" i="22" s="1"/>
  <c r="D119" i="22" s="1"/>
  <c r="H64" i="22"/>
  <c r="G64" i="22"/>
  <c r="H62" i="22"/>
  <c r="G62" i="22"/>
  <c r="H60" i="22"/>
  <c r="G60" i="22"/>
  <c r="F107" i="22" s="1"/>
  <c r="D108" i="22" s="1"/>
  <c r="H56" i="22"/>
  <c r="F56" i="22"/>
  <c r="G56" i="22" s="1"/>
  <c r="H51" i="22"/>
  <c r="H50" i="22"/>
  <c r="G50" i="22"/>
  <c r="H49" i="22"/>
  <c r="G49" i="22"/>
  <c r="H48" i="22"/>
  <c r="G48" i="22"/>
  <c r="H47" i="22"/>
  <c r="G47" i="22"/>
  <c r="H46" i="22"/>
  <c r="G46" i="22"/>
  <c r="H45" i="22"/>
  <c r="G45" i="22"/>
  <c r="H44" i="22"/>
  <c r="G44" i="22"/>
  <c r="H43" i="22"/>
  <c r="G43" i="22"/>
  <c r="H42" i="22"/>
  <c r="G42" i="22"/>
  <c r="H41" i="22"/>
  <c r="G41" i="22"/>
  <c r="H40" i="22"/>
  <c r="G40" i="22"/>
  <c r="H39" i="22"/>
  <c r="G39" i="22"/>
  <c r="H38" i="22"/>
  <c r="G38" i="22"/>
  <c r="H37" i="22"/>
  <c r="G37" i="22"/>
  <c r="H36" i="22"/>
  <c r="G36" i="22"/>
  <c r="H35" i="22"/>
  <c r="G35" i="22"/>
  <c r="H34" i="22"/>
  <c r="G34" i="22"/>
  <c r="H33" i="22"/>
  <c r="G33" i="22"/>
  <c r="H32" i="22"/>
  <c r="G32" i="22"/>
  <c r="H31" i="22"/>
  <c r="G31" i="22"/>
  <c r="H30" i="22"/>
  <c r="G30" i="22"/>
  <c r="H29" i="22"/>
  <c r="G29" i="22"/>
  <c r="H28" i="22"/>
  <c r="G28" i="22"/>
  <c r="H27" i="22"/>
  <c r="G27" i="22"/>
  <c r="H26" i="22"/>
  <c r="G26" i="22"/>
  <c r="H25" i="22"/>
  <c r="G25" i="22"/>
  <c r="H24" i="22"/>
  <c r="G24" i="22"/>
  <c r="H23" i="22"/>
  <c r="G23" i="22"/>
  <c r="H22" i="22"/>
  <c r="G22" i="22"/>
  <c r="H21" i="22"/>
  <c r="G21" i="22"/>
  <c r="F96" i="22" s="1"/>
  <c r="D97" i="22" s="1"/>
  <c r="F12" i="22"/>
  <c r="G10" i="22"/>
  <c r="F7" i="22"/>
  <c r="G6" i="22"/>
  <c r="G1" i="22"/>
  <c r="F6" i="22" s="1"/>
  <c r="F1" i="22"/>
  <c r="C140" i="21"/>
  <c r="C129" i="21"/>
  <c r="C118" i="21"/>
  <c r="C107" i="21"/>
  <c r="C96" i="21"/>
  <c r="H86" i="21"/>
  <c r="G86" i="21"/>
  <c r="H85" i="21"/>
  <c r="G85" i="21"/>
  <c r="H81" i="21"/>
  <c r="G81" i="21"/>
  <c r="H80" i="21"/>
  <c r="G80" i="21"/>
  <c r="H79" i="21"/>
  <c r="G79" i="21"/>
  <c r="H78" i="21"/>
  <c r="G78" i="21"/>
  <c r="H77" i="21"/>
  <c r="G77" i="21"/>
  <c r="H76" i="21"/>
  <c r="G76" i="21"/>
  <c r="H75" i="21"/>
  <c r="G75" i="21"/>
  <c r="H74" i="21"/>
  <c r="G74" i="21"/>
  <c r="H73" i="21"/>
  <c r="G73" i="21"/>
  <c r="F140" i="21" s="1"/>
  <c r="D141" i="21" s="1"/>
  <c r="H69" i="21"/>
  <c r="G69" i="21"/>
  <c r="F129" i="21" s="1"/>
  <c r="D130" i="21" s="1"/>
  <c r="H66" i="21"/>
  <c r="G66" i="21"/>
  <c r="F118" i="21" s="1"/>
  <c r="D119" i="21" s="1"/>
  <c r="H64" i="21"/>
  <c r="G64" i="21"/>
  <c r="H62" i="21"/>
  <c r="G62" i="21"/>
  <c r="H60" i="21"/>
  <c r="G60" i="21"/>
  <c r="F107" i="21" s="1"/>
  <c r="D108" i="21" s="1"/>
  <c r="H56" i="21"/>
  <c r="F56" i="21"/>
  <c r="G56" i="21" s="1"/>
  <c r="H51" i="21"/>
  <c r="H50" i="21"/>
  <c r="G50" i="21"/>
  <c r="H49" i="21"/>
  <c r="G49" i="21"/>
  <c r="H48" i="21"/>
  <c r="G48" i="21"/>
  <c r="H47" i="21"/>
  <c r="G47" i="21"/>
  <c r="H46" i="21"/>
  <c r="G46" i="21"/>
  <c r="H45" i="21"/>
  <c r="G45" i="21"/>
  <c r="H44" i="21"/>
  <c r="G44" i="21"/>
  <c r="H43" i="21"/>
  <c r="G43" i="21"/>
  <c r="H42" i="21"/>
  <c r="G42" i="21"/>
  <c r="H41" i="21"/>
  <c r="G41" i="21"/>
  <c r="H40" i="21"/>
  <c r="G40" i="21"/>
  <c r="H39" i="21"/>
  <c r="G39" i="21"/>
  <c r="H38" i="21"/>
  <c r="G38" i="21"/>
  <c r="H37" i="21"/>
  <c r="G37" i="21"/>
  <c r="H36" i="21"/>
  <c r="G36" i="21"/>
  <c r="H35" i="21"/>
  <c r="G35" i="21"/>
  <c r="H34" i="21"/>
  <c r="G34" i="21"/>
  <c r="H33" i="21"/>
  <c r="G33" i="21"/>
  <c r="H32" i="21"/>
  <c r="G32" i="21"/>
  <c r="H31" i="21"/>
  <c r="G31" i="21"/>
  <c r="H30" i="21"/>
  <c r="G30" i="21"/>
  <c r="H29" i="21"/>
  <c r="G29" i="21"/>
  <c r="H28" i="21"/>
  <c r="G28" i="21"/>
  <c r="H27" i="21"/>
  <c r="G27" i="21"/>
  <c r="H26" i="21"/>
  <c r="G26" i="21"/>
  <c r="H25" i="21"/>
  <c r="G25" i="21"/>
  <c r="H24" i="21"/>
  <c r="G24" i="21"/>
  <c r="H23" i="21"/>
  <c r="G23" i="21"/>
  <c r="H22" i="21"/>
  <c r="G22" i="21"/>
  <c r="H21" i="21"/>
  <c r="G21" i="21"/>
  <c r="F96" i="21" s="1"/>
  <c r="D97" i="21" s="1"/>
  <c r="F12" i="21"/>
  <c r="G10" i="21"/>
  <c r="F7" i="21"/>
  <c r="G6" i="21"/>
  <c r="G1" i="21"/>
  <c r="F1" i="21"/>
  <c r="F6" i="21" s="1"/>
  <c r="C140" i="20"/>
  <c r="C129" i="20"/>
  <c r="C118" i="20"/>
  <c r="C107" i="20"/>
  <c r="C96" i="20"/>
  <c r="H86" i="20"/>
  <c r="G86" i="20"/>
  <c r="H85" i="20"/>
  <c r="G85" i="20"/>
  <c r="H81" i="20"/>
  <c r="G81" i="20"/>
  <c r="H80" i="20"/>
  <c r="G80" i="20"/>
  <c r="H79" i="20"/>
  <c r="G79" i="20"/>
  <c r="H78" i="20"/>
  <c r="G78" i="20"/>
  <c r="H77" i="20"/>
  <c r="G77" i="20"/>
  <c r="H76" i="20"/>
  <c r="G76" i="20"/>
  <c r="H75" i="20"/>
  <c r="G75" i="20"/>
  <c r="H74" i="20"/>
  <c r="G74" i="20"/>
  <c r="H73" i="20"/>
  <c r="G73" i="20"/>
  <c r="F140" i="20" s="1"/>
  <c r="D141" i="20" s="1"/>
  <c r="H69" i="20"/>
  <c r="G69" i="20"/>
  <c r="D129" i="20" s="1"/>
  <c r="H66" i="20"/>
  <c r="G66" i="20"/>
  <c r="F118" i="20" s="1"/>
  <c r="D119" i="20" s="1"/>
  <c r="H64" i="20"/>
  <c r="G64" i="20"/>
  <c r="H62" i="20"/>
  <c r="G62" i="20"/>
  <c r="H60" i="20"/>
  <c r="G60" i="20"/>
  <c r="D107" i="20" s="1"/>
  <c r="H56" i="20"/>
  <c r="G56" i="20"/>
  <c r="F56" i="20"/>
  <c r="H51" i="20"/>
  <c r="H50" i="20"/>
  <c r="G50" i="20"/>
  <c r="H49" i="20"/>
  <c r="G49" i="20"/>
  <c r="H48" i="20"/>
  <c r="G48" i="20"/>
  <c r="H47" i="20"/>
  <c r="G47" i="20"/>
  <c r="H46" i="20"/>
  <c r="G46" i="20"/>
  <c r="H45" i="20"/>
  <c r="G45" i="20"/>
  <c r="H44" i="20"/>
  <c r="G44" i="20"/>
  <c r="H43" i="20"/>
  <c r="G43" i="20"/>
  <c r="H42" i="20"/>
  <c r="G42" i="20"/>
  <c r="H41" i="20"/>
  <c r="G41" i="20"/>
  <c r="H40" i="20"/>
  <c r="G40" i="20"/>
  <c r="H39" i="20"/>
  <c r="G39" i="20"/>
  <c r="H38" i="20"/>
  <c r="G38" i="20"/>
  <c r="H37" i="20"/>
  <c r="G37" i="20"/>
  <c r="H36" i="20"/>
  <c r="G36" i="20"/>
  <c r="H35" i="20"/>
  <c r="G35" i="20"/>
  <c r="H34" i="20"/>
  <c r="G34" i="20"/>
  <c r="H33" i="20"/>
  <c r="G33" i="20"/>
  <c r="H32" i="20"/>
  <c r="G32" i="20"/>
  <c r="H31" i="20"/>
  <c r="G31" i="20"/>
  <c r="H30" i="20"/>
  <c r="G30" i="20"/>
  <c r="H29" i="20"/>
  <c r="G29" i="20"/>
  <c r="H28" i="20"/>
  <c r="G28" i="20"/>
  <c r="H27" i="20"/>
  <c r="G27" i="20"/>
  <c r="H26" i="20"/>
  <c r="G26" i="20"/>
  <c r="H25" i="20"/>
  <c r="G25" i="20"/>
  <c r="H24" i="20"/>
  <c r="G24" i="20"/>
  <c r="H23" i="20"/>
  <c r="G23" i="20"/>
  <c r="H22" i="20"/>
  <c r="G22" i="20"/>
  <c r="H21" i="20"/>
  <c r="G21" i="20"/>
  <c r="D96" i="20" s="1"/>
  <c r="F12" i="20"/>
  <c r="G10" i="20"/>
  <c r="F7" i="20"/>
  <c r="G6" i="20"/>
  <c r="F6" i="20"/>
  <c r="G1" i="20"/>
  <c r="F1" i="20"/>
  <c r="C140" i="19"/>
  <c r="C129" i="19"/>
  <c r="C118" i="19"/>
  <c r="C107" i="19"/>
  <c r="C96" i="19"/>
  <c r="H86" i="19"/>
  <c r="G86" i="19"/>
  <c r="H85" i="19"/>
  <c r="G85" i="19"/>
  <c r="H81" i="19"/>
  <c r="G81" i="19"/>
  <c r="H80" i="19"/>
  <c r="G80" i="19"/>
  <c r="H79" i="19"/>
  <c r="G79" i="19"/>
  <c r="H78" i="19"/>
  <c r="G78" i="19"/>
  <c r="H77" i="19"/>
  <c r="G77" i="19"/>
  <c r="H76" i="19"/>
  <c r="G76" i="19"/>
  <c r="H75" i="19"/>
  <c r="G75" i="19"/>
  <c r="H74" i="19"/>
  <c r="G74" i="19"/>
  <c r="H73" i="19"/>
  <c r="G73" i="19"/>
  <c r="F140" i="19" s="1"/>
  <c r="D141" i="19" s="1"/>
  <c r="H69" i="19"/>
  <c r="G69" i="19"/>
  <c r="F129" i="19" s="1"/>
  <c r="D130" i="19" s="1"/>
  <c r="H66" i="19"/>
  <c r="G66" i="19"/>
  <c r="F118" i="19" s="1"/>
  <c r="D119" i="19" s="1"/>
  <c r="H64" i="19"/>
  <c r="G64" i="19"/>
  <c r="H62" i="19"/>
  <c r="G62" i="19"/>
  <c r="H60" i="19"/>
  <c r="G60" i="19"/>
  <c r="F107" i="19" s="1"/>
  <c r="D108" i="19" s="1"/>
  <c r="H56" i="19"/>
  <c r="F56" i="19"/>
  <c r="G56" i="19" s="1"/>
  <c r="H51" i="19"/>
  <c r="H50" i="19"/>
  <c r="G50" i="19"/>
  <c r="H49" i="19"/>
  <c r="G49" i="19"/>
  <c r="H48" i="19"/>
  <c r="G48" i="19"/>
  <c r="H47" i="19"/>
  <c r="G47" i="19"/>
  <c r="H46" i="19"/>
  <c r="G46" i="19"/>
  <c r="H45" i="19"/>
  <c r="G45" i="19"/>
  <c r="H44" i="19"/>
  <c r="G44" i="19"/>
  <c r="H43" i="19"/>
  <c r="G43" i="19"/>
  <c r="H42" i="19"/>
  <c r="G42" i="19"/>
  <c r="H41" i="19"/>
  <c r="G41" i="19"/>
  <c r="H40" i="19"/>
  <c r="G40" i="19"/>
  <c r="H39" i="19"/>
  <c r="G39" i="19"/>
  <c r="H38" i="19"/>
  <c r="G38" i="19"/>
  <c r="H37" i="19"/>
  <c r="G37" i="19"/>
  <c r="H36" i="19"/>
  <c r="G36" i="19"/>
  <c r="H35" i="19"/>
  <c r="G35" i="19"/>
  <c r="H34" i="19"/>
  <c r="G34" i="19"/>
  <c r="H33" i="19"/>
  <c r="G33" i="19"/>
  <c r="H32" i="19"/>
  <c r="G32" i="19"/>
  <c r="H31" i="19"/>
  <c r="G31" i="19"/>
  <c r="H30" i="19"/>
  <c r="G30" i="19"/>
  <c r="H29" i="19"/>
  <c r="G29" i="19"/>
  <c r="H28" i="19"/>
  <c r="G28" i="19"/>
  <c r="H27" i="19"/>
  <c r="G27" i="19"/>
  <c r="H26" i="19"/>
  <c r="G26" i="19"/>
  <c r="H25" i="19"/>
  <c r="G25" i="19"/>
  <c r="H24" i="19"/>
  <c r="G24" i="19"/>
  <c r="H23" i="19"/>
  <c r="G23" i="19"/>
  <c r="H22" i="19"/>
  <c r="G22" i="19"/>
  <c r="H21" i="19"/>
  <c r="G21" i="19"/>
  <c r="F96" i="19" s="1"/>
  <c r="D97" i="19" s="1"/>
  <c r="F12" i="19"/>
  <c r="G10" i="19"/>
  <c r="F7" i="19"/>
  <c r="G6" i="19"/>
  <c r="G1" i="19"/>
  <c r="F1" i="19"/>
  <c r="C140" i="18"/>
  <c r="C129" i="18"/>
  <c r="C118" i="18"/>
  <c r="C107" i="18"/>
  <c r="C96" i="18"/>
  <c r="H86" i="18"/>
  <c r="G86" i="18"/>
  <c r="H85" i="18"/>
  <c r="G85" i="18"/>
  <c r="H81" i="18"/>
  <c r="G81" i="18"/>
  <c r="H80" i="18"/>
  <c r="G80" i="18"/>
  <c r="H79" i="18"/>
  <c r="G79" i="18"/>
  <c r="H78" i="18"/>
  <c r="G78" i="18"/>
  <c r="H77" i="18"/>
  <c r="G77" i="18"/>
  <c r="H76" i="18"/>
  <c r="G76" i="18"/>
  <c r="H75" i="18"/>
  <c r="G75" i="18"/>
  <c r="H74" i="18"/>
  <c r="G74" i="18"/>
  <c r="H73" i="18"/>
  <c r="G73" i="18"/>
  <c r="F140" i="18" s="1"/>
  <c r="D141" i="18" s="1"/>
  <c r="H69" i="18"/>
  <c r="G69" i="18"/>
  <c r="F129" i="18" s="1"/>
  <c r="D130" i="18" s="1"/>
  <c r="H66" i="18"/>
  <c r="G66" i="18"/>
  <c r="F118" i="18" s="1"/>
  <c r="D119" i="18" s="1"/>
  <c r="H64" i="18"/>
  <c r="G64" i="18"/>
  <c r="H62" i="18"/>
  <c r="G62" i="18"/>
  <c r="H60" i="18"/>
  <c r="G60" i="18"/>
  <c r="F107" i="18" s="1"/>
  <c r="D108" i="18" s="1"/>
  <c r="H56" i="18"/>
  <c r="F56" i="18"/>
  <c r="G56" i="18" s="1"/>
  <c r="H51" i="18"/>
  <c r="H50" i="18"/>
  <c r="G50" i="18"/>
  <c r="H49" i="18"/>
  <c r="G49" i="18"/>
  <c r="H48" i="18"/>
  <c r="G48" i="18"/>
  <c r="H47" i="18"/>
  <c r="G47" i="18"/>
  <c r="H46" i="18"/>
  <c r="G46" i="18"/>
  <c r="H45" i="18"/>
  <c r="G45" i="18"/>
  <c r="H44" i="18"/>
  <c r="G44" i="18"/>
  <c r="H43" i="18"/>
  <c r="G43" i="18"/>
  <c r="H42" i="18"/>
  <c r="G42" i="18"/>
  <c r="H41" i="18"/>
  <c r="G41" i="18"/>
  <c r="H40" i="18"/>
  <c r="G40" i="18"/>
  <c r="H39" i="18"/>
  <c r="G39" i="18"/>
  <c r="H38" i="18"/>
  <c r="G38" i="18"/>
  <c r="H37" i="18"/>
  <c r="G37" i="18"/>
  <c r="H36" i="18"/>
  <c r="G36" i="18"/>
  <c r="H35" i="18"/>
  <c r="G35" i="18"/>
  <c r="H34" i="18"/>
  <c r="G34" i="18"/>
  <c r="H33" i="18"/>
  <c r="G33" i="18"/>
  <c r="H32" i="18"/>
  <c r="G32" i="18"/>
  <c r="H31" i="18"/>
  <c r="G31" i="18"/>
  <c r="H30" i="18"/>
  <c r="G30" i="18"/>
  <c r="H29" i="18"/>
  <c r="G29" i="18"/>
  <c r="H28" i="18"/>
  <c r="G28" i="18"/>
  <c r="H27" i="18"/>
  <c r="G27" i="18"/>
  <c r="H26" i="18"/>
  <c r="G26" i="18"/>
  <c r="H25" i="18"/>
  <c r="G25" i="18"/>
  <c r="H24" i="18"/>
  <c r="G24" i="18"/>
  <c r="H23" i="18"/>
  <c r="G23" i="18"/>
  <c r="H22" i="18"/>
  <c r="G22" i="18"/>
  <c r="H21" i="18"/>
  <c r="G21" i="18"/>
  <c r="F96" i="18" s="1"/>
  <c r="D97" i="18" s="1"/>
  <c r="F12" i="18"/>
  <c r="G10" i="18"/>
  <c r="F7" i="18"/>
  <c r="G6" i="18"/>
  <c r="G1" i="18"/>
  <c r="F1" i="18"/>
  <c r="F6" i="18" s="1"/>
  <c r="C140" i="17"/>
  <c r="C129" i="17"/>
  <c r="C118" i="17"/>
  <c r="C107" i="17"/>
  <c r="C96" i="17"/>
  <c r="H86" i="17"/>
  <c r="G86" i="17"/>
  <c r="H85" i="17"/>
  <c r="G85" i="17"/>
  <c r="H81" i="17"/>
  <c r="G81" i="17"/>
  <c r="H80" i="17"/>
  <c r="G80" i="17"/>
  <c r="H79" i="17"/>
  <c r="G79" i="17"/>
  <c r="H78" i="17"/>
  <c r="G78" i="17"/>
  <c r="H77" i="17"/>
  <c r="G77" i="17"/>
  <c r="H76" i="17"/>
  <c r="G76" i="17"/>
  <c r="H75" i="17"/>
  <c r="G75" i="17"/>
  <c r="H74" i="17"/>
  <c r="G74" i="17"/>
  <c r="H73" i="17"/>
  <c r="G73" i="17"/>
  <c r="F140" i="17" s="1"/>
  <c r="D141" i="17" s="1"/>
  <c r="H69" i="17"/>
  <c r="G69" i="17"/>
  <c r="F129" i="17" s="1"/>
  <c r="D130" i="17" s="1"/>
  <c r="H66" i="17"/>
  <c r="G66" i="17"/>
  <c r="F118" i="17" s="1"/>
  <c r="D119" i="17" s="1"/>
  <c r="H64" i="17"/>
  <c r="G64" i="17"/>
  <c r="H62" i="17"/>
  <c r="G62" i="17"/>
  <c r="H60" i="17"/>
  <c r="G60" i="17"/>
  <c r="F107" i="17" s="1"/>
  <c r="D108" i="17" s="1"/>
  <c r="H56" i="17"/>
  <c r="G56" i="17"/>
  <c r="F56" i="17"/>
  <c r="H51" i="17"/>
  <c r="H50" i="17"/>
  <c r="G50" i="17"/>
  <c r="H49" i="17"/>
  <c r="G49" i="17"/>
  <c r="H48" i="17"/>
  <c r="G48" i="17"/>
  <c r="H47" i="17"/>
  <c r="G47" i="17"/>
  <c r="H46" i="17"/>
  <c r="G46" i="17"/>
  <c r="H45" i="17"/>
  <c r="G45" i="17"/>
  <c r="H44" i="17"/>
  <c r="G44" i="17"/>
  <c r="H43" i="17"/>
  <c r="G43" i="17"/>
  <c r="H42" i="17"/>
  <c r="G42" i="17"/>
  <c r="H41" i="17"/>
  <c r="G41" i="17"/>
  <c r="H40" i="17"/>
  <c r="G40" i="17"/>
  <c r="H39" i="17"/>
  <c r="G39" i="17"/>
  <c r="H38" i="17"/>
  <c r="G38" i="17"/>
  <c r="H37" i="17"/>
  <c r="G37" i="17"/>
  <c r="H36" i="17"/>
  <c r="G36" i="17"/>
  <c r="H35" i="17"/>
  <c r="G35" i="17"/>
  <c r="H34" i="17"/>
  <c r="G34" i="17"/>
  <c r="H33" i="17"/>
  <c r="G33" i="17"/>
  <c r="H32" i="17"/>
  <c r="G32" i="17"/>
  <c r="H31" i="17"/>
  <c r="G31" i="17"/>
  <c r="H30" i="17"/>
  <c r="G30" i="17"/>
  <c r="H29" i="17"/>
  <c r="G29" i="17"/>
  <c r="H28" i="17"/>
  <c r="G28" i="17"/>
  <c r="H27" i="17"/>
  <c r="G27" i="17"/>
  <c r="H26" i="17"/>
  <c r="G26" i="17"/>
  <c r="H25" i="17"/>
  <c r="G25" i="17"/>
  <c r="H24" i="17"/>
  <c r="G24" i="17"/>
  <c r="H23" i="17"/>
  <c r="G23" i="17"/>
  <c r="H22" i="17"/>
  <c r="G22" i="17"/>
  <c r="H21" i="17"/>
  <c r="G21" i="17"/>
  <c r="F96" i="17" s="1"/>
  <c r="D97" i="17" s="1"/>
  <c r="F12" i="17"/>
  <c r="G10" i="17"/>
  <c r="F7" i="17"/>
  <c r="G6" i="17"/>
  <c r="G1" i="17"/>
  <c r="F1" i="17"/>
  <c r="F6" i="17" s="1"/>
  <c r="C140" i="16"/>
  <c r="C129" i="16"/>
  <c r="C118" i="16"/>
  <c r="C107" i="16"/>
  <c r="C96" i="16"/>
  <c r="H86" i="16"/>
  <c r="G86" i="16"/>
  <c r="H85" i="16"/>
  <c r="G85" i="16"/>
  <c r="H81" i="16"/>
  <c r="G81" i="16"/>
  <c r="H80" i="16"/>
  <c r="G80" i="16"/>
  <c r="H79" i="16"/>
  <c r="G79" i="16"/>
  <c r="H78" i="16"/>
  <c r="G78" i="16"/>
  <c r="H77" i="16"/>
  <c r="G77" i="16"/>
  <c r="H76" i="16"/>
  <c r="G76" i="16"/>
  <c r="H75" i="16"/>
  <c r="G75" i="16"/>
  <c r="H74" i="16"/>
  <c r="G74" i="16"/>
  <c r="H73" i="16"/>
  <c r="G73" i="16"/>
  <c r="F140" i="16" s="1"/>
  <c r="D141" i="16" s="1"/>
  <c r="H69" i="16"/>
  <c r="G69" i="16"/>
  <c r="F129" i="16" s="1"/>
  <c r="D130" i="16" s="1"/>
  <c r="H66" i="16"/>
  <c r="G66" i="16"/>
  <c r="F118" i="16" s="1"/>
  <c r="D119" i="16" s="1"/>
  <c r="H64" i="16"/>
  <c r="G64" i="16"/>
  <c r="H62" i="16"/>
  <c r="G62" i="16"/>
  <c r="H60" i="16"/>
  <c r="G60" i="16"/>
  <c r="F107" i="16" s="1"/>
  <c r="D108" i="16" s="1"/>
  <c r="H56" i="16"/>
  <c r="G56" i="16"/>
  <c r="F56" i="16"/>
  <c r="H51" i="16"/>
  <c r="H50" i="16"/>
  <c r="G50" i="16"/>
  <c r="H49" i="16"/>
  <c r="G49" i="16"/>
  <c r="H48" i="16"/>
  <c r="G48" i="16"/>
  <c r="H47" i="16"/>
  <c r="G47" i="16"/>
  <c r="H46" i="16"/>
  <c r="G46" i="16"/>
  <c r="H45" i="16"/>
  <c r="G45" i="16"/>
  <c r="H44" i="16"/>
  <c r="G44" i="16"/>
  <c r="H43" i="16"/>
  <c r="G43" i="16"/>
  <c r="H42" i="16"/>
  <c r="G42" i="16"/>
  <c r="H41" i="16"/>
  <c r="G41" i="16"/>
  <c r="H40" i="16"/>
  <c r="G40" i="16"/>
  <c r="H39" i="16"/>
  <c r="G39" i="16"/>
  <c r="H38" i="16"/>
  <c r="G38" i="16"/>
  <c r="H37" i="16"/>
  <c r="G37" i="16"/>
  <c r="H36" i="16"/>
  <c r="G36" i="16"/>
  <c r="H35" i="16"/>
  <c r="G35" i="16"/>
  <c r="H34" i="16"/>
  <c r="G34" i="16"/>
  <c r="H33" i="16"/>
  <c r="G33" i="16"/>
  <c r="H32" i="16"/>
  <c r="G32" i="16"/>
  <c r="H31" i="16"/>
  <c r="G31" i="16"/>
  <c r="H30" i="16"/>
  <c r="G30" i="16"/>
  <c r="H29" i="16"/>
  <c r="G29" i="16"/>
  <c r="H28" i="16"/>
  <c r="G28" i="16"/>
  <c r="H27" i="16"/>
  <c r="G27" i="16"/>
  <c r="H26" i="16"/>
  <c r="G26" i="16"/>
  <c r="H25" i="16"/>
  <c r="G25" i="16"/>
  <c r="H24" i="16"/>
  <c r="G24" i="16"/>
  <c r="H23" i="16"/>
  <c r="G23" i="16"/>
  <c r="H22" i="16"/>
  <c r="G22" i="16"/>
  <c r="H21" i="16"/>
  <c r="G21" i="16"/>
  <c r="F96" i="16" s="1"/>
  <c r="D97" i="16" s="1"/>
  <c r="F12" i="16"/>
  <c r="G10" i="16"/>
  <c r="F7" i="16"/>
  <c r="G6" i="16"/>
  <c r="G1" i="16"/>
  <c r="F1" i="16"/>
  <c r="F6" i="16" s="1"/>
  <c r="C140" i="15"/>
  <c r="C129" i="15"/>
  <c r="C118" i="15"/>
  <c r="C107" i="15"/>
  <c r="C96" i="15"/>
  <c r="H86" i="15"/>
  <c r="G86" i="15"/>
  <c r="H85" i="15"/>
  <c r="G85" i="15"/>
  <c r="H81" i="15"/>
  <c r="G81" i="15"/>
  <c r="H80" i="15"/>
  <c r="G80" i="15"/>
  <c r="H79" i="15"/>
  <c r="G79" i="15"/>
  <c r="H78" i="15"/>
  <c r="G78" i="15"/>
  <c r="H77" i="15"/>
  <c r="G77" i="15"/>
  <c r="H76" i="15"/>
  <c r="G76" i="15"/>
  <c r="H75" i="15"/>
  <c r="G75" i="15"/>
  <c r="H74" i="15"/>
  <c r="G74" i="15"/>
  <c r="H73" i="15"/>
  <c r="G73" i="15"/>
  <c r="F140" i="15" s="1"/>
  <c r="D141" i="15" s="1"/>
  <c r="H69" i="15"/>
  <c r="G69" i="15"/>
  <c r="F129" i="15" s="1"/>
  <c r="D130" i="15" s="1"/>
  <c r="H66" i="15"/>
  <c r="G66" i="15"/>
  <c r="F118" i="15" s="1"/>
  <c r="D119" i="15" s="1"/>
  <c r="H64" i="15"/>
  <c r="G64" i="15"/>
  <c r="H62" i="15"/>
  <c r="G62" i="15"/>
  <c r="H60" i="15"/>
  <c r="G60" i="15"/>
  <c r="F107" i="15" s="1"/>
  <c r="D108" i="15" s="1"/>
  <c r="H56" i="15"/>
  <c r="F56" i="15"/>
  <c r="G56" i="15" s="1"/>
  <c r="H51" i="15"/>
  <c r="H50" i="15"/>
  <c r="G50" i="15"/>
  <c r="H49" i="15"/>
  <c r="G49" i="15"/>
  <c r="H48" i="15"/>
  <c r="G48" i="15"/>
  <c r="H47" i="15"/>
  <c r="G47" i="15"/>
  <c r="H46" i="15"/>
  <c r="G46" i="15"/>
  <c r="H45" i="15"/>
  <c r="G45" i="15"/>
  <c r="H44" i="15"/>
  <c r="G44" i="15"/>
  <c r="H43" i="15"/>
  <c r="G43" i="15"/>
  <c r="H42" i="15"/>
  <c r="G42" i="15"/>
  <c r="H41" i="15"/>
  <c r="G41" i="15"/>
  <c r="H40" i="15"/>
  <c r="G40" i="15"/>
  <c r="H39" i="15"/>
  <c r="G39" i="15"/>
  <c r="H38" i="15"/>
  <c r="G38" i="15"/>
  <c r="H37" i="15"/>
  <c r="G37" i="15"/>
  <c r="H36" i="15"/>
  <c r="G36" i="15"/>
  <c r="H35" i="15"/>
  <c r="G35" i="15"/>
  <c r="H34" i="15"/>
  <c r="G34" i="15"/>
  <c r="H33" i="15"/>
  <c r="G33" i="15"/>
  <c r="H32" i="15"/>
  <c r="G32" i="15"/>
  <c r="H31" i="15"/>
  <c r="G31" i="15"/>
  <c r="H30" i="15"/>
  <c r="G30" i="15"/>
  <c r="H29" i="15"/>
  <c r="G29" i="15"/>
  <c r="H28" i="15"/>
  <c r="G28" i="15"/>
  <c r="H27" i="15"/>
  <c r="G27" i="15"/>
  <c r="H26" i="15"/>
  <c r="G26" i="15"/>
  <c r="H25" i="15"/>
  <c r="G25" i="15"/>
  <c r="H24" i="15"/>
  <c r="G24" i="15"/>
  <c r="H23" i="15"/>
  <c r="G23" i="15"/>
  <c r="H22" i="15"/>
  <c r="G22" i="15"/>
  <c r="H21" i="15"/>
  <c r="G21" i="15"/>
  <c r="F96" i="15" s="1"/>
  <c r="D97" i="15" s="1"/>
  <c r="F12" i="15"/>
  <c r="G10" i="15"/>
  <c r="F7" i="15"/>
  <c r="G6" i="15"/>
  <c r="G1" i="15"/>
  <c r="F1" i="15"/>
  <c r="F6" i="15" s="1"/>
  <c r="F107" i="14"/>
  <c r="C107" i="14"/>
  <c r="F140" i="14"/>
  <c r="C140" i="14"/>
  <c r="F129" i="14"/>
  <c r="C129" i="14"/>
  <c r="F96" i="14"/>
  <c r="C96" i="14"/>
  <c r="D118" i="26" l="1"/>
  <c r="D10" i="26"/>
  <c r="D96" i="26"/>
  <c r="D129" i="26"/>
  <c r="D107" i="26"/>
  <c r="D140" i="26"/>
  <c r="D10" i="25"/>
  <c r="D96" i="25"/>
  <c r="D107" i="25"/>
  <c r="D118" i="25"/>
  <c r="D129" i="25"/>
  <c r="D140" i="25"/>
  <c r="D10" i="24"/>
  <c r="D96" i="24"/>
  <c r="D107" i="24"/>
  <c r="D118" i="24"/>
  <c r="D129" i="24"/>
  <c r="D140" i="24"/>
  <c r="D96" i="23"/>
  <c r="D107" i="23"/>
  <c r="D118" i="23"/>
  <c r="D129" i="23"/>
  <c r="D140" i="23"/>
  <c r="D10" i="23"/>
  <c r="D96" i="22"/>
  <c r="D107" i="22"/>
  <c r="D118" i="22"/>
  <c r="D129" i="22"/>
  <c r="D140" i="22"/>
  <c r="D10" i="22"/>
  <c r="D96" i="21"/>
  <c r="D107" i="21"/>
  <c r="D118" i="21"/>
  <c r="D129" i="21"/>
  <c r="D140" i="21"/>
  <c r="D10" i="21"/>
  <c r="F107" i="20"/>
  <c r="D108" i="20" s="1"/>
  <c r="F129" i="20"/>
  <c r="D130" i="20" s="1"/>
  <c r="F96" i="20"/>
  <c r="D97" i="20" s="1"/>
  <c r="D10" i="20"/>
  <c r="D118" i="20"/>
  <c r="D140" i="20"/>
  <c r="F6" i="19"/>
  <c r="D96" i="19"/>
  <c r="D107" i="19"/>
  <c r="D118" i="19"/>
  <c r="D129" i="19"/>
  <c r="D140" i="19"/>
  <c r="D10" i="19"/>
  <c r="D96" i="18"/>
  <c r="D107" i="18"/>
  <c r="D118" i="18"/>
  <c r="D129" i="18"/>
  <c r="D140" i="18"/>
  <c r="D10" i="18"/>
  <c r="D96" i="17"/>
  <c r="D107" i="17"/>
  <c r="D118" i="17"/>
  <c r="D129" i="17"/>
  <c r="D140" i="17"/>
  <c r="D10" i="17"/>
  <c r="D96" i="16"/>
  <c r="D107" i="16"/>
  <c r="D118" i="16"/>
  <c r="D129" i="16"/>
  <c r="D140" i="16"/>
  <c r="D10" i="16"/>
  <c r="D96" i="15"/>
  <c r="D107" i="15"/>
  <c r="D118" i="15"/>
  <c r="D129" i="15"/>
  <c r="D140" i="15"/>
  <c r="D10" i="15"/>
  <c r="C118" i="14"/>
  <c r="H86" i="14"/>
  <c r="G86" i="14"/>
  <c r="H85" i="14"/>
  <c r="G85" i="14"/>
  <c r="H81" i="14"/>
  <c r="G81" i="14"/>
  <c r="H80" i="14"/>
  <c r="G80" i="14"/>
  <c r="H79" i="14"/>
  <c r="G79" i="14"/>
  <c r="H78" i="14"/>
  <c r="G78" i="14"/>
  <c r="H77" i="14"/>
  <c r="G77" i="14"/>
  <c r="H76" i="14"/>
  <c r="G76" i="14"/>
  <c r="H75" i="14"/>
  <c r="G75" i="14"/>
  <c r="H74" i="14"/>
  <c r="G74" i="14"/>
  <c r="H73" i="14"/>
  <c r="G73" i="14"/>
  <c r="D141" i="14" s="1"/>
  <c r="H69" i="14"/>
  <c r="G69" i="14"/>
  <c r="D130" i="14" s="1"/>
  <c r="H66" i="14"/>
  <c r="G66" i="14"/>
  <c r="F118" i="14" s="1"/>
  <c r="D119" i="14" s="1"/>
  <c r="H64" i="14"/>
  <c r="G64" i="14"/>
  <c r="H62" i="14"/>
  <c r="G62" i="14"/>
  <c r="H60" i="14"/>
  <c r="G60" i="14"/>
  <c r="D108" i="14" s="1"/>
  <c r="H56" i="14"/>
  <c r="F56" i="14"/>
  <c r="G56" i="14" s="1"/>
  <c r="H51" i="14"/>
  <c r="H50" i="14"/>
  <c r="G50" i="14"/>
  <c r="H49" i="14"/>
  <c r="G49" i="14"/>
  <c r="H48" i="14"/>
  <c r="G48" i="14"/>
  <c r="H47" i="14"/>
  <c r="G47" i="14"/>
  <c r="H46" i="14"/>
  <c r="G46" i="14"/>
  <c r="H45" i="14"/>
  <c r="G45" i="14"/>
  <c r="H44" i="14"/>
  <c r="G44" i="14"/>
  <c r="H43" i="14"/>
  <c r="G43" i="14"/>
  <c r="H42" i="14"/>
  <c r="G42" i="14"/>
  <c r="H41" i="14"/>
  <c r="G41" i="14"/>
  <c r="H40" i="14"/>
  <c r="G40" i="14"/>
  <c r="H39" i="14"/>
  <c r="G39" i="14"/>
  <c r="H38" i="14"/>
  <c r="G38" i="14"/>
  <c r="H37" i="14"/>
  <c r="G37" i="14"/>
  <c r="H36" i="14"/>
  <c r="G36" i="14"/>
  <c r="H35" i="14"/>
  <c r="G35" i="14"/>
  <c r="H34" i="14"/>
  <c r="G34" i="14"/>
  <c r="H33" i="14"/>
  <c r="G33" i="14"/>
  <c r="H32" i="14"/>
  <c r="G32" i="14"/>
  <c r="H31" i="14"/>
  <c r="G31" i="14"/>
  <c r="H30" i="14"/>
  <c r="G30" i="14"/>
  <c r="H29" i="14"/>
  <c r="G29" i="14"/>
  <c r="H28" i="14"/>
  <c r="G28" i="14"/>
  <c r="H27" i="14"/>
  <c r="G27" i="14"/>
  <c r="H26" i="14"/>
  <c r="G26" i="14"/>
  <c r="H25" i="14"/>
  <c r="G25" i="14"/>
  <c r="H24" i="14"/>
  <c r="G24" i="14"/>
  <c r="H23" i="14"/>
  <c r="G23" i="14"/>
  <c r="H22" i="14"/>
  <c r="G22" i="14"/>
  <c r="H21" i="14"/>
  <c r="G21" i="14"/>
  <c r="D97" i="14" s="1"/>
  <c r="F12" i="14"/>
  <c r="G10" i="14"/>
  <c r="F7" i="14"/>
  <c r="G6" i="14"/>
  <c r="G1" i="14"/>
  <c r="F1" i="14"/>
  <c r="C141" i="13"/>
  <c r="C130" i="13"/>
  <c r="C119" i="13"/>
  <c r="C108" i="13"/>
  <c r="C97" i="13"/>
  <c r="H87" i="13"/>
  <c r="G87" i="13"/>
  <c r="H86" i="13"/>
  <c r="G86" i="13"/>
  <c r="H82" i="13"/>
  <c r="G82" i="13"/>
  <c r="H81" i="13"/>
  <c r="G81" i="13"/>
  <c r="H80" i="13"/>
  <c r="G80" i="13"/>
  <c r="H79" i="13"/>
  <c r="G79" i="13"/>
  <c r="H78" i="13"/>
  <c r="G78" i="13"/>
  <c r="H77" i="13"/>
  <c r="G77" i="13"/>
  <c r="H76" i="13"/>
  <c r="G76" i="13"/>
  <c r="H75" i="13"/>
  <c r="G75" i="13"/>
  <c r="H74" i="13"/>
  <c r="G74" i="13"/>
  <c r="F141" i="13" s="1"/>
  <c r="D142" i="13" s="1"/>
  <c r="H70" i="13"/>
  <c r="G70" i="13"/>
  <c r="F130" i="13" s="1"/>
  <c r="D131" i="13" s="1"/>
  <c r="H67" i="13"/>
  <c r="G67" i="13"/>
  <c r="D119" i="13" s="1"/>
  <c r="H65" i="13"/>
  <c r="G65" i="13"/>
  <c r="H63" i="13"/>
  <c r="G63" i="13"/>
  <c r="H61" i="13"/>
  <c r="G61" i="13"/>
  <c r="F108" i="13" s="1"/>
  <c r="D109" i="13" s="1"/>
  <c r="H57" i="13"/>
  <c r="G57" i="13"/>
  <c r="F57" i="13"/>
  <c r="H52" i="13"/>
  <c r="H51" i="13"/>
  <c r="G51" i="13"/>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F97" i="13" s="1"/>
  <c r="D98" i="13" s="1"/>
  <c r="F12" i="13"/>
  <c r="G10" i="13"/>
  <c r="F7" i="13"/>
  <c r="G6" i="13"/>
  <c r="G1" i="13"/>
  <c r="D10" i="13" s="1"/>
  <c r="F1" i="13"/>
  <c r="F6" i="14" l="1"/>
  <c r="D10" i="14"/>
  <c r="D96" i="14"/>
  <c r="D107" i="14"/>
  <c r="D118" i="14"/>
  <c r="D129" i="14"/>
  <c r="D140" i="14"/>
  <c r="D108" i="13"/>
  <c r="D130" i="13"/>
  <c r="D97" i="13"/>
  <c r="F6" i="13"/>
  <c r="F119" i="13"/>
  <c r="D120" i="13" s="1"/>
  <c r="D141" i="13"/>
  <c r="C141" i="12" l="1"/>
  <c r="C130" i="12"/>
  <c r="C119" i="12"/>
  <c r="C108" i="12"/>
  <c r="C97" i="12"/>
  <c r="H87" i="12"/>
  <c r="G87" i="12"/>
  <c r="H86" i="12"/>
  <c r="G86" i="12"/>
  <c r="H82" i="12"/>
  <c r="G82" i="12"/>
  <c r="H81" i="12"/>
  <c r="G81" i="12"/>
  <c r="H80" i="12"/>
  <c r="G80" i="12"/>
  <c r="H79" i="12"/>
  <c r="G79" i="12"/>
  <c r="H78" i="12"/>
  <c r="G78" i="12"/>
  <c r="H77" i="12"/>
  <c r="G77" i="12"/>
  <c r="H76" i="12"/>
  <c r="G76" i="12"/>
  <c r="H75" i="12"/>
  <c r="G75" i="12"/>
  <c r="H74" i="12"/>
  <c r="G74" i="12"/>
  <c r="F141" i="12" s="1"/>
  <c r="D142" i="12" s="1"/>
  <c r="H70" i="12"/>
  <c r="G70" i="12"/>
  <c r="F130" i="12" s="1"/>
  <c r="D131" i="12" s="1"/>
  <c r="H67" i="12"/>
  <c r="G67" i="12"/>
  <c r="F119" i="12" s="1"/>
  <c r="D120" i="12" s="1"/>
  <c r="H65" i="12"/>
  <c r="G65" i="12"/>
  <c r="H63" i="12"/>
  <c r="G63" i="12"/>
  <c r="H61" i="12"/>
  <c r="G61" i="12"/>
  <c r="F108" i="12" s="1"/>
  <c r="D109" i="12" s="1"/>
  <c r="H57" i="12"/>
  <c r="G57" i="12"/>
  <c r="F57" i="12"/>
  <c r="H52" i="12"/>
  <c r="H51" i="12"/>
  <c r="G51" i="12"/>
  <c r="H50" i="12"/>
  <c r="G50" i="12"/>
  <c r="H49" i="12"/>
  <c r="G49" i="12"/>
  <c r="H48" i="12"/>
  <c r="G48" i="12"/>
  <c r="H47" i="12"/>
  <c r="G47" i="12"/>
  <c r="H46" i="12"/>
  <c r="G46" i="12"/>
  <c r="H45" i="12"/>
  <c r="G45" i="12"/>
  <c r="H44" i="12"/>
  <c r="G44" i="12"/>
  <c r="H43" i="12"/>
  <c r="G43" i="12"/>
  <c r="H42" i="12"/>
  <c r="G42" i="12"/>
  <c r="H41" i="12"/>
  <c r="G41" i="12"/>
  <c r="H40" i="12"/>
  <c r="G40" i="12"/>
  <c r="H39" i="12"/>
  <c r="G39" i="12"/>
  <c r="H38" i="12"/>
  <c r="G38" i="12"/>
  <c r="H37" i="12"/>
  <c r="G37" i="12"/>
  <c r="H36" i="12"/>
  <c r="G36" i="12"/>
  <c r="H35" i="12"/>
  <c r="G35" i="12"/>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F97" i="12" s="1"/>
  <c r="D98" i="12" s="1"/>
  <c r="F12" i="12"/>
  <c r="G10" i="12"/>
  <c r="F7" i="12"/>
  <c r="G6" i="12"/>
  <c r="G1" i="12"/>
  <c r="F1" i="12"/>
  <c r="F6" i="12" s="1"/>
  <c r="C141" i="11"/>
  <c r="C130" i="11"/>
  <c r="C119" i="11"/>
  <c r="C108" i="11"/>
  <c r="C97" i="11"/>
  <c r="H87" i="11"/>
  <c r="G87" i="11"/>
  <c r="H86" i="11"/>
  <c r="G86" i="11"/>
  <c r="H82" i="11"/>
  <c r="G82" i="11"/>
  <c r="H81" i="11"/>
  <c r="G81" i="11"/>
  <c r="H80" i="11"/>
  <c r="G80" i="11"/>
  <c r="H79" i="11"/>
  <c r="G79" i="11"/>
  <c r="H78" i="11"/>
  <c r="G78" i="11"/>
  <c r="H77" i="11"/>
  <c r="G77" i="11"/>
  <c r="H76" i="11"/>
  <c r="G76" i="11"/>
  <c r="H75" i="11"/>
  <c r="G75" i="11"/>
  <c r="H74" i="11"/>
  <c r="G74" i="11"/>
  <c r="F141" i="11" s="1"/>
  <c r="D142" i="11" s="1"/>
  <c r="H70" i="11"/>
  <c r="G70" i="11"/>
  <c r="F130" i="11" s="1"/>
  <c r="D131" i="11" s="1"/>
  <c r="H67" i="11"/>
  <c r="G67" i="11"/>
  <c r="F119" i="11" s="1"/>
  <c r="D120" i="11" s="1"/>
  <c r="H65" i="11"/>
  <c r="G65" i="11"/>
  <c r="H63" i="11"/>
  <c r="G63" i="11"/>
  <c r="H61" i="11"/>
  <c r="G61" i="11"/>
  <c r="F108" i="11" s="1"/>
  <c r="D109" i="11" s="1"/>
  <c r="H57" i="11"/>
  <c r="F57" i="11"/>
  <c r="G57" i="11" s="1"/>
  <c r="H52" i="11"/>
  <c r="H51" i="11"/>
  <c r="G51" i="11"/>
  <c r="H50" i="11"/>
  <c r="G50" i="11"/>
  <c r="H49" i="11"/>
  <c r="G49" i="11"/>
  <c r="H48" i="11"/>
  <c r="G48" i="11"/>
  <c r="H47" i="11"/>
  <c r="G47" i="11"/>
  <c r="H46" i="11"/>
  <c r="G46" i="11"/>
  <c r="H45" i="11"/>
  <c r="G45" i="11"/>
  <c r="H44" i="11"/>
  <c r="G44" i="11"/>
  <c r="H43" i="11"/>
  <c r="G43" i="11"/>
  <c r="H42" i="11"/>
  <c r="G42" i="11"/>
  <c r="H41" i="11"/>
  <c r="G41" i="11"/>
  <c r="H40" i="11"/>
  <c r="G40" i="11"/>
  <c r="H39" i="11"/>
  <c r="G39" i="11"/>
  <c r="H38" i="11"/>
  <c r="G38" i="11"/>
  <c r="H37" i="11"/>
  <c r="G37" i="11"/>
  <c r="H36" i="11"/>
  <c r="G36" i="11"/>
  <c r="H35" i="11"/>
  <c r="G35" i="11"/>
  <c r="H34" i="11"/>
  <c r="G34" i="11"/>
  <c r="H33" i="11"/>
  <c r="G33" i="11"/>
  <c r="H32" i="11"/>
  <c r="G32" i="11"/>
  <c r="H31" i="11"/>
  <c r="G31" i="11"/>
  <c r="H30" i="11"/>
  <c r="G30" i="11"/>
  <c r="H29" i="11"/>
  <c r="G29" i="11"/>
  <c r="H28" i="11"/>
  <c r="G28" i="11"/>
  <c r="H27" i="11"/>
  <c r="G27" i="11"/>
  <c r="H26" i="11"/>
  <c r="G26" i="11"/>
  <c r="H25" i="11"/>
  <c r="G25" i="11"/>
  <c r="H24" i="11"/>
  <c r="G24" i="11"/>
  <c r="H23" i="11"/>
  <c r="G23" i="11"/>
  <c r="H22" i="11"/>
  <c r="G22" i="11"/>
  <c r="F97" i="11" s="1"/>
  <c r="D98" i="11" s="1"/>
  <c r="F12" i="11"/>
  <c r="G10" i="11"/>
  <c r="F7" i="11"/>
  <c r="G6" i="11"/>
  <c r="G1" i="11"/>
  <c r="F1" i="11"/>
  <c r="C141" i="10"/>
  <c r="C130" i="10"/>
  <c r="C119" i="10"/>
  <c r="C108" i="10"/>
  <c r="C97" i="10"/>
  <c r="H87" i="10"/>
  <c r="G87" i="10"/>
  <c r="H86" i="10"/>
  <c r="G86" i="10"/>
  <c r="H82" i="10"/>
  <c r="G82" i="10"/>
  <c r="H81" i="10"/>
  <c r="G81" i="10"/>
  <c r="H80" i="10"/>
  <c r="G80" i="10"/>
  <c r="H79" i="10"/>
  <c r="G79" i="10"/>
  <c r="H78" i="10"/>
  <c r="G78" i="10"/>
  <c r="H77" i="10"/>
  <c r="G77" i="10"/>
  <c r="H76" i="10"/>
  <c r="G76" i="10"/>
  <c r="H75" i="10"/>
  <c r="G75" i="10"/>
  <c r="H74" i="10"/>
  <c r="G74" i="10"/>
  <c r="F141" i="10" s="1"/>
  <c r="D142" i="10" s="1"/>
  <c r="H70" i="10"/>
  <c r="G70" i="10"/>
  <c r="F130" i="10" s="1"/>
  <c r="D131" i="10" s="1"/>
  <c r="H67" i="10"/>
  <c r="G67" i="10"/>
  <c r="F119" i="10" s="1"/>
  <c r="D120" i="10" s="1"/>
  <c r="H65" i="10"/>
  <c r="G65" i="10"/>
  <c r="H63" i="10"/>
  <c r="G63" i="10"/>
  <c r="H61" i="10"/>
  <c r="G61" i="10"/>
  <c r="F108" i="10" s="1"/>
  <c r="D109" i="10" s="1"/>
  <c r="H57" i="10"/>
  <c r="F57" i="10"/>
  <c r="G57" i="10" s="1"/>
  <c r="H52" i="10"/>
  <c r="H51" i="10"/>
  <c r="G51" i="10"/>
  <c r="H50" i="10"/>
  <c r="G50" i="10"/>
  <c r="H49" i="10"/>
  <c r="G49" i="10"/>
  <c r="H48" i="10"/>
  <c r="G48" i="10"/>
  <c r="H47" i="10"/>
  <c r="G47" i="10"/>
  <c r="H46" i="10"/>
  <c r="G46" i="10"/>
  <c r="H45" i="10"/>
  <c r="G45" i="10"/>
  <c r="H44" i="10"/>
  <c r="G44" i="10"/>
  <c r="H43" i="10"/>
  <c r="G43" i="10"/>
  <c r="H42" i="10"/>
  <c r="G42" i="10"/>
  <c r="H41" i="10"/>
  <c r="G41" i="10"/>
  <c r="H40" i="10"/>
  <c r="G40" i="10"/>
  <c r="H39" i="10"/>
  <c r="G39" i="10"/>
  <c r="H38" i="10"/>
  <c r="G38" i="10"/>
  <c r="H37" i="10"/>
  <c r="G37" i="10"/>
  <c r="H36" i="10"/>
  <c r="G36" i="10"/>
  <c r="H35" i="10"/>
  <c r="G35" i="10"/>
  <c r="H34" i="10"/>
  <c r="G34" i="10"/>
  <c r="H33" i="10"/>
  <c r="G33" i="10"/>
  <c r="H32" i="10"/>
  <c r="G32" i="10"/>
  <c r="H31" i="10"/>
  <c r="G31" i="10"/>
  <c r="H30" i="10"/>
  <c r="G30" i="10"/>
  <c r="H29" i="10"/>
  <c r="G29" i="10"/>
  <c r="H28" i="10"/>
  <c r="G28" i="10"/>
  <c r="H27" i="10"/>
  <c r="G27" i="10"/>
  <c r="H26" i="10"/>
  <c r="G26" i="10"/>
  <c r="H25" i="10"/>
  <c r="G25" i="10"/>
  <c r="H24" i="10"/>
  <c r="G24" i="10"/>
  <c r="H23" i="10"/>
  <c r="G23" i="10"/>
  <c r="H22" i="10"/>
  <c r="G22" i="10"/>
  <c r="F97" i="10" s="1"/>
  <c r="D98" i="10" s="1"/>
  <c r="F12" i="10"/>
  <c r="G10" i="10"/>
  <c r="F7" i="10"/>
  <c r="G6" i="10"/>
  <c r="G1" i="10"/>
  <c r="F1" i="10"/>
  <c r="F6" i="10" s="1"/>
  <c r="C141" i="9"/>
  <c r="C130" i="9"/>
  <c r="C119" i="9"/>
  <c r="C108" i="9"/>
  <c r="C97" i="9"/>
  <c r="H87" i="9"/>
  <c r="G87" i="9"/>
  <c r="H86" i="9"/>
  <c r="G86" i="9"/>
  <c r="H82" i="9"/>
  <c r="G82" i="9"/>
  <c r="H81" i="9"/>
  <c r="G81" i="9"/>
  <c r="H80" i="9"/>
  <c r="G80" i="9"/>
  <c r="H79" i="9"/>
  <c r="G79" i="9"/>
  <c r="H78" i="9"/>
  <c r="G78" i="9"/>
  <c r="H77" i="9"/>
  <c r="G77" i="9"/>
  <c r="H76" i="9"/>
  <c r="G76" i="9"/>
  <c r="H75" i="9"/>
  <c r="G75" i="9"/>
  <c r="H74" i="9"/>
  <c r="G74" i="9"/>
  <c r="F141" i="9" s="1"/>
  <c r="D142" i="9" s="1"/>
  <c r="H70" i="9"/>
  <c r="G70" i="9"/>
  <c r="F130" i="9" s="1"/>
  <c r="D131" i="9" s="1"/>
  <c r="H67" i="9"/>
  <c r="G67" i="9"/>
  <c r="F119" i="9" s="1"/>
  <c r="D120" i="9" s="1"/>
  <c r="H65" i="9"/>
  <c r="G65" i="9"/>
  <c r="H63" i="9"/>
  <c r="G63" i="9"/>
  <c r="H61" i="9"/>
  <c r="G61" i="9"/>
  <c r="F108" i="9" s="1"/>
  <c r="D109" i="9" s="1"/>
  <c r="H57" i="9"/>
  <c r="F57" i="9"/>
  <c r="G57" i="9" s="1"/>
  <c r="H52" i="9"/>
  <c r="H51" i="9"/>
  <c r="G51" i="9"/>
  <c r="H50" i="9"/>
  <c r="G50" i="9"/>
  <c r="H49" i="9"/>
  <c r="G49" i="9"/>
  <c r="H48" i="9"/>
  <c r="G48" i="9"/>
  <c r="H47" i="9"/>
  <c r="G47" i="9"/>
  <c r="H46" i="9"/>
  <c r="G46" i="9"/>
  <c r="H45" i="9"/>
  <c r="G45" i="9"/>
  <c r="H44" i="9"/>
  <c r="G44" i="9"/>
  <c r="H43" i="9"/>
  <c r="G43" i="9"/>
  <c r="H42" i="9"/>
  <c r="G42" i="9"/>
  <c r="H41" i="9"/>
  <c r="G41" i="9"/>
  <c r="H40" i="9"/>
  <c r="G40" i="9"/>
  <c r="H39" i="9"/>
  <c r="G39" i="9"/>
  <c r="H38" i="9"/>
  <c r="G38" i="9"/>
  <c r="H37" i="9"/>
  <c r="G37" i="9"/>
  <c r="H36" i="9"/>
  <c r="G36" i="9"/>
  <c r="H35" i="9"/>
  <c r="G35" i="9"/>
  <c r="H34" i="9"/>
  <c r="G34" i="9"/>
  <c r="H33" i="9"/>
  <c r="G33" i="9"/>
  <c r="H32" i="9"/>
  <c r="G32" i="9"/>
  <c r="H31" i="9"/>
  <c r="G31" i="9"/>
  <c r="H30" i="9"/>
  <c r="G30" i="9"/>
  <c r="H29" i="9"/>
  <c r="G29" i="9"/>
  <c r="H28" i="9"/>
  <c r="G28" i="9"/>
  <c r="H27" i="9"/>
  <c r="G27" i="9"/>
  <c r="H26" i="9"/>
  <c r="G26" i="9"/>
  <c r="H25" i="9"/>
  <c r="G25" i="9"/>
  <c r="H24" i="9"/>
  <c r="G24" i="9"/>
  <c r="H23" i="9"/>
  <c r="G23" i="9"/>
  <c r="H22" i="9"/>
  <c r="G22" i="9"/>
  <c r="F97" i="9" s="1"/>
  <c r="D98" i="9" s="1"/>
  <c r="F12" i="9"/>
  <c r="G10" i="9"/>
  <c r="F7" i="9"/>
  <c r="G6" i="9"/>
  <c r="G1" i="9"/>
  <c r="F1" i="9"/>
  <c r="F6" i="9" s="1"/>
  <c r="G74" i="8"/>
  <c r="F141" i="8"/>
  <c r="D142" i="8"/>
  <c r="D141" i="8"/>
  <c r="C141" i="8"/>
  <c r="G70" i="8"/>
  <c r="F130" i="8"/>
  <c r="D131" i="8"/>
  <c r="D130" i="8"/>
  <c r="C130" i="8"/>
  <c r="G67" i="8"/>
  <c r="F119" i="8"/>
  <c r="D120" i="8"/>
  <c r="D119" i="8"/>
  <c r="C119" i="8"/>
  <c r="G61" i="8"/>
  <c r="F108" i="8"/>
  <c r="D109" i="8"/>
  <c r="D108" i="8"/>
  <c r="C108" i="8"/>
  <c r="G22" i="8"/>
  <c r="F97" i="8"/>
  <c r="D98" i="8"/>
  <c r="D97" i="8"/>
  <c r="C97" i="8"/>
  <c r="H87" i="8"/>
  <c r="G87" i="8"/>
  <c r="H86" i="8"/>
  <c r="G86" i="8"/>
  <c r="H82" i="8"/>
  <c r="G82" i="8"/>
  <c r="H81" i="8"/>
  <c r="G81" i="8"/>
  <c r="H80" i="8"/>
  <c r="G80" i="8"/>
  <c r="H79" i="8"/>
  <c r="G79" i="8"/>
  <c r="H78" i="8"/>
  <c r="G78" i="8"/>
  <c r="H77" i="8"/>
  <c r="G77" i="8"/>
  <c r="H76" i="8"/>
  <c r="G76" i="8"/>
  <c r="H75" i="8"/>
  <c r="G75" i="8"/>
  <c r="H74" i="8"/>
  <c r="H70" i="8"/>
  <c r="H67" i="8"/>
  <c r="H65" i="8"/>
  <c r="G65" i="8"/>
  <c r="H63" i="8"/>
  <c r="G63" i="8"/>
  <c r="H61" i="8"/>
  <c r="H57" i="8"/>
  <c r="F57" i="8"/>
  <c r="G57" i="8"/>
  <c r="H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F12" i="8"/>
  <c r="G10" i="8"/>
  <c r="F1" i="8"/>
  <c r="G1" i="8"/>
  <c r="D10" i="8"/>
  <c r="F7" i="8"/>
  <c r="G6" i="8"/>
  <c r="F6" i="8"/>
  <c r="C141" i="7"/>
  <c r="C130" i="7"/>
  <c r="C119" i="7"/>
  <c r="C108" i="7"/>
  <c r="C97" i="7"/>
  <c r="H87" i="7"/>
  <c r="G87" i="7"/>
  <c r="H86" i="7"/>
  <c r="G86" i="7"/>
  <c r="H82" i="7"/>
  <c r="G82" i="7"/>
  <c r="H81" i="7"/>
  <c r="G81" i="7"/>
  <c r="H80" i="7"/>
  <c r="G80" i="7"/>
  <c r="H79" i="7"/>
  <c r="G79" i="7"/>
  <c r="H78" i="7"/>
  <c r="G78" i="7"/>
  <c r="H77" i="7"/>
  <c r="G77" i="7"/>
  <c r="H76" i="7"/>
  <c r="G76" i="7"/>
  <c r="H75" i="7"/>
  <c r="G75" i="7"/>
  <c r="H74" i="7"/>
  <c r="G74" i="7"/>
  <c r="F141" i="7"/>
  <c r="D142" i="7"/>
  <c r="H70" i="7"/>
  <c r="G70" i="7"/>
  <c r="F130" i="7"/>
  <c r="D131" i="7"/>
  <c r="H67" i="7"/>
  <c r="G67" i="7"/>
  <c r="F119" i="7"/>
  <c r="D120" i="7"/>
  <c r="H65" i="7"/>
  <c r="G65" i="7"/>
  <c r="H63" i="7"/>
  <c r="G63" i="7"/>
  <c r="H61" i="7"/>
  <c r="G61" i="7"/>
  <c r="F108" i="7"/>
  <c r="D109" i="7"/>
  <c r="H57" i="7"/>
  <c r="F57" i="7"/>
  <c r="G57" i="7"/>
  <c r="H52" i="7"/>
  <c r="H51" i="7"/>
  <c r="G51" i="7"/>
  <c r="H50" i="7"/>
  <c r="G50" i="7"/>
  <c r="H49" i="7"/>
  <c r="G49" i="7"/>
  <c r="H48" i="7"/>
  <c r="G48" i="7"/>
  <c r="H47" i="7"/>
  <c r="G47" i="7"/>
  <c r="H46" i="7"/>
  <c r="G46" i="7"/>
  <c r="H45" i="7"/>
  <c r="G45" i="7"/>
  <c r="H44" i="7"/>
  <c r="G44" i="7"/>
  <c r="H43" i="7"/>
  <c r="G43" i="7"/>
  <c r="H42" i="7"/>
  <c r="G42" i="7"/>
  <c r="H41" i="7"/>
  <c r="G41" i="7"/>
  <c r="H40" i="7"/>
  <c r="G40" i="7"/>
  <c r="H39" i="7"/>
  <c r="G39" i="7"/>
  <c r="H38" i="7"/>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F97" i="7"/>
  <c r="D98" i="7"/>
  <c r="F12" i="7"/>
  <c r="G10" i="7"/>
  <c r="F7" i="7"/>
  <c r="G6" i="7"/>
  <c r="G1" i="7"/>
  <c r="F1" i="7"/>
  <c r="F6" i="7"/>
  <c r="C141" i="6"/>
  <c r="C130" i="6"/>
  <c r="C119" i="6"/>
  <c r="C108" i="6"/>
  <c r="C97" i="6"/>
  <c r="H87" i="6"/>
  <c r="G87" i="6"/>
  <c r="H86" i="6"/>
  <c r="G86" i="6"/>
  <c r="H82" i="6"/>
  <c r="G82" i="6"/>
  <c r="H81" i="6"/>
  <c r="G81" i="6"/>
  <c r="H80" i="6"/>
  <c r="G80" i="6"/>
  <c r="H79" i="6"/>
  <c r="G79" i="6"/>
  <c r="H78" i="6"/>
  <c r="G78" i="6"/>
  <c r="H77" i="6"/>
  <c r="G77" i="6"/>
  <c r="H76" i="6"/>
  <c r="G76" i="6"/>
  <c r="H75" i="6"/>
  <c r="G75" i="6"/>
  <c r="H74" i="6"/>
  <c r="G74" i="6"/>
  <c r="F141" i="6"/>
  <c r="D142" i="6"/>
  <c r="H70" i="6"/>
  <c r="G70" i="6"/>
  <c r="F130" i="6"/>
  <c r="D131" i="6"/>
  <c r="H67" i="6"/>
  <c r="G67" i="6"/>
  <c r="F119" i="6"/>
  <c r="D120" i="6"/>
  <c r="H65" i="6"/>
  <c r="G65" i="6"/>
  <c r="H63" i="6"/>
  <c r="G63" i="6"/>
  <c r="H61" i="6"/>
  <c r="G61" i="6"/>
  <c r="F108" i="6"/>
  <c r="D109" i="6"/>
  <c r="H57" i="6"/>
  <c r="F57" i="6"/>
  <c r="G57" i="6"/>
  <c r="H52" i="6"/>
  <c r="H51" i="6"/>
  <c r="G51" i="6"/>
  <c r="H50" i="6"/>
  <c r="G50" i="6"/>
  <c r="H49" i="6"/>
  <c r="G49" i="6"/>
  <c r="H48" i="6"/>
  <c r="G48" i="6"/>
  <c r="H47" i="6"/>
  <c r="G47" i="6"/>
  <c r="H46" i="6"/>
  <c r="G46" i="6"/>
  <c r="H45" i="6"/>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25" i="6"/>
  <c r="G25" i="6"/>
  <c r="H24" i="6"/>
  <c r="G24" i="6"/>
  <c r="H23" i="6"/>
  <c r="G23" i="6"/>
  <c r="H22" i="6"/>
  <c r="G22" i="6"/>
  <c r="F97" i="6"/>
  <c r="D98" i="6"/>
  <c r="F12" i="6"/>
  <c r="G10" i="6"/>
  <c r="F7" i="6"/>
  <c r="G6" i="6"/>
  <c r="G1" i="6"/>
  <c r="F1" i="6"/>
  <c r="F6" i="6"/>
  <c r="C141" i="5"/>
  <c r="C130" i="5"/>
  <c r="C119" i="5"/>
  <c r="C108" i="5"/>
  <c r="C97" i="5"/>
  <c r="H87" i="5"/>
  <c r="G87" i="5"/>
  <c r="H86" i="5"/>
  <c r="G86" i="5"/>
  <c r="H82" i="5"/>
  <c r="G82" i="5"/>
  <c r="H81" i="5"/>
  <c r="G81" i="5"/>
  <c r="H80" i="5"/>
  <c r="G80" i="5"/>
  <c r="H79" i="5"/>
  <c r="G79" i="5"/>
  <c r="H78" i="5"/>
  <c r="G78" i="5"/>
  <c r="H77" i="5"/>
  <c r="G77" i="5"/>
  <c r="H76" i="5"/>
  <c r="G76" i="5"/>
  <c r="H75" i="5"/>
  <c r="G75" i="5"/>
  <c r="H74" i="5"/>
  <c r="G74" i="5"/>
  <c r="F141" i="5"/>
  <c r="D142" i="5"/>
  <c r="H70" i="5"/>
  <c r="G70" i="5"/>
  <c r="F130" i="5"/>
  <c r="D131" i="5"/>
  <c r="H67" i="5"/>
  <c r="G67" i="5"/>
  <c r="F119" i="5"/>
  <c r="D120" i="5"/>
  <c r="H65" i="5"/>
  <c r="G65" i="5"/>
  <c r="H63" i="5"/>
  <c r="G63" i="5"/>
  <c r="H61" i="5"/>
  <c r="G61" i="5"/>
  <c r="F108" i="5"/>
  <c r="D109" i="5"/>
  <c r="H57" i="5"/>
  <c r="F57" i="5"/>
  <c r="G57" i="5"/>
  <c r="H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F97" i="5"/>
  <c r="D98" i="5"/>
  <c r="F12" i="5"/>
  <c r="G10" i="5"/>
  <c r="F7" i="5"/>
  <c r="G6" i="5"/>
  <c r="G1" i="5"/>
  <c r="F1" i="5"/>
  <c r="F6" i="5"/>
  <c r="C141" i="4"/>
  <c r="C130" i="4"/>
  <c r="C119" i="4"/>
  <c r="C108" i="4"/>
  <c r="C97" i="4"/>
  <c r="H87" i="4"/>
  <c r="G87" i="4"/>
  <c r="H86" i="4"/>
  <c r="G86" i="4"/>
  <c r="H82" i="4"/>
  <c r="G82" i="4"/>
  <c r="H81" i="4"/>
  <c r="G81" i="4"/>
  <c r="H80" i="4"/>
  <c r="G80" i="4"/>
  <c r="H79" i="4"/>
  <c r="G79" i="4"/>
  <c r="H78" i="4"/>
  <c r="G78" i="4"/>
  <c r="H77" i="4"/>
  <c r="G77" i="4"/>
  <c r="H76" i="4"/>
  <c r="G76" i="4"/>
  <c r="H75" i="4"/>
  <c r="G75" i="4"/>
  <c r="H74" i="4"/>
  <c r="G74" i="4"/>
  <c r="F141" i="4"/>
  <c r="D142" i="4"/>
  <c r="H70" i="4"/>
  <c r="G70" i="4"/>
  <c r="F130" i="4"/>
  <c r="D131" i="4"/>
  <c r="H67" i="4"/>
  <c r="G67" i="4"/>
  <c r="F119" i="4"/>
  <c r="D120" i="4"/>
  <c r="H65" i="4"/>
  <c r="G65" i="4"/>
  <c r="H63" i="4"/>
  <c r="G63" i="4"/>
  <c r="H61" i="4"/>
  <c r="G61" i="4"/>
  <c r="F108" i="4"/>
  <c r="D109" i="4"/>
  <c r="H57" i="4"/>
  <c r="F57" i="4"/>
  <c r="G57" i="4"/>
  <c r="H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G24" i="4"/>
  <c r="H23" i="4"/>
  <c r="G23" i="4"/>
  <c r="H22" i="4"/>
  <c r="G22" i="4"/>
  <c r="F97" i="4"/>
  <c r="D98" i="4"/>
  <c r="F12" i="4"/>
  <c r="G10" i="4"/>
  <c r="F7" i="4"/>
  <c r="G6" i="4"/>
  <c r="G1" i="4"/>
  <c r="F1" i="4"/>
  <c r="F6" i="4"/>
  <c r="C141" i="3"/>
  <c r="C130" i="3"/>
  <c r="C119" i="3"/>
  <c r="C108" i="3"/>
  <c r="C97" i="3"/>
  <c r="H87" i="3"/>
  <c r="G87" i="3"/>
  <c r="H86" i="3"/>
  <c r="G86" i="3"/>
  <c r="H82" i="3"/>
  <c r="G82" i="3"/>
  <c r="H81" i="3"/>
  <c r="G81" i="3"/>
  <c r="H80" i="3"/>
  <c r="G80" i="3"/>
  <c r="H79" i="3"/>
  <c r="G79" i="3"/>
  <c r="H78" i="3"/>
  <c r="G78" i="3"/>
  <c r="H77" i="3"/>
  <c r="G77" i="3"/>
  <c r="H76" i="3"/>
  <c r="G76" i="3"/>
  <c r="H75" i="3"/>
  <c r="G75" i="3"/>
  <c r="H74" i="3"/>
  <c r="G74" i="3"/>
  <c r="F141" i="3"/>
  <c r="D142" i="3"/>
  <c r="H70" i="3"/>
  <c r="G70" i="3"/>
  <c r="F130" i="3"/>
  <c r="D131" i="3"/>
  <c r="H67" i="3"/>
  <c r="G67" i="3"/>
  <c r="F119" i="3"/>
  <c r="D120" i="3"/>
  <c r="H65" i="3"/>
  <c r="G65" i="3"/>
  <c r="H63" i="3"/>
  <c r="G63" i="3"/>
  <c r="H61" i="3"/>
  <c r="G61" i="3"/>
  <c r="F108" i="3"/>
  <c r="D109" i="3"/>
  <c r="H57" i="3"/>
  <c r="F57" i="3"/>
  <c r="G57" i="3"/>
  <c r="H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F97" i="3"/>
  <c r="D98" i="3"/>
  <c r="F12" i="3"/>
  <c r="G10" i="3"/>
  <c r="F7" i="3"/>
  <c r="G6" i="3"/>
  <c r="G1" i="3"/>
  <c r="F1" i="3"/>
  <c r="F6" i="3"/>
  <c r="F1" i="1"/>
  <c r="G1" i="1"/>
  <c r="H63" i="1"/>
  <c r="G63" i="1"/>
  <c r="D97" i="7"/>
  <c r="D108" i="7"/>
  <c r="D119" i="7"/>
  <c r="D130" i="7"/>
  <c r="D141" i="7"/>
  <c r="D10" i="7"/>
  <c r="D119" i="6"/>
  <c r="D141" i="6"/>
  <c r="D10" i="6"/>
  <c r="D97" i="6"/>
  <c r="D108" i="6"/>
  <c r="D130" i="6"/>
  <c r="D97" i="5"/>
  <c r="D108" i="5"/>
  <c r="D119" i="5"/>
  <c r="D130" i="5"/>
  <c r="D141" i="5"/>
  <c r="D10" i="5"/>
  <c r="D97" i="4"/>
  <c r="D108" i="4"/>
  <c r="D119" i="4"/>
  <c r="D130" i="4"/>
  <c r="D141" i="4"/>
  <c r="D10" i="4"/>
  <c r="D97" i="3"/>
  <c r="D108" i="3"/>
  <c r="D119" i="3"/>
  <c r="D130" i="3"/>
  <c r="D141" i="3"/>
  <c r="D10" i="3"/>
  <c r="C141" i="1"/>
  <c r="C130" i="1"/>
  <c r="C119" i="1"/>
  <c r="C108" i="1"/>
  <c r="C97" i="1"/>
  <c r="H87" i="1"/>
  <c r="G87" i="1"/>
  <c r="H86" i="1"/>
  <c r="G86" i="1"/>
  <c r="H82" i="1"/>
  <c r="G82" i="1"/>
  <c r="H81" i="1"/>
  <c r="G81" i="1"/>
  <c r="H80" i="1"/>
  <c r="G80" i="1"/>
  <c r="H79" i="1"/>
  <c r="G79" i="1"/>
  <c r="H78" i="1"/>
  <c r="G78" i="1"/>
  <c r="H77" i="1"/>
  <c r="G77" i="1"/>
  <c r="H76" i="1"/>
  <c r="G76" i="1"/>
  <c r="H75" i="1"/>
  <c r="G75" i="1"/>
  <c r="H74" i="1"/>
  <c r="G74" i="1"/>
  <c r="F141" i="1"/>
  <c r="D142" i="1"/>
  <c r="H70" i="1"/>
  <c r="G70" i="1"/>
  <c r="D130" i="1"/>
  <c r="H67" i="1"/>
  <c r="G67" i="1"/>
  <c r="D119" i="1"/>
  <c r="H65" i="1"/>
  <c r="G65" i="1"/>
  <c r="H61" i="1"/>
  <c r="G61" i="1"/>
  <c r="D108" i="1"/>
  <c r="H57" i="1"/>
  <c r="F57" i="1"/>
  <c r="G57" i="1"/>
  <c r="H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F97" i="1"/>
  <c r="D98" i="1"/>
  <c r="F12" i="1"/>
  <c r="G10" i="1"/>
  <c r="F7" i="1"/>
  <c r="G6" i="1"/>
  <c r="F6" i="1"/>
  <c r="F119" i="1"/>
  <c r="D120" i="1"/>
  <c r="D97" i="1"/>
  <c r="F108" i="1"/>
  <c r="D109" i="1"/>
  <c r="F130" i="1"/>
  <c r="D131" i="1"/>
  <c r="D141" i="1"/>
  <c r="D10" i="1"/>
  <c r="D10" i="12" l="1"/>
  <c r="D97" i="12"/>
  <c r="D108" i="12"/>
  <c r="D119" i="12"/>
  <c r="D130" i="12"/>
  <c r="D141" i="12"/>
  <c r="F6" i="11"/>
  <c r="D10" i="11"/>
  <c r="D108" i="11"/>
  <c r="D130" i="11"/>
  <c r="D97" i="11"/>
  <c r="D119" i="11"/>
  <c r="D141" i="11"/>
  <c r="D97" i="10"/>
  <c r="D108" i="10"/>
  <c r="D119" i="10"/>
  <c r="D130" i="10"/>
  <c r="D141" i="10"/>
  <c r="D10" i="10"/>
  <c r="D119" i="9"/>
  <c r="D141" i="9"/>
  <c r="D10" i="9"/>
  <c r="D97" i="9"/>
  <c r="D108" i="9"/>
  <c r="D130" i="9"/>
</calcChain>
</file>

<file path=xl/sharedStrings.xml><?xml version="1.0" encoding="utf-8"?>
<sst xmlns="http://schemas.openxmlformats.org/spreadsheetml/2006/main" count="6857" uniqueCount="174">
  <si>
    <t>Asphalt Price Adjustment</t>
  </si>
  <si>
    <t xml:space="preserve"> - </t>
  </si>
  <si>
    <t>Group</t>
  </si>
  <si>
    <t>Description</t>
  </si>
  <si>
    <t>Award #</t>
  </si>
  <si>
    <t>Contract No.</t>
  </si>
  <si>
    <t>31555</t>
  </si>
  <si>
    <t>Comprehensive Liquid Bituminous Materials
(Asphalt Emulsions; Chip Seal; Cold Recycling; Heater Scarification; Joint &amp; Crack Filler/Sealer; Microsurfacing and/or Quick Set Slurry Seal; and Paver Placed Surface Treatment – Conventional &amp; Rubber Modified)
(All State Agencies and Political Subdivisions)</t>
  </si>
  <si>
    <r>
      <t xml:space="preserve">Bituminous materials price adjustment(s) </t>
    </r>
    <r>
      <rPr>
        <b/>
        <sz val="12"/>
        <rFont val="Arial"/>
        <family val="2"/>
      </rPr>
      <t>EFFECTIVE on:</t>
    </r>
  </si>
  <si>
    <t>per ton.</t>
  </si>
  <si>
    <t>In compliance with the referenced price adjustment clauses contained in the Contract Award Notification for the referenced award(s),</t>
  </si>
  <si>
    <t>the following price adjustments have been calculated.</t>
  </si>
  <si>
    <t>MONTHLY PG 64-22 BINDER ADJUSTMENT:</t>
  </si>
  <si>
    <t>per ton</t>
  </si>
  <si>
    <t>(F.O.B. Terminal Price for unmodified PG 64-22 binder without anti-stripping agent)</t>
  </si>
  <si>
    <t>Asphalt Price Adjustments shall be calculated and applied to the original prices.  There will not be Asphalt Price Adjustments unless the change amounts to more</t>
  </si>
  <si>
    <t>than $0.010 per gallon, $0.001 per pound, $0.002 per linear foot or $0.10 per ton from the original price.</t>
  </si>
  <si>
    <t>All Asphalt Price Adjustments will be computed to three decimal places.</t>
  </si>
  <si>
    <t>Until further notice, please revise the original contract per gallon/linear foot/ton prices for materials in the referenced award(s) by using</t>
  </si>
  <si>
    <t>the price adjustments listed below:</t>
  </si>
  <si>
    <t xml:space="preserve"> Note: Examples and formulas of how to calculate these price adjustmets can be found at the bottom of this page.</t>
  </si>
  <si>
    <t>Please be aware that this month's Price Adjustments are higher; increasing the prices of the contract.</t>
  </si>
  <si>
    <t>ASPHALT EMULSIONS, CHIP SEAL AND COLD RECYCLING ITEMS - MONTHLY PRICE ADJUSTMENTS:</t>
  </si>
  <si>
    <t>ITEM</t>
  </si>
  <si>
    <t>GRADE / DESCRIPTION</t>
  </si>
  <si>
    <t>% ASPHALT</t>
  </si>
  <si>
    <t>PETROLEUM
ALLOWANCE</t>
  </si>
  <si>
    <t>TOTAL ALLOWABLE
PETROLEUM %</t>
  </si>
  <si>
    <t>PRICE ADJUSTMENT / GALLON</t>
  </si>
  <si>
    <t>702.0700</t>
  </si>
  <si>
    <t>Asphalt Filler (18-60)</t>
  </si>
  <si>
    <t>RS-1</t>
  </si>
  <si>
    <t>RS-1h</t>
  </si>
  <si>
    <t>RS-2</t>
  </si>
  <si>
    <t>HFRS-2</t>
  </si>
  <si>
    <t>MS-2</t>
  </si>
  <si>
    <t>HFMS-2</t>
  </si>
  <si>
    <t>HFMS-2h</t>
  </si>
  <si>
    <t>HFMS-2s</t>
  </si>
  <si>
    <t>SS-1</t>
  </si>
  <si>
    <t>702.3501
(Cold Recycling only)</t>
  </si>
  <si>
    <t>SS-1h</t>
  </si>
  <si>
    <t>702.3601
(Cold Recycling only)</t>
  </si>
  <si>
    <t>702.3101P</t>
  </si>
  <si>
    <t>RS-2p</t>
  </si>
  <si>
    <t>702.3102P</t>
  </si>
  <si>
    <t>HFRS-2p</t>
  </si>
  <si>
    <t>702.3301P</t>
  </si>
  <si>
    <t>HFMS-2p</t>
  </si>
  <si>
    <t>CRS-1</t>
  </si>
  <si>
    <t>CRS-1h</t>
  </si>
  <si>
    <t>CRS-2</t>
  </si>
  <si>
    <t>CMS-2</t>
  </si>
  <si>
    <t>CMS-2h</t>
  </si>
  <si>
    <t>702.4401</t>
  </si>
  <si>
    <t>CSS-1</t>
  </si>
  <si>
    <t>702.4401
(Cold Recycling only)</t>
  </si>
  <si>
    <t>702.4501</t>
  </si>
  <si>
    <t>CSS-1h</t>
  </si>
  <si>
    <t>702.4501
(Cold Recycling only)</t>
  </si>
  <si>
    <t>CQS-1h</t>
  </si>
  <si>
    <t>702.4001P</t>
  </si>
  <si>
    <t>CRS-1p</t>
  </si>
  <si>
    <t>702.4101P</t>
  </si>
  <si>
    <t>CRS-2p</t>
  </si>
  <si>
    <t>702.4601P</t>
  </si>
  <si>
    <t>CQS-1p</t>
  </si>
  <si>
    <t>702-XXXXT</t>
  </si>
  <si>
    <t>Diluted Tack Coat</t>
  </si>
  <si>
    <t>Straight Tack Coat</t>
  </si>
  <si>
    <t>*See note below</t>
  </si>
  <si>
    <t xml:space="preserve">
*Note: For Material Designation 702-XXXXT Straight Tack Coat, use Total Allowable Petroleum % for appropriate emulsion grade</t>
  </si>
  <si>
    <t>HEATER SCARIFICATION ITEMS - MONTHLY PRICE ADJUSTMENTS:</t>
  </si>
  <si>
    <t>417.0101</t>
  </si>
  <si>
    <t>Recycling Agent</t>
  </si>
  <si>
    <t>JOINT &amp; CRACK FILLER/SEALER ITEMS - MONTHLY PRICE ADJUSTMENTS:</t>
  </si>
  <si>
    <r>
      <t xml:space="preserve">PRICE ADJUSTMENT / </t>
    </r>
    <r>
      <rPr>
        <b/>
        <sz val="12"/>
        <color rgb="FFFF0000"/>
        <rFont val="Arial"/>
        <family val="2"/>
      </rPr>
      <t>GALLON</t>
    </r>
  </si>
  <si>
    <t>ASTM D6690 Type II</t>
  </si>
  <si>
    <t>Joint Sealer</t>
  </si>
  <si>
    <t>PG 64S-22 + Fiber</t>
  </si>
  <si>
    <t>Asphalt Product</t>
  </si>
  <si>
    <r>
      <t xml:space="preserve">PRICE ADJUSTMENT / </t>
    </r>
    <r>
      <rPr>
        <b/>
        <sz val="12"/>
        <color rgb="FFFF0000"/>
        <rFont val="Arial"/>
        <family val="2"/>
      </rPr>
      <t>POUND</t>
    </r>
  </si>
  <si>
    <t>Mastic Material</t>
  </si>
  <si>
    <t>Aggregate Reinforced Mastic Mat.</t>
  </si>
  <si>
    <t>Rout, Clean &amp; Seal Application Method - ASTM D6690 Type II only</t>
  </si>
  <si>
    <r>
      <t xml:space="preserve">PRICE ADJUSTMENT / </t>
    </r>
    <r>
      <rPr>
        <b/>
        <sz val="12"/>
        <color rgb="FFFF0000"/>
        <rFont val="Arial"/>
        <family val="2"/>
      </rPr>
      <t>LINEAR FEET</t>
    </r>
  </si>
  <si>
    <t>MICROSURFACING &amp; QUICK SET SLURRY SEAL ITEMS - MONTHLY PRICE ADJUSTMENTS:</t>
  </si>
  <si>
    <t>FUEL
ALLOWANCE</t>
  </si>
  <si>
    <t>PRICE ADJUST / TON</t>
  </si>
  <si>
    <t>413.02010118</t>
  </si>
  <si>
    <t>Microsurfacing, Type II, F1</t>
  </si>
  <si>
    <t>413.02020118</t>
  </si>
  <si>
    <t>Microsurfacing, Type II, F2</t>
  </si>
  <si>
    <t>413.02030118</t>
  </si>
  <si>
    <t>Microsurfacing, Type II, F3</t>
  </si>
  <si>
    <t>413.03010118</t>
  </si>
  <si>
    <t>Microsurfacing, Type III, F1</t>
  </si>
  <si>
    <t>413.03020118</t>
  </si>
  <si>
    <t>Microsurfacing, Type III, F2</t>
  </si>
  <si>
    <t>413.03030118</t>
  </si>
  <si>
    <t>Microsurfacing, Type III, F3</t>
  </si>
  <si>
    <t>413.04030118</t>
  </si>
  <si>
    <t>Microsurfacing, Type III Rut Filling</t>
  </si>
  <si>
    <t>414.03030118</t>
  </si>
  <si>
    <t>Quick-set Slurry, Type II</t>
  </si>
  <si>
    <t>414.04030118</t>
  </si>
  <si>
    <t>Quick-set Slurry, Type III</t>
  </si>
  <si>
    <t>PAVER PLACED SURFACE TREATMENT ITEMS - MONTHLY PRICE ADJUSTMENTS:</t>
  </si>
  <si>
    <t>415.0x0F0218</t>
  </si>
  <si>
    <t>Paver Placed ST</t>
  </si>
  <si>
    <t>415.1x0F0218</t>
  </si>
  <si>
    <t>Rubber Modified Paver Placed ST</t>
  </si>
  <si>
    <t>FORMULAS &amp; EXAMPLE</t>
  </si>
  <si>
    <t>ASPHALT EMULSIONS, CHIP SEAL, COLD RECYCLING AND HEATER SCARIFICATION ITEMS
Unit prices per gallon will be subject to adjustment based on the following formula:</t>
  </si>
  <si>
    <t>Price
Adjustment               (
(per gallon)</t>
  </si>
  <si>
    <t>New Monthly Average
F.O.B. Terminal Price</t>
  </si>
  <si>
    <t>-</t>
  </si>
  <si>
    <t>Base Average F.O.B.
Terminal Price</t>
  </si>
  <si>
    <t>)  X  Total Allowable Petroleum %</t>
  </si>
  <si>
    <t>Example:  1 gallon of 702.0700 at $45.000/ gallon (example, not reflecting actual pricing from the contract)</t>
  </si>
  <si>
    <t>Binder Adjustment:</t>
  </si>
  <si>
    <t>Total Material Price Adjustment:</t>
  </si>
  <si>
    <t>per gallon</t>
  </si>
  <si>
    <r>
      <t>JOINT AND CRACK FILLER/SEALER ITEMS (</t>
    </r>
    <r>
      <rPr>
        <b/>
        <u/>
        <sz val="16"/>
        <color indexed="8"/>
        <rFont val="Arial"/>
        <family val="2"/>
      </rPr>
      <t>for Crack Sealing</t>
    </r>
    <r>
      <rPr>
        <b/>
        <sz val="16"/>
        <color indexed="8"/>
        <rFont val="Arial"/>
        <family val="2"/>
      </rPr>
      <t xml:space="preserve">)
Unit prices per </t>
    </r>
    <r>
      <rPr>
        <b/>
        <sz val="16"/>
        <color rgb="FFFF0000"/>
        <rFont val="Arial"/>
        <family val="2"/>
      </rPr>
      <t>gallon</t>
    </r>
    <r>
      <rPr>
        <b/>
        <sz val="16"/>
        <color indexed="8"/>
        <rFont val="Arial"/>
        <family val="2"/>
      </rPr>
      <t xml:space="preserve"> will be subject to adjustment based on the following formula:</t>
    </r>
  </si>
  <si>
    <t>Price
Adjustment
(per gallon)</t>
  </si>
  <si>
    <t>)  X Total Allowable Petroleum %</t>
  </si>
  <si>
    <t>Example:  1 gallon of ASTM D6690 Type II at $45.000/gallon (example, not reflecting actual pricing from the contract)</t>
  </si>
  <si>
    <r>
      <t>JOINT AND CRACK FILLER/SEALER ITEMS (</t>
    </r>
    <r>
      <rPr>
        <b/>
        <u/>
        <sz val="16"/>
        <color indexed="8"/>
        <rFont val="Arial"/>
        <family val="2"/>
      </rPr>
      <t>for Crack Sealing</t>
    </r>
    <r>
      <rPr>
        <b/>
        <sz val="16"/>
        <color indexed="8"/>
        <rFont val="Arial"/>
        <family val="2"/>
      </rPr>
      <t xml:space="preserve">)
Unit prices per </t>
    </r>
    <r>
      <rPr>
        <b/>
        <sz val="16"/>
        <color rgb="FFFF0000"/>
        <rFont val="Arial"/>
        <family val="2"/>
      </rPr>
      <t>pound</t>
    </r>
    <r>
      <rPr>
        <b/>
        <sz val="16"/>
        <color indexed="8"/>
        <rFont val="Arial"/>
        <family val="2"/>
      </rPr>
      <t xml:space="preserve"> will be subject to adjustment based on the following formula:</t>
    </r>
  </si>
  <si>
    <t>Price
Adjustment
(per pound)</t>
  </si>
  <si>
    <t>Example:  1 pound of Mastic Material at $45.000/pound (example, not reflecting actual pricing from the contract)</t>
  </si>
  <si>
    <t>per pound</t>
  </si>
  <si>
    <r>
      <t xml:space="preserve">JOINT AND CRACK FILLER/SEALER ITEMS (for Routing, Cleaning and Sealing)
Unit prices per </t>
    </r>
    <r>
      <rPr>
        <b/>
        <sz val="16"/>
        <color rgb="FFFF0000"/>
        <rFont val="Arial"/>
        <family val="2"/>
      </rPr>
      <t>linear foot</t>
    </r>
    <r>
      <rPr>
        <b/>
        <sz val="16"/>
        <color indexed="8"/>
        <rFont val="Arial"/>
        <family val="2"/>
      </rPr>
      <t xml:space="preserve"> will be subject to adjustment based on the following formula:</t>
    </r>
  </si>
  <si>
    <t>Price
Adjustment               (
(per linear foot)</t>
  </si>
  <si>
    <t>Example:  1 linear foot of ASTM D6690 Type II at $45.000/LF (example, not reflecting actual pricing from the contract)</t>
  </si>
  <si>
    <t>per linear foot</t>
  </si>
  <si>
    <t>MICROSURFACING, PAVER PLACED SURFACE TREATMENT AND HOT MIX ASPHALT ITEMS (NYSDOT VPP)
Unit prices per ton will be subject to adjustment based on the following formula:</t>
  </si>
  <si>
    <t>Price
Adjustment               (
(per ton)</t>
  </si>
  <si>
    <t>Example:  1 ton of 413.02010118 at $45.000/ ton (example, not reflecting actual pricing from the contract)</t>
  </si>
  <si>
    <t>Contract Manager Input</t>
  </si>
  <si>
    <t>NYSDOT Average Posted Prices
for Asphalt (Performance Graded Binder)</t>
  </si>
  <si>
    <t>Year:</t>
  </si>
  <si>
    <t>Month:</t>
  </si>
  <si>
    <t>April</t>
  </si>
  <si>
    <t>Posted Price</t>
  </si>
  <si>
    <t>Month</t>
  </si>
  <si>
    <t>$/ton</t>
  </si>
  <si>
    <t>January</t>
  </si>
  <si>
    <t xml:space="preserve">Base Average = </t>
  </si>
  <si>
    <t>February</t>
  </si>
  <si>
    <t xml:space="preserve">New Average = </t>
  </si>
  <si>
    <t>March</t>
  </si>
  <si>
    <t>May</t>
  </si>
  <si>
    <t>June</t>
  </si>
  <si>
    <t>July</t>
  </si>
  <si>
    <t>August</t>
  </si>
  <si>
    <t>September</t>
  </si>
  <si>
    <t>October</t>
  </si>
  <si>
    <t>November</t>
  </si>
  <si>
    <t>December</t>
  </si>
  <si>
    <t>23250</t>
  </si>
  <si>
    <t>PC69531- PC69549</t>
  </si>
  <si>
    <r>
      <t xml:space="preserve">Award(s) using November 1, 2021 </t>
    </r>
    <r>
      <rPr>
        <u/>
        <sz val="12"/>
        <rFont val="Arial"/>
        <family val="2"/>
      </rPr>
      <t>base</t>
    </r>
    <r>
      <rPr>
        <sz val="12"/>
        <rFont val="Arial"/>
        <family val="2"/>
      </rPr>
      <t xml:space="preserve"> index of </t>
    </r>
  </si>
  <si>
    <t xml:space="preserve">The November 1, 2021 Base Average FOB Terminal Price for Asphalt Cement was </t>
  </si>
  <si>
    <t xml:space="preserve"> =</t>
  </si>
  <si>
    <t>Total Material Price After Adjustment:</t>
  </si>
  <si>
    <t>Price
Adjustment =               (
(per ton)</t>
  </si>
  <si>
    <t>Price
Adjustment =               (
(per linear foot)</t>
  </si>
  <si>
    <t>Price
Adjustment =
(per pound)</t>
  </si>
  <si>
    <t>Price
Adjustment = 
(per gallon)</t>
  </si>
  <si>
    <t>Price
Adjustment =               (
(per gallon)</t>
  </si>
  <si>
    <t>Example:  1 gallon of 702.0700 at $3.000/ gallon (example, not reflecting actual pricing from the contract)</t>
  </si>
  <si>
    <t>Example:  1 linear foot of ASTM D6690 Type II at $1,500.000/LF (example, not reflecting actual pricing from the contract)</t>
  </si>
  <si>
    <t>Example:  1 ton of 413.02010118 at $200.000/ ton (example, not reflecting actual pricing from the contract)</t>
  </si>
  <si>
    <t>MICROSURFACING, PAVER PLACED SURFACE TREATMENT 
Unit prices per ton will be subject to adjustment based on the following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</si>
</sst>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0"/>
    <numFmt numFmtId="165" formatCode="0.000"/>
    <numFmt numFmtId="166" formatCode="&quot;$&quot;#,##0.000_);[Red]\-\ &quot;$&quot;#,##0.000"/>
    <numFmt numFmtId="167" formatCode="&quot;$&quot;#,##0.000;[Red]&quot;$&quot;#,##0.000"/>
  </numFmts>
  <fonts count="25" x14ac:knownFonts="1">
    <font>
      <sz val="10"/>
      <name val="Arial"/>
      <family val="2"/>
    </font>
    <font>
      <sz val="10"/>
      <name val="Arial"/>
      <family val="2"/>
    </font>
    <font>
      <b/>
      <sz val="24"/>
      <color indexed="8"/>
      <name val="Arial"/>
      <family val="2"/>
    </font>
    <font>
      <b/>
      <sz val="18"/>
      <color indexed="8"/>
      <name val="Arial"/>
      <family val="2"/>
    </font>
    <font>
      <b/>
      <sz val="14"/>
      <color indexed="8"/>
      <name val="Arial"/>
      <family val="2"/>
    </font>
    <font>
      <b/>
      <sz val="16"/>
      <color indexed="8"/>
      <name val="Arial"/>
      <family val="2"/>
    </font>
    <font>
      <b/>
      <sz val="12"/>
      <color indexed="8"/>
      <name val="Arial"/>
      <family val="2"/>
    </font>
    <font>
      <sz val="12"/>
      <name val="Arial"/>
      <family val="2"/>
    </font>
    <font>
      <b/>
      <sz val="12"/>
      <name val="Arial"/>
      <family val="2"/>
    </font>
    <font>
      <u/>
      <sz val="12"/>
      <name val="Arial"/>
      <family val="2"/>
    </font>
    <font>
      <sz val="12"/>
      <color indexed="8"/>
      <name val="Arial"/>
      <family val="2"/>
    </font>
    <font>
      <b/>
      <u/>
      <sz val="12"/>
      <color indexed="8"/>
      <name val="Arial"/>
      <family val="2"/>
    </font>
    <font>
      <sz val="10"/>
      <color indexed="8"/>
      <name val="Arial"/>
      <family val="2"/>
    </font>
    <font>
      <b/>
      <u/>
      <sz val="16"/>
      <name val="Arial"/>
      <family val="2"/>
    </font>
    <font>
      <b/>
      <u/>
      <sz val="12"/>
      <name val="Arial"/>
      <family val="2"/>
    </font>
    <font>
      <b/>
      <u/>
      <sz val="8"/>
      <color indexed="8"/>
      <name val="Arial"/>
      <family val="2"/>
    </font>
    <font>
      <b/>
      <sz val="10"/>
      <color indexed="8"/>
      <name val="Arial"/>
      <family val="2"/>
    </font>
    <font>
      <b/>
      <sz val="11"/>
      <color indexed="8"/>
      <name val="Arial"/>
      <family val="2"/>
    </font>
    <font>
      <b/>
      <sz val="12"/>
      <color rgb="FFFF0000"/>
      <name val="Arial"/>
      <family val="2"/>
    </font>
    <font>
      <b/>
      <u/>
      <sz val="14"/>
      <name val="Arial"/>
      <family val="2"/>
    </font>
    <font>
      <b/>
      <sz val="14"/>
      <name val="Arial"/>
      <family val="2"/>
    </font>
    <font>
      <sz val="14"/>
      <name val="Arial"/>
      <family val="2"/>
    </font>
    <font>
      <b/>
      <u/>
      <sz val="16"/>
      <color indexed="8"/>
      <name val="Arial"/>
      <family val="2"/>
    </font>
    <font>
      <b/>
      <sz val="16"/>
      <color rgb="FFFF0000"/>
      <name val="Arial"/>
      <family val="2"/>
    </font>
    <font>
      <u/>
      <sz val="10"/>
      <color indexed="12"/>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308">
    <xf numFmtId="0" fontId="0" fillId="0" borderId="0" xfId="0"/>
    <xf numFmtId="0" fontId="1" fillId="0" borderId="0" xfId="0" applyFont="1" applyProtection="1">
      <protection hidden="1"/>
    </xf>
    <xf numFmtId="49" fontId="2" fillId="2" borderId="2"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49" fontId="2" fillId="2" borderId="3" xfId="0" applyNumberFormat="1" applyFont="1" applyFill="1" applyBorder="1" applyAlignment="1" applyProtection="1">
      <alignment vertical="center"/>
      <protection hidden="1"/>
    </xf>
    <xf numFmtId="49" fontId="3" fillId="0" borderId="0" xfId="0" applyNumberFormat="1" applyFont="1" applyAlignment="1" applyProtection="1">
      <alignment vertical="center"/>
      <protection hidden="1"/>
    </xf>
    <xf numFmtId="0" fontId="1" fillId="3" borderId="0" xfId="0" applyFont="1" applyFill="1" applyAlignment="1" applyProtection="1">
      <alignment vertical="center"/>
      <protection hidden="1"/>
    </xf>
    <xf numFmtId="0" fontId="1" fillId="3" borderId="0" xfId="0" applyFont="1" applyFill="1" applyProtection="1">
      <protection hidden="1"/>
    </xf>
    <xf numFmtId="49" fontId="4" fillId="0" borderId="0" xfId="0" applyNumberFormat="1" applyFont="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0" fontId="1" fillId="0" borderId="0" xfId="0" applyFont="1" applyAlignment="1" applyProtection="1">
      <alignment vertical="center"/>
      <protection hidden="1"/>
    </xf>
    <xf numFmtId="49" fontId="4" fillId="0" borderId="4" xfId="0" applyNumberFormat="1" applyFont="1" applyBorder="1" applyAlignment="1" applyProtection="1">
      <alignment horizontal="center" vertical="center"/>
      <protection hidden="1"/>
    </xf>
    <xf numFmtId="49" fontId="4" fillId="0" borderId="5" xfId="0" applyNumberFormat="1" applyFont="1" applyBorder="1" applyAlignment="1" applyProtection="1">
      <alignment horizontal="center" vertical="center"/>
      <protection hidden="1"/>
    </xf>
    <xf numFmtId="49" fontId="6" fillId="0" borderId="7"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5" fillId="2" borderId="0" xfId="0" applyNumberFormat="1" applyFont="1" applyFill="1" applyAlignment="1" applyProtection="1">
      <alignment horizontal="center" vertical="center"/>
      <protection hidden="1"/>
    </xf>
    <xf numFmtId="164" fontId="7" fillId="0" borderId="0" xfId="0" applyNumberFormat="1" applyFont="1" applyAlignment="1" applyProtection="1">
      <alignment horizontal="center" vertical="center"/>
      <protection hidden="1"/>
    </xf>
    <xf numFmtId="0" fontId="7" fillId="0" borderId="0" xfId="0" applyFont="1" applyAlignment="1" applyProtection="1">
      <alignment vertical="center"/>
      <protection hidden="1"/>
    </xf>
    <xf numFmtId="49" fontId="10" fillId="0" borderId="0" xfId="0" applyNumberFormat="1" applyFont="1" applyAlignment="1" applyProtection="1">
      <alignment horizontal="left" vertical="center"/>
      <protection hidden="1"/>
    </xf>
    <xf numFmtId="164" fontId="6" fillId="2" borderId="10" xfId="0" applyNumberFormat="1" applyFont="1" applyFill="1" applyBorder="1" applyAlignment="1" applyProtection="1">
      <alignment horizontal="center" vertical="center"/>
      <protection hidden="1"/>
    </xf>
    <xf numFmtId="49" fontId="6" fillId="2" borderId="10" xfId="0" applyNumberFormat="1" applyFont="1" applyFill="1" applyBorder="1" applyAlignment="1" applyProtection="1">
      <alignment vertical="center"/>
      <protection hidden="1"/>
    </xf>
    <xf numFmtId="49" fontId="6" fillId="0" borderId="0" xfId="0" applyNumberFormat="1" applyFont="1" applyAlignment="1" applyProtection="1">
      <alignment vertical="center"/>
      <protection hidden="1"/>
    </xf>
    <xf numFmtId="49" fontId="12" fillId="0" borderId="0" xfId="0" applyNumberFormat="1" applyFont="1" applyAlignment="1" applyProtection="1">
      <alignment horizontal="right" vertical="top"/>
      <protection hidden="1"/>
    </xf>
    <xf numFmtId="0" fontId="1" fillId="0" borderId="0" xfId="0" applyFont="1" applyAlignment="1" applyProtection="1">
      <alignment vertical="top" wrapText="1"/>
      <protection hidden="1"/>
    </xf>
    <xf numFmtId="49" fontId="6" fillId="0" borderId="0" xfId="0" applyNumberFormat="1" applyFont="1" applyAlignment="1" applyProtection="1">
      <alignment horizontal="left" vertical="center"/>
      <protection hidden="1"/>
    </xf>
    <xf numFmtId="0" fontId="14" fillId="0" borderId="11" xfId="0" applyFont="1" applyBorder="1" applyAlignment="1" applyProtection="1">
      <alignment horizontal="center" vertical="center"/>
      <protection hidden="1"/>
    </xf>
    <xf numFmtId="0" fontId="0" fillId="0" borderId="0" xfId="0" applyProtection="1">
      <protection hidden="1"/>
    </xf>
    <xf numFmtId="0" fontId="6" fillId="0" borderId="12" xfId="0" applyFont="1" applyBorder="1" applyAlignment="1" applyProtection="1">
      <alignment horizontal="left" vertical="center" wrapText="1" indent="1"/>
      <protection hidden="1"/>
    </xf>
    <xf numFmtId="1" fontId="6" fillId="0" borderId="13" xfId="0" applyNumberFormat="1" applyFont="1" applyBorder="1" applyAlignment="1" applyProtection="1">
      <alignment horizontal="center" vertical="center" wrapText="1"/>
      <protection hidden="1"/>
    </xf>
    <xf numFmtId="2" fontId="6" fillId="0" borderId="13" xfId="0" applyNumberFormat="1" applyFont="1" applyBorder="1" applyAlignment="1" applyProtection="1">
      <alignment horizontal="center" vertical="center" wrapText="1"/>
      <protection hidden="1"/>
    </xf>
    <xf numFmtId="165" fontId="15" fillId="0" borderId="0" xfId="0" applyNumberFormat="1" applyFont="1" applyAlignment="1" applyProtection="1">
      <alignment horizontal="right" vertical="center" wrapText="1"/>
      <protection hidden="1"/>
    </xf>
    <xf numFmtId="49" fontId="6" fillId="0" borderId="15" xfId="0" applyNumberFormat="1" applyFont="1" applyBorder="1" applyAlignment="1" applyProtection="1">
      <alignment horizontal="left" vertical="center" indent="1"/>
      <protection hidden="1"/>
    </xf>
    <xf numFmtId="1" fontId="10" fillId="0" borderId="16" xfId="0" applyNumberFormat="1" applyFont="1" applyBorder="1" applyAlignment="1" applyProtection="1">
      <alignment horizontal="left" vertical="center" indent="2"/>
      <protection hidden="1"/>
    </xf>
    <xf numFmtId="2" fontId="10" fillId="0" borderId="16" xfId="0" applyNumberFormat="1" applyFont="1" applyBorder="1" applyAlignment="1" applyProtection="1">
      <alignment horizontal="center" vertical="center"/>
      <protection hidden="1"/>
    </xf>
    <xf numFmtId="2" fontId="10" fillId="0" borderId="16" xfId="0" quotePrefix="1" applyNumberFormat="1" applyFont="1" applyBorder="1" applyAlignment="1" applyProtection="1">
      <alignment horizontal="center" vertical="center"/>
      <protection hidden="1"/>
    </xf>
    <xf numFmtId="2" fontId="10" fillId="0" borderId="16" xfId="0" applyNumberFormat="1" applyFont="1" applyBorder="1" applyAlignment="1" applyProtection="1">
      <alignment horizontal="center" vertical="center" wrapText="1"/>
      <protection hidden="1"/>
    </xf>
    <xf numFmtId="164" fontId="16" fillId="0" borderId="0" xfId="0" applyNumberFormat="1" applyFont="1" applyAlignment="1" applyProtection="1">
      <alignment horizontal="right"/>
      <protection hidden="1"/>
    </xf>
    <xf numFmtId="49" fontId="6" fillId="0" borderId="18" xfId="0" applyNumberFormat="1" applyFont="1" applyBorder="1" applyAlignment="1" applyProtection="1">
      <alignment horizontal="left" vertical="center" indent="1"/>
      <protection hidden="1"/>
    </xf>
    <xf numFmtId="1" fontId="10" fillId="0" borderId="19" xfId="0" applyNumberFormat="1" applyFont="1" applyBorder="1" applyAlignment="1" applyProtection="1">
      <alignment horizontal="left" vertical="center" indent="2"/>
      <protection hidden="1"/>
    </xf>
    <xf numFmtId="2" fontId="10" fillId="0" borderId="19" xfId="0" applyNumberFormat="1" applyFont="1" applyBorder="1" applyAlignment="1" applyProtection="1">
      <alignment horizontal="center" vertical="center"/>
      <protection hidden="1"/>
    </xf>
    <xf numFmtId="2" fontId="10" fillId="0" borderId="19" xfId="0" applyNumberFormat="1" applyFont="1" applyBorder="1" applyAlignment="1" applyProtection="1">
      <alignment horizontal="center" vertical="center" wrapText="1"/>
      <protection hidden="1"/>
    </xf>
    <xf numFmtId="2" fontId="10" fillId="0" borderId="19" xfId="0" quotePrefix="1" applyNumberFormat="1" applyFont="1" applyBorder="1" applyAlignment="1" applyProtection="1">
      <alignment horizontal="center" vertical="center"/>
      <protection hidden="1"/>
    </xf>
    <xf numFmtId="49" fontId="6" fillId="5" borderId="18" xfId="0" applyNumberFormat="1" applyFont="1" applyFill="1" applyBorder="1" applyAlignment="1" applyProtection="1">
      <alignment horizontal="left" vertical="center" wrapText="1" indent="1"/>
      <protection hidden="1"/>
    </xf>
    <xf numFmtId="1" fontId="10" fillId="5" borderId="19" xfId="0" applyNumberFormat="1" applyFont="1" applyFill="1" applyBorder="1" applyAlignment="1" applyProtection="1">
      <alignment horizontal="left" vertical="center" indent="2"/>
      <protection hidden="1"/>
    </xf>
    <xf numFmtId="2" fontId="10" fillId="5" borderId="19" xfId="0" applyNumberFormat="1" applyFont="1" applyFill="1" applyBorder="1" applyAlignment="1" applyProtection="1">
      <alignment horizontal="center" vertical="center"/>
      <protection hidden="1"/>
    </xf>
    <xf numFmtId="2" fontId="10" fillId="5" borderId="19" xfId="0" applyNumberFormat="1" applyFont="1" applyFill="1" applyBorder="1" applyAlignment="1" applyProtection="1">
      <alignment horizontal="center" vertical="center" wrapText="1"/>
      <protection hidden="1"/>
    </xf>
    <xf numFmtId="2" fontId="10" fillId="5" borderId="19" xfId="0" quotePrefix="1" applyNumberFormat="1" applyFont="1" applyFill="1" applyBorder="1" applyAlignment="1" applyProtection="1">
      <alignment horizontal="center" vertical="center"/>
      <protection hidden="1"/>
    </xf>
    <xf numFmtId="2" fontId="10" fillId="3" borderId="19" xfId="0" applyNumberFormat="1" applyFont="1" applyFill="1" applyBorder="1" applyAlignment="1" applyProtection="1">
      <alignment horizontal="center" vertical="center"/>
      <protection hidden="1"/>
    </xf>
    <xf numFmtId="2" fontId="10" fillId="3" borderId="19" xfId="0" applyNumberFormat="1" applyFont="1" applyFill="1" applyBorder="1" applyAlignment="1" applyProtection="1">
      <alignment horizontal="center" vertical="center" wrapText="1"/>
      <protection hidden="1"/>
    </xf>
    <xf numFmtId="49" fontId="6" fillId="0" borderId="0" xfId="0" applyNumberFormat="1" applyFont="1" applyAlignment="1" applyProtection="1">
      <alignment horizontal="left" vertical="center" indent="1"/>
      <protection hidden="1"/>
    </xf>
    <xf numFmtId="1" fontId="10" fillId="0" borderId="0" xfId="0" applyNumberFormat="1" applyFont="1" applyAlignment="1" applyProtection="1">
      <alignment horizontal="left" vertical="center" indent="2"/>
      <protection hidden="1"/>
    </xf>
    <xf numFmtId="2" fontId="10" fillId="0" borderId="0" xfId="0" applyNumberFormat="1" applyFont="1" applyAlignment="1" applyProtection="1">
      <alignment horizontal="center" vertical="center"/>
      <protection hidden="1"/>
    </xf>
    <xf numFmtId="2" fontId="10" fillId="0" borderId="0" xfId="0" quotePrefix="1" applyNumberFormat="1" applyFont="1" applyAlignment="1" applyProtection="1">
      <alignment horizontal="center" vertical="center"/>
      <protection hidden="1"/>
    </xf>
    <xf numFmtId="2" fontId="10" fillId="0" borderId="0" xfId="0" applyNumberFormat="1" applyFont="1" applyAlignment="1" applyProtection="1">
      <alignment horizontal="center" vertical="center" wrapText="1"/>
      <protection hidden="1"/>
    </xf>
    <xf numFmtId="166" fontId="8" fillId="0" borderId="0" xfId="0" applyNumberFormat="1" applyFont="1" applyAlignment="1" applyProtection="1">
      <alignment horizontal="center" vertical="center"/>
      <protection hidden="1"/>
    </xf>
    <xf numFmtId="49" fontId="6" fillId="0" borderId="26" xfId="0" applyNumberFormat="1" applyFont="1" applyBorder="1" applyAlignment="1" applyProtection="1">
      <alignment horizontal="left" vertical="center" indent="1"/>
      <protection hidden="1"/>
    </xf>
    <xf numFmtId="1" fontId="10" fillId="0" borderId="27" xfId="0" applyNumberFormat="1" applyFont="1" applyBorder="1" applyAlignment="1" applyProtection="1">
      <alignment horizontal="left" vertical="center" indent="2"/>
      <protection hidden="1"/>
    </xf>
    <xf numFmtId="2" fontId="10" fillId="0" borderId="27" xfId="0" applyNumberFormat="1" applyFont="1" applyBorder="1" applyAlignment="1" applyProtection="1">
      <alignment horizontal="center" vertical="center"/>
      <protection hidden="1"/>
    </xf>
    <xf numFmtId="2" fontId="10" fillId="0" borderId="27" xfId="0" quotePrefix="1" applyNumberFormat="1" applyFont="1" applyBorder="1" applyAlignment="1" applyProtection="1">
      <alignment horizontal="center" vertical="center"/>
      <protection hidden="1"/>
    </xf>
    <xf numFmtId="2" fontId="10" fillId="0" borderId="27" xfId="0" applyNumberFormat="1" applyFont="1" applyBorder="1" applyAlignment="1" applyProtection="1">
      <alignment horizontal="center" vertical="center" wrapText="1"/>
      <protection hidden="1"/>
    </xf>
    <xf numFmtId="1" fontId="10" fillId="0" borderId="16" xfId="0" applyNumberFormat="1" applyFont="1" applyBorder="1" applyAlignment="1" applyProtection="1">
      <alignment horizontal="left" vertical="center" indent="1"/>
      <protection hidden="1"/>
    </xf>
    <xf numFmtId="1" fontId="10" fillId="0" borderId="19" xfId="0" applyNumberFormat="1" applyFont="1" applyBorder="1" applyAlignment="1" applyProtection="1">
      <alignment horizontal="left" vertical="center" indent="1"/>
      <protection hidden="1"/>
    </xf>
    <xf numFmtId="0" fontId="1" fillId="0" borderId="0" xfId="0" applyFont="1" applyAlignment="1" applyProtection="1">
      <alignment horizontal="left" vertical="center"/>
      <protection hidden="1"/>
    </xf>
    <xf numFmtId="0" fontId="6" fillId="0" borderId="12" xfId="0" applyFont="1" applyBorder="1" applyAlignment="1" applyProtection="1">
      <alignment horizontal="center" vertical="center" wrapText="1"/>
      <protection hidden="1"/>
    </xf>
    <xf numFmtId="49" fontId="6" fillId="0" borderId="15" xfId="0" applyNumberFormat="1" applyFont="1" applyBorder="1" applyAlignment="1" applyProtection="1">
      <alignment horizontal="center" vertical="center"/>
      <protection hidden="1"/>
    </xf>
    <xf numFmtId="49" fontId="6" fillId="0" borderId="18" xfId="0" applyNumberFormat="1" applyFont="1" applyBorder="1" applyAlignment="1" applyProtection="1">
      <alignment horizontal="center" vertical="center"/>
      <protection hidden="1"/>
    </xf>
    <xf numFmtId="1" fontId="10" fillId="0" borderId="8" xfId="0" applyNumberFormat="1" applyFont="1" applyBorder="1" applyAlignment="1" applyProtection="1">
      <alignment horizontal="left" vertical="center" indent="1"/>
      <protection hidden="1"/>
    </xf>
    <xf numFmtId="2" fontId="10" fillId="0" borderId="8" xfId="0" applyNumberFormat="1" applyFont="1" applyBorder="1" applyAlignment="1" applyProtection="1">
      <alignment horizontal="center" vertical="center"/>
      <protection hidden="1"/>
    </xf>
    <xf numFmtId="2" fontId="10" fillId="0" borderId="8" xfId="0" applyNumberFormat="1" applyFont="1" applyBorder="1" applyAlignment="1" applyProtection="1">
      <alignment horizontal="center" vertical="center" wrapText="1"/>
      <protection hidden="1"/>
    </xf>
    <xf numFmtId="49" fontId="6" fillId="0" borderId="4" xfId="0" applyNumberFormat="1" applyFont="1" applyBorder="1" applyAlignment="1" applyProtection="1">
      <alignment horizontal="left" vertical="center" indent="3"/>
      <protection hidden="1"/>
    </xf>
    <xf numFmtId="1" fontId="10" fillId="0" borderId="5" xfId="0" applyNumberFormat="1" applyFont="1" applyBorder="1" applyAlignment="1" applyProtection="1">
      <alignment horizontal="left" vertical="center" indent="1"/>
      <protection hidden="1"/>
    </xf>
    <xf numFmtId="2" fontId="10" fillId="0" borderId="5" xfId="0" applyNumberFormat="1" applyFont="1" applyBorder="1" applyAlignment="1" applyProtection="1">
      <alignment horizontal="center" vertical="center"/>
      <protection hidden="1"/>
    </xf>
    <xf numFmtId="2" fontId="10" fillId="0" borderId="5" xfId="0" quotePrefix="1" applyNumberFormat="1" applyFont="1" applyBorder="1" applyAlignment="1" applyProtection="1">
      <alignment horizontal="center" vertical="center"/>
      <protection hidden="1"/>
    </xf>
    <xf numFmtId="2" fontId="10" fillId="0" borderId="5" xfId="0" applyNumberFormat="1" applyFont="1" applyBorder="1" applyAlignment="1" applyProtection="1">
      <alignment horizontal="center" vertical="center" wrapText="1"/>
      <protection hidden="1"/>
    </xf>
    <xf numFmtId="49" fontId="6" fillId="0" borderId="7" xfId="0" applyNumberFormat="1" applyFont="1" applyBorder="1" applyAlignment="1" applyProtection="1">
      <alignment horizontal="left" vertical="center" indent="3"/>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protection hidden="1"/>
    </xf>
    <xf numFmtId="0" fontId="7" fillId="0" borderId="0" xfId="0" applyFont="1" applyProtection="1">
      <protection hidden="1"/>
    </xf>
    <xf numFmtId="0" fontId="8" fillId="0" borderId="0" xfId="0" applyFont="1" applyAlignment="1" applyProtection="1">
      <alignment horizontal="left" vertical="center" indent="5"/>
      <protection hidden="1"/>
    </xf>
    <xf numFmtId="167" fontId="21" fillId="0" borderId="0" xfId="0" applyNumberFormat="1" applyFont="1" applyAlignment="1" applyProtection="1">
      <alignment horizontal="left" vertical="center"/>
      <protection hidden="1"/>
    </xf>
    <xf numFmtId="0" fontId="8" fillId="0" borderId="0" xfId="0" applyFont="1" applyProtection="1">
      <protection hidden="1"/>
    </xf>
    <xf numFmtId="0" fontId="1" fillId="0" borderId="11" xfId="0" applyFont="1" applyBorder="1" applyAlignment="1" applyProtection="1">
      <alignment vertical="center"/>
      <protection hidden="1"/>
    </xf>
    <xf numFmtId="0" fontId="1" fillId="0" borderId="29" xfId="0" applyFont="1" applyBorder="1" applyAlignment="1" applyProtection="1">
      <alignment vertical="center"/>
      <protection hidden="1"/>
    </xf>
    <xf numFmtId="0" fontId="8" fillId="0" borderId="11" xfId="0" applyFont="1" applyBorder="1" applyAlignment="1" applyProtection="1">
      <alignment horizontal="right" vertical="center"/>
      <protection hidden="1"/>
    </xf>
    <xf numFmtId="0" fontId="1" fillId="6" borderId="29" xfId="0" applyFont="1" applyFill="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24" fillId="6" borderId="18" xfId="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protection hidden="1"/>
    </xf>
    <xf numFmtId="0" fontId="1" fillId="0" borderId="11" xfId="0" applyFont="1" applyBorder="1" applyProtection="1">
      <protection hidden="1"/>
    </xf>
    <xf numFmtId="0" fontId="1" fillId="0" borderId="29" xfId="0" applyFont="1" applyBorder="1" applyProtection="1">
      <protection hidden="1"/>
    </xf>
    <xf numFmtId="0" fontId="8" fillId="0" borderId="18"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164" fontId="1" fillId="0" borderId="29" xfId="0" applyNumberFormat="1" applyFont="1" applyBorder="1" applyAlignment="1" applyProtection="1">
      <alignment horizontal="center" vertical="center"/>
      <protection hidden="1"/>
    </xf>
    <xf numFmtId="0" fontId="8" fillId="0" borderId="34" xfId="0" applyFont="1" applyBorder="1" applyAlignment="1" applyProtection="1">
      <alignment horizontal="right" vertical="center"/>
      <protection hidden="1"/>
    </xf>
    <xf numFmtId="164" fontId="1" fillId="6" borderId="36" xfId="0" applyNumberFormat="1" applyFont="1" applyFill="1" applyBorder="1" applyAlignment="1" applyProtection="1">
      <alignment horizontal="center" vertical="center"/>
      <protection hidden="1"/>
    </xf>
    <xf numFmtId="3" fontId="0" fillId="0" borderId="20" xfId="0" applyNumberFormat="1" applyBorder="1" applyAlignment="1" applyProtection="1">
      <alignment horizontal="center" vertical="center"/>
      <protection hidden="1"/>
    </xf>
    <xf numFmtId="0" fontId="17" fillId="0" borderId="0" xfId="0" applyFont="1" applyAlignment="1" applyProtection="1">
      <alignment horizontal="right" vertical="center" wrapText="1"/>
      <protection hidden="1"/>
    </xf>
    <xf numFmtId="0" fontId="8" fillId="0" borderId="0" xfId="0" applyFont="1" applyAlignment="1" applyProtection="1">
      <alignment vertical="center"/>
      <protection hidden="1"/>
    </xf>
    <xf numFmtId="2" fontId="6" fillId="0" borderId="0" xfId="0" applyNumberFormat="1" applyFont="1" applyAlignment="1" applyProtection="1">
      <alignment horizontal="right" vertical="center" wrapText="1"/>
      <protection hidden="1"/>
    </xf>
    <xf numFmtId="0" fontId="8" fillId="0" borderId="7" xfId="0" applyFont="1" applyBorder="1" applyAlignment="1" applyProtection="1">
      <alignment horizontal="center" vertical="center"/>
      <protection hidden="1"/>
    </xf>
    <xf numFmtId="3" fontId="0" fillId="0" borderId="9" xfId="0" applyNumberFormat="1" applyBorder="1" applyAlignment="1" applyProtection="1">
      <alignment horizontal="center" vertical="center"/>
      <protection hidden="1"/>
    </xf>
    <xf numFmtId="0" fontId="21" fillId="0" borderId="0" xfId="0" applyFont="1" applyAlignment="1" applyProtection="1">
      <alignment horizontal="right" vertical="center"/>
      <protection hidden="1"/>
    </xf>
    <xf numFmtId="166" fontId="21" fillId="0" borderId="0" xfId="0" applyNumberFormat="1" applyFont="1" applyAlignment="1" applyProtection="1">
      <alignment horizontal="center" vertical="center"/>
      <protection hidden="1"/>
    </xf>
    <xf numFmtId="0" fontId="7" fillId="0" borderId="0" xfId="0" applyFont="1" applyAlignment="1" applyProtection="1">
      <alignment horizontal="center" vertical="center"/>
      <protection hidden="1"/>
    </xf>
    <xf numFmtId="167" fontId="20" fillId="0" borderId="0" xfId="0" applyNumberFormat="1" applyFont="1" applyAlignment="1" applyProtection="1">
      <alignment horizontal="center"/>
      <protection hidden="1"/>
    </xf>
    <xf numFmtId="49" fontId="6" fillId="0" borderId="39" xfId="0" applyNumberFormat="1" applyFont="1" applyBorder="1" applyAlignment="1" applyProtection="1">
      <alignment horizontal="left" vertical="center" indent="1"/>
      <protection hidden="1"/>
    </xf>
    <xf numFmtId="1" fontId="10" fillId="0" borderId="40" xfId="0" applyNumberFormat="1" applyFont="1" applyBorder="1" applyAlignment="1" applyProtection="1">
      <alignment horizontal="left" vertical="center" indent="1"/>
      <protection hidden="1"/>
    </xf>
    <xf numFmtId="2" fontId="10" fillId="0" borderId="40" xfId="0" applyNumberFormat="1" applyFont="1" applyBorder="1" applyAlignment="1" applyProtection="1">
      <alignment horizontal="center" vertical="center"/>
      <protection hidden="1"/>
    </xf>
    <xf numFmtId="2" fontId="10" fillId="0" borderId="40" xfId="0" quotePrefix="1" applyNumberFormat="1" applyFont="1" applyBorder="1" applyAlignment="1" applyProtection="1">
      <alignment horizontal="center" vertical="center"/>
      <protection hidden="1"/>
    </xf>
    <xf numFmtId="2" fontId="10" fillId="0" borderId="40" xfId="0" applyNumberFormat="1" applyFont="1" applyBorder="1" applyAlignment="1" applyProtection="1">
      <alignment horizontal="center" vertical="center" wrapText="1"/>
      <protection hidden="1"/>
    </xf>
    <xf numFmtId="1" fontId="10" fillId="0" borderId="27" xfId="0" applyNumberFormat="1" applyFont="1" applyBorder="1" applyAlignment="1" applyProtection="1">
      <alignment horizontal="left" vertical="center" indent="1"/>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8" xfId="0" applyNumberFormat="1" applyFont="1" applyBorder="1" applyAlignment="1" applyProtection="1">
      <alignment horizontal="center" vertical="center"/>
      <protection hidden="1"/>
    </xf>
    <xf numFmtId="49" fontId="6" fillId="0" borderId="12" xfId="0" applyNumberFormat="1" applyFont="1" applyBorder="1" applyAlignment="1" applyProtection="1">
      <alignment horizontal="left" vertical="center" indent="1"/>
      <protection hidden="1"/>
    </xf>
    <xf numFmtId="1" fontId="10" fillId="0" borderId="13" xfId="0" applyNumberFormat="1" applyFont="1" applyBorder="1" applyAlignment="1" applyProtection="1">
      <alignment horizontal="left" vertical="center" indent="1"/>
      <protection hidden="1"/>
    </xf>
    <xf numFmtId="2" fontId="10" fillId="0" borderId="13" xfId="0" applyNumberFormat="1" applyFont="1" applyBorder="1" applyAlignment="1" applyProtection="1">
      <alignment horizontal="center" vertical="center"/>
      <protection hidden="1"/>
    </xf>
    <xf numFmtId="2" fontId="10" fillId="0" borderId="13" xfId="0" applyNumberFormat="1" applyFont="1" applyBorder="1" applyAlignment="1" applyProtection="1">
      <alignment horizontal="center" vertical="center" wrapText="1"/>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8"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8" xfId="0" applyNumberFormat="1"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8" xfId="0" applyNumberFormat="1"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20" fillId="0" borderId="0" xfId="0" applyFont="1" applyAlignment="1" applyProtection="1">
      <alignmen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left"/>
      <protection hidden="1"/>
    </xf>
    <xf numFmtId="49" fontId="5" fillId="2" borderId="1" xfId="0" applyNumberFormat="1" applyFont="1" applyFill="1" applyBorder="1" applyAlignment="1" applyProtection="1">
      <alignment horizontal="center" vertical="center" wrapText="1"/>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0" fontId="20" fillId="0" borderId="30" xfId="0" applyFont="1" applyBorder="1" applyAlignment="1" applyProtection="1">
      <alignment horizontal="left" vertical="center" wrapText="1"/>
      <protection hidden="1"/>
    </xf>
    <xf numFmtId="0" fontId="20" fillId="0" borderId="34" xfId="0" applyFont="1" applyBorder="1" applyAlignment="1" applyProtection="1">
      <alignment horizontal="left" vertical="center" wrapText="1"/>
      <protection hidden="1"/>
    </xf>
    <xf numFmtId="0" fontId="20" fillId="0" borderId="32"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protection hidden="1"/>
    </xf>
    <xf numFmtId="0" fontId="20" fillId="0" borderId="35" xfId="0" applyFont="1" applyBorder="1" applyAlignment="1" applyProtection="1">
      <alignment horizontal="center" vertical="center"/>
      <protection hidden="1"/>
    </xf>
    <xf numFmtId="0" fontId="20" fillId="0" borderId="33"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8" fillId="0" borderId="0" xfId="0" applyFont="1" applyAlignment="1" applyProtection="1">
      <alignment horizontal="left"/>
      <protection hidden="1"/>
    </xf>
    <xf numFmtId="0" fontId="19" fillId="0" borderId="1"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20" fillId="0" borderId="31" xfId="0" applyFont="1" applyBorder="1" applyAlignment="1" applyProtection="1">
      <alignment horizontal="center" vertical="center" wrapText="1"/>
      <protection hidden="1"/>
    </xf>
    <xf numFmtId="0" fontId="20" fillId="0" borderId="32" xfId="0" applyFont="1" applyBorder="1" applyAlignment="1" applyProtection="1">
      <alignment horizontal="left" vertical="center" wrapText="1"/>
      <protection hidden="1"/>
    </xf>
    <xf numFmtId="0" fontId="20" fillId="0" borderId="33" xfId="0" applyFont="1" applyBorder="1" applyAlignment="1" applyProtection="1">
      <alignment horizontal="left" vertical="center" wrapText="1"/>
      <protection hidden="1"/>
    </xf>
    <xf numFmtId="0" fontId="20" fillId="0" borderId="35" xfId="0" applyFont="1" applyBorder="1" applyAlignment="1" applyProtection="1">
      <alignment horizontal="left" vertical="center" wrapText="1"/>
      <protection hidden="1"/>
    </xf>
    <xf numFmtId="0" fontId="20" fillId="0" borderId="36" xfId="0" applyFont="1" applyBorder="1" applyAlignment="1" applyProtection="1">
      <alignment horizontal="left" vertical="center" wrapText="1"/>
      <protection hidden="1"/>
    </xf>
    <xf numFmtId="3" fontId="20" fillId="0" borderId="24" xfId="0" applyNumberFormat="1" applyFont="1" applyBorder="1" applyAlignment="1" applyProtection="1">
      <alignment horizontal="center" vertical="center" wrapText="1"/>
      <protection hidden="1"/>
    </xf>
    <xf numFmtId="0" fontId="20" fillId="0" borderId="24" xfId="0" applyFont="1" applyBorder="1" applyAlignment="1" applyProtection="1">
      <alignment horizontal="center" vertical="center" wrapText="1"/>
      <protection hidden="1"/>
    </xf>
    <xf numFmtId="166" fontId="8" fillId="0" borderId="8" xfId="0" applyNumberFormat="1" applyFont="1" applyBorder="1" applyAlignment="1" applyProtection="1">
      <alignment horizontal="center" vertical="center"/>
      <protection hidden="1"/>
    </xf>
    <xf numFmtId="166" fontId="8" fillId="0" borderId="9" xfId="0" applyNumberFormat="1" applyFont="1" applyBorder="1" applyAlignment="1" applyProtection="1">
      <alignment horizontal="center" vertical="center"/>
      <protection hidden="1"/>
    </xf>
    <xf numFmtId="166" fontId="8" fillId="0" borderId="19" xfId="0" applyNumberFormat="1" applyFont="1" applyBorder="1" applyAlignment="1" applyProtection="1">
      <alignment horizontal="center" vertical="center"/>
      <protection hidden="1"/>
    </xf>
    <xf numFmtId="166" fontId="8" fillId="0" borderId="20" xfId="0" applyNumberFormat="1" applyFont="1" applyBorder="1" applyAlignment="1" applyProtection="1">
      <alignment horizontal="center" vertical="center"/>
      <protection hidden="1"/>
    </xf>
    <xf numFmtId="49" fontId="5" fillId="2" borderId="1" xfId="0" applyNumberFormat="1" applyFont="1" applyFill="1" applyBorder="1" applyAlignment="1" applyProtection="1">
      <alignment horizontal="center" vertical="center"/>
      <protection hidden="1"/>
    </xf>
    <xf numFmtId="165" fontId="6" fillId="0" borderId="13" xfId="0" applyNumberFormat="1" applyFont="1" applyBorder="1" applyAlignment="1" applyProtection="1">
      <alignment horizontal="center" vertical="center" wrapText="1"/>
      <protection hidden="1"/>
    </xf>
    <xf numFmtId="165" fontId="6" fillId="0" borderId="14" xfId="0" applyNumberFormat="1" applyFont="1" applyBorder="1" applyAlignment="1" applyProtection="1">
      <alignment horizontal="center" vertical="center" wrapText="1"/>
      <protection hidden="1"/>
    </xf>
    <xf numFmtId="166" fontId="8" fillId="0" borderId="5" xfId="0" applyNumberFormat="1" applyFont="1" applyBorder="1" applyAlignment="1" applyProtection="1">
      <alignment horizontal="center" vertical="center"/>
      <protection hidden="1"/>
    </xf>
    <xf numFmtId="166" fontId="8" fillId="0" borderId="6" xfId="0" applyNumberFormat="1" applyFont="1" applyBorder="1" applyAlignment="1" applyProtection="1">
      <alignment horizontal="center" vertical="center"/>
      <protection hidden="1"/>
    </xf>
    <xf numFmtId="166" fontId="8" fillId="0" borderId="16" xfId="0" applyNumberFormat="1" applyFont="1" applyBorder="1" applyAlignment="1" applyProtection="1">
      <alignment horizontal="center" vertical="center"/>
      <protection hidden="1"/>
    </xf>
    <xf numFmtId="166" fontId="8" fillId="0" borderId="17" xfId="0" applyNumberFormat="1" applyFont="1" applyBorder="1" applyAlignment="1" applyProtection="1">
      <alignment horizontal="center" vertical="center"/>
      <protection hidden="1"/>
    </xf>
    <xf numFmtId="166" fontId="8" fillId="0" borderId="13" xfId="0" applyNumberFormat="1" applyFont="1" applyBorder="1" applyAlignment="1" applyProtection="1">
      <alignment horizontal="center" vertical="center"/>
      <protection hidden="1"/>
    </xf>
    <xf numFmtId="166" fontId="8" fillId="0" borderId="14" xfId="0" applyNumberFormat="1"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29" xfId="0" applyFont="1" applyBorder="1" applyAlignment="1" applyProtection="1">
      <alignment horizontal="center" vertical="center"/>
      <protection hidden="1"/>
    </xf>
    <xf numFmtId="166" fontId="8" fillId="0" borderId="27" xfId="0" applyNumberFormat="1" applyFont="1" applyBorder="1" applyAlignment="1" applyProtection="1">
      <alignment horizontal="center" vertical="center"/>
      <protection hidden="1"/>
    </xf>
    <xf numFmtId="166" fontId="8" fillId="0" borderId="28" xfId="0" applyNumberFormat="1" applyFont="1" applyBorder="1" applyAlignment="1" applyProtection="1">
      <alignment horizontal="center" vertical="center"/>
      <protection hidden="1"/>
    </xf>
    <xf numFmtId="166" fontId="8" fillId="0" borderId="40" xfId="0" applyNumberFormat="1" applyFont="1" applyBorder="1" applyAlignment="1" applyProtection="1">
      <alignment horizontal="center" vertical="center"/>
      <protection hidden="1"/>
    </xf>
    <xf numFmtId="166" fontId="8" fillId="0" borderId="41" xfId="0" applyNumberFormat="1" applyFont="1" applyBorder="1" applyAlignment="1" applyProtection="1">
      <alignment horizontal="center" vertical="center"/>
      <protection hidden="1"/>
    </xf>
    <xf numFmtId="166" fontId="8" fillId="0" borderId="42" xfId="0" applyNumberFormat="1" applyFont="1" applyBorder="1" applyAlignment="1" applyProtection="1">
      <alignment horizontal="center" vertical="center"/>
      <protection hidden="1"/>
    </xf>
    <xf numFmtId="166" fontId="8" fillId="0" borderId="3" xfId="0" applyNumberFormat="1" applyFont="1" applyBorder="1" applyAlignment="1" applyProtection="1">
      <alignment horizontal="center" vertical="center"/>
      <protection hidden="1"/>
    </xf>
    <xf numFmtId="49" fontId="17" fillId="0" borderId="23" xfId="0" applyNumberFormat="1" applyFont="1" applyBorder="1" applyAlignment="1" applyProtection="1">
      <alignment horizontal="left" vertical="center"/>
      <protection hidden="1"/>
    </xf>
    <xf numFmtId="49" fontId="17" fillId="0" borderId="24" xfId="0" applyNumberFormat="1" applyFont="1" applyBorder="1" applyAlignment="1" applyProtection="1">
      <alignment horizontal="left" vertical="center"/>
      <protection hidden="1"/>
    </xf>
    <xf numFmtId="49" fontId="17" fillId="0" borderId="25" xfId="0" applyNumberFormat="1" applyFont="1" applyBorder="1" applyAlignment="1" applyProtection="1">
      <alignment horizontal="left" vertical="center"/>
      <protection hidden="1"/>
    </xf>
    <xf numFmtId="166" fontId="8" fillId="3" borderId="21" xfId="0" applyNumberFormat="1" applyFont="1" applyFill="1" applyBorder="1" applyAlignment="1" applyProtection="1">
      <alignment horizontal="center" vertical="center"/>
      <protection hidden="1"/>
    </xf>
    <xf numFmtId="166" fontId="8" fillId="3" borderId="22" xfId="0" applyNumberFormat="1" applyFont="1" applyFill="1" applyBorder="1" applyAlignment="1" applyProtection="1">
      <alignment horizontal="center" vertical="center"/>
      <protection hidden="1"/>
    </xf>
    <xf numFmtId="166" fontId="8" fillId="5" borderId="19" xfId="0" applyNumberFormat="1" applyFont="1" applyFill="1" applyBorder="1" applyAlignment="1" applyProtection="1">
      <alignment horizontal="center" vertical="center"/>
      <protection hidden="1"/>
    </xf>
    <xf numFmtId="166" fontId="8" fillId="5" borderId="20" xfId="0" applyNumberFormat="1" applyFont="1" applyFill="1" applyBorder="1" applyAlignment="1" applyProtection="1">
      <alignment horizontal="center" vertical="center"/>
      <protection hidden="1"/>
    </xf>
    <xf numFmtId="49" fontId="10" fillId="0" borderId="0" xfId="0" applyNumberFormat="1" applyFont="1" applyAlignment="1" applyProtection="1">
      <alignment horizontal="left" vertical="center"/>
      <protection hidden="1"/>
    </xf>
    <xf numFmtId="49" fontId="6" fillId="0" borderId="0" xfId="0" applyNumberFormat="1" applyFont="1" applyAlignment="1" applyProtection="1">
      <alignment horizontal="center" vertical="center" wrapText="1"/>
      <protection hidden="1"/>
    </xf>
    <xf numFmtId="49" fontId="6" fillId="0" borderId="0" xfId="0" applyNumberFormat="1" applyFont="1" applyAlignment="1" applyProtection="1">
      <alignment horizontal="center" vertical="center"/>
      <protection hidden="1"/>
    </xf>
    <xf numFmtId="49" fontId="12" fillId="0" borderId="0" xfId="0" applyNumberFormat="1" applyFont="1" applyAlignment="1" applyProtection="1">
      <alignment horizontal="right" vertical="top" indent="3"/>
      <protection hidden="1"/>
    </xf>
    <xf numFmtId="0" fontId="8" fillId="0" borderId="1"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3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20" fillId="0" borderId="37"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7" fillId="0" borderId="0" xfId="0" applyFont="1" applyAlignment="1" applyProtection="1">
      <alignment horizontal="right" vertical="center"/>
      <protection hidden="1"/>
    </xf>
    <xf numFmtId="49" fontId="11" fillId="0" borderId="0" xfId="0" applyNumberFormat="1" applyFont="1" applyAlignment="1" applyProtection="1">
      <alignment horizontal="left" vertical="center"/>
      <protection hidden="1"/>
    </xf>
    <xf numFmtId="0" fontId="6" fillId="2" borderId="10" xfId="0" applyFont="1" applyFill="1" applyBorder="1" applyAlignment="1" applyProtection="1">
      <alignment horizontal="right" vertical="center"/>
      <protection hidden="1"/>
    </xf>
    <xf numFmtId="49" fontId="2" fillId="2" borderId="1" xfId="0" applyNumberFormat="1" applyFont="1" applyFill="1" applyBorder="1" applyAlignment="1" applyProtection="1">
      <alignment horizontal="right" vertical="center"/>
      <protection hidden="1"/>
    </xf>
    <xf numFmtId="49" fontId="2" fillId="2" borderId="2" xfId="0" applyNumberFormat="1" applyFont="1" applyFill="1" applyBorder="1" applyAlignment="1" applyProtection="1">
      <alignment horizontal="right" vertical="center"/>
      <protection hidden="1"/>
    </xf>
    <xf numFmtId="49" fontId="5" fillId="0" borderId="5" xfId="0" applyNumberFormat="1" applyFont="1" applyBorder="1" applyAlignment="1" applyProtection="1">
      <alignment horizontal="center" vertical="center"/>
      <protection hidden="1"/>
    </xf>
    <xf numFmtId="49" fontId="5" fillId="0" borderId="6" xfId="0" applyNumberFormat="1" applyFont="1" applyBorder="1" applyAlignment="1" applyProtection="1">
      <alignment horizontal="center" vertical="center"/>
      <protection hidden="1"/>
    </xf>
    <xf numFmtId="49" fontId="6" fillId="0" borderId="8" xfId="0" applyNumberFormat="1" applyFont="1" applyBorder="1" applyAlignment="1" applyProtection="1">
      <alignment horizontal="left" vertical="center" wrapText="1" indent="3"/>
      <protection hidden="1"/>
    </xf>
    <xf numFmtId="49" fontId="6" fillId="0" borderId="8" xfId="0" applyNumberFormat="1" applyFont="1" applyBorder="1" applyAlignment="1" applyProtection="1">
      <alignment horizontal="left" vertical="center" indent="3"/>
      <protection hidden="1"/>
    </xf>
    <xf numFmtId="49" fontId="6" fillId="0" borderId="8" xfId="0" applyNumberFormat="1" applyFont="1" applyBorder="1" applyAlignment="1" applyProtection="1">
      <alignment horizontal="center" vertical="center"/>
      <protection hidden="1"/>
    </xf>
    <xf numFmtId="49" fontId="6" fillId="0" borderId="9" xfId="0" applyNumberFormat="1" applyFont="1" applyBorder="1" applyAlignment="1" applyProtection="1">
      <alignment horizontal="center" vertical="center"/>
      <protection hidden="1"/>
    </xf>
    <xf numFmtId="0" fontId="7" fillId="2" borderId="0" xfId="0" applyFont="1" applyFill="1" applyAlignment="1" applyProtection="1">
      <alignment horizontal="right" vertical="center"/>
      <protection hidden="1"/>
    </xf>
    <xf numFmtId="0" fontId="8" fillId="2" borderId="10" xfId="0" applyFont="1" applyFill="1" applyBorder="1" applyAlignment="1" applyProtection="1">
      <alignment horizontal="center" vertical="center"/>
      <protection hidden="1"/>
    </xf>
    <xf numFmtId="49" fontId="13" fillId="4" borderId="1" xfId="0" applyNumberFormat="1" applyFont="1" applyFill="1" applyBorder="1" applyAlignment="1" applyProtection="1">
      <alignment horizontal="center" vertical="center"/>
      <protection hidden="1"/>
    </xf>
    <xf numFmtId="49" fontId="13" fillId="4" borderId="2" xfId="0" applyNumberFormat="1" applyFont="1" applyFill="1" applyBorder="1" applyAlignment="1" applyProtection="1">
      <alignment horizontal="center" vertical="center"/>
      <protection hidden="1"/>
    </xf>
    <xf numFmtId="49" fontId="13" fillId="4" borderId="3" xfId="0" applyNumberFormat="1" applyFont="1" applyFill="1" applyBorder="1" applyAlignment="1" applyProtection="1">
      <alignment horizontal="center" vertical="center"/>
      <protection hidden="1"/>
    </xf>
  </cellXfs>
  <cellStyles count="2">
    <cellStyle name="Hyperlink 2" xfId="1" xr:uid="{53D8E4DE-49E3-4AF6-9D49-D98CCC2B39A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ot.ny.gov/main/business-center/contractors/construction-division/fuel-asphalt-steel-price-adjustments?nd=nysdo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dot.ny.gov/main/business-center/contractors/construction-division/fuel-asphalt-steel-price-adjustments?nd=nysdo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dot.ny.gov/main/business-center/contractors/construction-division/fuel-asphalt-steel-price-adjustments?nd=nysdot"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dot.ny.gov/main/business-center/contractors/construction-division/fuel-asphalt-steel-price-adjustments?nd=nysdo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dot.ny.gov/main/business-center/contractors/construction-division/fuel-asphalt-steel-price-adjustments?nd=nysdot"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dot.ny.gov/main/business-center/contractors/construction-division/fuel-asphalt-steel-price-adjustments?nd=nysdot"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dot.ny.gov/main/business-center/contractors/construction-division/fuel-asphalt-steel-price-adjustments?nd=nysdo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dot.ny.gov/main/business-center/contractors/construction-division/fuel-asphalt-steel-price-adjustments?nd=nysdot"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dot.ny.gov/main/business-center/contractors/construction-division/fuel-asphalt-steel-price-adjustments?nd=nysdo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dot.ny.gov/main/business-center/contractors/construction-division/fuel-asphalt-steel-price-adjustments?nd=nysdot"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dot.ny.gov/main/business-center/contractors/construction-division/fuel-asphalt-steel-price-adjustments?nd=nysdo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ot.ny.gov/main/business-center/contractors/construction-division/fuel-asphalt-steel-price-adjustments?nd=nysdot"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dot.ny.gov/main/business-center/contractors/construction-division/fuel-asphalt-steel-price-adjustments?nd=nysdot"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dot.ny.gov/main/business-center/contractors/construction-division/fuel-asphalt-steel-price-adjustments?nd=nysdot"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dot.ny.gov/main/business-center/contractors/construction-division/fuel-asphalt-steel-price-adjustments?nd=nysdot"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dot.ny.gov/main/business-center/contractors/construction-division/fuel-asphalt-steel-price-adjustments?nd=nysdot"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dot.ny.gov/main/business-center/contractors/construction-division/fuel-asphalt-steel-price-adjustments?nd=nysdo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dot.ny.gov/main/business-center/contractors/construction-division/fuel-asphalt-steel-price-adjustments?nd=nysdo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ot.ny.gov/main/business-center/contractors/construction-division/fuel-asphalt-steel-price-adjustments?nd=nysdo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ot.ny.gov/main/business-center/contractors/construction-division/fuel-asphalt-steel-price-adjustments?nd=nysdo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dot.ny.gov/main/business-center/contractors/construction-division/fuel-asphalt-steel-price-adjustments?nd=nysdo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dot.ny.gov/main/business-center/contractors/construction-division/fuel-asphalt-steel-price-adjustments?nd=nysdo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dot.ny.gov/main/business-center/contractors/construction-division/fuel-asphalt-steel-price-adjustments?nd=nysdo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ot.ny.gov/main/business-center/contractors/construction-division/fuel-asphalt-steel-price-adjustments?nd=nysdo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dot.ny.gov/main/business-center/contractors/construction-division/fuel-asphalt-steel-price-adjustments?nd=nysd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78C40-32FB-4CC0-8950-B63F8C53F5A3}">
  <dimension ref="B1:Q144"/>
  <sheetViews>
    <sheetView showGridLines="0" showRowColHeaders="0" tabSelected="1" zoomScaleNormal="10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April</v>
      </c>
      <c r="G1" s="3">
        <f>K8</f>
        <v>2024</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20" t="s">
        <v>159</v>
      </c>
      <c r="G4" s="301" t="s">
        <v>160</v>
      </c>
      <c r="H4" s="302"/>
      <c r="I4" s="222"/>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April 1, 2024</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21"/>
      <c r="J8" s="84" t="s">
        <v>140</v>
      </c>
      <c r="K8" s="85">
        <v>2024</v>
      </c>
      <c r="M8" s="290"/>
      <c r="N8" s="291"/>
    </row>
    <row r="9" spans="2:17" ht="24" customHeight="1" x14ac:dyDescent="0.25">
      <c r="B9" s="279" t="s">
        <v>11</v>
      </c>
      <c r="C9" s="279"/>
      <c r="D9" s="279"/>
      <c r="E9" s="279"/>
      <c r="F9" s="279"/>
      <c r="G9" s="279"/>
      <c r="H9" s="279"/>
      <c r="I9" s="221"/>
      <c r="J9" s="84" t="s">
        <v>141</v>
      </c>
      <c r="K9" s="85" t="s">
        <v>142</v>
      </c>
      <c r="L9" s="86"/>
      <c r="M9" s="87" t="s">
        <v>143</v>
      </c>
      <c r="N9" s="88">
        <v>2022</v>
      </c>
    </row>
    <row r="10" spans="2:17" ht="24" customHeight="1" thickBot="1" x14ac:dyDescent="0.3">
      <c r="B10" s="293" t="s">
        <v>12</v>
      </c>
      <c r="C10" s="293"/>
      <c r="D10" s="294" t="str">
        <f>CONCATENATE("The ",F1," ",G1," Average is")</f>
        <v>The April 2024 Average is</v>
      </c>
      <c r="E10" s="294"/>
      <c r="F10" s="294"/>
      <c r="G10" s="20">
        <f>K13</f>
        <v>604</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21"/>
      <c r="J13" s="95" t="s">
        <v>149</v>
      </c>
      <c r="K13" s="96">
        <v>604</v>
      </c>
      <c r="M13" s="91" t="s">
        <v>150</v>
      </c>
      <c r="N13" s="93" t="s">
        <v>116</v>
      </c>
      <c r="P13" s="24"/>
      <c r="Q13" s="24"/>
    </row>
    <row r="14" spans="2:17" ht="24" customHeight="1" x14ac:dyDescent="0.25">
      <c r="B14" s="279" t="s">
        <v>16</v>
      </c>
      <c r="C14" s="279"/>
      <c r="D14" s="279"/>
      <c r="E14" s="279"/>
      <c r="F14" s="279"/>
      <c r="G14" s="279"/>
      <c r="H14" s="279"/>
      <c r="I14" s="221"/>
      <c r="J14" s="1"/>
      <c r="K14" s="1"/>
      <c r="M14" s="91" t="s">
        <v>142</v>
      </c>
      <c r="N14" s="97">
        <v>655</v>
      </c>
      <c r="P14" s="24"/>
      <c r="Q14" s="24"/>
    </row>
    <row r="15" spans="2:17" ht="24" customHeight="1" x14ac:dyDescent="0.25">
      <c r="B15" s="279" t="s">
        <v>17</v>
      </c>
      <c r="C15" s="279"/>
      <c r="D15" s="279"/>
      <c r="E15" s="279"/>
      <c r="F15" s="279"/>
      <c r="G15" s="279"/>
      <c r="H15" s="279"/>
      <c r="I15" s="221"/>
      <c r="J15" s="1"/>
      <c r="K15" s="1"/>
      <c r="M15" s="91" t="s">
        <v>151</v>
      </c>
      <c r="N15" s="97">
        <v>719</v>
      </c>
      <c r="P15" s="24"/>
      <c r="Q15" s="24"/>
    </row>
    <row r="16" spans="2:17" ht="24" customHeight="1" x14ac:dyDescent="0.25">
      <c r="B16" s="279" t="s">
        <v>18</v>
      </c>
      <c r="C16" s="279"/>
      <c r="D16" s="279"/>
      <c r="E16" s="279"/>
      <c r="F16" s="279"/>
      <c r="G16" s="279"/>
      <c r="H16" s="279"/>
      <c r="I16" s="221"/>
      <c r="J16" s="1"/>
      <c r="K16" s="1"/>
      <c r="M16" s="91" t="s">
        <v>152</v>
      </c>
      <c r="N16" s="97">
        <v>779</v>
      </c>
      <c r="P16" s="24"/>
      <c r="Q16" s="24"/>
    </row>
    <row r="17" spans="2:17" ht="24" customHeight="1" x14ac:dyDescent="0.25">
      <c r="B17" s="279" t="s">
        <v>19</v>
      </c>
      <c r="C17" s="279"/>
      <c r="D17" s="279"/>
      <c r="E17" s="279"/>
      <c r="F17" s="279"/>
      <c r="G17" s="279"/>
      <c r="H17" s="279"/>
      <c r="I17" s="221"/>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0.14497021276595745</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8.203404255319148E-2</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8.203404255319148E-2</v>
      </c>
      <c r="H23" s="253">
        <f t="shared" si="1"/>
        <v>0</v>
      </c>
      <c r="I23" s="37"/>
      <c r="M23" s="87"/>
      <c r="N23" s="88">
        <v>2023</v>
      </c>
    </row>
    <row r="24" spans="2:17" ht="29.15" customHeight="1" x14ac:dyDescent="0.3">
      <c r="B24" s="38">
        <v>702.31010000000003</v>
      </c>
      <c r="C24" s="39" t="s">
        <v>33</v>
      </c>
      <c r="D24" s="40">
        <v>63</v>
      </c>
      <c r="E24" s="40">
        <v>2.7</v>
      </c>
      <c r="F24" s="41">
        <v>65.7</v>
      </c>
      <c r="G24" s="252">
        <f t="shared" si="0"/>
        <v>9.5055319148936168E-2</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9.5055319148936168E-2</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0.1059063829787234</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0.1059063829787234</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9.7948936170212775E-2</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0.1059063829787234</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8.2757446808510646E-2</v>
      </c>
      <c r="H30" s="253">
        <f t="shared" si="2"/>
        <v>0</v>
      </c>
      <c r="I30" s="37"/>
      <c r="M30" s="91" t="s">
        <v>152</v>
      </c>
      <c r="N30" s="97">
        <v>635</v>
      </c>
    </row>
    <row r="31" spans="2:17" ht="29.15" customHeight="1" x14ac:dyDescent="0.3">
      <c r="B31" s="43" t="s">
        <v>40</v>
      </c>
      <c r="C31" s="44" t="s">
        <v>39</v>
      </c>
      <c r="D31" s="45">
        <v>65</v>
      </c>
      <c r="E31" s="45">
        <v>0.2</v>
      </c>
      <c r="F31" s="46">
        <v>65.2</v>
      </c>
      <c r="G31" s="277">
        <f t="shared" si="0"/>
        <v>9.4331914893617017E-2</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8.2757446808510646E-2</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9.4331914893617017E-2</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9.5055319148936168E-2</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9.5055319148936168E-2</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0.1059063829787234</v>
      </c>
      <c r="H36" s="253" t="e">
        <f>IF((ABS((#REF!-#REF!)*E36/100))&gt;0.1, (#REF!-#REF!)*E36/100, 0)</f>
        <v>#REF!</v>
      </c>
      <c r="I36" s="37"/>
      <c r="M36" s="101" t="s">
        <v>158</v>
      </c>
      <c r="N36" s="102">
        <v>615</v>
      </c>
    </row>
    <row r="37" spans="2:14" ht="29.15" customHeight="1" x14ac:dyDescent="0.3">
      <c r="B37" s="38">
        <v>702.40009999999995</v>
      </c>
      <c r="C37" s="39" t="s">
        <v>49</v>
      </c>
      <c r="D37" s="40">
        <v>60</v>
      </c>
      <c r="E37" s="40">
        <v>2.7</v>
      </c>
      <c r="F37" s="41">
        <v>62.7</v>
      </c>
      <c r="G37" s="252">
        <f t="shared" si="0"/>
        <v>9.0714893617021272E-2</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9.0714893617021272E-2</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9.7948936170212775E-2</v>
      </c>
      <c r="H39" s="253" t="e">
        <f>IF((ABS((#REF!-#REF!)*E39/100))&gt;0.1, (#REF!-#REF!)*E39/100, 0)</f>
        <v>#REF!</v>
      </c>
      <c r="I39" s="37"/>
      <c r="M39" s="91" t="s">
        <v>146</v>
      </c>
      <c r="N39" s="97">
        <v>616</v>
      </c>
    </row>
    <row r="40" spans="2:14" ht="29.15" customHeight="1" x14ac:dyDescent="0.3">
      <c r="B40" s="38">
        <v>702.42010000000005</v>
      </c>
      <c r="C40" s="39" t="s">
        <v>52</v>
      </c>
      <c r="D40" s="40">
        <v>65</v>
      </c>
      <c r="E40" s="40">
        <v>10.199999999999999</v>
      </c>
      <c r="F40" s="41">
        <v>75.2</v>
      </c>
      <c r="G40" s="252">
        <f t="shared" si="0"/>
        <v>0.10879999999999999</v>
      </c>
      <c r="H40" s="253" t="e">
        <f>IF((ABS((#REF!-#REF!)*E40/100))&gt;0.1, (#REF!-#REF!)*E40/100, 0)</f>
        <v>#REF!</v>
      </c>
      <c r="I40" s="37"/>
      <c r="M40" s="91" t="s">
        <v>148</v>
      </c>
      <c r="N40" s="97">
        <v>602</v>
      </c>
    </row>
    <row r="41" spans="2:14" ht="29.15" customHeight="1" x14ac:dyDescent="0.3">
      <c r="B41" s="38">
        <v>702.43010000000004</v>
      </c>
      <c r="C41" s="39" t="s">
        <v>53</v>
      </c>
      <c r="D41" s="40">
        <v>65</v>
      </c>
      <c r="E41" s="40">
        <v>10.199999999999999</v>
      </c>
      <c r="F41" s="41">
        <v>75.2</v>
      </c>
      <c r="G41" s="252">
        <f t="shared" si="0"/>
        <v>0.10879999999999999</v>
      </c>
      <c r="H41" s="253" t="e">
        <f>IF((ABS((#REF!-#REF!)*E41/100))&gt;0.1, (#REF!-#REF!)*E41/100, 0)</f>
        <v>#REF!</v>
      </c>
      <c r="I41" s="37"/>
      <c r="M41" s="91" t="s">
        <v>150</v>
      </c>
      <c r="N41" s="97">
        <v>609</v>
      </c>
    </row>
    <row r="42" spans="2:14" ht="29.15" customHeight="1" thickBot="1" x14ac:dyDescent="0.35">
      <c r="B42" s="38" t="s">
        <v>54</v>
      </c>
      <c r="C42" s="39" t="s">
        <v>55</v>
      </c>
      <c r="D42" s="40">
        <v>57</v>
      </c>
      <c r="E42" s="40">
        <v>0.2</v>
      </c>
      <c r="F42" s="41">
        <v>57.2</v>
      </c>
      <c r="G42" s="252">
        <f t="shared" si="0"/>
        <v>8.2757446808510646E-2</v>
      </c>
      <c r="H42" s="253" t="e">
        <f>IF((ABS((#REF!-#REF!)*E42/100))&gt;0.1, (#REF!-#REF!)*E42/100, 0)</f>
        <v>#REF!</v>
      </c>
      <c r="I42" s="37"/>
      <c r="M42" s="101" t="s">
        <v>142</v>
      </c>
      <c r="N42" s="102">
        <v>604</v>
      </c>
    </row>
    <row r="43" spans="2:14" ht="29.15" customHeight="1" x14ac:dyDescent="0.3">
      <c r="B43" s="43" t="s">
        <v>56</v>
      </c>
      <c r="C43" s="44" t="s">
        <v>55</v>
      </c>
      <c r="D43" s="45">
        <v>65</v>
      </c>
      <c r="E43" s="45">
        <v>0.2</v>
      </c>
      <c r="F43" s="46">
        <v>65.2</v>
      </c>
      <c r="G43" s="277">
        <f t="shared" si="0"/>
        <v>9.4331914893617017E-2</v>
      </c>
      <c r="H43" s="278" t="e">
        <f>IF((ABS((#REF!-#REF!)*E43/100))&gt;0.1, (#REF!-#REF!)*E43/100, 0)</f>
        <v>#REF!</v>
      </c>
      <c r="I43" s="37"/>
    </row>
    <row r="44" spans="2:14" ht="29.15" customHeight="1" x14ac:dyDescent="0.3">
      <c r="B44" s="38" t="s">
        <v>57</v>
      </c>
      <c r="C44" s="39" t="s">
        <v>58</v>
      </c>
      <c r="D44" s="40">
        <v>57</v>
      </c>
      <c r="E44" s="40">
        <v>0.2</v>
      </c>
      <c r="F44" s="41">
        <v>57.2</v>
      </c>
      <c r="G44" s="252">
        <f t="shared" si="0"/>
        <v>8.2757446808510646E-2</v>
      </c>
      <c r="H44" s="253" t="e">
        <f>IF((ABS((#REF!-#REF!)*E44/100))&gt;0.1, (#REF!-#REF!)*E44/100, 0)</f>
        <v>#REF!</v>
      </c>
      <c r="I44" s="37"/>
    </row>
    <row r="45" spans="2:14" ht="29.15" customHeight="1" x14ac:dyDescent="0.3">
      <c r="B45" s="43" t="s">
        <v>59</v>
      </c>
      <c r="C45" s="44" t="s">
        <v>58</v>
      </c>
      <c r="D45" s="45">
        <v>65</v>
      </c>
      <c r="E45" s="47">
        <v>0.2</v>
      </c>
      <c r="F45" s="46">
        <v>65.2</v>
      </c>
      <c r="G45" s="277">
        <f t="shared" si="0"/>
        <v>9.4331914893617017E-2</v>
      </c>
      <c r="H45" s="278" t="e">
        <f>IF((ABS((#REF!-#REF!)*E45/100))&gt;0.1, (#REF!-#REF!)*E45/100, 0)</f>
        <v>#REF!</v>
      </c>
      <c r="I45" s="37"/>
    </row>
    <row r="46" spans="2:14" ht="29.15" customHeight="1" x14ac:dyDescent="0.3">
      <c r="B46" s="38">
        <v>702.46010000000001</v>
      </c>
      <c r="C46" s="39" t="s">
        <v>60</v>
      </c>
      <c r="D46" s="40">
        <v>62</v>
      </c>
      <c r="E46" s="40">
        <v>0.2</v>
      </c>
      <c r="F46" s="41">
        <v>62.2</v>
      </c>
      <c r="G46" s="252">
        <f t="shared" si="0"/>
        <v>8.9991489361702121E-2</v>
      </c>
      <c r="H46" s="253" t="e">
        <f>IF((ABS((#REF!-#REF!)*E46/100))&gt;0.1, (#REF!-#REF!)*E46/100, 0)</f>
        <v>#REF!</v>
      </c>
      <c r="I46" s="37"/>
    </row>
    <row r="47" spans="2:14" ht="29.15" customHeight="1" x14ac:dyDescent="0.3">
      <c r="B47" s="38" t="s">
        <v>61</v>
      </c>
      <c r="C47" s="39" t="s">
        <v>62</v>
      </c>
      <c r="D47" s="40">
        <v>60</v>
      </c>
      <c r="E47" s="40">
        <v>2.7</v>
      </c>
      <c r="F47" s="41">
        <v>62.7</v>
      </c>
      <c r="G47" s="252">
        <f t="shared" si="0"/>
        <v>9.0714893617021272E-2</v>
      </c>
      <c r="H47" s="253" t="e">
        <f>IF((ABS((#REF!-#REF!)*E47/100))&gt;0.1, (#REF!-#REF!)*E47/100, 0)</f>
        <v>#REF!</v>
      </c>
      <c r="I47" s="37"/>
    </row>
    <row r="48" spans="2:14" ht="29.15" customHeight="1" x14ac:dyDescent="0.3">
      <c r="B48" s="38" t="s">
        <v>63</v>
      </c>
      <c r="C48" s="39" t="s">
        <v>64</v>
      </c>
      <c r="D48" s="40">
        <v>65</v>
      </c>
      <c r="E48" s="40">
        <v>2.7</v>
      </c>
      <c r="F48" s="41">
        <v>67.7</v>
      </c>
      <c r="G48" s="252">
        <f t="shared" si="0"/>
        <v>9.7948936170212775E-2</v>
      </c>
      <c r="H48" s="253" t="e">
        <f>IF((ABS((#REF!-#REF!)*E48/100))&gt;0.1, (#REF!-#REF!)*E48/100, 0)</f>
        <v>#REF!</v>
      </c>
      <c r="I48" s="37"/>
    </row>
    <row r="49" spans="2:17" ht="29.15" customHeight="1" x14ac:dyDescent="0.3">
      <c r="B49" s="38" t="s">
        <v>65</v>
      </c>
      <c r="C49" s="39" t="s">
        <v>66</v>
      </c>
      <c r="D49" s="40">
        <v>62</v>
      </c>
      <c r="E49" s="40">
        <v>0.2</v>
      </c>
      <c r="F49" s="41">
        <v>62.2</v>
      </c>
      <c r="G49" s="252">
        <f t="shared" si="0"/>
        <v>8.9991489361702121E-2</v>
      </c>
      <c r="H49" s="253" t="e">
        <f>IF((ABS((#REF!-#REF!)*E49/100))&gt;0.1, (#REF!-#REF!)*E49/100, 0)</f>
        <v>#REF!</v>
      </c>
      <c r="I49" s="37"/>
    </row>
    <row r="50" spans="2:17" ht="29.15" customHeight="1" x14ac:dyDescent="0.3">
      <c r="B50" s="38" t="s">
        <v>67</v>
      </c>
      <c r="C50" s="39" t="s">
        <v>68</v>
      </c>
      <c r="D50" s="40">
        <v>40</v>
      </c>
      <c r="E50" s="40">
        <v>0.2</v>
      </c>
      <c r="F50" s="41">
        <v>40.200000000000003</v>
      </c>
      <c r="G50" s="252">
        <f t="shared" si="0"/>
        <v>5.8161702127659573E-2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9.5489361702127656E-2</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8.1310638297872342E-2</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9.5540000000000017E-3</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0.13773617021276593</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6.8340000000000015E-3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3.1279999999999997</v>
      </c>
      <c r="H73" s="260" t="e">
        <f>IF((ABS((#REF!-#REF!)*E73/100))&gt;0.1, (#REF!-#REF!)*E73/100, 0)</f>
        <v>#REF!</v>
      </c>
      <c r="I73" s="37"/>
    </row>
    <row r="74" spans="2:17" ht="22" customHeight="1" x14ac:dyDescent="0.3">
      <c r="B74" s="66" t="s">
        <v>91</v>
      </c>
      <c r="C74" s="62" t="s">
        <v>92</v>
      </c>
      <c r="D74" s="40">
        <v>9</v>
      </c>
      <c r="E74" s="40">
        <v>0.2</v>
      </c>
      <c r="F74" s="41">
        <v>9.1999999999999993</v>
      </c>
      <c r="G74" s="252">
        <f t="shared" si="3"/>
        <v>3.1279999999999997</v>
      </c>
      <c r="H74" s="253" t="e">
        <f>IF((ABS((#REF!-#REF!)*E74/100))&gt;0.1, (#REF!-#REF!)*E74/100, 0)</f>
        <v>#REF!</v>
      </c>
      <c r="I74" s="37"/>
    </row>
    <row r="75" spans="2:17" ht="22" customHeight="1" x14ac:dyDescent="0.3">
      <c r="B75" s="66" t="s">
        <v>93</v>
      </c>
      <c r="C75" s="62" t="s">
        <v>94</v>
      </c>
      <c r="D75" s="40">
        <v>9</v>
      </c>
      <c r="E75" s="40">
        <v>0.2</v>
      </c>
      <c r="F75" s="41">
        <v>9.1999999999999993</v>
      </c>
      <c r="G75" s="252">
        <f t="shared" si="3"/>
        <v>3.1279999999999997</v>
      </c>
      <c r="H75" s="253" t="e">
        <f>IF((ABS((#REF!-#REF!)*E75/100))&gt;0.1, (#REF!-#REF!)*E75/100, 0)</f>
        <v>#REF!</v>
      </c>
      <c r="I75" s="37"/>
    </row>
    <row r="76" spans="2:17" ht="22" customHeight="1" x14ac:dyDescent="0.3">
      <c r="B76" s="66" t="s">
        <v>95</v>
      </c>
      <c r="C76" s="62" t="s">
        <v>96</v>
      </c>
      <c r="D76" s="40">
        <v>7.5</v>
      </c>
      <c r="E76" s="40">
        <v>0.2</v>
      </c>
      <c r="F76" s="41">
        <v>7.7</v>
      </c>
      <c r="G76" s="252">
        <f t="shared" si="3"/>
        <v>2.6180000000000003</v>
      </c>
      <c r="H76" s="253" t="e">
        <f>IF((ABS((#REF!-#REF!)*E76/100))&gt;0.1, (#REF!-#REF!)*E76/100, 0)</f>
        <v>#REF!</v>
      </c>
      <c r="I76" s="37"/>
    </row>
    <row r="77" spans="2:17" ht="22" customHeight="1" x14ac:dyDescent="0.3">
      <c r="B77" s="66" t="s">
        <v>97</v>
      </c>
      <c r="C77" s="62" t="s">
        <v>98</v>
      </c>
      <c r="D77" s="40">
        <v>7.5</v>
      </c>
      <c r="E77" s="40">
        <v>0.2</v>
      </c>
      <c r="F77" s="41">
        <v>7.7</v>
      </c>
      <c r="G77" s="252">
        <f t="shared" si="3"/>
        <v>2.6180000000000003</v>
      </c>
      <c r="H77" s="253" t="e">
        <f>IF((ABS((#REF!-#REF!)*E77/100))&gt;0.1, (#REF!-#REF!)*E77/100, 0)</f>
        <v>#REF!</v>
      </c>
      <c r="I77" s="37"/>
    </row>
    <row r="78" spans="2:17" ht="22" customHeight="1" x14ac:dyDescent="0.3">
      <c r="B78" s="66" t="s">
        <v>99</v>
      </c>
      <c r="C78" s="62" t="s">
        <v>100</v>
      </c>
      <c r="D78" s="40">
        <v>7.5</v>
      </c>
      <c r="E78" s="40">
        <v>0.2</v>
      </c>
      <c r="F78" s="41">
        <v>7.7</v>
      </c>
      <c r="G78" s="252">
        <f t="shared" si="3"/>
        <v>2.6180000000000003</v>
      </c>
      <c r="H78" s="253" t="e">
        <f>IF((ABS((#REF!-#REF!)*E78/100))&gt;0.1, (#REF!-#REF!)*E78/100, 0)</f>
        <v>#REF!</v>
      </c>
      <c r="I78" s="37"/>
    </row>
    <row r="79" spans="2:17" ht="22" customHeight="1" x14ac:dyDescent="0.3">
      <c r="B79" s="66" t="s">
        <v>101</v>
      </c>
      <c r="C79" s="62" t="s">
        <v>102</v>
      </c>
      <c r="D79" s="40">
        <v>7.5</v>
      </c>
      <c r="E79" s="40">
        <v>0.2</v>
      </c>
      <c r="F79" s="41">
        <v>7.7</v>
      </c>
      <c r="G79" s="252">
        <f t="shared" si="3"/>
        <v>2.6180000000000003</v>
      </c>
      <c r="H79" s="253" t="e">
        <f>IF((ABS((#REF!-#REF!)*E79/100))&gt;0.1, (#REF!-#REF!)*E79/100, 0)</f>
        <v>#REF!</v>
      </c>
      <c r="I79" s="37"/>
    </row>
    <row r="80" spans="2:17" ht="22" customHeight="1" x14ac:dyDescent="0.25">
      <c r="B80" s="66" t="s">
        <v>103</v>
      </c>
      <c r="C80" s="62" t="s">
        <v>104</v>
      </c>
      <c r="D80" s="40">
        <v>13.5</v>
      </c>
      <c r="E80" s="40">
        <v>0.2</v>
      </c>
      <c r="F80" s="41">
        <v>13.7</v>
      </c>
      <c r="G80" s="252">
        <f t="shared" si="3"/>
        <v>4.6579999999999995</v>
      </c>
      <c r="H80" s="253" t="e">
        <f>IF((ABS((#REF!-#REF!)*E80/100))&gt;0.1, (#REF!-#REF!)*E80/100, 0)</f>
        <v>#REF!</v>
      </c>
    </row>
    <row r="81" spans="2:14" ht="22" customHeight="1" thickBot="1" x14ac:dyDescent="0.3">
      <c r="B81" s="13" t="s">
        <v>105</v>
      </c>
      <c r="C81" s="67" t="s">
        <v>106</v>
      </c>
      <c r="D81" s="68">
        <v>12</v>
      </c>
      <c r="E81" s="68">
        <v>0.2</v>
      </c>
      <c r="F81" s="69">
        <v>12.2</v>
      </c>
      <c r="G81" s="250">
        <f t="shared" si="3"/>
        <v>4.1479999999999997</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2.5499999999999998</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2.5499999999999998</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23"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0.14497021276595745</v>
      </c>
      <c r="E96" s="105" t="s">
        <v>163</v>
      </c>
      <c r="F96" s="80">
        <f>(3+G21)</f>
        <v>3.1449702127659576</v>
      </c>
      <c r="G96" s="18"/>
      <c r="H96" s="18"/>
      <c r="J96" s="10"/>
      <c r="K96" s="10"/>
      <c r="L96" s="10"/>
      <c r="M96" s="1"/>
      <c r="N96" s="1"/>
    </row>
    <row r="97" spans="2:17" ht="43.5" customHeight="1" x14ac:dyDescent="0.4">
      <c r="B97" s="227" t="s">
        <v>164</v>
      </c>
      <c r="C97" s="227"/>
      <c r="D97" s="106">
        <f>F96</f>
        <v>3.1449702127659576</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23"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8.1310638297872342E-2</v>
      </c>
      <c r="E107" s="105" t="s">
        <v>163</v>
      </c>
      <c r="F107" s="80">
        <f>(45+G60)</f>
        <v>45.081310638297872</v>
      </c>
      <c r="G107" s="18"/>
      <c r="H107" s="18"/>
      <c r="J107" s="10"/>
      <c r="K107" s="10"/>
      <c r="L107" s="10"/>
      <c r="M107" s="1"/>
      <c r="N107" s="1"/>
    </row>
    <row r="108" spans="2:17" ht="43.5" customHeight="1" x14ac:dyDescent="0.4">
      <c r="B108" s="227" t="s">
        <v>164</v>
      </c>
      <c r="C108" s="227"/>
      <c r="D108" s="106">
        <f>F107</f>
        <v>45.081310638297872</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23"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6.8340000000000015E-3</v>
      </c>
      <c r="E118" s="105" t="s">
        <v>163</v>
      </c>
      <c r="F118" s="80">
        <f>(45+G66)</f>
        <v>45.006833999999998</v>
      </c>
      <c r="G118" s="18"/>
      <c r="H118" s="18"/>
      <c r="J118" s="10"/>
      <c r="K118" s="10"/>
      <c r="L118" s="10"/>
      <c r="M118" s="1"/>
      <c r="N118" s="1"/>
    </row>
    <row r="119" spans="2:17" ht="43.5" customHeight="1" x14ac:dyDescent="0.4">
      <c r="B119" s="227" t="s">
        <v>164</v>
      </c>
      <c r="C119" s="227"/>
      <c r="D119" s="106">
        <f>F118</f>
        <v>45.006833999999998</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23"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3.1279999999999997</v>
      </c>
      <c r="E140" s="105" t="s">
        <v>163</v>
      </c>
      <c r="F140" s="80">
        <f>(200+G73)</f>
        <v>203.12799999999999</v>
      </c>
      <c r="G140" s="18"/>
      <c r="H140" s="18"/>
      <c r="J140" s="10"/>
      <c r="K140" s="10"/>
      <c r="L140" s="10"/>
      <c r="M140" s="1"/>
      <c r="N140" s="1"/>
    </row>
    <row r="141" spans="2:17" ht="18" x14ac:dyDescent="0.4">
      <c r="B141" s="227" t="s">
        <v>164</v>
      </c>
      <c r="C141" s="227"/>
      <c r="D141" s="106">
        <f>F140</f>
        <v>203.12799999999999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ysZ6y4O3TOgqQStyj2F60vB5kuJJ/SXxjb0IPS6E5HEkwGsKWCp2/ht7gSiae6YZLuQr4Gk36B3G8oUQYt9e2A==" saltValue="1+x0U4+3bMQ43e9YM0xXdA==" spinCount="100000" sheet="1" formatColumns="0" formatRows="0"/>
  <mergeCells count="144">
    <mergeCell ref="B137:H137"/>
    <mergeCell ref="B138:H138"/>
    <mergeCell ref="B139:C139"/>
    <mergeCell ref="B141:C141"/>
    <mergeCell ref="B133:H133"/>
    <mergeCell ref="B134:H134"/>
    <mergeCell ref="B135:B136"/>
    <mergeCell ref="C135:C136"/>
    <mergeCell ref="D135:D136"/>
    <mergeCell ref="E135:F136"/>
    <mergeCell ref="G135:H136"/>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01:H101"/>
    <mergeCell ref="B102:B103"/>
    <mergeCell ref="E102:F102"/>
    <mergeCell ref="G102:H103"/>
    <mergeCell ref="C103:F103"/>
    <mergeCell ref="B104:H104"/>
    <mergeCell ref="B93:H93"/>
    <mergeCell ref="B94:H94"/>
    <mergeCell ref="B95:C95"/>
    <mergeCell ref="B97:C97"/>
    <mergeCell ref="B99:H99"/>
    <mergeCell ref="B100:H100"/>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G73:H73"/>
    <mergeCell ref="G74:H74"/>
    <mergeCell ref="G75:H75"/>
    <mergeCell ref="G76:H76"/>
    <mergeCell ref="G77:H77"/>
    <mergeCell ref="G78:H78"/>
    <mergeCell ref="G66:H66"/>
    <mergeCell ref="B67:H67"/>
    <mergeCell ref="G68:H68"/>
    <mergeCell ref="G69:H69"/>
    <mergeCell ref="B71:H71"/>
    <mergeCell ref="G72:H72"/>
    <mergeCell ref="G60:H60"/>
    <mergeCell ref="G61:H61"/>
    <mergeCell ref="G62:H62"/>
    <mergeCell ref="G63:H63"/>
    <mergeCell ref="G64:H64"/>
    <mergeCell ref="G65:H65"/>
    <mergeCell ref="B52:H52"/>
    <mergeCell ref="B54:H54"/>
    <mergeCell ref="G55:H55"/>
    <mergeCell ref="G56:H56"/>
    <mergeCell ref="B58:H58"/>
    <mergeCell ref="G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G20:H20"/>
    <mergeCell ref="G21:H21"/>
    <mergeCell ref="B11:H11"/>
    <mergeCell ref="J11:K1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s>
  <dataValidations count="5">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FB3BD611-80CF-411A-A9FD-6D67C1DF2B44}">
      <formula1>$M$11:$M$22</formula1>
    </dataValidation>
    <dataValidation type="list" allowBlank="1" showInputMessage="1" showErrorMessage="1" sqref="K13" xr:uid="{F518A1CB-3BED-4648-B140-5139FDFADF94}">
      <formula1>$N$9:$N$42</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30FD2D6C-8641-4EE9-BE9E-1C425191C79C}">
      <formula1>#REF!</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9582CBE1-C24C-4D87-8946-1D778849545E}">
      <formula1>$N$9:$N$9</formula1>
    </dataValidation>
    <dataValidation type="list" allowBlank="1" showInputMessage="1" showErrorMessage="1" sqref="K8" xr:uid="{748B79D9-2BCC-4D1D-8F11-79CC5D152C86}">
      <formula1>"2022,2023,2024,2025, 2026"</formula1>
    </dataValidation>
  </dataValidations>
  <hyperlinks>
    <hyperlink ref="M9" r:id="rId1" display="https://www.dot.ny.gov/main/business-center/contractors/construction-division/fuel-asphalt-steel-price-adjustments?nd=nysdot" xr:uid="{FE36E8AA-1CAC-4740-BE1D-385770CAC5EF}"/>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84AB-7A1B-4E8B-9C93-1234FD0BDFA0}">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July</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87" t="s">
        <v>159</v>
      </c>
      <c r="G4" s="301" t="s">
        <v>160</v>
      </c>
      <c r="H4" s="302"/>
      <c r="I4" s="186"/>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July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85"/>
      <c r="J8" s="84" t="s">
        <v>140</v>
      </c>
      <c r="K8" s="85">
        <v>2023</v>
      </c>
      <c r="M8" s="290"/>
      <c r="N8" s="291"/>
    </row>
    <row r="9" spans="2:17" ht="24" customHeight="1" x14ac:dyDescent="0.25">
      <c r="B9" s="279" t="s">
        <v>11</v>
      </c>
      <c r="C9" s="279"/>
      <c r="D9" s="279"/>
      <c r="E9" s="279"/>
      <c r="F9" s="279"/>
      <c r="G9" s="279"/>
      <c r="H9" s="279"/>
      <c r="I9" s="185"/>
      <c r="J9" s="84" t="s">
        <v>141</v>
      </c>
      <c r="K9" s="85" t="s">
        <v>153</v>
      </c>
      <c r="L9" s="86"/>
      <c r="M9" s="87" t="s">
        <v>143</v>
      </c>
      <c r="N9" s="88">
        <v>2022</v>
      </c>
    </row>
    <row r="10" spans="2:17" ht="24" customHeight="1" thickBot="1" x14ac:dyDescent="0.3">
      <c r="B10" s="293" t="s">
        <v>12</v>
      </c>
      <c r="C10" s="293"/>
      <c r="D10" s="294" t="str">
        <f>CONCATENATE("The ",F1," ",G1," Average is")</f>
        <v>The July 2023 Average is</v>
      </c>
      <c r="E10" s="294"/>
      <c r="F10" s="294"/>
      <c r="G10" s="20">
        <f>K13</f>
        <v>640</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85"/>
      <c r="J13" s="95" t="s">
        <v>149</v>
      </c>
      <c r="K13" s="96">
        <v>640</v>
      </c>
      <c r="M13" s="91" t="s">
        <v>150</v>
      </c>
      <c r="N13" s="93" t="s">
        <v>116</v>
      </c>
      <c r="P13" s="24"/>
      <c r="Q13" s="24"/>
    </row>
    <row r="14" spans="2:17" ht="24" customHeight="1" x14ac:dyDescent="0.25">
      <c r="B14" s="279" t="s">
        <v>16</v>
      </c>
      <c r="C14" s="279"/>
      <c r="D14" s="279"/>
      <c r="E14" s="279"/>
      <c r="F14" s="279"/>
      <c r="G14" s="279"/>
      <c r="H14" s="279"/>
      <c r="I14" s="185"/>
      <c r="J14" s="1"/>
      <c r="K14" s="1"/>
      <c r="M14" s="91" t="s">
        <v>142</v>
      </c>
      <c r="N14" s="97">
        <v>655</v>
      </c>
      <c r="P14" s="24"/>
      <c r="Q14" s="24"/>
    </row>
    <row r="15" spans="2:17" ht="24" customHeight="1" x14ac:dyDescent="0.25">
      <c r="B15" s="279" t="s">
        <v>17</v>
      </c>
      <c r="C15" s="279"/>
      <c r="D15" s="279"/>
      <c r="E15" s="279"/>
      <c r="F15" s="279"/>
      <c r="G15" s="279"/>
      <c r="H15" s="279"/>
      <c r="I15" s="185"/>
      <c r="J15" s="1"/>
      <c r="K15" s="1"/>
      <c r="M15" s="91" t="s">
        <v>151</v>
      </c>
      <c r="N15" s="97">
        <v>719</v>
      </c>
      <c r="P15" s="24"/>
      <c r="Q15" s="24"/>
    </row>
    <row r="16" spans="2:17" ht="24" customHeight="1" x14ac:dyDescent="0.25">
      <c r="B16" s="279" t="s">
        <v>18</v>
      </c>
      <c r="C16" s="279"/>
      <c r="D16" s="279"/>
      <c r="E16" s="279"/>
      <c r="F16" s="279"/>
      <c r="G16" s="279"/>
      <c r="H16" s="279"/>
      <c r="I16" s="185"/>
      <c r="J16" s="1"/>
      <c r="K16" s="1"/>
      <c r="M16" s="91" t="s">
        <v>152</v>
      </c>
      <c r="N16" s="97">
        <v>779</v>
      </c>
      <c r="P16" s="24"/>
      <c r="Q16" s="24"/>
    </row>
    <row r="17" spans="2:17" ht="24" customHeight="1" x14ac:dyDescent="0.25">
      <c r="B17" s="279" t="s">
        <v>19</v>
      </c>
      <c r="C17" s="279"/>
      <c r="D17" s="279"/>
      <c r="E17" s="279"/>
      <c r="F17" s="279"/>
      <c r="G17" s="279"/>
      <c r="H17" s="279"/>
      <c r="I17" s="185"/>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156</v>
      </c>
      <c r="N19" s="97">
        <v>764</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157</v>
      </c>
      <c r="N20" s="97">
        <v>690</v>
      </c>
      <c r="P20" s="24"/>
      <c r="Q20" s="24"/>
    </row>
    <row r="21" spans="2:17" ht="29.15" customHeight="1" thickBot="1" x14ac:dyDescent="0.35">
      <c r="B21" s="32" t="s">
        <v>29</v>
      </c>
      <c r="C21" s="33" t="s">
        <v>30</v>
      </c>
      <c r="D21" s="34">
        <v>100</v>
      </c>
      <c r="E21" s="35">
        <v>0.2</v>
      </c>
      <c r="F21" s="36">
        <v>100.2</v>
      </c>
      <c r="G21" s="259">
        <f t="shared" ref="G21:G50" si="0">IF((ABS((($K$13-$K$12)/235)*F21/100))&gt;0.01, ((($K$13-$K$12)/235)*F21/100), 0)</f>
        <v>0.29846808510638295</v>
      </c>
      <c r="H21" s="260" t="e">
        <f t="shared" ref="H21:H26" si="1">IF((ABS((J13-J12)*E21/100))&gt;0.1, (J13-J12)*E21/100, 0)</f>
        <v>#VALUE!</v>
      </c>
      <c r="I21" s="37"/>
      <c r="K21" s="99"/>
      <c r="L21" s="1"/>
      <c r="M21" s="101" t="s">
        <v>158</v>
      </c>
      <c r="N21" s="102">
        <v>640</v>
      </c>
      <c r="P21" s="24"/>
      <c r="Q21" s="24"/>
    </row>
    <row r="22" spans="2:17" ht="29.15" customHeight="1" x14ac:dyDescent="0.3">
      <c r="B22" s="38">
        <v>702.30010000000004</v>
      </c>
      <c r="C22" s="39" t="s">
        <v>31</v>
      </c>
      <c r="D22" s="40">
        <v>55</v>
      </c>
      <c r="E22" s="40">
        <v>1.7</v>
      </c>
      <c r="F22" s="41">
        <v>56.7</v>
      </c>
      <c r="G22" s="252">
        <f t="shared" si="0"/>
        <v>0.16889361702127659</v>
      </c>
      <c r="H22" s="253" t="e">
        <f t="shared" si="1"/>
        <v>#VALUE!</v>
      </c>
      <c r="I22" s="37"/>
      <c r="M22" s="87"/>
      <c r="N22" s="88">
        <v>2023</v>
      </c>
    </row>
    <row r="23" spans="2:17" ht="29.15" customHeight="1" x14ac:dyDescent="0.3">
      <c r="B23" s="38">
        <v>702.30020000000002</v>
      </c>
      <c r="C23" s="39" t="s">
        <v>32</v>
      </c>
      <c r="D23" s="40">
        <v>55</v>
      </c>
      <c r="E23" s="40">
        <v>1.7</v>
      </c>
      <c r="F23" s="41">
        <v>56.7</v>
      </c>
      <c r="G23" s="252">
        <f t="shared" si="0"/>
        <v>0.16889361702127659</v>
      </c>
      <c r="H23" s="253">
        <f t="shared" si="1"/>
        <v>0</v>
      </c>
      <c r="I23" s="37"/>
      <c r="M23" s="91" t="s">
        <v>144</v>
      </c>
      <c r="N23" s="92" t="s">
        <v>145</v>
      </c>
    </row>
    <row r="24" spans="2:17" ht="29.15" customHeight="1" x14ac:dyDescent="0.3">
      <c r="B24" s="38">
        <v>702.31010000000003</v>
      </c>
      <c r="C24" s="39" t="s">
        <v>33</v>
      </c>
      <c r="D24" s="40">
        <v>63</v>
      </c>
      <c r="E24" s="40">
        <v>2.7</v>
      </c>
      <c r="F24" s="41">
        <v>65.7</v>
      </c>
      <c r="G24" s="252">
        <f t="shared" si="0"/>
        <v>0.19570212765957445</v>
      </c>
      <c r="H24" s="253">
        <f t="shared" si="1"/>
        <v>0</v>
      </c>
      <c r="I24" s="37"/>
      <c r="M24" s="91" t="s">
        <v>146</v>
      </c>
      <c r="N24" s="97">
        <v>626</v>
      </c>
    </row>
    <row r="25" spans="2:17" ht="29.15" customHeight="1" x14ac:dyDescent="0.3">
      <c r="B25" s="38">
        <v>702.31020000000001</v>
      </c>
      <c r="C25" s="39" t="s">
        <v>34</v>
      </c>
      <c r="D25" s="40">
        <v>63</v>
      </c>
      <c r="E25" s="40">
        <v>2.7</v>
      </c>
      <c r="F25" s="41">
        <v>65.7</v>
      </c>
      <c r="G25" s="252">
        <f t="shared" si="0"/>
        <v>0.19570212765957445</v>
      </c>
      <c r="H25" s="253">
        <f t="shared" si="1"/>
        <v>0</v>
      </c>
      <c r="I25" s="37"/>
      <c r="M25" s="91" t="s">
        <v>148</v>
      </c>
      <c r="N25" s="97">
        <v>608</v>
      </c>
    </row>
    <row r="26" spans="2:17" ht="29.15" customHeight="1" x14ac:dyDescent="0.3">
      <c r="B26" s="38">
        <v>702.32010000000002</v>
      </c>
      <c r="C26" s="39" t="s">
        <v>35</v>
      </c>
      <c r="D26" s="40">
        <v>65</v>
      </c>
      <c r="E26" s="40">
        <v>8.1999999999999993</v>
      </c>
      <c r="F26" s="41">
        <v>73.2</v>
      </c>
      <c r="G26" s="252">
        <f t="shared" si="0"/>
        <v>0.21804255319148935</v>
      </c>
      <c r="H26" s="253">
        <f t="shared" si="1"/>
        <v>0</v>
      </c>
      <c r="I26" s="37"/>
      <c r="M26" s="91" t="s">
        <v>150</v>
      </c>
      <c r="N26" s="97">
        <v>617</v>
      </c>
    </row>
    <row r="27" spans="2:17" ht="29.15" customHeight="1" x14ac:dyDescent="0.3">
      <c r="B27" s="38">
        <v>702.33010000000002</v>
      </c>
      <c r="C27" s="39" t="s">
        <v>36</v>
      </c>
      <c r="D27" s="40">
        <v>65</v>
      </c>
      <c r="E27" s="40">
        <v>8.1999999999999993</v>
      </c>
      <c r="F27" s="41">
        <v>73.2</v>
      </c>
      <c r="G27" s="252">
        <f t="shared" si="0"/>
        <v>0.21804255319148935</v>
      </c>
      <c r="H27" s="253" t="e">
        <f>IF((ABS((#REF!-J18)*E27/100))&gt;0.1, (#REF!-J18)*E27/100, 0)</f>
        <v>#REF!</v>
      </c>
      <c r="I27" s="37"/>
      <c r="M27" s="91" t="s">
        <v>142</v>
      </c>
      <c r="N27" s="97">
        <v>612</v>
      </c>
    </row>
    <row r="28" spans="2:17" ht="29.15" customHeight="1" x14ac:dyDescent="0.3">
      <c r="B28" s="38">
        <v>702.34010000000001</v>
      </c>
      <c r="C28" s="39" t="s">
        <v>37</v>
      </c>
      <c r="D28" s="40">
        <v>65</v>
      </c>
      <c r="E28" s="40">
        <v>2.7</v>
      </c>
      <c r="F28" s="41">
        <v>67.7</v>
      </c>
      <c r="G28" s="252">
        <f t="shared" si="0"/>
        <v>0.20165957446808508</v>
      </c>
      <c r="H28" s="253" t="e">
        <f>IF((ABS((J19-#REF!)*E28/100))&gt;0.1, (J19-#REF!)*E28/100, 0)</f>
        <v>#REF!</v>
      </c>
      <c r="I28" s="37"/>
      <c r="M28" s="91" t="s">
        <v>151</v>
      </c>
      <c r="N28" s="97">
        <v>621</v>
      </c>
    </row>
    <row r="29" spans="2:17" ht="29.15" customHeight="1" x14ac:dyDescent="0.3">
      <c r="B29" s="38">
        <v>702.34019999999998</v>
      </c>
      <c r="C29" s="39" t="s">
        <v>38</v>
      </c>
      <c r="D29" s="40">
        <v>65</v>
      </c>
      <c r="E29" s="42">
        <v>8.1999999999999993</v>
      </c>
      <c r="F29" s="41">
        <v>73.2</v>
      </c>
      <c r="G29" s="252">
        <f t="shared" si="0"/>
        <v>0.21804255319148935</v>
      </c>
      <c r="H29" s="253">
        <f t="shared" ref="H29:H30" si="2">IF((ABS((J20-J19)*E29/100))&gt;0.1, (J20-J19)*E29/100, 0)</f>
        <v>0</v>
      </c>
      <c r="I29" s="37"/>
      <c r="M29" s="91" t="s">
        <v>152</v>
      </c>
      <c r="N29" s="97">
        <v>635</v>
      </c>
    </row>
    <row r="30" spans="2:17" ht="29.15" customHeight="1" x14ac:dyDescent="0.3">
      <c r="B30" s="38">
        <v>702.3501</v>
      </c>
      <c r="C30" s="39" t="s">
        <v>39</v>
      </c>
      <c r="D30" s="40">
        <v>57</v>
      </c>
      <c r="E30" s="40">
        <v>0.2</v>
      </c>
      <c r="F30" s="41">
        <v>57.2</v>
      </c>
      <c r="G30" s="252">
        <f t="shared" si="0"/>
        <v>0.17038297872340424</v>
      </c>
      <c r="H30" s="253">
        <f t="shared" si="2"/>
        <v>0</v>
      </c>
      <c r="I30" s="37"/>
      <c r="M30" s="91" t="s">
        <v>153</v>
      </c>
      <c r="N30" s="97">
        <v>640</v>
      </c>
    </row>
    <row r="31" spans="2:17" ht="29.15" customHeight="1" x14ac:dyDescent="0.3">
      <c r="B31" s="43" t="s">
        <v>40</v>
      </c>
      <c r="C31" s="44" t="s">
        <v>39</v>
      </c>
      <c r="D31" s="45">
        <v>65</v>
      </c>
      <c r="E31" s="45">
        <v>0.2</v>
      </c>
      <c r="F31" s="46">
        <v>65.2</v>
      </c>
      <c r="G31" s="277">
        <f t="shared" si="0"/>
        <v>0.1942127659574468</v>
      </c>
      <c r="H31" s="278" t="e">
        <f>IF((ABS((#REF!-J21)*E31/100))&gt;0.1, (#REF!-J21)*E31/100, 0)</f>
        <v>#REF!</v>
      </c>
      <c r="I31" s="37"/>
      <c r="M31" s="91" t="s">
        <v>154</v>
      </c>
      <c r="N31" s="97"/>
    </row>
    <row r="32" spans="2:17" ht="29.15" customHeight="1" x14ac:dyDescent="0.3">
      <c r="B32" s="38">
        <v>702.36009999999999</v>
      </c>
      <c r="C32" s="39" t="s">
        <v>41</v>
      </c>
      <c r="D32" s="40">
        <v>57</v>
      </c>
      <c r="E32" s="40">
        <v>0.2</v>
      </c>
      <c r="F32" s="41">
        <v>57.2</v>
      </c>
      <c r="G32" s="252">
        <f t="shared" si="0"/>
        <v>0.17038297872340424</v>
      </c>
      <c r="H32" s="253" t="e">
        <f>IF((ABS((#REF!-#REF!)*E32/100))&gt;0.1, (#REF!-#REF!)*E32/100, 0)</f>
        <v>#REF!</v>
      </c>
      <c r="I32" s="37"/>
      <c r="M32" s="91" t="s">
        <v>155</v>
      </c>
      <c r="N32" s="97"/>
    </row>
    <row r="33" spans="2:14" ht="29.15" customHeight="1" x14ac:dyDescent="0.3">
      <c r="B33" s="43" t="s">
        <v>42</v>
      </c>
      <c r="C33" s="44" t="s">
        <v>41</v>
      </c>
      <c r="D33" s="45">
        <v>65</v>
      </c>
      <c r="E33" s="45">
        <v>0.2</v>
      </c>
      <c r="F33" s="46">
        <v>65.2</v>
      </c>
      <c r="G33" s="277">
        <f t="shared" si="0"/>
        <v>0.1942127659574468</v>
      </c>
      <c r="H33" s="278" t="e">
        <f>IF((ABS((#REF!-#REF!)*E33/100))&gt;0.1, (#REF!-#REF!)*E33/100, 0)</f>
        <v>#REF!</v>
      </c>
      <c r="I33" s="37"/>
      <c r="M33" s="91" t="s">
        <v>156</v>
      </c>
      <c r="N33" s="97"/>
    </row>
    <row r="34" spans="2:14" ht="29.15" customHeight="1" x14ac:dyDescent="0.3">
      <c r="B34" s="38" t="s">
        <v>43</v>
      </c>
      <c r="C34" s="39" t="s">
        <v>44</v>
      </c>
      <c r="D34" s="40">
        <v>63</v>
      </c>
      <c r="E34" s="40">
        <v>2.7</v>
      </c>
      <c r="F34" s="41">
        <v>65.7</v>
      </c>
      <c r="G34" s="252">
        <f t="shared" si="0"/>
        <v>0.19570212765957445</v>
      </c>
      <c r="H34" s="253" t="e">
        <f>IF((ABS((#REF!-#REF!)*E34/100))&gt;0.1, (#REF!-#REF!)*E34/100, 0)</f>
        <v>#REF!</v>
      </c>
      <c r="I34" s="37"/>
      <c r="M34" s="91" t="s">
        <v>157</v>
      </c>
      <c r="N34" s="97"/>
    </row>
    <row r="35" spans="2:14" ht="29.15" customHeight="1" thickBot="1" x14ac:dyDescent="0.35">
      <c r="B35" s="38" t="s">
        <v>45</v>
      </c>
      <c r="C35" s="39" t="s">
        <v>46</v>
      </c>
      <c r="D35" s="40">
        <v>63</v>
      </c>
      <c r="E35" s="40">
        <v>2.7</v>
      </c>
      <c r="F35" s="41">
        <v>65.7</v>
      </c>
      <c r="G35" s="252">
        <f t="shared" si="0"/>
        <v>0.19570212765957445</v>
      </c>
      <c r="H35" s="253" t="e">
        <f>IF((ABS((#REF!-#REF!)*E35/100))&gt;0.1, (#REF!-#REF!)*E35/100, 0)</f>
        <v>#REF!</v>
      </c>
      <c r="I35" s="37"/>
      <c r="M35" s="101" t="s">
        <v>158</v>
      </c>
      <c r="N35" s="102"/>
    </row>
    <row r="36" spans="2:14" ht="29.15" customHeight="1" x14ac:dyDescent="0.3">
      <c r="B36" s="38" t="s">
        <v>47</v>
      </c>
      <c r="C36" s="39" t="s">
        <v>48</v>
      </c>
      <c r="D36" s="40">
        <v>65</v>
      </c>
      <c r="E36" s="40">
        <v>8.1999999999999993</v>
      </c>
      <c r="F36" s="41">
        <v>73.2</v>
      </c>
      <c r="G36" s="252">
        <f t="shared" si="0"/>
        <v>0.21804255319148935</v>
      </c>
      <c r="H36" s="253" t="e">
        <f>IF((ABS((#REF!-#REF!)*E36/100))&gt;0.1, (#REF!-#REF!)*E36/100, 0)</f>
        <v>#REF!</v>
      </c>
      <c r="I36" s="37"/>
      <c r="M36" s="87"/>
      <c r="N36" s="88">
        <v>2024</v>
      </c>
    </row>
    <row r="37" spans="2:14" ht="29.15" customHeight="1" x14ac:dyDescent="0.3">
      <c r="B37" s="38">
        <v>702.40009999999995</v>
      </c>
      <c r="C37" s="39" t="s">
        <v>49</v>
      </c>
      <c r="D37" s="40">
        <v>60</v>
      </c>
      <c r="E37" s="40">
        <v>2.7</v>
      </c>
      <c r="F37" s="41">
        <v>62.7</v>
      </c>
      <c r="G37" s="252">
        <f t="shared" si="0"/>
        <v>0.18676595744680849</v>
      </c>
      <c r="H37" s="253" t="e">
        <f>IF((ABS((#REF!-#REF!)*E37/100))&gt;0.1, (#REF!-#REF!)*E37/100, 0)</f>
        <v>#REF!</v>
      </c>
      <c r="I37" s="37"/>
      <c r="M37" s="91" t="s">
        <v>144</v>
      </c>
      <c r="N37" s="92" t="s">
        <v>145</v>
      </c>
    </row>
    <row r="38" spans="2:14" ht="29.15" customHeight="1" x14ac:dyDescent="0.3">
      <c r="B38" s="38">
        <v>702.40020000000004</v>
      </c>
      <c r="C38" s="39" t="s">
        <v>50</v>
      </c>
      <c r="D38" s="40">
        <v>60</v>
      </c>
      <c r="E38" s="42">
        <v>2.7</v>
      </c>
      <c r="F38" s="41">
        <v>62.7</v>
      </c>
      <c r="G38" s="252">
        <f t="shared" si="0"/>
        <v>0.18676595744680849</v>
      </c>
      <c r="H38" s="253" t="e">
        <f>IF((ABS((#REF!-#REF!)*E38/100))&gt;0.1, (#REF!-#REF!)*E38/100, 0)</f>
        <v>#REF!</v>
      </c>
      <c r="I38" s="37"/>
      <c r="M38" s="91" t="s">
        <v>146</v>
      </c>
      <c r="N38" s="97"/>
    </row>
    <row r="39" spans="2:14" ht="29.15" customHeight="1" x14ac:dyDescent="0.3">
      <c r="B39" s="38">
        <v>702.41010000000006</v>
      </c>
      <c r="C39" s="39" t="s">
        <v>51</v>
      </c>
      <c r="D39" s="40">
        <v>65</v>
      </c>
      <c r="E39" s="40">
        <v>2.7</v>
      </c>
      <c r="F39" s="41">
        <v>67.7</v>
      </c>
      <c r="G39" s="252">
        <f t="shared" si="0"/>
        <v>0.20165957446808508</v>
      </c>
      <c r="H39" s="253" t="e">
        <f>IF((ABS((#REF!-#REF!)*E39/100))&gt;0.1, (#REF!-#REF!)*E39/100, 0)</f>
        <v>#REF!</v>
      </c>
      <c r="I39" s="37"/>
      <c r="M39" s="91" t="s">
        <v>148</v>
      </c>
      <c r="N39" s="97"/>
    </row>
    <row r="40" spans="2:14" ht="29.15" customHeight="1" x14ac:dyDescent="0.3">
      <c r="B40" s="38">
        <v>702.42010000000005</v>
      </c>
      <c r="C40" s="39" t="s">
        <v>52</v>
      </c>
      <c r="D40" s="40">
        <v>65</v>
      </c>
      <c r="E40" s="40">
        <v>10.199999999999999</v>
      </c>
      <c r="F40" s="41">
        <v>75.2</v>
      </c>
      <c r="G40" s="252">
        <f t="shared" si="0"/>
        <v>0.22399999999999998</v>
      </c>
      <c r="H40" s="253" t="e">
        <f>IF((ABS((#REF!-#REF!)*E40/100))&gt;0.1, (#REF!-#REF!)*E40/100, 0)</f>
        <v>#REF!</v>
      </c>
      <c r="I40" s="37"/>
      <c r="M40" s="91" t="s">
        <v>150</v>
      </c>
      <c r="N40" s="97"/>
    </row>
    <row r="41" spans="2:14" ht="29.15" customHeight="1" thickBot="1" x14ac:dyDescent="0.35">
      <c r="B41" s="38">
        <v>702.43010000000004</v>
      </c>
      <c r="C41" s="39" t="s">
        <v>53</v>
      </c>
      <c r="D41" s="40">
        <v>65</v>
      </c>
      <c r="E41" s="40">
        <v>10.199999999999999</v>
      </c>
      <c r="F41" s="41">
        <v>75.2</v>
      </c>
      <c r="G41" s="252">
        <f t="shared" si="0"/>
        <v>0.22399999999999998</v>
      </c>
      <c r="H41" s="253" t="e">
        <f>IF((ABS((#REF!-#REF!)*E41/100))&gt;0.1, (#REF!-#REF!)*E41/100, 0)</f>
        <v>#REF!</v>
      </c>
      <c r="I41" s="37"/>
      <c r="M41" s="101" t="s">
        <v>142</v>
      </c>
      <c r="N41" s="102"/>
    </row>
    <row r="42" spans="2:14" ht="29.15" customHeight="1" x14ac:dyDescent="0.3">
      <c r="B42" s="38" t="s">
        <v>54</v>
      </c>
      <c r="C42" s="39" t="s">
        <v>55</v>
      </c>
      <c r="D42" s="40">
        <v>57</v>
      </c>
      <c r="E42" s="40">
        <v>0.2</v>
      </c>
      <c r="F42" s="41">
        <v>57.2</v>
      </c>
      <c r="G42" s="252">
        <f t="shared" si="0"/>
        <v>0.17038297872340424</v>
      </c>
      <c r="H42" s="253" t="e">
        <f>IF((ABS((#REF!-#REF!)*E42/100))&gt;0.1, (#REF!-#REF!)*E42/100, 0)</f>
        <v>#REF!</v>
      </c>
      <c r="I42" s="37"/>
    </row>
    <row r="43" spans="2:14" ht="29.15" customHeight="1" x14ac:dyDescent="0.3">
      <c r="B43" s="43" t="s">
        <v>56</v>
      </c>
      <c r="C43" s="44" t="s">
        <v>55</v>
      </c>
      <c r="D43" s="45">
        <v>65</v>
      </c>
      <c r="E43" s="45">
        <v>0.2</v>
      </c>
      <c r="F43" s="46">
        <v>65.2</v>
      </c>
      <c r="G43" s="277">
        <f t="shared" si="0"/>
        <v>0.1942127659574468</v>
      </c>
      <c r="H43" s="278" t="e">
        <f>IF((ABS((#REF!-#REF!)*E43/100))&gt;0.1, (#REF!-#REF!)*E43/100, 0)</f>
        <v>#REF!</v>
      </c>
      <c r="I43" s="37"/>
    </row>
    <row r="44" spans="2:14" ht="29.15" customHeight="1" x14ac:dyDescent="0.3">
      <c r="B44" s="38" t="s">
        <v>57</v>
      </c>
      <c r="C44" s="39" t="s">
        <v>58</v>
      </c>
      <c r="D44" s="40">
        <v>57</v>
      </c>
      <c r="E44" s="40">
        <v>0.2</v>
      </c>
      <c r="F44" s="41">
        <v>57.2</v>
      </c>
      <c r="G44" s="252">
        <f t="shared" si="0"/>
        <v>0.17038297872340424</v>
      </c>
      <c r="H44" s="253" t="e">
        <f>IF((ABS((#REF!-#REF!)*E44/100))&gt;0.1, (#REF!-#REF!)*E44/100, 0)</f>
        <v>#REF!</v>
      </c>
      <c r="I44" s="37"/>
    </row>
    <row r="45" spans="2:14" ht="29.15" customHeight="1" x14ac:dyDescent="0.3">
      <c r="B45" s="43" t="s">
        <v>59</v>
      </c>
      <c r="C45" s="44" t="s">
        <v>58</v>
      </c>
      <c r="D45" s="45">
        <v>65</v>
      </c>
      <c r="E45" s="47">
        <v>0.2</v>
      </c>
      <c r="F45" s="46">
        <v>65.2</v>
      </c>
      <c r="G45" s="277">
        <f t="shared" si="0"/>
        <v>0.1942127659574468</v>
      </c>
      <c r="H45" s="278" t="e">
        <f>IF((ABS((#REF!-#REF!)*E45/100))&gt;0.1, (#REF!-#REF!)*E45/100, 0)</f>
        <v>#REF!</v>
      </c>
      <c r="I45" s="37"/>
    </row>
    <row r="46" spans="2:14" ht="29.15" customHeight="1" x14ac:dyDescent="0.3">
      <c r="B46" s="38">
        <v>702.46010000000001</v>
      </c>
      <c r="C46" s="39" t="s">
        <v>60</v>
      </c>
      <c r="D46" s="40">
        <v>62</v>
      </c>
      <c r="E46" s="40">
        <v>0.2</v>
      </c>
      <c r="F46" s="41">
        <v>62.2</v>
      </c>
      <c r="G46" s="252">
        <f t="shared" si="0"/>
        <v>0.18527659574468086</v>
      </c>
      <c r="H46" s="253" t="e">
        <f>IF((ABS((#REF!-#REF!)*E46/100))&gt;0.1, (#REF!-#REF!)*E46/100, 0)</f>
        <v>#REF!</v>
      </c>
      <c r="I46" s="37"/>
    </row>
    <row r="47" spans="2:14" ht="29.15" customHeight="1" x14ac:dyDescent="0.3">
      <c r="B47" s="38" t="s">
        <v>61</v>
      </c>
      <c r="C47" s="39" t="s">
        <v>62</v>
      </c>
      <c r="D47" s="40">
        <v>60</v>
      </c>
      <c r="E47" s="40">
        <v>2.7</v>
      </c>
      <c r="F47" s="41">
        <v>62.7</v>
      </c>
      <c r="G47" s="252">
        <f t="shared" si="0"/>
        <v>0.18676595744680849</v>
      </c>
      <c r="H47" s="253" t="e">
        <f>IF((ABS((#REF!-#REF!)*E47/100))&gt;0.1, (#REF!-#REF!)*E47/100, 0)</f>
        <v>#REF!</v>
      </c>
      <c r="I47" s="37"/>
    </row>
    <row r="48" spans="2:14" ht="29.15" customHeight="1" x14ac:dyDescent="0.3">
      <c r="B48" s="38" t="s">
        <v>63</v>
      </c>
      <c r="C48" s="39" t="s">
        <v>64</v>
      </c>
      <c r="D48" s="40">
        <v>65</v>
      </c>
      <c r="E48" s="40">
        <v>2.7</v>
      </c>
      <c r="F48" s="41">
        <v>67.7</v>
      </c>
      <c r="G48" s="252">
        <f t="shared" si="0"/>
        <v>0.20165957446808508</v>
      </c>
      <c r="H48" s="253" t="e">
        <f>IF((ABS((#REF!-#REF!)*E48/100))&gt;0.1, (#REF!-#REF!)*E48/100, 0)</f>
        <v>#REF!</v>
      </c>
      <c r="I48" s="37"/>
    </row>
    <row r="49" spans="2:17" ht="29.15" customHeight="1" x14ac:dyDescent="0.3">
      <c r="B49" s="38" t="s">
        <v>65</v>
      </c>
      <c r="C49" s="39" t="s">
        <v>66</v>
      </c>
      <c r="D49" s="40">
        <v>62</v>
      </c>
      <c r="E49" s="40">
        <v>0.2</v>
      </c>
      <c r="F49" s="41">
        <v>62.2</v>
      </c>
      <c r="G49" s="252">
        <f t="shared" si="0"/>
        <v>0.18527659574468086</v>
      </c>
      <c r="H49" s="253" t="e">
        <f>IF((ABS((#REF!-#REF!)*E49/100))&gt;0.1, (#REF!-#REF!)*E49/100, 0)</f>
        <v>#REF!</v>
      </c>
      <c r="I49" s="37"/>
    </row>
    <row r="50" spans="2:17" ht="29.15" customHeight="1" x14ac:dyDescent="0.3">
      <c r="B50" s="38" t="s">
        <v>67</v>
      </c>
      <c r="C50" s="39" t="s">
        <v>68</v>
      </c>
      <c r="D50" s="40">
        <v>40</v>
      </c>
      <c r="E50" s="40">
        <v>0.2</v>
      </c>
      <c r="F50" s="41">
        <v>40.200000000000003</v>
      </c>
      <c r="G50" s="252">
        <f t="shared" si="0"/>
        <v>0.11974468085106384</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0.19659574468085103</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0.16740425531914893</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1.9670000000000003E-2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0.28357446808510639</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1.4070000000000003E-2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2.7319444444444448E-3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6.44</v>
      </c>
      <c r="H73" s="260" t="e">
        <f>IF((ABS((#REF!-#REF!)*E73/100))&gt;0.1, (#REF!-#REF!)*E73/100, 0)</f>
        <v>#REF!</v>
      </c>
      <c r="I73" s="37"/>
    </row>
    <row r="74" spans="2:17" ht="22" customHeight="1" x14ac:dyDescent="0.3">
      <c r="B74" s="66" t="s">
        <v>91</v>
      </c>
      <c r="C74" s="62" t="s">
        <v>92</v>
      </c>
      <c r="D74" s="40">
        <v>9</v>
      </c>
      <c r="E74" s="40">
        <v>0.2</v>
      </c>
      <c r="F74" s="41">
        <v>9.1999999999999993</v>
      </c>
      <c r="G74" s="252">
        <f t="shared" si="3"/>
        <v>6.44</v>
      </c>
      <c r="H74" s="253" t="e">
        <f>IF((ABS((#REF!-#REF!)*E74/100))&gt;0.1, (#REF!-#REF!)*E74/100, 0)</f>
        <v>#REF!</v>
      </c>
      <c r="I74" s="37"/>
    </row>
    <row r="75" spans="2:17" ht="22" customHeight="1" x14ac:dyDescent="0.3">
      <c r="B75" s="66" t="s">
        <v>93</v>
      </c>
      <c r="C75" s="62" t="s">
        <v>94</v>
      </c>
      <c r="D75" s="40">
        <v>9</v>
      </c>
      <c r="E75" s="40">
        <v>0.2</v>
      </c>
      <c r="F75" s="41">
        <v>9.1999999999999993</v>
      </c>
      <c r="G75" s="252">
        <f t="shared" si="3"/>
        <v>6.44</v>
      </c>
      <c r="H75" s="253" t="e">
        <f>IF((ABS((#REF!-#REF!)*E75/100))&gt;0.1, (#REF!-#REF!)*E75/100, 0)</f>
        <v>#REF!</v>
      </c>
      <c r="I75" s="37"/>
    </row>
    <row r="76" spans="2:17" ht="22" customHeight="1" x14ac:dyDescent="0.3">
      <c r="B76" s="66" t="s">
        <v>95</v>
      </c>
      <c r="C76" s="62" t="s">
        <v>96</v>
      </c>
      <c r="D76" s="40">
        <v>7.5</v>
      </c>
      <c r="E76" s="40">
        <v>0.2</v>
      </c>
      <c r="F76" s="41">
        <v>7.7</v>
      </c>
      <c r="G76" s="252">
        <f t="shared" si="3"/>
        <v>5.39</v>
      </c>
      <c r="H76" s="253" t="e">
        <f>IF((ABS((#REF!-#REF!)*E76/100))&gt;0.1, (#REF!-#REF!)*E76/100, 0)</f>
        <v>#REF!</v>
      </c>
      <c r="I76" s="37"/>
    </row>
    <row r="77" spans="2:17" ht="22" customHeight="1" x14ac:dyDescent="0.3">
      <c r="B77" s="66" t="s">
        <v>97</v>
      </c>
      <c r="C77" s="62" t="s">
        <v>98</v>
      </c>
      <c r="D77" s="40">
        <v>7.5</v>
      </c>
      <c r="E77" s="40">
        <v>0.2</v>
      </c>
      <c r="F77" s="41">
        <v>7.7</v>
      </c>
      <c r="G77" s="252">
        <f t="shared" si="3"/>
        <v>5.39</v>
      </c>
      <c r="H77" s="253" t="e">
        <f>IF((ABS((#REF!-#REF!)*E77/100))&gt;0.1, (#REF!-#REF!)*E77/100, 0)</f>
        <v>#REF!</v>
      </c>
      <c r="I77" s="37"/>
    </row>
    <row r="78" spans="2:17" ht="22" customHeight="1" x14ac:dyDescent="0.3">
      <c r="B78" s="66" t="s">
        <v>99</v>
      </c>
      <c r="C78" s="62" t="s">
        <v>100</v>
      </c>
      <c r="D78" s="40">
        <v>7.5</v>
      </c>
      <c r="E78" s="40">
        <v>0.2</v>
      </c>
      <c r="F78" s="41">
        <v>7.7</v>
      </c>
      <c r="G78" s="252">
        <f t="shared" si="3"/>
        <v>5.39</v>
      </c>
      <c r="H78" s="253" t="e">
        <f>IF((ABS((#REF!-#REF!)*E78/100))&gt;0.1, (#REF!-#REF!)*E78/100, 0)</f>
        <v>#REF!</v>
      </c>
      <c r="I78" s="37"/>
    </row>
    <row r="79" spans="2:17" ht="22" customHeight="1" x14ac:dyDescent="0.3">
      <c r="B79" s="66" t="s">
        <v>101</v>
      </c>
      <c r="C79" s="62" t="s">
        <v>102</v>
      </c>
      <c r="D79" s="40">
        <v>7.5</v>
      </c>
      <c r="E79" s="40">
        <v>0.2</v>
      </c>
      <c r="F79" s="41">
        <v>7.7</v>
      </c>
      <c r="G79" s="252">
        <f t="shared" si="3"/>
        <v>5.39</v>
      </c>
      <c r="H79" s="253" t="e">
        <f>IF((ABS((#REF!-#REF!)*E79/100))&gt;0.1, (#REF!-#REF!)*E79/100, 0)</f>
        <v>#REF!</v>
      </c>
      <c r="I79" s="37"/>
    </row>
    <row r="80" spans="2:17" ht="22" customHeight="1" x14ac:dyDescent="0.25">
      <c r="B80" s="66" t="s">
        <v>103</v>
      </c>
      <c r="C80" s="62" t="s">
        <v>104</v>
      </c>
      <c r="D80" s="40">
        <v>13.5</v>
      </c>
      <c r="E80" s="40">
        <v>0.2</v>
      </c>
      <c r="F80" s="41">
        <v>13.7</v>
      </c>
      <c r="G80" s="252">
        <f t="shared" si="3"/>
        <v>9.59</v>
      </c>
      <c r="H80" s="253" t="e">
        <f>IF((ABS((#REF!-#REF!)*E80/100))&gt;0.1, (#REF!-#REF!)*E80/100, 0)</f>
        <v>#REF!</v>
      </c>
    </row>
    <row r="81" spans="2:14" ht="22" customHeight="1" thickBot="1" x14ac:dyDescent="0.3">
      <c r="B81" s="13" t="s">
        <v>105</v>
      </c>
      <c r="C81" s="67" t="s">
        <v>106</v>
      </c>
      <c r="D81" s="68">
        <v>12</v>
      </c>
      <c r="E81" s="68">
        <v>0.2</v>
      </c>
      <c r="F81" s="69">
        <v>12.2</v>
      </c>
      <c r="G81" s="250">
        <f t="shared" si="3"/>
        <v>8.5399999999999991</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5.25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5.25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84"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0.29846808510638295</v>
      </c>
      <c r="E96" s="105" t="s">
        <v>163</v>
      </c>
      <c r="F96" s="80">
        <f>(3+G21)</f>
        <v>3.298468085106383</v>
      </c>
      <c r="G96" s="18"/>
      <c r="H96" s="18"/>
      <c r="J96" s="10"/>
      <c r="K96" s="10"/>
      <c r="L96" s="10"/>
      <c r="M96" s="1"/>
      <c r="N96" s="1"/>
    </row>
    <row r="97" spans="2:17" ht="43.5" customHeight="1" x14ac:dyDescent="0.4">
      <c r="B97" s="227" t="s">
        <v>164</v>
      </c>
      <c r="C97" s="227"/>
      <c r="D97" s="106">
        <f>F96</f>
        <v>3.298468085106383</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84"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0.16740425531914893</v>
      </c>
      <c r="E107" s="105" t="s">
        <v>163</v>
      </c>
      <c r="F107" s="80">
        <f>(45+G60)</f>
        <v>45.167404255319148</v>
      </c>
      <c r="G107" s="18"/>
      <c r="H107" s="18"/>
      <c r="J107" s="10"/>
      <c r="K107" s="10"/>
      <c r="L107" s="10"/>
      <c r="M107" s="1"/>
      <c r="N107" s="1"/>
    </row>
    <row r="108" spans="2:17" ht="43.5" customHeight="1" x14ac:dyDescent="0.4">
      <c r="B108" s="227" t="s">
        <v>164</v>
      </c>
      <c r="C108" s="227"/>
      <c r="D108" s="106">
        <f>F107</f>
        <v>45.167404255319148</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84"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1.4070000000000003E-2</v>
      </c>
      <c r="E118" s="105" t="s">
        <v>163</v>
      </c>
      <c r="F118" s="80">
        <f>(45+G66)</f>
        <v>45.014069999999997</v>
      </c>
      <c r="G118" s="18"/>
      <c r="H118" s="18"/>
      <c r="J118" s="10"/>
      <c r="K118" s="10"/>
      <c r="L118" s="10"/>
      <c r="M118" s="1"/>
      <c r="N118" s="1"/>
    </row>
    <row r="119" spans="2:17" ht="43.5" customHeight="1" x14ac:dyDescent="0.4">
      <c r="B119" s="227" t="s">
        <v>164</v>
      </c>
      <c r="C119" s="227"/>
      <c r="D119" s="106">
        <f>F118</f>
        <v>45.014069999999997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84"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2.7319444444444448E-3</v>
      </c>
      <c r="E129" s="105" t="s">
        <v>163</v>
      </c>
      <c r="F129" s="80">
        <f>(1500+G69)</f>
        <v>1500.0027319444443</v>
      </c>
      <c r="G129" s="18"/>
      <c r="H129" s="18"/>
      <c r="J129" s="10"/>
      <c r="K129" s="10"/>
      <c r="L129" s="10"/>
      <c r="M129" s="1"/>
      <c r="N129" s="1"/>
    </row>
    <row r="130" spans="2:17" ht="43.5" customHeight="1" x14ac:dyDescent="0.4">
      <c r="B130" s="227" t="s">
        <v>164</v>
      </c>
      <c r="C130" s="227"/>
      <c r="D130" s="106">
        <f>F129</f>
        <v>1500.0027319444443</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6.44</v>
      </c>
      <c r="E140" s="105" t="s">
        <v>163</v>
      </c>
      <c r="F140" s="80">
        <f>(200+G73)</f>
        <v>206.44</v>
      </c>
      <c r="G140" s="18"/>
      <c r="H140" s="18"/>
      <c r="J140" s="10"/>
      <c r="K140" s="10"/>
      <c r="L140" s="10"/>
      <c r="M140" s="1"/>
      <c r="N140" s="1"/>
    </row>
    <row r="141" spans="2:17" ht="18" x14ac:dyDescent="0.4">
      <c r="B141" s="227" t="s">
        <v>164</v>
      </c>
      <c r="C141" s="227"/>
      <c r="D141" s="106">
        <f>F140</f>
        <v>206.44</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IPUfitWW1WnFftUOnQFL0xEpC6mRzQXSYpU6+BQxyAZGJpCnp9DeRHB1H3nSQqNISxbEwDkj1/2cyZnUyG2ODA==" saltValue="ROWeMtbttlrf2Ixvt/clhQ==" spinCount="100000" sheet="1" formatColumns="0" formatRows="0"/>
  <mergeCells count="144">
    <mergeCell ref="B137:H137"/>
    <mergeCell ref="B138:H138"/>
    <mergeCell ref="B139:C139"/>
    <mergeCell ref="B141:C141"/>
    <mergeCell ref="B133:H133"/>
    <mergeCell ref="B134:H134"/>
    <mergeCell ref="B135:B136"/>
    <mergeCell ref="C135:C136"/>
    <mergeCell ref="D135:D136"/>
    <mergeCell ref="E135:F136"/>
    <mergeCell ref="G135:H136"/>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01:H101"/>
    <mergeCell ref="B102:B103"/>
    <mergeCell ref="E102:F102"/>
    <mergeCell ref="G102:H103"/>
    <mergeCell ref="C103:F103"/>
    <mergeCell ref="B104:H104"/>
    <mergeCell ref="B93:H93"/>
    <mergeCell ref="B94:H94"/>
    <mergeCell ref="B95:C95"/>
    <mergeCell ref="B97:C97"/>
    <mergeCell ref="B99:H99"/>
    <mergeCell ref="B100:H100"/>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G73:H73"/>
    <mergeCell ref="G74:H74"/>
    <mergeCell ref="G75:H75"/>
    <mergeCell ref="G76:H76"/>
    <mergeCell ref="G77:H77"/>
    <mergeCell ref="G78:H78"/>
    <mergeCell ref="G66:H66"/>
    <mergeCell ref="B67:H67"/>
    <mergeCell ref="G68:H68"/>
    <mergeCell ref="G69:H69"/>
    <mergeCell ref="B71:H71"/>
    <mergeCell ref="G72:H72"/>
    <mergeCell ref="G60:H60"/>
    <mergeCell ref="G61:H61"/>
    <mergeCell ref="G62:H62"/>
    <mergeCell ref="G63:H63"/>
    <mergeCell ref="G64:H64"/>
    <mergeCell ref="G65:H65"/>
    <mergeCell ref="B52:H52"/>
    <mergeCell ref="B54:H54"/>
    <mergeCell ref="G55:H55"/>
    <mergeCell ref="G56:H56"/>
    <mergeCell ref="B58:H58"/>
    <mergeCell ref="G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G20:H20"/>
    <mergeCell ref="G21:H2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 ref="B11:H11"/>
    <mergeCell ref="J11:K11"/>
  </mergeCells>
  <dataValidations count="5">
    <dataValidation type="list" allowBlank="1" showInputMessage="1" showErrorMessage="1" sqref="K13" xr:uid="{75ACD1F8-A507-4ACB-B88F-01C91E997EB9}">
      <formula1>$N$9:$N$41</formula1>
    </dataValidation>
    <dataValidation type="list" allowBlank="1" showInputMessage="1" showErrorMessage="1" sqref="K8" xr:uid="{3AEB2FBD-8367-4FB2-89E8-A5054334AF83}">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686A1FB3-FBB3-41D1-B711-5461E56804F8}">
      <formula1>$N$9:$N$9</formula1>
    </dataValidation>
    <dataValidation type="list" allowBlank="1" showInputMessage="1" showErrorMessage="1" sqref="WVR983033 K9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2897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361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825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289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753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217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681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145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609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073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537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001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465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0929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393" xr:uid="{3B80E217-836D-410B-8B6D-8059AAFF5E84}">
      <formula1>$M$11:$M$21</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54344D6D-0BFA-4E7D-AFB2-5B69A87FEC52}">
      <formula1>#REF!</formula1>
    </dataValidation>
  </dataValidations>
  <hyperlinks>
    <hyperlink ref="M9" r:id="rId1" display="https://www.dot.ny.gov/main/business-center/contractors/construction-division/fuel-asphalt-steel-price-adjustments?nd=nysdot" xr:uid="{2CF6D259-8AFF-4AC3-A2F5-5CC46DACF402}"/>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94FD-9E7F-41A3-B7F8-B24F9590EEF8}">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June</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81" t="s">
        <v>159</v>
      </c>
      <c r="G4" s="301" t="s">
        <v>160</v>
      </c>
      <c r="H4" s="302"/>
      <c r="I4" s="182"/>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June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80"/>
      <c r="J8" s="84" t="s">
        <v>140</v>
      </c>
      <c r="K8" s="85">
        <v>2023</v>
      </c>
      <c r="M8" s="290"/>
      <c r="N8" s="291"/>
    </row>
    <row r="9" spans="2:17" ht="24" customHeight="1" x14ac:dyDescent="0.25">
      <c r="B9" s="279" t="s">
        <v>11</v>
      </c>
      <c r="C9" s="279"/>
      <c r="D9" s="279"/>
      <c r="E9" s="279"/>
      <c r="F9" s="279"/>
      <c r="G9" s="279"/>
      <c r="H9" s="279"/>
      <c r="I9" s="180"/>
      <c r="J9" s="84" t="s">
        <v>141</v>
      </c>
      <c r="K9" s="85" t="s">
        <v>152</v>
      </c>
      <c r="L9" s="86"/>
      <c r="M9" s="87" t="s">
        <v>143</v>
      </c>
      <c r="N9" s="88">
        <v>2022</v>
      </c>
    </row>
    <row r="10" spans="2:17" ht="24" customHeight="1" thickBot="1" x14ac:dyDescent="0.3">
      <c r="B10" s="293" t="s">
        <v>12</v>
      </c>
      <c r="C10" s="293"/>
      <c r="D10" s="294" t="str">
        <f>CONCATENATE("The ",F1," ",G1," Average is")</f>
        <v>The June 2023 Average is</v>
      </c>
      <c r="E10" s="294"/>
      <c r="F10" s="294"/>
      <c r="G10" s="20">
        <f>K13</f>
        <v>635</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80"/>
      <c r="J13" s="95" t="s">
        <v>149</v>
      </c>
      <c r="K13" s="96">
        <v>635</v>
      </c>
      <c r="M13" s="91" t="s">
        <v>150</v>
      </c>
      <c r="N13" s="93" t="s">
        <v>116</v>
      </c>
      <c r="P13" s="24"/>
      <c r="Q13" s="24"/>
    </row>
    <row r="14" spans="2:17" ht="24" customHeight="1" x14ac:dyDescent="0.25">
      <c r="B14" s="279" t="s">
        <v>16</v>
      </c>
      <c r="C14" s="279"/>
      <c r="D14" s="279"/>
      <c r="E14" s="279"/>
      <c r="F14" s="279"/>
      <c r="G14" s="279"/>
      <c r="H14" s="279"/>
      <c r="I14" s="180"/>
      <c r="J14" s="1"/>
      <c r="K14" s="1"/>
      <c r="M14" s="91" t="s">
        <v>142</v>
      </c>
      <c r="N14" s="97">
        <v>655</v>
      </c>
      <c r="P14" s="24"/>
      <c r="Q14" s="24"/>
    </row>
    <row r="15" spans="2:17" ht="24" customHeight="1" x14ac:dyDescent="0.25">
      <c r="B15" s="279" t="s">
        <v>17</v>
      </c>
      <c r="C15" s="279"/>
      <c r="D15" s="279"/>
      <c r="E15" s="279"/>
      <c r="F15" s="279"/>
      <c r="G15" s="279"/>
      <c r="H15" s="279"/>
      <c r="I15" s="180"/>
      <c r="J15" s="1"/>
      <c r="K15" s="1"/>
      <c r="M15" s="91" t="s">
        <v>151</v>
      </c>
      <c r="N15" s="97">
        <v>719</v>
      </c>
      <c r="P15" s="24"/>
      <c r="Q15" s="24"/>
    </row>
    <row r="16" spans="2:17" ht="24" customHeight="1" x14ac:dyDescent="0.25">
      <c r="B16" s="279" t="s">
        <v>18</v>
      </c>
      <c r="C16" s="279"/>
      <c r="D16" s="279"/>
      <c r="E16" s="279"/>
      <c r="F16" s="279"/>
      <c r="G16" s="279"/>
      <c r="H16" s="279"/>
      <c r="I16" s="180"/>
      <c r="J16" s="1"/>
      <c r="K16" s="1"/>
      <c r="M16" s="91" t="s">
        <v>152</v>
      </c>
      <c r="N16" s="97">
        <v>779</v>
      </c>
      <c r="P16" s="24"/>
      <c r="Q16" s="24"/>
    </row>
    <row r="17" spans="2:17" ht="24" customHeight="1" x14ac:dyDescent="0.25">
      <c r="B17" s="279" t="s">
        <v>19</v>
      </c>
      <c r="C17" s="279"/>
      <c r="D17" s="279"/>
      <c r="E17" s="279"/>
      <c r="F17" s="279"/>
      <c r="G17" s="279"/>
      <c r="H17" s="279"/>
      <c r="I17" s="180"/>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156</v>
      </c>
      <c r="N19" s="97">
        <v>764</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157</v>
      </c>
      <c r="N20" s="97">
        <v>690</v>
      </c>
      <c r="P20" s="24"/>
      <c r="Q20" s="24"/>
    </row>
    <row r="21" spans="2:17" ht="29.15" customHeight="1" thickBot="1" x14ac:dyDescent="0.35">
      <c r="B21" s="32" t="s">
        <v>29</v>
      </c>
      <c r="C21" s="33" t="s">
        <v>30</v>
      </c>
      <c r="D21" s="34">
        <v>100</v>
      </c>
      <c r="E21" s="35">
        <v>0.2</v>
      </c>
      <c r="F21" s="36">
        <v>100.2</v>
      </c>
      <c r="G21" s="259">
        <f t="shared" ref="G21:G50" si="0">IF((ABS((($K$13-$K$12)/235)*F21/100))&gt;0.01, ((($K$13-$K$12)/235)*F21/100), 0)</f>
        <v>0.2771489361702128</v>
      </c>
      <c r="H21" s="260" t="e">
        <f t="shared" ref="H21:H26" si="1">IF((ABS((J13-J12)*E21/100))&gt;0.1, (J13-J12)*E21/100, 0)</f>
        <v>#VALUE!</v>
      </c>
      <c r="I21" s="37"/>
      <c r="K21" s="99"/>
      <c r="L21" s="1"/>
      <c r="M21" s="101" t="s">
        <v>158</v>
      </c>
      <c r="N21" s="102">
        <v>640</v>
      </c>
      <c r="P21" s="24"/>
      <c r="Q21" s="24"/>
    </row>
    <row r="22" spans="2:17" ht="29.15" customHeight="1" x14ac:dyDescent="0.3">
      <c r="B22" s="38">
        <v>702.30010000000004</v>
      </c>
      <c r="C22" s="39" t="s">
        <v>31</v>
      </c>
      <c r="D22" s="40">
        <v>55</v>
      </c>
      <c r="E22" s="40">
        <v>1.7</v>
      </c>
      <c r="F22" s="41">
        <v>56.7</v>
      </c>
      <c r="G22" s="252">
        <f t="shared" si="0"/>
        <v>0.15682978723404256</v>
      </c>
      <c r="H22" s="253" t="e">
        <f t="shared" si="1"/>
        <v>#VALUE!</v>
      </c>
      <c r="I22" s="37"/>
      <c r="M22" s="87"/>
      <c r="N22" s="88">
        <v>2023</v>
      </c>
    </row>
    <row r="23" spans="2:17" ht="29.15" customHeight="1" x14ac:dyDescent="0.3">
      <c r="B23" s="38">
        <v>702.30020000000002</v>
      </c>
      <c r="C23" s="39" t="s">
        <v>32</v>
      </c>
      <c r="D23" s="40">
        <v>55</v>
      </c>
      <c r="E23" s="40">
        <v>1.7</v>
      </c>
      <c r="F23" s="41">
        <v>56.7</v>
      </c>
      <c r="G23" s="252">
        <f t="shared" si="0"/>
        <v>0.15682978723404256</v>
      </c>
      <c r="H23" s="253">
        <f t="shared" si="1"/>
        <v>0</v>
      </c>
      <c r="I23" s="37"/>
      <c r="M23" s="91" t="s">
        <v>144</v>
      </c>
      <c r="N23" s="92" t="s">
        <v>145</v>
      </c>
    </row>
    <row r="24" spans="2:17" ht="29.15" customHeight="1" x14ac:dyDescent="0.3">
      <c r="B24" s="38">
        <v>702.31010000000003</v>
      </c>
      <c r="C24" s="39" t="s">
        <v>33</v>
      </c>
      <c r="D24" s="40">
        <v>63</v>
      </c>
      <c r="E24" s="40">
        <v>2.7</v>
      </c>
      <c r="F24" s="41">
        <v>65.7</v>
      </c>
      <c r="G24" s="252">
        <f t="shared" si="0"/>
        <v>0.18172340425531919</v>
      </c>
      <c r="H24" s="253">
        <f t="shared" si="1"/>
        <v>0</v>
      </c>
      <c r="I24" s="37"/>
      <c r="M24" s="91" t="s">
        <v>146</v>
      </c>
      <c r="N24" s="97">
        <v>626</v>
      </c>
    </row>
    <row r="25" spans="2:17" ht="29.15" customHeight="1" x14ac:dyDescent="0.3">
      <c r="B25" s="38">
        <v>702.31020000000001</v>
      </c>
      <c r="C25" s="39" t="s">
        <v>34</v>
      </c>
      <c r="D25" s="40">
        <v>63</v>
      </c>
      <c r="E25" s="40">
        <v>2.7</v>
      </c>
      <c r="F25" s="41">
        <v>65.7</v>
      </c>
      <c r="G25" s="252">
        <f t="shared" si="0"/>
        <v>0.18172340425531919</v>
      </c>
      <c r="H25" s="253">
        <f t="shared" si="1"/>
        <v>0</v>
      </c>
      <c r="I25" s="37"/>
      <c r="M25" s="91" t="s">
        <v>148</v>
      </c>
      <c r="N25" s="97">
        <v>608</v>
      </c>
    </row>
    <row r="26" spans="2:17" ht="29.15" customHeight="1" x14ac:dyDescent="0.3">
      <c r="B26" s="38">
        <v>702.32010000000002</v>
      </c>
      <c r="C26" s="39" t="s">
        <v>35</v>
      </c>
      <c r="D26" s="40">
        <v>65</v>
      </c>
      <c r="E26" s="40">
        <v>8.1999999999999993</v>
      </c>
      <c r="F26" s="41">
        <v>73.2</v>
      </c>
      <c r="G26" s="252">
        <f t="shared" si="0"/>
        <v>0.20246808510638301</v>
      </c>
      <c r="H26" s="253">
        <f t="shared" si="1"/>
        <v>0</v>
      </c>
      <c r="I26" s="37"/>
      <c r="M26" s="91" t="s">
        <v>150</v>
      </c>
      <c r="N26" s="97">
        <v>617</v>
      </c>
    </row>
    <row r="27" spans="2:17" ht="29.15" customHeight="1" x14ac:dyDescent="0.3">
      <c r="B27" s="38">
        <v>702.33010000000002</v>
      </c>
      <c r="C27" s="39" t="s">
        <v>36</v>
      </c>
      <c r="D27" s="40">
        <v>65</v>
      </c>
      <c r="E27" s="40">
        <v>8.1999999999999993</v>
      </c>
      <c r="F27" s="41">
        <v>73.2</v>
      </c>
      <c r="G27" s="252">
        <f t="shared" si="0"/>
        <v>0.20246808510638301</v>
      </c>
      <c r="H27" s="253" t="e">
        <f>IF((ABS((#REF!-J18)*E27/100))&gt;0.1, (#REF!-J18)*E27/100, 0)</f>
        <v>#REF!</v>
      </c>
      <c r="I27" s="37"/>
      <c r="M27" s="91" t="s">
        <v>142</v>
      </c>
      <c r="N27" s="97">
        <v>612</v>
      </c>
    </row>
    <row r="28" spans="2:17" ht="29.15" customHeight="1" x14ac:dyDescent="0.3">
      <c r="B28" s="38">
        <v>702.34010000000001</v>
      </c>
      <c r="C28" s="39" t="s">
        <v>37</v>
      </c>
      <c r="D28" s="40">
        <v>65</v>
      </c>
      <c r="E28" s="40">
        <v>2.7</v>
      </c>
      <c r="F28" s="41">
        <v>67.7</v>
      </c>
      <c r="G28" s="252">
        <f t="shared" si="0"/>
        <v>0.1872553191489362</v>
      </c>
      <c r="H28" s="253" t="e">
        <f>IF((ABS((J19-#REF!)*E28/100))&gt;0.1, (J19-#REF!)*E28/100, 0)</f>
        <v>#REF!</v>
      </c>
      <c r="I28" s="37"/>
      <c r="M28" s="91" t="s">
        <v>151</v>
      </c>
      <c r="N28" s="97">
        <v>621</v>
      </c>
    </row>
    <row r="29" spans="2:17" ht="29.15" customHeight="1" x14ac:dyDescent="0.3">
      <c r="B29" s="38">
        <v>702.34019999999998</v>
      </c>
      <c r="C29" s="39" t="s">
        <v>38</v>
      </c>
      <c r="D29" s="40">
        <v>65</v>
      </c>
      <c r="E29" s="42">
        <v>8.1999999999999993</v>
      </c>
      <c r="F29" s="41">
        <v>73.2</v>
      </c>
      <c r="G29" s="252">
        <f t="shared" si="0"/>
        <v>0.20246808510638301</v>
      </c>
      <c r="H29" s="253">
        <f t="shared" ref="H29:H30" si="2">IF((ABS((J20-J19)*E29/100))&gt;0.1, (J20-J19)*E29/100, 0)</f>
        <v>0</v>
      </c>
      <c r="I29" s="37"/>
      <c r="M29" s="91" t="s">
        <v>152</v>
      </c>
      <c r="N29" s="97">
        <v>635</v>
      </c>
    </row>
    <row r="30" spans="2:17" ht="29.15" customHeight="1" x14ac:dyDescent="0.3">
      <c r="B30" s="38">
        <v>702.3501</v>
      </c>
      <c r="C30" s="39" t="s">
        <v>39</v>
      </c>
      <c r="D30" s="40">
        <v>57</v>
      </c>
      <c r="E30" s="40">
        <v>0.2</v>
      </c>
      <c r="F30" s="41">
        <v>57.2</v>
      </c>
      <c r="G30" s="252">
        <f t="shared" si="0"/>
        <v>0.15821276595744682</v>
      </c>
      <c r="H30" s="253">
        <f t="shared" si="2"/>
        <v>0</v>
      </c>
      <c r="I30" s="37"/>
      <c r="M30" s="91" t="s">
        <v>153</v>
      </c>
      <c r="N30" s="97"/>
    </row>
    <row r="31" spans="2:17" ht="29.15" customHeight="1" x14ac:dyDescent="0.3">
      <c r="B31" s="43" t="s">
        <v>40</v>
      </c>
      <c r="C31" s="44" t="s">
        <v>39</v>
      </c>
      <c r="D31" s="45">
        <v>65</v>
      </c>
      <c r="E31" s="45">
        <v>0.2</v>
      </c>
      <c r="F31" s="46">
        <v>65.2</v>
      </c>
      <c r="G31" s="277">
        <f t="shared" si="0"/>
        <v>0.1803404255319149</v>
      </c>
      <c r="H31" s="278" t="e">
        <f>IF((ABS((#REF!-J21)*E31/100))&gt;0.1, (#REF!-J21)*E31/100, 0)</f>
        <v>#REF!</v>
      </c>
      <c r="I31" s="37"/>
      <c r="M31" s="91" t="s">
        <v>154</v>
      </c>
      <c r="N31" s="97"/>
    </row>
    <row r="32" spans="2:17" ht="29.15" customHeight="1" x14ac:dyDescent="0.3">
      <c r="B32" s="38">
        <v>702.36009999999999</v>
      </c>
      <c r="C32" s="39" t="s">
        <v>41</v>
      </c>
      <c r="D32" s="40">
        <v>57</v>
      </c>
      <c r="E32" s="40">
        <v>0.2</v>
      </c>
      <c r="F32" s="41">
        <v>57.2</v>
      </c>
      <c r="G32" s="252">
        <f t="shared" si="0"/>
        <v>0.15821276595744682</v>
      </c>
      <c r="H32" s="253" t="e">
        <f>IF((ABS((#REF!-#REF!)*E32/100))&gt;0.1, (#REF!-#REF!)*E32/100, 0)</f>
        <v>#REF!</v>
      </c>
      <c r="I32" s="37"/>
      <c r="M32" s="91" t="s">
        <v>155</v>
      </c>
      <c r="N32" s="97"/>
    </row>
    <row r="33" spans="2:14" ht="29.15" customHeight="1" x14ac:dyDescent="0.3">
      <c r="B33" s="43" t="s">
        <v>42</v>
      </c>
      <c r="C33" s="44" t="s">
        <v>41</v>
      </c>
      <c r="D33" s="45">
        <v>65</v>
      </c>
      <c r="E33" s="45">
        <v>0.2</v>
      </c>
      <c r="F33" s="46">
        <v>65.2</v>
      </c>
      <c r="G33" s="277">
        <f t="shared" si="0"/>
        <v>0.1803404255319149</v>
      </c>
      <c r="H33" s="278" t="e">
        <f>IF((ABS((#REF!-#REF!)*E33/100))&gt;0.1, (#REF!-#REF!)*E33/100, 0)</f>
        <v>#REF!</v>
      </c>
      <c r="I33" s="37"/>
      <c r="M33" s="91" t="s">
        <v>156</v>
      </c>
      <c r="N33" s="97"/>
    </row>
    <row r="34" spans="2:14" ht="29.15" customHeight="1" x14ac:dyDescent="0.3">
      <c r="B34" s="38" t="s">
        <v>43</v>
      </c>
      <c r="C34" s="39" t="s">
        <v>44</v>
      </c>
      <c r="D34" s="40">
        <v>63</v>
      </c>
      <c r="E34" s="40">
        <v>2.7</v>
      </c>
      <c r="F34" s="41">
        <v>65.7</v>
      </c>
      <c r="G34" s="252">
        <f t="shared" si="0"/>
        <v>0.18172340425531919</v>
      </c>
      <c r="H34" s="253" t="e">
        <f>IF((ABS((#REF!-#REF!)*E34/100))&gt;0.1, (#REF!-#REF!)*E34/100, 0)</f>
        <v>#REF!</v>
      </c>
      <c r="I34" s="37"/>
      <c r="M34" s="91" t="s">
        <v>157</v>
      </c>
      <c r="N34" s="97"/>
    </row>
    <row r="35" spans="2:14" ht="29.15" customHeight="1" thickBot="1" x14ac:dyDescent="0.35">
      <c r="B35" s="38" t="s">
        <v>45</v>
      </c>
      <c r="C35" s="39" t="s">
        <v>46</v>
      </c>
      <c r="D35" s="40">
        <v>63</v>
      </c>
      <c r="E35" s="40">
        <v>2.7</v>
      </c>
      <c r="F35" s="41">
        <v>65.7</v>
      </c>
      <c r="G35" s="252">
        <f t="shared" si="0"/>
        <v>0.18172340425531919</v>
      </c>
      <c r="H35" s="253" t="e">
        <f>IF((ABS((#REF!-#REF!)*E35/100))&gt;0.1, (#REF!-#REF!)*E35/100, 0)</f>
        <v>#REF!</v>
      </c>
      <c r="I35" s="37"/>
      <c r="M35" s="101" t="s">
        <v>158</v>
      </c>
      <c r="N35" s="102"/>
    </row>
    <row r="36" spans="2:14" ht="29.15" customHeight="1" x14ac:dyDescent="0.3">
      <c r="B36" s="38" t="s">
        <v>47</v>
      </c>
      <c r="C36" s="39" t="s">
        <v>48</v>
      </c>
      <c r="D36" s="40">
        <v>65</v>
      </c>
      <c r="E36" s="40">
        <v>8.1999999999999993</v>
      </c>
      <c r="F36" s="41">
        <v>73.2</v>
      </c>
      <c r="G36" s="252">
        <f t="shared" si="0"/>
        <v>0.20246808510638301</v>
      </c>
      <c r="H36" s="253" t="e">
        <f>IF((ABS((#REF!-#REF!)*E36/100))&gt;0.1, (#REF!-#REF!)*E36/100, 0)</f>
        <v>#REF!</v>
      </c>
      <c r="I36" s="37"/>
      <c r="M36" s="87"/>
      <c r="N36" s="88">
        <v>2024</v>
      </c>
    </row>
    <row r="37" spans="2:14" ht="29.15" customHeight="1" x14ac:dyDescent="0.3">
      <c r="B37" s="38">
        <v>702.40009999999995</v>
      </c>
      <c r="C37" s="39" t="s">
        <v>49</v>
      </c>
      <c r="D37" s="40">
        <v>60</v>
      </c>
      <c r="E37" s="40">
        <v>2.7</v>
      </c>
      <c r="F37" s="41">
        <v>62.7</v>
      </c>
      <c r="G37" s="252">
        <f t="shared" si="0"/>
        <v>0.17342553191489363</v>
      </c>
      <c r="H37" s="253" t="e">
        <f>IF((ABS((#REF!-#REF!)*E37/100))&gt;0.1, (#REF!-#REF!)*E37/100, 0)</f>
        <v>#REF!</v>
      </c>
      <c r="I37" s="37"/>
      <c r="M37" s="91" t="s">
        <v>144</v>
      </c>
      <c r="N37" s="92" t="s">
        <v>145</v>
      </c>
    </row>
    <row r="38" spans="2:14" ht="29.15" customHeight="1" x14ac:dyDescent="0.3">
      <c r="B38" s="38">
        <v>702.40020000000004</v>
      </c>
      <c r="C38" s="39" t="s">
        <v>50</v>
      </c>
      <c r="D38" s="40">
        <v>60</v>
      </c>
      <c r="E38" s="42">
        <v>2.7</v>
      </c>
      <c r="F38" s="41">
        <v>62.7</v>
      </c>
      <c r="G38" s="252">
        <f t="shared" si="0"/>
        <v>0.17342553191489363</v>
      </c>
      <c r="H38" s="253" t="e">
        <f>IF((ABS((#REF!-#REF!)*E38/100))&gt;0.1, (#REF!-#REF!)*E38/100, 0)</f>
        <v>#REF!</v>
      </c>
      <c r="I38" s="37"/>
      <c r="M38" s="91" t="s">
        <v>146</v>
      </c>
      <c r="N38" s="97"/>
    </row>
    <row r="39" spans="2:14" ht="29.15" customHeight="1" x14ac:dyDescent="0.3">
      <c r="B39" s="38">
        <v>702.41010000000006</v>
      </c>
      <c r="C39" s="39" t="s">
        <v>51</v>
      </c>
      <c r="D39" s="40">
        <v>65</v>
      </c>
      <c r="E39" s="40">
        <v>2.7</v>
      </c>
      <c r="F39" s="41">
        <v>67.7</v>
      </c>
      <c r="G39" s="252">
        <f t="shared" si="0"/>
        <v>0.1872553191489362</v>
      </c>
      <c r="H39" s="253" t="e">
        <f>IF((ABS((#REF!-#REF!)*E39/100))&gt;0.1, (#REF!-#REF!)*E39/100, 0)</f>
        <v>#REF!</v>
      </c>
      <c r="I39" s="37"/>
      <c r="M39" s="91" t="s">
        <v>148</v>
      </c>
      <c r="N39" s="97"/>
    </row>
    <row r="40" spans="2:14" ht="29.15" customHeight="1" x14ac:dyDescent="0.3">
      <c r="B40" s="38">
        <v>702.42010000000005</v>
      </c>
      <c r="C40" s="39" t="s">
        <v>52</v>
      </c>
      <c r="D40" s="40">
        <v>65</v>
      </c>
      <c r="E40" s="40">
        <v>10.199999999999999</v>
      </c>
      <c r="F40" s="41">
        <v>75.2</v>
      </c>
      <c r="G40" s="252">
        <f t="shared" si="0"/>
        <v>0.20800000000000002</v>
      </c>
      <c r="H40" s="253" t="e">
        <f>IF((ABS((#REF!-#REF!)*E40/100))&gt;0.1, (#REF!-#REF!)*E40/100, 0)</f>
        <v>#REF!</v>
      </c>
      <c r="I40" s="37"/>
      <c r="M40" s="91" t="s">
        <v>150</v>
      </c>
      <c r="N40" s="97"/>
    </row>
    <row r="41" spans="2:14" ht="29.15" customHeight="1" thickBot="1" x14ac:dyDescent="0.35">
      <c r="B41" s="38">
        <v>702.43010000000004</v>
      </c>
      <c r="C41" s="39" t="s">
        <v>53</v>
      </c>
      <c r="D41" s="40">
        <v>65</v>
      </c>
      <c r="E41" s="40">
        <v>10.199999999999999</v>
      </c>
      <c r="F41" s="41">
        <v>75.2</v>
      </c>
      <c r="G41" s="252">
        <f t="shared" si="0"/>
        <v>0.20800000000000002</v>
      </c>
      <c r="H41" s="253" t="e">
        <f>IF((ABS((#REF!-#REF!)*E41/100))&gt;0.1, (#REF!-#REF!)*E41/100, 0)</f>
        <v>#REF!</v>
      </c>
      <c r="I41" s="37"/>
      <c r="M41" s="101" t="s">
        <v>142</v>
      </c>
      <c r="N41" s="102"/>
    </row>
    <row r="42" spans="2:14" ht="29.15" customHeight="1" x14ac:dyDescent="0.3">
      <c r="B42" s="38" t="s">
        <v>54</v>
      </c>
      <c r="C42" s="39" t="s">
        <v>55</v>
      </c>
      <c r="D42" s="40">
        <v>57</v>
      </c>
      <c r="E42" s="40">
        <v>0.2</v>
      </c>
      <c r="F42" s="41">
        <v>57.2</v>
      </c>
      <c r="G42" s="252">
        <f t="shared" si="0"/>
        <v>0.15821276595744682</v>
      </c>
      <c r="H42" s="253" t="e">
        <f>IF((ABS((#REF!-#REF!)*E42/100))&gt;0.1, (#REF!-#REF!)*E42/100, 0)</f>
        <v>#REF!</v>
      </c>
      <c r="I42" s="37"/>
    </row>
    <row r="43" spans="2:14" ht="29.15" customHeight="1" x14ac:dyDescent="0.3">
      <c r="B43" s="43" t="s">
        <v>56</v>
      </c>
      <c r="C43" s="44" t="s">
        <v>55</v>
      </c>
      <c r="D43" s="45">
        <v>65</v>
      </c>
      <c r="E43" s="45">
        <v>0.2</v>
      </c>
      <c r="F43" s="46">
        <v>65.2</v>
      </c>
      <c r="G43" s="277">
        <f t="shared" si="0"/>
        <v>0.1803404255319149</v>
      </c>
      <c r="H43" s="278" t="e">
        <f>IF((ABS((#REF!-#REF!)*E43/100))&gt;0.1, (#REF!-#REF!)*E43/100, 0)</f>
        <v>#REF!</v>
      </c>
      <c r="I43" s="37"/>
    </row>
    <row r="44" spans="2:14" ht="29.15" customHeight="1" x14ac:dyDescent="0.3">
      <c r="B44" s="38" t="s">
        <v>57</v>
      </c>
      <c r="C44" s="39" t="s">
        <v>58</v>
      </c>
      <c r="D44" s="40">
        <v>57</v>
      </c>
      <c r="E44" s="40">
        <v>0.2</v>
      </c>
      <c r="F44" s="41">
        <v>57.2</v>
      </c>
      <c r="G44" s="252">
        <f t="shared" si="0"/>
        <v>0.15821276595744682</v>
      </c>
      <c r="H44" s="253" t="e">
        <f>IF((ABS((#REF!-#REF!)*E44/100))&gt;0.1, (#REF!-#REF!)*E44/100, 0)</f>
        <v>#REF!</v>
      </c>
      <c r="I44" s="37"/>
    </row>
    <row r="45" spans="2:14" ht="29.15" customHeight="1" x14ac:dyDescent="0.3">
      <c r="B45" s="43" t="s">
        <v>59</v>
      </c>
      <c r="C45" s="44" t="s">
        <v>58</v>
      </c>
      <c r="D45" s="45">
        <v>65</v>
      </c>
      <c r="E45" s="47">
        <v>0.2</v>
      </c>
      <c r="F45" s="46">
        <v>65.2</v>
      </c>
      <c r="G45" s="277">
        <f t="shared" si="0"/>
        <v>0.1803404255319149</v>
      </c>
      <c r="H45" s="278" t="e">
        <f>IF((ABS((#REF!-#REF!)*E45/100))&gt;0.1, (#REF!-#REF!)*E45/100, 0)</f>
        <v>#REF!</v>
      </c>
      <c r="I45" s="37"/>
    </row>
    <row r="46" spans="2:14" ht="29.15" customHeight="1" x14ac:dyDescent="0.3">
      <c r="B46" s="38">
        <v>702.46010000000001</v>
      </c>
      <c r="C46" s="39" t="s">
        <v>60</v>
      </c>
      <c r="D46" s="40">
        <v>62</v>
      </c>
      <c r="E46" s="40">
        <v>0.2</v>
      </c>
      <c r="F46" s="41">
        <v>62.2</v>
      </c>
      <c r="G46" s="252">
        <f t="shared" si="0"/>
        <v>0.17204255319148939</v>
      </c>
      <c r="H46" s="253" t="e">
        <f>IF((ABS((#REF!-#REF!)*E46/100))&gt;0.1, (#REF!-#REF!)*E46/100, 0)</f>
        <v>#REF!</v>
      </c>
      <c r="I46" s="37"/>
    </row>
    <row r="47" spans="2:14" ht="29.15" customHeight="1" x14ac:dyDescent="0.3">
      <c r="B47" s="38" t="s">
        <v>61</v>
      </c>
      <c r="C47" s="39" t="s">
        <v>62</v>
      </c>
      <c r="D47" s="40">
        <v>60</v>
      </c>
      <c r="E47" s="40">
        <v>2.7</v>
      </c>
      <c r="F47" s="41">
        <v>62.7</v>
      </c>
      <c r="G47" s="252">
        <f t="shared" si="0"/>
        <v>0.17342553191489363</v>
      </c>
      <c r="H47" s="253" t="e">
        <f>IF((ABS((#REF!-#REF!)*E47/100))&gt;0.1, (#REF!-#REF!)*E47/100, 0)</f>
        <v>#REF!</v>
      </c>
      <c r="I47" s="37"/>
    </row>
    <row r="48" spans="2:14" ht="29.15" customHeight="1" x14ac:dyDescent="0.3">
      <c r="B48" s="38" t="s">
        <v>63</v>
      </c>
      <c r="C48" s="39" t="s">
        <v>64</v>
      </c>
      <c r="D48" s="40">
        <v>65</v>
      </c>
      <c r="E48" s="40">
        <v>2.7</v>
      </c>
      <c r="F48" s="41">
        <v>67.7</v>
      </c>
      <c r="G48" s="252">
        <f t="shared" si="0"/>
        <v>0.1872553191489362</v>
      </c>
      <c r="H48" s="253" t="e">
        <f>IF((ABS((#REF!-#REF!)*E48/100))&gt;0.1, (#REF!-#REF!)*E48/100, 0)</f>
        <v>#REF!</v>
      </c>
      <c r="I48" s="37"/>
    </row>
    <row r="49" spans="2:17" ht="29.15" customHeight="1" x14ac:dyDescent="0.3">
      <c r="B49" s="38" t="s">
        <v>65</v>
      </c>
      <c r="C49" s="39" t="s">
        <v>66</v>
      </c>
      <c r="D49" s="40">
        <v>62</v>
      </c>
      <c r="E49" s="40">
        <v>0.2</v>
      </c>
      <c r="F49" s="41">
        <v>62.2</v>
      </c>
      <c r="G49" s="252">
        <f t="shared" si="0"/>
        <v>0.17204255319148939</v>
      </c>
      <c r="H49" s="253" t="e">
        <f>IF((ABS((#REF!-#REF!)*E49/100))&gt;0.1, (#REF!-#REF!)*E49/100, 0)</f>
        <v>#REF!</v>
      </c>
      <c r="I49" s="37"/>
    </row>
    <row r="50" spans="2:17" ht="29.15" customHeight="1" x14ac:dyDescent="0.3">
      <c r="B50" s="38" t="s">
        <v>67</v>
      </c>
      <c r="C50" s="39" t="s">
        <v>68</v>
      </c>
      <c r="D50" s="40">
        <v>40</v>
      </c>
      <c r="E50" s="40">
        <v>0.2</v>
      </c>
      <c r="F50" s="41">
        <v>40.200000000000003</v>
      </c>
      <c r="G50" s="252">
        <f t="shared" si="0"/>
        <v>0.11119148936170214</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0.18255319148936169</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0.1554468085106383</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1.8265000000000003E-2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0.2633191489361702</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1.3065000000000002E-2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2.5368055555555552E-3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5.98</v>
      </c>
      <c r="H73" s="260" t="e">
        <f>IF((ABS((#REF!-#REF!)*E73/100))&gt;0.1, (#REF!-#REF!)*E73/100, 0)</f>
        <v>#REF!</v>
      </c>
      <c r="I73" s="37"/>
    </row>
    <row r="74" spans="2:17" ht="22" customHeight="1" x14ac:dyDescent="0.3">
      <c r="B74" s="66" t="s">
        <v>91</v>
      </c>
      <c r="C74" s="62" t="s">
        <v>92</v>
      </c>
      <c r="D74" s="40">
        <v>9</v>
      </c>
      <c r="E74" s="40">
        <v>0.2</v>
      </c>
      <c r="F74" s="41">
        <v>9.1999999999999993</v>
      </c>
      <c r="G74" s="252">
        <f t="shared" si="3"/>
        <v>5.98</v>
      </c>
      <c r="H74" s="253" t="e">
        <f>IF((ABS((#REF!-#REF!)*E74/100))&gt;0.1, (#REF!-#REF!)*E74/100, 0)</f>
        <v>#REF!</v>
      </c>
      <c r="I74" s="37"/>
    </row>
    <row r="75" spans="2:17" ht="22" customHeight="1" x14ac:dyDescent="0.3">
      <c r="B75" s="66" t="s">
        <v>93</v>
      </c>
      <c r="C75" s="62" t="s">
        <v>94</v>
      </c>
      <c r="D75" s="40">
        <v>9</v>
      </c>
      <c r="E75" s="40">
        <v>0.2</v>
      </c>
      <c r="F75" s="41">
        <v>9.1999999999999993</v>
      </c>
      <c r="G75" s="252">
        <f t="shared" si="3"/>
        <v>5.98</v>
      </c>
      <c r="H75" s="253" t="e">
        <f>IF((ABS((#REF!-#REF!)*E75/100))&gt;0.1, (#REF!-#REF!)*E75/100, 0)</f>
        <v>#REF!</v>
      </c>
      <c r="I75" s="37"/>
    </row>
    <row r="76" spans="2:17" ht="22" customHeight="1" x14ac:dyDescent="0.3">
      <c r="B76" s="66" t="s">
        <v>95</v>
      </c>
      <c r="C76" s="62" t="s">
        <v>96</v>
      </c>
      <c r="D76" s="40">
        <v>7.5</v>
      </c>
      <c r="E76" s="40">
        <v>0.2</v>
      </c>
      <c r="F76" s="41">
        <v>7.7</v>
      </c>
      <c r="G76" s="252">
        <f t="shared" si="3"/>
        <v>5.0049999999999999</v>
      </c>
      <c r="H76" s="253" t="e">
        <f>IF((ABS((#REF!-#REF!)*E76/100))&gt;0.1, (#REF!-#REF!)*E76/100, 0)</f>
        <v>#REF!</v>
      </c>
      <c r="I76" s="37"/>
    </row>
    <row r="77" spans="2:17" ht="22" customHeight="1" x14ac:dyDescent="0.3">
      <c r="B77" s="66" t="s">
        <v>97</v>
      </c>
      <c r="C77" s="62" t="s">
        <v>98</v>
      </c>
      <c r="D77" s="40">
        <v>7.5</v>
      </c>
      <c r="E77" s="40">
        <v>0.2</v>
      </c>
      <c r="F77" s="41">
        <v>7.7</v>
      </c>
      <c r="G77" s="252">
        <f t="shared" si="3"/>
        <v>5.0049999999999999</v>
      </c>
      <c r="H77" s="253" t="e">
        <f>IF((ABS((#REF!-#REF!)*E77/100))&gt;0.1, (#REF!-#REF!)*E77/100, 0)</f>
        <v>#REF!</v>
      </c>
      <c r="I77" s="37"/>
    </row>
    <row r="78" spans="2:17" ht="22" customHeight="1" x14ac:dyDescent="0.3">
      <c r="B78" s="66" t="s">
        <v>99</v>
      </c>
      <c r="C78" s="62" t="s">
        <v>100</v>
      </c>
      <c r="D78" s="40">
        <v>7.5</v>
      </c>
      <c r="E78" s="40">
        <v>0.2</v>
      </c>
      <c r="F78" s="41">
        <v>7.7</v>
      </c>
      <c r="G78" s="252">
        <f t="shared" si="3"/>
        <v>5.0049999999999999</v>
      </c>
      <c r="H78" s="253" t="e">
        <f>IF((ABS((#REF!-#REF!)*E78/100))&gt;0.1, (#REF!-#REF!)*E78/100, 0)</f>
        <v>#REF!</v>
      </c>
      <c r="I78" s="37"/>
    </row>
    <row r="79" spans="2:17" ht="22" customHeight="1" x14ac:dyDescent="0.3">
      <c r="B79" s="66" t="s">
        <v>101</v>
      </c>
      <c r="C79" s="62" t="s">
        <v>102</v>
      </c>
      <c r="D79" s="40">
        <v>7.5</v>
      </c>
      <c r="E79" s="40">
        <v>0.2</v>
      </c>
      <c r="F79" s="41">
        <v>7.7</v>
      </c>
      <c r="G79" s="252">
        <f t="shared" si="3"/>
        <v>5.0049999999999999</v>
      </c>
      <c r="H79" s="253" t="e">
        <f>IF((ABS((#REF!-#REF!)*E79/100))&gt;0.1, (#REF!-#REF!)*E79/100, 0)</f>
        <v>#REF!</v>
      </c>
      <c r="I79" s="37"/>
    </row>
    <row r="80" spans="2:17" ht="22" customHeight="1" x14ac:dyDescent="0.25">
      <c r="B80" s="66" t="s">
        <v>103</v>
      </c>
      <c r="C80" s="62" t="s">
        <v>104</v>
      </c>
      <c r="D80" s="40">
        <v>13.5</v>
      </c>
      <c r="E80" s="40">
        <v>0.2</v>
      </c>
      <c r="F80" s="41">
        <v>13.7</v>
      </c>
      <c r="G80" s="252">
        <f t="shared" si="3"/>
        <v>8.9049999999999994</v>
      </c>
      <c r="H80" s="253" t="e">
        <f>IF((ABS((#REF!-#REF!)*E80/100))&gt;0.1, (#REF!-#REF!)*E80/100, 0)</f>
        <v>#REF!</v>
      </c>
    </row>
    <row r="81" spans="2:14" ht="22" customHeight="1" thickBot="1" x14ac:dyDescent="0.3">
      <c r="B81" s="13" t="s">
        <v>105</v>
      </c>
      <c r="C81" s="67" t="s">
        <v>106</v>
      </c>
      <c r="D81" s="68">
        <v>12</v>
      </c>
      <c r="E81" s="68">
        <v>0.2</v>
      </c>
      <c r="F81" s="69">
        <v>12.2</v>
      </c>
      <c r="G81" s="250">
        <f t="shared" si="3"/>
        <v>7.93</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4.875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4.875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83"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0.2771489361702128</v>
      </c>
      <c r="E96" s="105" t="s">
        <v>163</v>
      </c>
      <c r="F96" s="80">
        <f>(3+G21)</f>
        <v>3.2771489361702129</v>
      </c>
      <c r="G96" s="18"/>
      <c r="H96" s="18"/>
      <c r="J96" s="10"/>
      <c r="K96" s="10"/>
      <c r="L96" s="10"/>
      <c r="M96" s="1"/>
      <c r="N96" s="1"/>
    </row>
    <row r="97" spans="2:17" ht="43.5" customHeight="1" x14ac:dyDescent="0.4">
      <c r="B97" s="227" t="s">
        <v>164</v>
      </c>
      <c r="C97" s="227"/>
      <c r="D97" s="106">
        <f>F96</f>
        <v>3.2771489361702129</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83"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0.1554468085106383</v>
      </c>
      <c r="E107" s="105" t="s">
        <v>163</v>
      </c>
      <c r="F107" s="80">
        <f>(45+G60)</f>
        <v>45.155446808510639</v>
      </c>
      <c r="G107" s="18"/>
      <c r="H107" s="18"/>
      <c r="J107" s="10"/>
      <c r="K107" s="10"/>
      <c r="L107" s="10"/>
      <c r="M107" s="1"/>
      <c r="N107" s="1"/>
    </row>
    <row r="108" spans="2:17" ht="43.5" customHeight="1" x14ac:dyDescent="0.4">
      <c r="B108" s="227" t="s">
        <v>164</v>
      </c>
      <c r="C108" s="227"/>
      <c r="D108" s="106">
        <f>F107</f>
        <v>45.155446808510639</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83"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1.3065000000000002E-2</v>
      </c>
      <c r="E118" s="105" t="s">
        <v>163</v>
      </c>
      <c r="F118" s="80">
        <f>(45+G66)</f>
        <v>45.013064999999997</v>
      </c>
      <c r="G118" s="18"/>
      <c r="H118" s="18"/>
      <c r="J118" s="10"/>
      <c r="K118" s="10"/>
      <c r="L118" s="10"/>
      <c r="M118" s="1"/>
      <c r="N118" s="1"/>
    </row>
    <row r="119" spans="2:17" ht="43.5" customHeight="1" x14ac:dyDescent="0.4">
      <c r="B119" s="227" t="s">
        <v>164</v>
      </c>
      <c r="C119" s="227"/>
      <c r="D119" s="106">
        <f>F118</f>
        <v>45.013064999999997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83"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2.5368055555555552E-3</v>
      </c>
      <c r="E129" s="105" t="s">
        <v>163</v>
      </c>
      <c r="F129" s="80">
        <f>(1500+G69)</f>
        <v>1500.0025368055556</v>
      </c>
      <c r="G129" s="18"/>
      <c r="H129" s="18"/>
      <c r="J129" s="10"/>
      <c r="K129" s="10"/>
      <c r="L129" s="10"/>
      <c r="M129" s="1"/>
      <c r="N129" s="1"/>
    </row>
    <row r="130" spans="2:17" ht="43.5" customHeight="1" x14ac:dyDescent="0.4">
      <c r="B130" s="227" t="s">
        <v>164</v>
      </c>
      <c r="C130" s="227"/>
      <c r="D130" s="106">
        <f>F129</f>
        <v>1500.0025368055556</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5.98</v>
      </c>
      <c r="E140" s="105" t="s">
        <v>163</v>
      </c>
      <c r="F140" s="80">
        <f>(200+G73)</f>
        <v>205.98</v>
      </c>
      <c r="G140" s="18"/>
      <c r="H140" s="18"/>
      <c r="J140" s="10"/>
      <c r="K140" s="10"/>
      <c r="L140" s="10"/>
      <c r="M140" s="1"/>
      <c r="N140" s="1"/>
    </row>
    <row r="141" spans="2:17" ht="18" x14ac:dyDescent="0.4">
      <c r="B141" s="227" t="s">
        <v>164</v>
      </c>
      <c r="C141" s="227"/>
      <c r="D141" s="106">
        <f>F140</f>
        <v>205.98</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tMZwWuduDq38wSLRCZjrMDsKrKfZl9qs+HE+5eAVPESVe2c6NNgGlvuXXnzXIXOLtQrsnaV+doGI7J8EKo8olA==" saltValue="XUGGuTc4n68+vfJh6pOaLA==" spinCount="100000" sheet="1" formatColumns="0" formatRows="0"/>
  <mergeCells count="144">
    <mergeCell ref="B137:H137"/>
    <mergeCell ref="B138:H138"/>
    <mergeCell ref="B139:C139"/>
    <mergeCell ref="B141:C141"/>
    <mergeCell ref="B133:H133"/>
    <mergeCell ref="B134:H134"/>
    <mergeCell ref="B135:B136"/>
    <mergeCell ref="C135:C136"/>
    <mergeCell ref="D135:D136"/>
    <mergeCell ref="E135:F136"/>
    <mergeCell ref="G135:H136"/>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01:H101"/>
    <mergeCell ref="B102:B103"/>
    <mergeCell ref="E102:F102"/>
    <mergeCell ref="G102:H103"/>
    <mergeCell ref="C103:F103"/>
    <mergeCell ref="B104:H104"/>
    <mergeCell ref="B93:H93"/>
    <mergeCell ref="B94:H94"/>
    <mergeCell ref="B95:C95"/>
    <mergeCell ref="B97:C97"/>
    <mergeCell ref="B99:H99"/>
    <mergeCell ref="B100:H100"/>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G73:H73"/>
    <mergeCell ref="G74:H74"/>
    <mergeCell ref="G75:H75"/>
    <mergeCell ref="G76:H76"/>
    <mergeCell ref="G77:H77"/>
    <mergeCell ref="G78:H78"/>
    <mergeCell ref="G66:H66"/>
    <mergeCell ref="B67:H67"/>
    <mergeCell ref="G68:H68"/>
    <mergeCell ref="G69:H69"/>
    <mergeCell ref="B71:H71"/>
    <mergeCell ref="G72:H72"/>
    <mergeCell ref="G60:H60"/>
    <mergeCell ref="G61:H61"/>
    <mergeCell ref="G62:H62"/>
    <mergeCell ref="G63:H63"/>
    <mergeCell ref="G64:H64"/>
    <mergeCell ref="G65:H65"/>
    <mergeCell ref="B52:H52"/>
    <mergeCell ref="B54:H54"/>
    <mergeCell ref="G55:H55"/>
    <mergeCell ref="G56:H56"/>
    <mergeCell ref="B58:H58"/>
    <mergeCell ref="G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G20:H20"/>
    <mergeCell ref="G21:H2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 ref="B11:H11"/>
    <mergeCell ref="J11:K11"/>
  </mergeCells>
  <dataValidations count="5">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171F016B-8A3B-448D-B8A6-430B8FC94EED}">
      <formula1>#REF!</formula1>
    </dataValidation>
    <dataValidation type="list" allowBlank="1" showInputMessage="1" showErrorMessage="1" sqref="WVR983033 K9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2897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361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825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289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753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217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681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145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609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073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537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001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465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0929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393" xr:uid="{984573C3-80B5-48FA-81F7-547A59EBD1B1}">
      <formula1>$M$11:$M$21</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D20F2272-7634-47F3-B69C-9565F296F3B7}">
      <formula1>$N$9:$N$9</formula1>
    </dataValidation>
    <dataValidation type="list" allowBlank="1" showInputMessage="1" showErrorMessage="1" sqref="K8" xr:uid="{EFEBD335-F47A-4364-8098-B43E6C07E8B5}">
      <formula1>"2022,2023,2024,2025, 2026"</formula1>
    </dataValidation>
    <dataValidation type="list" allowBlank="1" showInputMessage="1" showErrorMessage="1" sqref="K13" xr:uid="{C5826C33-94F4-4171-8145-DFF223A9B643}">
      <formula1>$N$9:$N$41</formula1>
    </dataValidation>
  </dataValidations>
  <hyperlinks>
    <hyperlink ref="M9" r:id="rId1" display="https://www.dot.ny.gov/main/business-center/contractors/construction-division/fuel-asphalt-steel-price-adjustments?nd=nysdot" xr:uid="{432957BD-B041-4791-8AD8-3FA5E46436C7}"/>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72035-A654-4123-9A78-2B8582D820A4}">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May</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79" t="s">
        <v>159</v>
      </c>
      <c r="G4" s="301" t="s">
        <v>160</v>
      </c>
      <c r="H4" s="302"/>
      <c r="I4" s="178"/>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May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77"/>
      <c r="J8" s="84" t="s">
        <v>140</v>
      </c>
      <c r="K8" s="85">
        <v>2023</v>
      </c>
      <c r="M8" s="290"/>
      <c r="N8" s="291"/>
    </row>
    <row r="9" spans="2:17" ht="24" customHeight="1" x14ac:dyDescent="0.25">
      <c r="B9" s="279" t="s">
        <v>11</v>
      </c>
      <c r="C9" s="279"/>
      <c r="D9" s="279"/>
      <c r="E9" s="279"/>
      <c r="F9" s="279"/>
      <c r="G9" s="279"/>
      <c r="H9" s="279"/>
      <c r="I9" s="177"/>
      <c r="J9" s="84" t="s">
        <v>141</v>
      </c>
      <c r="K9" s="85" t="s">
        <v>151</v>
      </c>
      <c r="L9" s="86"/>
      <c r="M9" s="87" t="s">
        <v>143</v>
      </c>
      <c r="N9" s="88">
        <v>2022</v>
      </c>
    </row>
    <row r="10" spans="2:17" ht="24" customHeight="1" thickBot="1" x14ac:dyDescent="0.3">
      <c r="B10" s="293" t="s">
        <v>12</v>
      </c>
      <c r="C10" s="293"/>
      <c r="D10" s="294" t="str">
        <f>CONCATENATE("The ",F1," ",G1," Average is")</f>
        <v>The May 2023 Average is</v>
      </c>
      <c r="E10" s="294"/>
      <c r="F10" s="294"/>
      <c r="G10" s="20">
        <f>K13</f>
        <v>621</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77"/>
      <c r="J13" s="95" t="s">
        <v>149</v>
      </c>
      <c r="K13" s="96">
        <v>621</v>
      </c>
      <c r="M13" s="91" t="s">
        <v>150</v>
      </c>
      <c r="N13" s="93" t="s">
        <v>116</v>
      </c>
      <c r="P13" s="24"/>
      <c r="Q13" s="24"/>
    </row>
    <row r="14" spans="2:17" ht="24" customHeight="1" x14ac:dyDescent="0.25">
      <c r="B14" s="279" t="s">
        <v>16</v>
      </c>
      <c r="C14" s="279"/>
      <c r="D14" s="279"/>
      <c r="E14" s="279"/>
      <c r="F14" s="279"/>
      <c r="G14" s="279"/>
      <c r="H14" s="279"/>
      <c r="I14" s="177"/>
      <c r="J14" s="1"/>
      <c r="K14" s="1"/>
      <c r="M14" s="91" t="s">
        <v>142</v>
      </c>
      <c r="N14" s="97">
        <v>655</v>
      </c>
      <c r="P14" s="24"/>
      <c r="Q14" s="24"/>
    </row>
    <row r="15" spans="2:17" ht="24" customHeight="1" x14ac:dyDescent="0.25">
      <c r="B15" s="279" t="s">
        <v>17</v>
      </c>
      <c r="C15" s="279"/>
      <c r="D15" s="279"/>
      <c r="E15" s="279"/>
      <c r="F15" s="279"/>
      <c r="G15" s="279"/>
      <c r="H15" s="279"/>
      <c r="I15" s="177"/>
      <c r="J15" s="1"/>
      <c r="K15" s="1"/>
      <c r="M15" s="91" t="s">
        <v>151</v>
      </c>
      <c r="N15" s="97">
        <v>719</v>
      </c>
      <c r="P15" s="24"/>
      <c r="Q15" s="24"/>
    </row>
    <row r="16" spans="2:17" ht="24" customHeight="1" x14ac:dyDescent="0.25">
      <c r="B16" s="279" t="s">
        <v>18</v>
      </c>
      <c r="C16" s="279"/>
      <c r="D16" s="279"/>
      <c r="E16" s="279"/>
      <c r="F16" s="279"/>
      <c r="G16" s="279"/>
      <c r="H16" s="279"/>
      <c r="I16" s="177"/>
      <c r="J16" s="1"/>
      <c r="K16" s="1"/>
      <c r="M16" s="91" t="s">
        <v>152</v>
      </c>
      <c r="N16" s="97">
        <v>779</v>
      </c>
      <c r="P16" s="24"/>
      <c r="Q16" s="24"/>
    </row>
    <row r="17" spans="2:17" ht="24" customHeight="1" x14ac:dyDescent="0.25">
      <c r="B17" s="279" t="s">
        <v>19</v>
      </c>
      <c r="C17" s="279"/>
      <c r="D17" s="279"/>
      <c r="E17" s="279"/>
      <c r="F17" s="279"/>
      <c r="G17" s="279"/>
      <c r="H17" s="279"/>
      <c r="I17" s="177"/>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156</v>
      </c>
      <c r="N19" s="97">
        <v>764</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157</v>
      </c>
      <c r="N20" s="97">
        <v>690</v>
      </c>
      <c r="P20" s="24"/>
      <c r="Q20" s="24"/>
    </row>
    <row r="21" spans="2:17" ht="29.15" customHeight="1" thickBot="1" x14ac:dyDescent="0.35">
      <c r="B21" s="32" t="s">
        <v>29</v>
      </c>
      <c r="C21" s="33" t="s">
        <v>30</v>
      </c>
      <c r="D21" s="34">
        <v>100</v>
      </c>
      <c r="E21" s="35">
        <v>0.2</v>
      </c>
      <c r="F21" s="36">
        <v>100.2</v>
      </c>
      <c r="G21" s="259">
        <f t="shared" ref="G21:G50" si="0">IF((ABS((($K$13-$K$12)/235)*F21/100))&gt;0.01, ((($K$13-$K$12)/235)*F21/100), 0)</f>
        <v>0.21745531914893618</v>
      </c>
      <c r="H21" s="260" t="e">
        <f t="shared" ref="H21:H26" si="1">IF((ABS((J13-J12)*E21/100))&gt;0.1, (J13-J12)*E21/100, 0)</f>
        <v>#VALUE!</v>
      </c>
      <c r="I21" s="37"/>
      <c r="K21" s="99"/>
      <c r="L21" s="1"/>
      <c r="M21" s="101" t="s">
        <v>158</v>
      </c>
      <c r="N21" s="102">
        <v>640</v>
      </c>
      <c r="P21" s="24"/>
      <c r="Q21" s="24"/>
    </row>
    <row r="22" spans="2:17" ht="29.15" customHeight="1" x14ac:dyDescent="0.3">
      <c r="B22" s="38">
        <v>702.30010000000004</v>
      </c>
      <c r="C22" s="39" t="s">
        <v>31</v>
      </c>
      <c r="D22" s="40">
        <v>55</v>
      </c>
      <c r="E22" s="40">
        <v>1.7</v>
      </c>
      <c r="F22" s="41">
        <v>56.7</v>
      </c>
      <c r="G22" s="252">
        <f t="shared" si="0"/>
        <v>0.12305106382978724</v>
      </c>
      <c r="H22" s="253" t="e">
        <f t="shared" si="1"/>
        <v>#VALUE!</v>
      </c>
      <c r="I22" s="37"/>
      <c r="M22" s="87"/>
      <c r="N22" s="88">
        <v>2023</v>
      </c>
    </row>
    <row r="23" spans="2:17" ht="29.15" customHeight="1" x14ac:dyDescent="0.3">
      <c r="B23" s="38">
        <v>702.30020000000002</v>
      </c>
      <c r="C23" s="39" t="s">
        <v>32</v>
      </c>
      <c r="D23" s="40">
        <v>55</v>
      </c>
      <c r="E23" s="40">
        <v>1.7</v>
      </c>
      <c r="F23" s="41">
        <v>56.7</v>
      </c>
      <c r="G23" s="252">
        <f t="shared" si="0"/>
        <v>0.12305106382978724</v>
      </c>
      <c r="H23" s="253">
        <f t="shared" si="1"/>
        <v>0</v>
      </c>
      <c r="I23" s="37"/>
      <c r="M23" s="91" t="s">
        <v>144</v>
      </c>
      <c r="N23" s="92" t="s">
        <v>145</v>
      </c>
    </row>
    <row r="24" spans="2:17" ht="29.15" customHeight="1" x14ac:dyDescent="0.3">
      <c r="B24" s="38">
        <v>702.31010000000003</v>
      </c>
      <c r="C24" s="39" t="s">
        <v>33</v>
      </c>
      <c r="D24" s="40">
        <v>63</v>
      </c>
      <c r="E24" s="40">
        <v>2.7</v>
      </c>
      <c r="F24" s="41">
        <v>65.7</v>
      </c>
      <c r="G24" s="252">
        <f t="shared" si="0"/>
        <v>0.14258297872340425</v>
      </c>
      <c r="H24" s="253">
        <f t="shared" si="1"/>
        <v>0</v>
      </c>
      <c r="I24" s="37"/>
      <c r="M24" s="91" t="s">
        <v>146</v>
      </c>
      <c r="N24" s="97">
        <v>626</v>
      </c>
    </row>
    <row r="25" spans="2:17" ht="29.15" customHeight="1" x14ac:dyDescent="0.3">
      <c r="B25" s="38">
        <v>702.31020000000001</v>
      </c>
      <c r="C25" s="39" t="s">
        <v>34</v>
      </c>
      <c r="D25" s="40">
        <v>63</v>
      </c>
      <c r="E25" s="40">
        <v>2.7</v>
      </c>
      <c r="F25" s="41">
        <v>65.7</v>
      </c>
      <c r="G25" s="252">
        <f t="shared" si="0"/>
        <v>0.14258297872340425</v>
      </c>
      <c r="H25" s="253">
        <f t="shared" si="1"/>
        <v>0</v>
      </c>
      <c r="I25" s="37"/>
      <c r="M25" s="91" t="s">
        <v>148</v>
      </c>
      <c r="N25" s="97">
        <v>608</v>
      </c>
    </row>
    <row r="26" spans="2:17" ht="29.15" customHeight="1" x14ac:dyDescent="0.3">
      <c r="B26" s="38">
        <v>702.32010000000002</v>
      </c>
      <c r="C26" s="39" t="s">
        <v>35</v>
      </c>
      <c r="D26" s="40">
        <v>65</v>
      </c>
      <c r="E26" s="40">
        <v>8.1999999999999993</v>
      </c>
      <c r="F26" s="41">
        <v>73.2</v>
      </c>
      <c r="G26" s="252">
        <f t="shared" si="0"/>
        <v>0.1588595744680851</v>
      </c>
      <c r="H26" s="253">
        <f t="shared" si="1"/>
        <v>0</v>
      </c>
      <c r="I26" s="37"/>
      <c r="M26" s="91" t="s">
        <v>150</v>
      </c>
      <c r="N26" s="97">
        <v>617</v>
      </c>
    </row>
    <row r="27" spans="2:17" ht="29.15" customHeight="1" x14ac:dyDescent="0.3">
      <c r="B27" s="38">
        <v>702.33010000000002</v>
      </c>
      <c r="C27" s="39" t="s">
        <v>36</v>
      </c>
      <c r="D27" s="40">
        <v>65</v>
      </c>
      <c r="E27" s="40">
        <v>8.1999999999999993</v>
      </c>
      <c r="F27" s="41">
        <v>73.2</v>
      </c>
      <c r="G27" s="252">
        <f t="shared" si="0"/>
        <v>0.1588595744680851</v>
      </c>
      <c r="H27" s="253" t="e">
        <f>IF((ABS((#REF!-J18)*E27/100))&gt;0.1, (#REF!-J18)*E27/100, 0)</f>
        <v>#REF!</v>
      </c>
      <c r="I27" s="37"/>
      <c r="M27" s="91" t="s">
        <v>142</v>
      </c>
      <c r="N27" s="97">
        <v>612</v>
      </c>
    </row>
    <row r="28" spans="2:17" ht="29.15" customHeight="1" x14ac:dyDescent="0.3">
      <c r="B28" s="38">
        <v>702.34010000000001</v>
      </c>
      <c r="C28" s="39" t="s">
        <v>37</v>
      </c>
      <c r="D28" s="40">
        <v>65</v>
      </c>
      <c r="E28" s="40">
        <v>2.7</v>
      </c>
      <c r="F28" s="41">
        <v>67.7</v>
      </c>
      <c r="G28" s="252">
        <f t="shared" si="0"/>
        <v>0.14692340425531916</v>
      </c>
      <c r="H28" s="253" t="e">
        <f>IF((ABS((J19-#REF!)*E28/100))&gt;0.1, (J19-#REF!)*E28/100, 0)</f>
        <v>#REF!</v>
      </c>
      <c r="I28" s="37"/>
      <c r="M28" s="91" t="s">
        <v>151</v>
      </c>
      <c r="N28" s="97">
        <v>621</v>
      </c>
    </row>
    <row r="29" spans="2:17" ht="29.15" customHeight="1" x14ac:dyDescent="0.3">
      <c r="B29" s="38">
        <v>702.34019999999998</v>
      </c>
      <c r="C29" s="39" t="s">
        <v>38</v>
      </c>
      <c r="D29" s="40">
        <v>65</v>
      </c>
      <c r="E29" s="42">
        <v>8.1999999999999993</v>
      </c>
      <c r="F29" s="41">
        <v>73.2</v>
      </c>
      <c r="G29" s="252">
        <f t="shared" si="0"/>
        <v>0.1588595744680851</v>
      </c>
      <c r="H29" s="253">
        <f t="shared" ref="H29:H30" si="2">IF((ABS((J20-J19)*E29/100))&gt;0.1, (J20-J19)*E29/100, 0)</f>
        <v>0</v>
      </c>
      <c r="I29" s="37"/>
      <c r="M29" s="91" t="s">
        <v>152</v>
      </c>
      <c r="N29" s="97"/>
    </row>
    <row r="30" spans="2:17" ht="29.15" customHeight="1" x14ac:dyDescent="0.3">
      <c r="B30" s="38">
        <v>702.3501</v>
      </c>
      <c r="C30" s="39" t="s">
        <v>39</v>
      </c>
      <c r="D30" s="40">
        <v>57</v>
      </c>
      <c r="E30" s="40">
        <v>0.2</v>
      </c>
      <c r="F30" s="41">
        <v>57.2</v>
      </c>
      <c r="G30" s="252">
        <f t="shared" si="0"/>
        <v>0.12413617021276596</v>
      </c>
      <c r="H30" s="253">
        <f t="shared" si="2"/>
        <v>0</v>
      </c>
      <c r="I30" s="37"/>
      <c r="M30" s="91" t="s">
        <v>153</v>
      </c>
      <c r="N30" s="97"/>
    </row>
    <row r="31" spans="2:17" ht="29.15" customHeight="1" x14ac:dyDescent="0.3">
      <c r="B31" s="43" t="s">
        <v>40</v>
      </c>
      <c r="C31" s="44" t="s">
        <v>39</v>
      </c>
      <c r="D31" s="45">
        <v>65</v>
      </c>
      <c r="E31" s="45">
        <v>0.2</v>
      </c>
      <c r="F31" s="46">
        <v>65.2</v>
      </c>
      <c r="G31" s="277">
        <f t="shared" si="0"/>
        <v>0.14149787234042555</v>
      </c>
      <c r="H31" s="278" t="e">
        <f>IF((ABS((#REF!-J21)*E31/100))&gt;0.1, (#REF!-J21)*E31/100, 0)</f>
        <v>#REF!</v>
      </c>
      <c r="I31" s="37"/>
      <c r="M31" s="91" t="s">
        <v>154</v>
      </c>
      <c r="N31" s="97"/>
    </row>
    <row r="32" spans="2:17" ht="29.15" customHeight="1" x14ac:dyDescent="0.3">
      <c r="B32" s="38">
        <v>702.36009999999999</v>
      </c>
      <c r="C32" s="39" t="s">
        <v>41</v>
      </c>
      <c r="D32" s="40">
        <v>57</v>
      </c>
      <c r="E32" s="40">
        <v>0.2</v>
      </c>
      <c r="F32" s="41">
        <v>57.2</v>
      </c>
      <c r="G32" s="252">
        <f t="shared" si="0"/>
        <v>0.12413617021276596</v>
      </c>
      <c r="H32" s="253" t="e">
        <f>IF((ABS((#REF!-#REF!)*E32/100))&gt;0.1, (#REF!-#REF!)*E32/100, 0)</f>
        <v>#REF!</v>
      </c>
      <c r="I32" s="37"/>
      <c r="M32" s="91" t="s">
        <v>155</v>
      </c>
      <c r="N32" s="97"/>
    </row>
    <row r="33" spans="2:14" ht="29.15" customHeight="1" x14ac:dyDescent="0.3">
      <c r="B33" s="43" t="s">
        <v>42</v>
      </c>
      <c r="C33" s="44" t="s">
        <v>41</v>
      </c>
      <c r="D33" s="45">
        <v>65</v>
      </c>
      <c r="E33" s="45">
        <v>0.2</v>
      </c>
      <c r="F33" s="46">
        <v>65.2</v>
      </c>
      <c r="G33" s="277">
        <f t="shared" si="0"/>
        <v>0.14149787234042555</v>
      </c>
      <c r="H33" s="278" t="e">
        <f>IF((ABS((#REF!-#REF!)*E33/100))&gt;0.1, (#REF!-#REF!)*E33/100, 0)</f>
        <v>#REF!</v>
      </c>
      <c r="I33" s="37"/>
      <c r="M33" s="91" t="s">
        <v>156</v>
      </c>
      <c r="N33" s="97"/>
    </row>
    <row r="34" spans="2:14" ht="29.15" customHeight="1" x14ac:dyDescent="0.3">
      <c r="B34" s="38" t="s">
        <v>43</v>
      </c>
      <c r="C34" s="39" t="s">
        <v>44</v>
      </c>
      <c r="D34" s="40">
        <v>63</v>
      </c>
      <c r="E34" s="40">
        <v>2.7</v>
      </c>
      <c r="F34" s="41">
        <v>65.7</v>
      </c>
      <c r="G34" s="252">
        <f t="shared" si="0"/>
        <v>0.14258297872340425</v>
      </c>
      <c r="H34" s="253" t="e">
        <f>IF((ABS((#REF!-#REF!)*E34/100))&gt;0.1, (#REF!-#REF!)*E34/100, 0)</f>
        <v>#REF!</v>
      </c>
      <c r="I34" s="37"/>
      <c r="M34" s="91" t="s">
        <v>157</v>
      </c>
      <c r="N34" s="97"/>
    </row>
    <row r="35" spans="2:14" ht="29.15" customHeight="1" thickBot="1" x14ac:dyDescent="0.35">
      <c r="B35" s="38" t="s">
        <v>45</v>
      </c>
      <c r="C35" s="39" t="s">
        <v>46</v>
      </c>
      <c r="D35" s="40">
        <v>63</v>
      </c>
      <c r="E35" s="40">
        <v>2.7</v>
      </c>
      <c r="F35" s="41">
        <v>65.7</v>
      </c>
      <c r="G35" s="252">
        <f t="shared" si="0"/>
        <v>0.14258297872340425</v>
      </c>
      <c r="H35" s="253" t="e">
        <f>IF((ABS((#REF!-#REF!)*E35/100))&gt;0.1, (#REF!-#REF!)*E35/100, 0)</f>
        <v>#REF!</v>
      </c>
      <c r="I35" s="37"/>
      <c r="M35" s="101" t="s">
        <v>158</v>
      </c>
      <c r="N35" s="102"/>
    </row>
    <row r="36" spans="2:14" ht="29.15" customHeight="1" x14ac:dyDescent="0.3">
      <c r="B36" s="38" t="s">
        <v>47</v>
      </c>
      <c r="C36" s="39" t="s">
        <v>48</v>
      </c>
      <c r="D36" s="40">
        <v>65</v>
      </c>
      <c r="E36" s="40">
        <v>8.1999999999999993</v>
      </c>
      <c r="F36" s="41">
        <v>73.2</v>
      </c>
      <c r="G36" s="252">
        <f t="shared" si="0"/>
        <v>0.1588595744680851</v>
      </c>
      <c r="H36" s="253" t="e">
        <f>IF((ABS((#REF!-#REF!)*E36/100))&gt;0.1, (#REF!-#REF!)*E36/100, 0)</f>
        <v>#REF!</v>
      </c>
      <c r="I36" s="37"/>
      <c r="M36" s="87"/>
      <c r="N36" s="88">
        <v>2024</v>
      </c>
    </row>
    <row r="37" spans="2:14" ht="29.15" customHeight="1" x14ac:dyDescent="0.3">
      <c r="B37" s="38">
        <v>702.40009999999995</v>
      </c>
      <c r="C37" s="39" t="s">
        <v>49</v>
      </c>
      <c r="D37" s="40">
        <v>60</v>
      </c>
      <c r="E37" s="40">
        <v>2.7</v>
      </c>
      <c r="F37" s="41">
        <v>62.7</v>
      </c>
      <c r="G37" s="252">
        <f t="shared" si="0"/>
        <v>0.13607234042553193</v>
      </c>
      <c r="H37" s="253" t="e">
        <f>IF((ABS((#REF!-#REF!)*E37/100))&gt;0.1, (#REF!-#REF!)*E37/100, 0)</f>
        <v>#REF!</v>
      </c>
      <c r="I37" s="37"/>
      <c r="M37" s="91" t="s">
        <v>144</v>
      </c>
      <c r="N37" s="92" t="s">
        <v>145</v>
      </c>
    </row>
    <row r="38" spans="2:14" ht="29.15" customHeight="1" x14ac:dyDescent="0.3">
      <c r="B38" s="38">
        <v>702.40020000000004</v>
      </c>
      <c r="C38" s="39" t="s">
        <v>50</v>
      </c>
      <c r="D38" s="40">
        <v>60</v>
      </c>
      <c r="E38" s="42">
        <v>2.7</v>
      </c>
      <c r="F38" s="41">
        <v>62.7</v>
      </c>
      <c r="G38" s="252">
        <f t="shared" si="0"/>
        <v>0.13607234042553193</v>
      </c>
      <c r="H38" s="253" t="e">
        <f>IF((ABS((#REF!-#REF!)*E38/100))&gt;0.1, (#REF!-#REF!)*E38/100, 0)</f>
        <v>#REF!</v>
      </c>
      <c r="I38" s="37"/>
      <c r="M38" s="91" t="s">
        <v>146</v>
      </c>
      <c r="N38" s="97"/>
    </row>
    <row r="39" spans="2:14" ht="29.15" customHeight="1" x14ac:dyDescent="0.3">
      <c r="B39" s="38">
        <v>702.41010000000006</v>
      </c>
      <c r="C39" s="39" t="s">
        <v>51</v>
      </c>
      <c r="D39" s="40">
        <v>65</v>
      </c>
      <c r="E39" s="40">
        <v>2.7</v>
      </c>
      <c r="F39" s="41">
        <v>67.7</v>
      </c>
      <c r="G39" s="252">
        <f t="shared" si="0"/>
        <v>0.14692340425531916</v>
      </c>
      <c r="H39" s="253" t="e">
        <f>IF((ABS((#REF!-#REF!)*E39/100))&gt;0.1, (#REF!-#REF!)*E39/100, 0)</f>
        <v>#REF!</v>
      </c>
      <c r="I39" s="37"/>
      <c r="M39" s="91" t="s">
        <v>148</v>
      </c>
      <c r="N39" s="97"/>
    </row>
    <row r="40" spans="2:14" ht="29.15" customHeight="1" x14ac:dyDescent="0.3">
      <c r="B40" s="38">
        <v>702.42010000000005</v>
      </c>
      <c r="C40" s="39" t="s">
        <v>52</v>
      </c>
      <c r="D40" s="40">
        <v>65</v>
      </c>
      <c r="E40" s="40">
        <v>10.199999999999999</v>
      </c>
      <c r="F40" s="41">
        <v>75.2</v>
      </c>
      <c r="G40" s="252">
        <f t="shared" si="0"/>
        <v>0.16320000000000001</v>
      </c>
      <c r="H40" s="253" t="e">
        <f>IF((ABS((#REF!-#REF!)*E40/100))&gt;0.1, (#REF!-#REF!)*E40/100, 0)</f>
        <v>#REF!</v>
      </c>
      <c r="I40" s="37"/>
      <c r="M40" s="91" t="s">
        <v>150</v>
      </c>
      <c r="N40" s="97"/>
    </row>
    <row r="41" spans="2:14" ht="29.15" customHeight="1" thickBot="1" x14ac:dyDescent="0.35">
      <c r="B41" s="38">
        <v>702.43010000000004</v>
      </c>
      <c r="C41" s="39" t="s">
        <v>53</v>
      </c>
      <c r="D41" s="40">
        <v>65</v>
      </c>
      <c r="E41" s="40">
        <v>10.199999999999999</v>
      </c>
      <c r="F41" s="41">
        <v>75.2</v>
      </c>
      <c r="G41" s="252">
        <f t="shared" si="0"/>
        <v>0.16320000000000001</v>
      </c>
      <c r="H41" s="253" t="e">
        <f>IF((ABS((#REF!-#REF!)*E41/100))&gt;0.1, (#REF!-#REF!)*E41/100, 0)</f>
        <v>#REF!</v>
      </c>
      <c r="I41" s="37"/>
      <c r="M41" s="101" t="s">
        <v>142</v>
      </c>
      <c r="N41" s="102"/>
    </row>
    <row r="42" spans="2:14" ht="29.15" customHeight="1" x14ac:dyDescent="0.3">
      <c r="B42" s="38" t="s">
        <v>54</v>
      </c>
      <c r="C42" s="39" t="s">
        <v>55</v>
      </c>
      <c r="D42" s="40">
        <v>57</v>
      </c>
      <c r="E42" s="40">
        <v>0.2</v>
      </c>
      <c r="F42" s="41">
        <v>57.2</v>
      </c>
      <c r="G42" s="252">
        <f t="shared" si="0"/>
        <v>0.12413617021276596</v>
      </c>
      <c r="H42" s="253" t="e">
        <f>IF((ABS((#REF!-#REF!)*E42/100))&gt;0.1, (#REF!-#REF!)*E42/100, 0)</f>
        <v>#REF!</v>
      </c>
      <c r="I42" s="37"/>
    </row>
    <row r="43" spans="2:14" ht="29.15" customHeight="1" x14ac:dyDescent="0.3">
      <c r="B43" s="43" t="s">
        <v>56</v>
      </c>
      <c r="C43" s="44" t="s">
        <v>55</v>
      </c>
      <c r="D43" s="45">
        <v>65</v>
      </c>
      <c r="E43" s="45">
        <v>0.2</v>
      </c>
      <c r="F43" s="46">
        <v>65.2</v>
      </c>
      <c r="G43" s="277">
        <f t="shared" si="0"/>
        <v>0.14149787234042555</v>
      </c>
      <c r="H43" s="278" t="e">
        <f>IF((ABS((#REF!-#REF!)*E43/100))&gt;0.1, (#REF!-#REF!)*E43/100, 0)</f>
        <v>#REF!</v>
      </c>
      <c r="I43" s="37"/>
    </row>
    <row r="44" spans="2:14" ht="29.15" customHeight="1" x14ac:dyDescent="0.3">
      <c r="B44" s="38" t="s">
        <v>57</v>
      </c>
      <c r="C44" s="39" t="s">
        <v>58</v>
      </c>
      <c r="D44" s="40">
        <v>57</v>
      </c>
      <c r="E44" s="40">
        <v>0.2</v>
      </c>
      <c r="F44" s="41">
        <v>57.2</v>
      </c>
      <c r="G44" s="252">
        <f t="shared" si="0"/>
        <v>0.12413617021276596</v>
      </c>
      <c r="H44" s="253" t="e">
        <f>IF((ABS((#REF!-#REF!)*E44/100))&gt;0.1, (#REF!-#REF!)*E44/100, 0)</f>
        <v>#REF!</v>
      </c>
      <c r="I44" s="37"/>
    </row>
    <row r="45" spans="2:14" ht="29.15" customHeight="1" x14ac:dyDescent="0.3">
      <c r="B45" s="43" t="s">
        <v>59</v>
      </c>
      <c r="C45" s="44" t="s">
        <v>58</v>
      </c>
      <c r="D45" s="45">
        <v>65</v>
      </c>
      <c r="E45" s="47">
        <v>0.2</v>
      </c>
      <c r="F45" s="46">
        <v>65.2</v>
      </c>
      <c r="G45" s="277">
        <f t="shared" si="0"/>
        <v>0.14149787234042555</v>
      </c>
      <c r="H45" s="278" t="e">
        <f>IF((ABS((#REF!-#REF!)*E45/100))&gt;0.1, (#REF!-#REF!)*E45/100, 0)</f>
        <v>#REF!</v>
      </c>
      <c r="I45" s="37"/>
    </row>
    <row r="46" spans="2:14" ht="29.15" customHeight="1" x14ac:dyDescent="0.3">
      <c r="B46" s="38">
        <v>702.46010000000001</v>
      </c>
      <c r="C46" s="39" t="s">
        <v>60</v>
      </c>
      <c r="D46" s="40">
        <v>62</v>
      </c>
      <c r="E46" s="40">
        <v>0.2</v>
      </c>
      <c r="F46" s="41">
        <v>62.2</v>
      </c>
      <c r="G46" s="252">
        <f t="shared" si="0"/>
        <v>0.13498723404255319</v>
      </c>
      <c r="H46" s="253" t="e">
        <f>IF((ABS((#REF!-#REF!)*E46/100))&gt;0.1, (#REF!-#REF!)*E46/100, 0)</f>
        <v>#REF!</v>
      </c>
      <c r="I46" s="37"/>
    </row>
    <row r="47" spans="2:14" ht="29.15" customHeight="1" x14ac:dyDescent="0.3">
      <c r="B47" s="38" t="s">
        <v>61</v>
      </c>
      <c r="C47" s="39" t="s">
        <v>62</v>
      </c>
      <c r="D47" s="40">
        <v>60</v>
      </c>
      <c r="E47" s="40">
        <v>2.7</v>
      </c>
      <c r="F47" s="41">
        <v>62.7</v>
      </c>
      <c r="G47" s="252">
        <f t="shared" si="0"/>
        <v>0.13607234042553193</v>
      </c>
      <c r="H47" s="253" t="e">
        <f>IF((ABS((#REF!-#REF!)*E47/100))&gt;0.1, (#REF!-#REF!)*E47/100, 0)</f>
        <v>#REF!</v>
      </c>
      <c r="I47" s="37"/>
    </row>
    <row r="48" spans="2:14" ht="29.15" customHeight="1" x14ac:dyDescent="0.3">
      <c r="B48" s="38" t="s">
        <v>63</v>
      </c>
      <c r="C48" s="39" t="s">
        <v>64</v>
      </c>
      <c r="D48" s="40">
        <v>65</v>
      </c>
      <c r="E48" s="40">
        <v>2.7</v>
      </c>
      <c r="F48" s="41">
        <v>67.7</v>
      </c>
      <c r="G48" s="252">
        <f t="shared" si="0"/>
        <v>0.14692340425531916</v>
      </c>
      <c r="H48" s="253" t="e">
        <f>IF((ABS((#REF!-#REF!)*E48/100))&gt;0.1, (#REF!-#REF!)*E48/100, 0)</f>
        <v>#REF!</v>
      </c>
      <c r="I48" s="37"/>
    </row>
    <row r="49" spans="2:17" ht="29.15" customHeight="1" x14ac:dyDescent="0.3">
      <c r="B49" s="38" t="s">
        <v>65</v>
      </c>
      <c r="C49" s="39" t="s">
        <v>66</v>
      </c>
      <c r="D49" s="40">
        <v>62</v>
      </c>
      <c r="E49" s="40">
        <v>0.2</v>
      </c>
      <c r="F49" s="41">
        <v>62.2</v>
      </c>
      <c r="G49" s="252">
        <f t="shared" si="0"/>
        <v>0.13498723404255319</v>
      </c>
      <c r="H49" s="253" t="e">
        <f>IF((ABS((#REF!-#REF!)*E49/100))&gt;0.1, (#REF!-#REF!)*E49/100, 0)</f>
        <v>#REF!</v>
      </c>
      <c r="I49" s="37"/>
    </row>
    <row r="50" spans="2:17" ht="29.15" customHeight="1" x14ac:dyDescent="0.3">
      <c r="B50" s="38" t="s">
        <v>67</v>
      </c>
      <c r="C50" s="39" t="s">
        <v>68</v>
      </c>
      <c r="D50" s="40">
        <v>40</v>
      </c>
      <c r="E50" s="40">
        <v>0.2</v>
      </c>
      <c r="F50" s="41">
        <v>40.200000000000003</v>
      </c>
      <c r="G50" s="252">
        <f t="shared" si="0"/>
        <v>8.724255319148938E-2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0.1432340425531915</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0.12196595744680852</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1.4331E-2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0.20660425531914897</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1.0251E-2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4.6920000000000002</v>
      </c>
      <c r="H73" s="260" t="e">
        <f>IF((ABS((#REF!-#REF!)*E73/100))&gt;0.1, (#REF!-#REF!)*E73/100, 0)</f>
        <v>#REF!</v>
      </c>
      <c r="I73" s="37"/>
    </row>
    <row r="74" spans="2:17" ht="22" customHeight="1" x14ac:dyDescent="0.3">
      <c r="B74" s="66" t="s">
        <v>91</v>
      </c>
      <c r="C74" s="62" t="s">
        <v>92</v>
      </c>
      <c r="D74" s="40">
        <v>9</v>
      </c>
      <c r="E74" s="40">
        <v>0.2</v>
      </c>
      <c r="F74" s="41">
        <v>9.1999999999999993</v>
      </c>
      <c r="G74" s="252">
        <f t="shared" si="3"/>
        <v>4.6920000000000002</v>
      </c>
      <c r="H74" s="253" t="e">
        <f>IF((ABS((#REF!-#REF!)*E74/100))&gt;0.1, (#REF!-#REF!)*E74/100, 0)</f>
        <v>#REF!</v>
      </c>
      <c r="I74" s="37"/>
    </row>
    <row r="75" spans="2:17" ht="22" customHeight="1" x14ac:dyDescent="0.3">
      <c r="B75" s="66" t="s">
        <v>93</v>
      </c>
      <c r="C75" s="62" t="s">
        <v>94</v>
      </c>
      <c r="D75" s="40">
        <v>9</v>
      </c>
      <c r="E75" s="40">
        <v>0.2</v>
      </c>
      <c r="F75" s="41">
        <v>9.1999999999999993</v>
      </c>
      <c r="G75" s="252">
        <f t="shared" si="3"/>
        <v>4.6920000000000002</v>
      </c>
      <c r="H75" s="253" t="e">
        <f>IF((ABS((#REF!-#REF!)*E75/100))&gt;0.1, (#REF!-#REF!)*E75/100, 0)</f>
        <v>#REF!</v>
      </c>
      <c r="I75" s="37"/>
    </row>
    <row r="76" spans="2:17" ht="22" customHeight="1" x14ac:dyDescent="0.3">
      <c r="B76" s="66" t="s">
        <v>95</v>
      </c>
      <c r="C76" s="62" t="s">
        <v>96</v>
      </c>
      <c r="D76" s="40">
        <v>7.5</v>
      </c>
      <c r="E76" s="40">
        <v>0.2</v>
      </c>
      <c r="F76" s="41">
        <v>7.7</v>
      </c>
      <c r="G76" s="252">
        <f t="shared" si="3"/>
        <v>3.927</v>
      </c>
      <c r="H76" s="253" t="e">
        <f>IF((ABS((#REF!-#REF!)*E76/100))&gt;0.1, (#REF!-#REF!)*E76/100, 0)</f>
        <v>#REF!</v>
      </c>
      <c r="I76" s="37"/>
    </row>
    <row r="77" spans="2:17" ht="22" customHeight="1" x14ac:dyDescent="0.3">
      <c r="B77" s="66" t="s">
        <v>97</v>
      </c>
      <c r="C77" s="62" t="s">
        <v>98</v>
      </c>
      <c r="D77" s="40">
        <v>7.5</v>
      </c>
      <c r="E77" s="40">
        <v>0.2</v>
      </c>
      <c r="F77" s="41">
        <v>7.7</v>
      </c>
      <c r="G77" s="252">
        <f t="shared" si="3"/>
        <v>3.927</v>
      </c>
      <c r="H77" s="253" t="e">
        <f>IF((ABS((#REF!-#REF!)*E77/100))&gt;0.1, (#REF!-#REF!)*E77/100, 0)</f>
        <v>#REF!</v>
      </c>
      <c r="I77" s="37"/>
    </row>
    <row r="78" spans="2:17" ht="22" customHeight="1" x14ac:dyDescent="0.3">
      <c r="B78" s="66" t="s">
        <v>99</v>
      </c>
      <c r="C78" s="62" t="s">
        <v>100</v>
      </c>
      <c r="D78" s="40">
        <v>7.5</v>
      </c>
      <c r="E78" s="40">
        <v>0.2</v>
      </c>
      <c r="F78" s="41">
        <v>7.7</v>
      </c>
      <c r="G78" s="252">
        <f t="shared" si="3"/>
        <v>3.927</v>
      </c>
      <c r="H78" s="253" t="e">
        <f>IF((ABS((#REF!-#REF!)*E78/100))&gt;0.1, (#REF!-#REF!)*E78/100, 0)</f>
        <v>#REF!</v>
      </c>
      <c r="I78" s="37"/>
    </row>
    <row r="79" spans="2:17" ht="22" customHeight="1" x14ac:dyDescent="0.3">
      <c r="B79" s="66" t="s">
        <v>101</v>
      </c>
      <c r="C79" s="62" t="s">
        <v>102</v>
      </c>
      <c r="D79" s="40">
        <v>7.5</v>
      </c>
      <c r="E79" s="40">
        <v>0.2</v>
      </c>
      <c r="F79" s="41">
        <v>7.7</v>
      </c>
      <c r="G79" s="252">
        <f t="shared" si="3"/>
        <v>3.927</v>
      </c>
      <c r="H79" s="253" t="e">
        <f>IF((ABS((#REF!-#REF!)*E79/100))&gt;0.1, (#REF!-#REF!)*E79/100, 0)</f>
        <v>#REF!</v>
      </c>
      <c r="I79" s="37"/>
    </row>
    <row r="80" spans="2:17" ht="22" customHeight="1" x14ac:dyDescent="0.25">
      <c r="B80" s="66" t="s">
        <v>103</v>
      </c>
      <c r="C80" s="62" t="s">
        <v>104</v>
      </c>
      <c r="D80" s="40">
        <v>13.5</v>
      </c>
      <c r="E80" s="40">
        <v>0.2</v>
      </c>
      <c r="F80" s="41">
        <v>13.7</v>
      </c>
      <c r="G80" s="252">
        <f t="shared" si="3"/>
        <v>6.9869999999999992</v>
      </c>
      <c r="H80" s="253" t="e">
        <f>IF((ABS((#REF!-#REF!)*E80/100))&gt;0.1, (#REF!-#REF!)*E80/100, 0)</f>
        <v>#REF!</v>
      </c>
    </row>
    <row r="81" spans="2:14" ht="22" customHeight="1" thickBot="1" x14ac:dyDescent="0.3">
      <c r="B81" s="13" t="s">
        <v>105</v>
      </c>
      <c r="C81" s="67" t="s">
        <v>106</v>
      </c>
      <c r="D81" s="68">
        <v>12</v>
      </c>
      <c r="E81" s="68">
        <v>0.2</v>
      </c>
      <c r="F81" s="69">
        <v>12.2</v>
      </c>
      <c r="G81" s="250">
        <f t="shared" si="3"/>
        <v>6.2219999999999995</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3.8250000000000002</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3.8250000000000002</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76"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0.21745531914893618</v>
      </c>
      <c r="E96" s="105" t="s">
        <v>163</v>
      </c>
      <c r="F96" s="80">
        <f>(3+G21)</f>
        <v>3.2174553191489363</v>
      </c>
      <c r="G96" s="18"/>
      <c r="H96" s="18"/>
      <c r="J96" s="10"/>
      <c r="K96" s="10"/>
      <c r="L96" s="10"/>
      <c r="M96" s="1"/>
      <c r="N96" s="1"/>
    </row>
    <row r="97" spans="2:17" ht="43.5" customHeight="1" x14ac:dyDescent="0.4">
      <c r="B97" s="227" t="s">
        <v>164</v>
      </c>
      <c r="C97" s="227"/>
      <c r="D97" s="106">
        <f>F96</f>
        <v>3.2174553191489363</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76"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0.12196595744680852</v>
      </c>
      <c r="E107" s="105" t="s">
        <v>163</v>
      </c>
      <c r="F107" s="80">
        <f>(45+G60)</f>
        <v>45.121965957446811</v>
      </c>
      <c r="G107" s="18"/>
      <c r="H107" s="18"/>
      <c r="J107" s="10"/>
      <c r="K107" s="10"/>
      <c r="L107" s="10"/>
      <c r="M107" s="1"/>
      <c r="N107" s="1"/>
    </row>
    <row r="108" spans="2:17" ht="43.5" customHeight="1" x14ac:dyDescent="0.4">
      <c r="B108" s="227" t="s">
        <v>164</v>
      </c>
      <c r="C108" s="227"/>
      <c r="D108" s="106">
        <f>F107</f>
        <v>45.121965957446811</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76"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1.0251E-2</v>
      </c>
      <c r="E118" s="105" t="s">
        <v>163</v>
      </c>
      <c r="F118" s="80">
        <f>(45+G66)</f>
        <v>45.010250999999997</v>
      </c>
      <c r="G118" s="18"/>
      <c r="H118" s="18"/>
      <c r="J118" s="10"/>
      <c r="K118" s="10"/>
      <c r="L118" s="10"/>
      <c r="M118" s="1"/>
      <c r="N118" s="1"/>
    </row>
    <row r="119" spans="2:17" ht="43.5" customHeight="1" x14ac:dyDescent="0.4">
      <c r="B119" s="227" t="s">
        <v>164</v>
      </c>
      <c r="C119" s="227"/>
      <c r="D119" s="106">
        <f>F118</f>
        <v>45.010250999999997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76"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4.6920000000000002</v>
      </c>
      <c r="E140" s="105" t="s">
        <v>163</v>
      </c>
      <c r="F140" s="80">
        <f>(200+G73)</f>
        <v>204.69200000000001</v>
      </c>
      <c r="G140" s="18"/>
      <c r="H140" s="18"/>
      <c r="J140" s="10"/>
      <c r="K140" s="10"/>
      <c r="L140" s="10"/>
      <c r="M140" s="1"/>
      <c r="N140" s="1"/>
    </row>
    <row r="141" spans="2:17" ht="18" x14ac:dyDescent="0.4">
      <c r="B141" s="227" t="s">
        <v>164</v>
      </c>
      <c r="C141" s="227"/>
      <c r="D141" s="106">
        <f>F140</f>
        <v>204.69200000000001</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6JJnu8xJp6CzMEfT6xEJTtGXX576kc0XmL3luGML4fG+YvAX6rdPTiHrfeA+MMm/tILb4cAHX9mmqhAfKkHPsw==" saltValue="Gpab31+JgqCTBTko1V4WrQ=="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K13" xr:uid="{7E04F271-970C-45A6-9C3B-D5AB234AD054}">
      <formula1>$N$9:$N$41</formula1>
    </dataValidation>
    <dataValidation type="list" allowBlank="1" showInputMessage="1" showErrorMessage="1" sqref="K8" xr:uid="{D058DA79-2B3C-428F-AC40-6E251DE55DE2}">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059CCD1C-613C-4468-81AA-79ABC3ACF368}">
      <formula1>$N$9:$N$9</formula1>
    </dataValidation>
    <dataValidation type="list" allowBlank="1" showInputMessage="1" showErrorMessage="1" sqref="WVR983033 K9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2897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361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825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289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753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217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681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145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609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073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537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001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465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0929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393" xr:uid="{843EC9E4-C230-4475-B3B8-4E77EE332FA8}">
      <formula1>$M$11:$M$21</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C953219F-2568-43EC-8ADB-15E422522A10}">
      <formula1>#REF!</formula1>
    </dataValidation>
  </dataValidations>
  <hyperlinks>
    <hyperlink ref="M9" r:id="rId1" display="https://www.dot.ny.gov/main/business-center/contractors/construction-division/fuel-asphalt-steel-price-adjustments?nd=nysdot" xr:uid="{B4CF6AF2-C388-477A-88D7-F8BB1D4DCE20}"/>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3A4FB-F34D-4EA0-ABCF-E63C5CB18EB7}">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April</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75" t="s">
        <v>159</v>
      </c>
      <c r="G4" s="301" t="s">
        <v>160</v>
      </c>
      <c r="H4" s="302"/>
      <c r="I4" s="174"/>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April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73"/>
      <c r="J8" s="84" t="s">
        <v>140</v>
      </c>
      <c r="K8" s="85">
        <v>2023</v>
      </c>
      <c r="M8" s="290"/>
      <c r="N8" s="291"/>
    </row>
    <row r="9" spans="2:17" ht="24" customHeight="1" x14ac:dyDescent="0.25">
      <c r="B9" s="279" t="s">
        <v>11</v>
      </c>
      <c r="C9" s="279"/>
      <c r="D9" s="279"/>
      <c r="E9" s="279"/>
      <c r="F9" s="279"/>
      <c r="G9" s="279"/>
      <c r="H9" s="279"/>
      <c r="I9" s="173"/>
      <c r="J9" s="84" t="s">
        <v>141</v>
      </c>
      <c r="K9" s="85" t="s">
        <v>142</v>
      </c>
      <c r="L9" s="86"/>
      <c r="M9" s="87" t="s">
        <v>143</v>
      </c>
      <c r="N9" s="88">
        <v>2022</v>
      </c>
    </row>
    <row r="10" spans="2:17" ht="24" customHeight="1" thickBot="1" x14ac:dyDescent="0.3">
      <c r="B10" s="293" t="s">
        <v>12</v>
      </c>
      <c r="C10" s="293"/>
      <c r="D10" s="294" t="str">
        <f>CONCATENATE("The ",F1," ",G1," Average is")</f>
        <v>The April 2023 Average is</v>
      </c>
      <c r="E10" s="294"/>
      <c r="F10" s="294"/>
      <c r="G10" s="20">
        <f>K13</f>
        <v>612</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73"/>
      <c r="J13" s="95" t="s">
        <v>149</v>
      </c>
      <c r="K13" s="96">
        <v>612</v>
      </c>
      <c r="M13" s="91" t="s">
        <v>150</v>
      </c>
      <c r="N13" s="93" t="s">
        <v>116</v>
      </c>
      <c r="P13" s="24"/>
      <c r="Q13" s="24"/>
    </row>
    <row r="14" spans="2:17" ht="24" customHeight="1" x14ac:dyDescent="0.25">
      <c r="B14" s="279" t="s">
        <v>16</v>
      </c>
      <c r="C14" s="279"/>
      <c r="D14" s="279"/>
      <c r="E14" s="279"/>
      <c r="F14" s="279"/>
      <c r="G14" s="279"/>
      <c r="H14" s="279"/>
      <c r="I14" s="173"/>
      <c r="J14" s="1"/>
      <c r="K14" s="1"/>
      <c r="M14" s="91" t="s">
        <v>142</v>
      </c>
      <c r="N14" s="97">
        <v>655</v>
      </c>
      <c r="P14" s="24"/>
      <c r="Q14" s="24"/>
    </row>
    <row r="15" spans="2:17" ht="24" customHeight="1" x14ac:dyDescent="0.25">
      <c r="B15" s="279" t="s">
        <v>17</v>
      </c>
      <c r="C15" s="279"/>
      <c r="D15" s="279"/>
      <c r="E15" s="279"/>
      <c r="F15" s="279"/>
      <c r="G15" s="279"/>
      <c r="H15" s="279"/>
      <c r="I15" s="173"/>
      <c r="J15" s="1"/>
      <c r="K15" s="1"/>
      <c r="M15" s="91" t="s">
        <v>151</v>
      </c>
      <c r="N15" s="97">
        <v>719</v>
      </c>
      <c r="P15" s="24"/>
      <c r="Q15" s="24"/>
    </row>
    <row r="16" spans="2:17" ht="24" customHeight="1" x14ac:dyDescent="0.25">
      <c r="B16" s="279" t="s">
        <v>18</v>
      </c>
      <c r="C16" s="279"/>
      <c r="D16" s="279"/>
      <c r="E16" s="279"/>
      <c r="F16" s="279"/>
      <c r="G16" s="279"/>
      <c r="H16" s="279"/>
      <c r="I16" s="173"/>
      <c r="J16" s="1"/>
      <c r="K16" s="1"/>
      <c r="M16" s="91" t="s">
        <v>152</v>
      </c>
      <c r="N16" s="97">
        <v>779</v>
      </c>
      <c r="P16" s="24"/>
      <c r="Q16" s="24"/>
    </row>
    <row r="17" spans="2:17" ht="24" customHeight="1" x14ac:dyDescent="0.25">
      <c r="B17" s="279" t="s">
        <v>19</v>
      </c>
      <c r="C17" s="279"/>
      <c r="D17" s="279"/>
      <c r="E17" s="279"/>
      <c r="F17" s="279"/>
      <c r="G17" s="279"/>
      <c r="H17" s="279"/>
      <c r="I17" s="173"/>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156</v>
      </c>
      <c r="N19" s="97">
        <v>764</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157</v>
      </c>
      <c r="N20" s="97">
        <v>690</v>
      </c>
      <c r="P20" s="24"/>
      <c r="Q20" s="24"/>
    </row>
    <row r="21" spans="2:17" ht="29.15" customHeight="1" thickBot="1" x14ac:dyDescent="0.35">
      <c r="B21" s="32" t="s">
        <v>29</v>
      </c>
      <c r="C21" s="33" t="s">
        <v>30</v>
      </c>
      <c r="D21" s="34">
        <v>100</v>
      </c>
      <c r="E21" s="35">
        <v>0.2</v>
      </c>
      <c r="F21" s="36">
        <v>100.2</v>
      </c>
      <c r="G21" s="259">
        <f t="shared" ref="G21:G50" si="0">IF((ABS((($K$13-$K$12)/235)*F21/100))&gt;0.01, ((($K$13-$K$12)/235)*F21/100), 0)</f>
        <v>0.17908085106382982</v>
      </c>
      <c r="H21" s="260" t="e">
        <f t="shared" ref="H21:H26" si="1">IF((ABS((J13-J12)*E21/100))&gt;0.1, (J13-J12)*E21/100, 0)</f>
        <v>#VALUE!</v>
      </c>
      <c r="I21" s="37"/>
      <c r="K21" s="99"/>
      <c r="L21" s="1"/>
      <c r="M21" s="101" t="s">
        <v>158</v>
      </c>
      <c r="N21" s="102">
        <v>640</v>
      </c>
      <c r="P21" s="24"/>
      <c r="Q21" s="24"/>
    </row>
    <row r="22" spans="2:17" ht="29.15" customHeight="1" x14ac:dyDescent="0.3">
      <c r="B22" s="38">
        <v>702.30010000000004</v>
      </c>
      <c r="C22" s="39" t="s">
        <v>31</v>
      </c>
      <c r="D22" s="40">
        <v>55</v>
      </c>
      <c r="E22" s="40">
        <v>1.7</v>
      </c>
      <c r="F22" s="41">
        <v>56.7</v>
      </c>
      <c r="G22" s="252">
        <f t="shared" si="0"/>
        <v>0.10133617021276597</v>
      </c>
      <c r="H22" s="253" t="e">
        <f t="shared" si="1"/>
        <v>#VALUE!</v>
      </c>
      <c r="I22" s="37"/>
      <c r="M22" s="87"/>
      <c r="N22" s="88">
        <v>2023</v>
      </c>
    </row>
    <row r="23" spans="2:17" ht="29.15" customHeight="1" x14ac:dyDescent="0.3">
      <c r="B23" s="38">
        <v>702.30020000000002</v>
      </c>
      <c r="C23" s="39" t="s">
        <v>32</v>
      </c>
      <c r="D23" s="40">
        <v>55</v>
      </c>
      <c r="E23" s="40">
        <v>1.7</v>
      </c>
      <c r="F23" s="41">
        <v>56.7</v>
      </c>
      <c r="G23" s="252">
        <f t="shared" si="0"/>
        <v>0.10133617021276597</v>
      </c>
      <c r="H23" s="253">
        <f t="shared" si="1"/>
        <v>0</v>
      </c>
      <c r="I23" s="37"/>
      <c r="M23" s="91" t="s">
        <v>144</v>
      </c>
      <c r="N23" s="92" t="s">
        <v>145</v>
      </c>
    </row>
    <row r="24" spans="2:17" ht="29.15" customHeight="1" x14ac:dyDescent="0.3">
      <c r="B24" s="38">
        <v>702.31010000000003</v>
      </c>
      <c r="C24" s="39" t="s">
        <v>33</v>
      </c>
      <c r="D24" s="40">
        <v>63</v>
      </c>
      <c r="E24" s="40">
        <v>2.7</v>
      </c>
      <c r="F24" s="41">
        <v>65.7</v>
      </c>
      <c r="G24" s="252">
        <f t="shared" si="0"/>
        <v>0.11742127659574469</v>
      </c>
      <c r="H24" s="253">
        <f t="shared" si="1"/>
        <v>0</v>
      </c>
      <c r="I24" s="37"/>
      <c r="M24" s="91" t="s">
        <v>146</v>
      </c>
      <c r="N24" s="97">
        <v>626</v>
      </c>
    </row>
    <row r="25" spans="2:17" ht="29.15" customHeight="1" x14ac:dyDescent="0.3">
      <c r="B25" s="38">
        <v>702.31020000000001</v>
      </c>
      <c r="C25" s="39" t="s">
        <v>34</v>
      </c>
      <c r="D25" s="40">
        <v>63</v>
      </c>
      <c r="E25" s="40">
        <v>2.7</v>
      </c>
      <c r="F25" s="41">
        <v>65.7</v>
      </c>
      <c r="G25" s="252">
        <f t="shared" si="0"/>
        <v>0.11742127659574469</v>
      </c>
      <c r="H25" s="253">
        <f t="shared" si="1"/>
        <v>0</v>
      </c>
      <c r="I25" s="37"/>
      <c r="M25" s="91" t="s">
        <v>148</v>
      </c>
      <c r="N25" s="97">
        <v>608</v>
      </c>
    </row>
    <row r="26" spans="2:17" ht="29.15" customHeight="1" x14ac:dyDescent="0.3">
      <c r="B26" s="38">
        <v>702.32010000000002</v>
      </c>
      <c r="C26" s="39" t="s">
        <v>35</v>
      </c>
      <c r="D26" s="40">
        <v>65</v>
      </c>
      <c r="E26" s="40">
        <v>8.1999999999999993</v>
      </c>
      <c r="F26" s="41">
        <v>73.2</v>
      </c>
      <c r="G26" s="252">
        <f t="shared" si="0"/>
        <v>0.13082553191489363</v>
      </c>
      <c r="H26" s="253">
        <f t="shared" si="1"/>
        <v>0</v>
      </c>
      <c r="I26" s="37"/>
      <c r="M26" s="91" t="s">
        <v>150</v>
      </c>
      <c r="N26" s="97">
        <v>617</v>
      </c>
    </row>
    <row r="27" spans="2:17" ht="29.15" customHeight="1" x14ac:dyDescent="0.3">
      <c r="B27" s="38">
        <v>702.33010000000002</v>
      </c>
      <c r="C27" s="39" t="s">
        <v>36</v>
      </c>
      <c r="D27" s="40">
        <v>65</v>
      </c>
      <c r="E27" s="40">
        <v>8.1999999999999993</v>
      </c>
      <c r="F27" s="41">
        <v>73.2</v>
      </c>
      <c r="G27" s="252">
        <f t="shared" si="0"/>
        <v>0.13082553191489363</v>
      </c>
      <c r="H27" s="253" t="e">
        <f>IF((ABS((#REF!-J18)*E27/100))&gt;0.1, (#REF!-J18)*E27/100, 0)</f>
        <v>#REF!</v>
      </c>
      <c r="I27" s="37"/>
      <c r="M27" s="91" t="s">
        <v>142</v>
      </c>
      <c r="N27" s="97">
        <v>612</v>
      </c>
    </row>
    <row r="28" spans="2:17" ht="29.15" customHeight="1" x14ac:dyDescent="0.3">
      <c r="B28" s="38">
        <v>702.34010000000001</v>
      </c>
      <c r="C28" s="39" t="s">
        <v>37</v>
      </c>
      <c r="D28" s="40">
        <v>65</v>
      </c>
      <c r="E28" s="40">
        <v>2.7</v>
      </c>
      <c r="F28" s="41">
        <v>67.7</v>
      </c>
      <c r="G28" s="252">
        <f t="shared" si="0"/>
        <v>0.12099574468085107</v>
      </c>
      <c r="H28" s="253" t="e">
        <f>IF((ABS((J19-#REF!)*E28/100))&gt;0.1, (J19-#REF!)*E28/100, 0)</f>
        <v>#REF!</v>
      </c>
      <c r="I28" s="37"/>
      <c r="M28" s="91" t="s">
        <v>151</v>
      </c>
      <c r="N28" s="97"/>
    </row>
    <row r="29" spans="2:17" ht="29.15" customHeight="1" x14ac:dyDescent="0.3">
      <c r="B29" s="38">
        <v>702.34019999999998</v>
      </c>
      <c r="C29" s="39" t="s">
        <v>38</v>
      </c>
      <c r="D29" s="40">
        <v>65</v>
      </c>
      <c r="E29" s="42">
        <v>8.1999999999999993</v>
      </c>
      <c r="F29" s="41">
        <v>73.2</v>
      </c>
      <c r="G29" s="252">
        <f t="shared" si="0"/>
        <v>0.13082553191489363</v>
      </c>
      <c r="H29" s="253">
        <f t="shared" ref="H29:H30" si="2">IF((ABS((J20-J19)*E29/100))&gt;0.1, (J20-J19)*E29/100, 0)</f>
        <v>0</v>
      </c>
      <c r="I29" s="37"/>
      <c r="M29" s="91" t="s">
        <v>152</v>
      </c>
      <c r="N29" s="97"/>
    </row>
    <row r="30" spans="2:17" ht="29.15" customHeight="1" x14ac:dyDescent="0.3">
      <c r="B30" s="38">
        <v>702.3501</v>
      </c>
      <c r="C30" s="39" t="s">
        <v>39</v>
      </c>
      <c r="D30" s="40">
        <v>57</v>
      </c>
      <c r="E30" s="40">
        <v>0.2</v>
      </c>
      <c r="F30" s="41">
        <v>57.2</v>
      </c>
      <c r="G30" s="252">
        <f t="shared" si="0"/>
        <v>0.10222978723404257</v>
      </c>
      <c r="H30" s="253">
        <f t="shared" si="2"/>
        <v>0</v>
      </c>
      <c r="I30" s="37"/>
      <c r="M30" s="91" t="s">
        <v>153</v>
      </c>
      <c r="N30" s="97"/>
    </row>
    <row r="31" spans="2:17" ht="29.15" customHeight="1" x14ac:dyDescent="0.3">
      <c r="B31" s="43" t="s">
        <v>40</v>
      </c>
      <c r="C31" s="44" t="s">
        <v>39</v>
      </c>
      <c r="D31" s="45">
        <v>65</v>
      </c>
      <c r="E31" s="45">
        <v>0.2</v>
      </c>
      <c r="F31" s="46">
        <v>65.2</v>
      </c>
      <c r="G31" s="277">
        <f t="shared" si="0"/>
        <v>0.1165276595744681</v>
      </c>
      <c r="H31" s="278" t="e">
        <f>IF((ABS((#REF!-J21)*E31/100))&gt;0.1, (#REF!-J21)*E31/100, 0)</f>
        <v>#REF!</v>
      </c>
      <c r="I31" s="37"/>
      <c r="M31" s="91" t="s">
        <v>154</v>
      </c>
      <c r="N31" s="97"/>
    </row>
    <row r="32" spans="2:17" ht="29.15" customHeight="1" x14ac:dyDescent="0.3">
      <c r="B32" s="38">
        <v>702.36009999999999</v>
      </c>
      <c r="C32" s="39" t="s">
        <v>41</v>
      </c>
      <c r="D32" s="40">
        <v>57</v>
      </c>
      <c r="E32" s="40">
        <v>0.2</v>
      </c>
      <c r="F32" s="41">
        <v>57.2</v>
      </c>
      <c r="G32" s="252">
        <f t="shared" si="0"/>
        <v>0.10222978723404257</v>
      </c>
      <c r="H32" s="253" t="e">
        <f>IF((ABS((#REF!-#REF!)*E32/100))&gt;0.1, (#REF!-#REF!)*E32/100, 0)</f>
        <v>#REF!</v>
      </c>
      <c r="I32" s="37"/>
      <c r="M32" s="91" t="s">
        <v>155</v>
      </c>
      <c r="N32" s="97"/>
    </row>
    <row r="33" spans="2:14" ht="29.15" customHeight="1" x14ac:dyDescent="0.3">
      <c r="B33" s="43" t="s">
        <v>42</v>
      </c>
      <c r="C33" s="44" t="s">
        <v>41</v>
      </c>
      <c r="D33" s="45">
        <v>65</v>
      </c>
      <c r="E33" s="45">
        <v>0.2</v>
      </c>
      <c r="F33" s="46">
        <v>65.2</v>
      </c>
      <c r="G33" s="277">
        <f t="shared" si="0"/>
        <v>0.1165276595744681</v>
      </c>
      <c r="H33" s="278" t="e">
        <f>IF((ABS((#REF!-#REF!)*E33/100))&gt;0.1, (#REF!-#REF!)*E33/100, 0)</f>
        <v>#REF!</v>
      </c>
      <c r="I33" s="37"/>
      <c r="M33" s="91" t="s">
        <v>156</v>
      </c>
      <c r="N33" s="97"/>
    </row>
    <row r="34" spans="2:14" ht="29.15" customHeight="1" x14ac:dyDescent="0.3">
      <c r="B34" s="38" t="s">
        <v>43</v>
      </c>
      <c r="C34" s="39" t="s">
        <v>44</v>
      </c>
      <c r="D34" s="40">
        <v>63</v>
      </c>
      <c r="E34" s="40">
        <v>2.7</v>
      </c>
      <c r="F34" s="41">
        <v>65.7</v>
      </c>
      <c r="G34" s="252">
        <f t="shared" si="0"/>
        <v>0.11742127659574469</v>
      </c>
      <c r="H34" s="253" t="e">
        <f>IF((ABS((#REF!-#REF!)*E34/100))&gt;0.1, (#REF!-#REF!)*E34/100, 0)</f>
        <v>#REF!</v>
      </c>
      <c r="I34" s="37"/>
      <c r="M34" s="91" t="s">
        <v>157</v>
      </c>
      <c r="N34" s="97"/>
    </row>
    <row r="35" spans="2:14" ht="29.15" customHeight="1" thickBot="1" x14ac:dyDescent="0.35">
      <c r="B35" s="38" t="s">
        <v>45</v>
      </c>
      <c r="C35" s="39" t="s">
        <v>46</v>
      </c>
      <c r="D35" s="40">
        <v>63</v>
      </c>
      <c r="E35" s="40">
        <v>2.7</v>
      </c>
      <c r="F35" s="41">
        <v>65.7</v>
      </c>
      <c r="G35" s="252">
        <f t="shared" si="0"/>
        <v>0.11742127659574469</v>
      </c>
      <c r="H35" s="253" t="e">
        <f>IF((ABS((#REF!-#REF!)*E35/100))&gt;0.1, (#REF!-#REF!)*E35/100, 0)</f>
        <v>#REF!</v>
      </c>
      <c r="I35" s="37"/>
      <c r="M35" s="101" t="s">
        <v>158</v>
      </c>
      <c r="N35" s="102"/>
    </row>
    <row r="36" spans="2:14" ht="29.15" customHeight="1" x14ac:dyDescent="0.3">
      <c r="B36" s="38" t="s">
        <v>47</v>
      </c>
      <c r="C36" s="39" t="s">
        <v>48</v>
      </c>
      <c r="D36" s="40">
        <v>65</v>
      </c>
      <c r="E36" s="40">
        <v>8.1999999999999993</v>
      </c>
      <c r="F36" s="41">
        <v>73.2</v>
      </c>
      <c r="G36" s="252">
        <f t="shared" si="0"/>
        <v>0.13082553191489363</v>
      </c>
      <c r="H36" s="253" t="e">
        <f>IF((ABS((#REF!-#REF!)*E36/100))&gt;0.1, (#REF!-#REF!)*E36/100, 0)</f>
        <v>#REF!</v>
      </c>
      <c r="I36" s="37"/>
      <c r="M36" s="87"/>
      <c r="N36" s="88">
        <v>2024</v>
      </c>
    </row>
    <row r="37" spans="2:14" ht="29.15" customHeight="1" x14ac:dyDescent="0.3">
      <c r="B37" s="38">
        <v>702.40009999999995</v>
      </c>
      <c r="C37" s="39" t="s">
        <v>49</v>
      </c>
      <c r="D37" s="40">
        <v>60</v>
      </c>
      <c r="E37" s="40">
        <v>2.7</v>
      </c>
      <c r="F37" s="41">
        <v>62.7</v>
      </c>
      <c r="G37" s="252">
        <f t="shared" si="0"/>
        <v>0.11205957446808512</v>
      </c>
      <c r="H37" s="253" t="e">
        <f>IF((ABS((#REF!-#REF!)*E37/100))&gt;0.1, (#REF!-#REF!)*E37/100, 0)</f>
        <v>#REF!</v>
      </c>
      <c r="I37" s="37"/>
      <c r="M37" s="91" t="s">
        <v>144</v>
      </c>
      <c r="N37" s="92" t="s">
        <v>145</v>
      </c>
    </row>
    <row r="38" spans="2:14" ht="29.15" customHeight="1" x14ac:dyDescent="0.3">
      <c r="B38" s="38">
        <v>702.40020000000004</v>
      </c>
      <c r="C38" s="39" t="s">
        <v>50</v>
      </c>
      <c r="D38" s="40">
        <v>60</v>
      </c>
      <c r="E38" s="42">
        <v>2.7</v>
      </c>
      <c r="F38" s="41">
        <v>62.7</v>
      </c>
      <c r="G38" s="252">
        <f t="shared" si="0"/>
        <v>0.11205957446808512</v>
      </c>
      <c r="H38" s="253" t="e">
        <f>IF((ABS((#REF!-#REF!)*E38/100))&gt;0.1, (#REF!-#REF!)*E38/100, 0)</f>
        <v>#REF!</v>
      </c>
      <c r="I38" s="37"/>
      <c r="M38" s="91" t="s">
        <v>146</v>
      </c>
      <c r="N38" s="97"/>
    </row>
    <row r="39" spans="2:14" ht="29.15" customHeight="1" x14ac:dyDescent="0.3">
      <c r="B39" s="38">
        <v>702.41010000000006</v>
      </c>
      <c r="C39" s="39" t="s">
        <v>51</v>
      </c>
      <c r="D39" s="40">
        <v>65</v>
      </c>
      <c r="E39" s="40">
        <v>2.7</v>
      </c>
      <c r="F39" s="41">
        <v>67.7</v>
      </c>
      <c r="G39" s="252">
        <f t="shared" si="0"/>
        <v>0.12099574468085107</v>
      </c>
      <c r="H39" s="253" t="e">
        <f>IF((ABS((#REF!-#REF!)*E39/100))&gt;0.1, (#REF!-#REF!)*E39/100, 0)</f>
        <v>#REF!</v>
      </c>
      <c r="I39" s="37"/>
      <c r="M39" s="91" t="s">
        <v>148</v>
      </c>
      <c r="N39" s="97"/>
    </row>
    <row r="40" spans="2:14" ht="29.15" customHeight="1" x14ac:dyDescent="0.3">
      <c r="B40" s="38">
        <v>702.42010000000005</v>
      </c>
      <c r="C40" s="39" t="s">
        <v>52</v>
      </c>
      <c r="D40" s="40">
        <v>65</v>
      </c>
      <c r="E40" s="40">
        <v>10.199999999999999</v>
      </c>
      <c r="F40" s="41">
        <v>75.2</v>
      </c>
      <c r="G40" s="252">
        <f t="shared" si="0"/>
        <v>0.13440000000000002</v>
      </c>
      <c r="H40" s="253" t="e">
        <f>IF((ABS((#REF!-#REF!)*E40/100))&gt;0.1, (#REF!-#REF!)*E40/100, 0)</f>
        <v>#REF!</v>
      </c>
      <c r="I40" s="37"/>
      <c r="M40" s="91" t="s">
        <v>150</v>
      </c>
      <c r="N40" s="97"/>
    </row>
    <row r="41" spans="2:14" ht="29.15" customHeight="1" thickBot="1" x14ac:dyDescent="0.35">
      <c r="B41" s="38">
        <v>702.43010000000004</v>
      </c>
      <c r="C41" s="39" t="s">
        <v>53</v>
      </c>
      <c r="D41" s="40">
        <v>65</v>
      </c>
      <c r="E41" s="40">
        <v>10.199999999999999</v>
      </c>
      <c r="F41" s="41">
        <v>75.2</v>
      </c>
      <c r="G41" s="252">
        <f t="shared" si="0"/>
        <v>0.13440000000000002</v>
      </c>
      <c r="H41" s="253" t="e">
        <f>IF((ABS((#REF!-#REF!)*E41/100))&gt;0.1, (#REF!-#REF!)*E41/100, 0)</f>
        <v>#REF!</v>
      </c>
      <c r="I41" s="37"/>
      <c r="M41" s="101" t="s">
        <v>142</v>
      </c>
      <c r="N41" s="102"/>
    </row>
    <row r="42" spans="2:14" ht="29.15" customHeight="1" x14ac:dyDescent="0.3">
      <c r="B42" s="38" t="s">
        <v>54</v>
      </c>
      <c r="C42" s="39" t="s">
        <v>55</v>
      </c>
      <c r="D42" s="40">
        <v>57</v>
      </c>
      <c r="E42" s="40">
        <v>0.2</v>
      </c>
      <c r="F42" s="41">
        <v>57.2</v>
      </c>
      <c r="G42" s="252">
        <f t="shared" si="0"/>
        <v>0.10222978723404257</v>
      </c>
      <c r="H42" s="253" t="e">
        <f>IF((ABS((#REF!-#REF!)*E42/100))&gt;0.1, (#REF!-#REF!)*E42/100, 0)</f>
        <v>#REF!</v>
      </c>
      <c r="I42" s="37"/>
    </row>
    <row r="43" spans="2:14" ht="29.15" customHeight="1" x14ac:dyDescent="0.3">
      <c r="B43" s="43" t="s">
        <v>56</v>
      </c>
      <c r="C43" s="44" t="s">
        <v>55</v>
      </c>
      <c r="D43" s="45">
        <v>65</v>
      </c>
      <c r="E43" s="45">
        <v>0.2</v>
      </c>
      <c r="F43" s="46">
        <v>65.2</v>
      </c>
      <c r="G43" s="277">
        <f t="shared" si="0"/>
        <v>0.1165276595744681</v>
      </c>
      <c r="H43" s="278" t="e">
        <f>IF((ABS((#REF!-#REF!)*E43/100))&gt;0.1, (#REF!-#REF!)*E43/100, 0)</f>
        <v>#REF!</v>
      </c>
      <c r="I43" s="37"/>
    </row>
    <row r="44" spans="2:14" ht="29.15" customHeight="1" x14ac:dyDescent="0.3">
      <c r="B44" s="38" t="s">
        <v>57</v>
      </c>
      <c r="C44" s="39" t="s">
        <v>58</v>
      </c>
      <c r="D44" s="40">
        <v>57</v>
      </c>
      <c r="E44" s="40">
        <v>0.2</v>
      </c>
      <c r="F44" s="41">
        <v>57.2</v>
      </c>
      <c r="G44" s="252">
        <f t="shared" si="0"/>
        <v>0.10222978723404257</v>
      </c>
      <c r="H44" s="253" t="e">
        <f>IF((ABS((#REF!-#REF!)*E44/100))&gt;0.1, (#REF!-#REF!)*E44/100, 0)</f>
        <v>#REF!</v>
      </c>
      <c r="I44" s="37"/>
    </row>
    <row r="45" spans="2:14" ht="29.15" customHeight="1" x14ac:dyDescent="0.3">
      <c r="B45" s="43" t="s">
        <v>59</v>
      </c>
      <c r="C45" s="44" t="s">
        <v>58</v>
      </c>
      <c r="D45" s="45">
        <v>65</v>
      </c>
      <c r="E45" s="47">
        <v>0.2</v>
      </c>
      <c r="F45" s="46">
        <v>65.2</v>
      </c>
      <c r="G45" s="277">
        <f t="shared" si="0"/>
        <v>0.1165276595744681</v>
      </c>
      <c r="H45" s="278" t="e">
        <f>IF((ABS((#REF!-#REF!)*E45/100))&gt;0.1, (#REF!-#REF!)*E45/100, 0)</f>
        <v>#REF!</v>
      </c>
      <c r="I45" s="37"/>
    </row>
    <row r="46" spans="2:14" ht="29.15" customHeight="1" x14ac:dyDescent="0.3">
      <c r="B46" s="38">
        <v>702.46010000000001</v>
      </c>
      <c r="C46" s="39" t="s">
        <v>60</v>
      </c>
      <c r="D46" s="40">
        <v>62</v>
      </c>
      <c r="E46" s="40">
        <v>0.2</v>
      </c>
      <c r="F46" s="41">
        <v>62.2</v>
      </c>
      <c r="G46" s="252">
        <f t="shared" si="0"/>
        <v>0.11116595744680852</v>
      </c>
      <c r="H46" s="253" t="e">
        <f>IF((ABS((#REF!-#REF!)*E46/100))&gt;0.1, (#REF!-#REF!)*E46/100, 0)</f>
        <v>#REF!</v>
      </c>
      <c r="I46" s="37"/>
    </row>
    <row r="47" spans="2:14" ht="29.15" customHeight="1" x14ac:dyDescent="0.3">
      <c r="B47" s="38" t="s">
        <v>61</v>
      </c>
      <c r="C47" s="39" t="s">
        <v>62</v>
      </c>
      <c r="D47" s="40">
        <v>60</v>
      </c>
      <c r="E47" s="40">
        <v>2.7</v>
      </c>
      <c r="F47" s="41">
        <v>62.7</v>
      </c>
      <c r="G47" s="252">
        <f t="shared" si="0"/>
        <v>0.11205957446808512</v>
      </c>
      <c r="H47" s="253" t="e">
        <f>IF((ABS((#REF!-#REF!)*E47/100))&gt;0.1, (#REF!-#REF!)*E47/100, 0)</f>
        <v>#REF!</v>
      </c>
      <c r="I47" s="37"/>
    </row>
    <row r="48" spans="2:14" ht="29.15" customHeight="1" x14ac:dyDescent="0.3">
      <c r="B48" s="38" t="s">
        <v>63</v>
      </c>
      <c r="C48" s="39" t="s">
        <v>64</v>
      </c>
      <c r="D48" s="40">
        <v>65</v>
      </c>
      <c r="E48" s="40">
        <v>2.7</v>
      </c>
      <c r="F48" s="41">
        <v>67.7</v>
      </c>
      <c r="G48" s="252">
        <f t="shared" si="0"/>
        <v>0.12099574468085107</v>
      </c>
      <c r="H48" s="253" t="e">
        <f>IF((ABS((#REF!-#REF!)*E48/100))&gt;0.1, (#REF!-#REF!)*E48/100, 0)</f>
        <v>#REF!</v>
      </c>
      <c r="I48" s="37"/>
    </row>
    <row r="49" spans="2:17" ht="29.15" customHeight="1" x14ac:dyDescent="0.3">
      <c r="B49" s="38" t="s">
        <v>65</v>
      </c>
      <c r="C49" s="39" t="s">
        <v>66</v>
      </c>
      <c r="D49" s="40">
        <v>62</v>
      </c>
      <c r="E49" s="40">
        <v>0.2</v>
      </c>
      <c r="F49" s="41">
        <v>62.2</v>
      </c>
      <c r="G49" s="252">
        <f t="shared" si="0"/>
        <v>0.11116595744680852</v>
      </c>
      <c r="H49" s="253" t="e">
        <f>IF((ABS((#REF!-#REF!)*E49/100))&gt;0.1, (#REF!-#REF!)*E49/100, 0)</f>
        <v>#REF!</v>
      </c>
      <c r="I49" s="37"/>
    </row>
    <row r="50" spans="2:17" ht="29.15" customHeight="1" x14ac:dyDescent="0.3">
      <c r="B50" s="38" t="s">
        <v>67</v>
      </c>
      <c r="C50" s="39" t="s">
        <v>68</v>
      </c>
      <c r="D50" s="40">
        <v>40</v>
      </c>
      <c r="E50" s="40">
        <v>0.2</v>
      </c>
      <c r="F50" s="41">
        <v>40.200000000000003</v>
      </c>
      <c r="G50" s="252">
        <f t="shared" si="0"/>
        <v>7.1846808510638308E-2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0.11795744680851064</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0.10044255319148937</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1.1802000000000002E-2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0.17014468085106382</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8.4419999999999999E-3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3.8639999999999999</v>
      </c>
      <c r="H73" s="260" t="e">
        <f>IF((ABS((#REF!-#REF!)*E73/100))&gt;0.1, (#REF!-#REF!)*E73/100, 0)</f>
        <v>#REF!</v>
      </c>
      <c r="I73" s="37"/>
    </row>
    <row r="74" spans="2:17" ht="22" customHeight="1" x14ac:dyDescent="0.3">
      <c r="B74" s="66" t="s">
        <v>91</v>
      </c>
      <c r="C74" s="62" t="s">
        <v>92</v>
      </c>
      <c r="D74" s="40">
        <v>9</v>
      </c>
      <c r="E74" s="40">
        <v>0.2</v>
      </c>
      <c r="F74" s="41">
        <v>9.1999999999999993</v>
      </c>
      <c r="G74" s="252">
        <f t="shared" si="3"/>
        <v>3.8639999999999999</v>
      </c>
      <c r="H74" s="253" t="e">
        <f>IF((ABS((#REF!-#REF!)*E74/100))&gt;0.1, (#REF!-#REF!)*E74/100, 0)</f>
        <v>#REF!</v>
      </c>
      <c r="I74" s="37"/>
    </row>
    <row r="75" spans="2:17" ht="22" customHeight="1" x14ac:dyDescent="0.3">
      <c r="B75" s="66" t="s">
        <v>93</v>
      </c>
      <c r="C75" s="62" t="s">
        <v>94</v>
      </c>
      <c r="D75" s="40">
        <v>9</v>
      </c>
      <c r="E75" s="40">
        <v>0.2</v>
      </c>
      <c r="F75" s="41">
        <v>9.1999999999999993</v>
      </c>
      <c r="G75" s="252">
        <f t="shared" si="3"/>
        <v>3.8639999999999999</v>
      </c>
      <c r="H75" s="253" t="e">
        <f>IF((ABS((#REF!-#REF!)*E75/100))&gt;0.1, (#REF!-#REF!)*E75/100, 0)</f>
        <v>#REF!</v>
      </c>
      <c r="I75" s="37"/>
    </row>
    <row r="76" spans="2:17" ht="22" customHeight="1" x14ac:dyDescent="0.3">
      <c r="B76" s="66" t="s">
        <v>95</v>
      </c>
      <c r="C76" s="62" t="s">
        <v>96</v>
      </c>
      <c r="D76" s="40">
        <v>7.5</v>
      </c>
      <c r="E76" s="40">
        <v>0.2</v>
      </c>
      <c r="F76" s="41">
        <v>7.7</v>
      </c>
      <c r="G76" s="252">
        <f t="shared" si="3"/>
        <v>3.2340000000000004</v>
      </c>
      <c r="H76" s="253" t="e">
        <f>IF((ABS((#REF!-#REF!)*E76/100))&gt;0.1, (#REF!-#REF!)*E76/100, 0)</f>
        <v>#REF!</v>
      </c>
      <c r="I76" s="37"/>
    </row>
    <row r="77" spans="2:17" ht="22" customHeight="1" x14ac:dyDescent="0.3">
      <c r="B77" s="66" t="s">
        <v>97</v>
      </c>
      <c r="C77" s="62" t="s">
        <v>98</v>
      </c>
      <c r="D77" s="40">
        <v>7.5</v>
      </c>
      <c r="E77" s="40">
        <v>0.2</v>
      </c>
      <c r="F77" s="41">
        <v>7.7</v>
      </c>
      <c r="G77" s="252">
        <f t="shared" si="3"/>
        <v>3.2340000000000004</v>
      </c>
      <c r="H77" s="253" t="e">
        <f>IF((ABS((#REF!-#REF!)*E77/100))&gt;0.1, (#REF!-#REF!)*E77/100, 0)</f>
        <v>#REF!</v>
      </c>
      <c r="I77" s="37"/>
    </row>
    <row r="78" spans="2:17" ht="22" customHeight="1" x14ac:dyDescent="0.3">
      <c r="B78" s="66" t="s">
        <v>99</v>
      </c>
      <c r="C78" s="62" t="s">
        <v>100</v>
      </c>
      <c r="D78" s="40">
        <v>7.5</v>
      </c>
      <c r="E78" s="40">
        <v>0.2</v>
      </c>
      <c r="F78" s="41">
        <v>7.7</v>
      </c>
      <c r="G78" s="252">
        <f t="shared" si="3"/>
        <v>3.2340000000000004</v>
      </c>
      <c r="H78" s="253" t="e">
        <f>IF((ABS((#REF!-#REF!)*E78/100))&gt;0.1, (#REF!-#REF!)*E78/100, 0)</f>
        <v>#REF!</v>
      </c>
      <c r="I78" s="37"/>
    </row>
    <row r="79" spans="2:17" ht="22" customHeight="1" x14ac:dyDescent="0.3">
      <c r="B79" s="66" t="s">
        <v>101</v>
      </c>
      <c r="C79" s="62" t="s">
        <v>102</v>
      </c>
      <c r="D79" s="40">
        <v>7.5</v>
      </c>
      <c r="E79" s="40">
        <v>0.2</v>
      </c>
      <c r="F79" s="41">
        <v>7.7</v>
      </c>
      <c r="G79" s="252">
        <f t="shared" si="3"/>
        <v>3.2340000000000004</v>
      </c>
      <c r="H79" s="253" t="e">
        <f>IF((ABS((#REF!-#REF!)*E79/100))&gt;0.1, (#REF!-#REF!)*E79/100, 0)</f>
        <v>#REF!</v>
      </c>
      <c r="I79" s="37"/>
    </row>
    <row r="80" spans="2:17" ht="22" customHeight="1" x14ac:dyDescent="0.25">
      <c r="B80" s="66" t="s">
        <v>103</v>
      </c>
      <c r="C80" s="62" t="s">
        <v>104</v>
      </c>
      <c r="D80" s="40">
        <v>13.5</v>
      </c>
      <c r="E80" s="40">
        <v>0.2</v>
      </c>
      <c r="F80" s="41">
        <v>13.7</v>
      </c>
      <c r="G80" s="252">
        <f t="shared" si="3"/>
        <v>5.7539999999999996</v>
      </c>
      <c r="H80" s="253" t="e">
        <f>IF((ABS((#REF!-#REF!)*E80/100))&gt;0.1, (#REF!-#REF!)*E80/100, 0)</f>
        <v>#REF!</v>
      </c>
    </row>
    <row r="81" spans="2:14" ht="22" customHeight="1" thickBot="1" x14ac:dyDescent="0.3">
      <c r="B81" s="13" t="s">
        <v>105</v>
      </c>
      <c r="C81" s="67" t="s">
        <v>106</v>
      </c>
      <c r="D81" s="68">
        <v>12</v>
      </c>
      <c r="E81" s="68">
        <v>0.2</v>
      </c>
      <c r="F81" s="69">
        <v>12.2</v>
      </c>
      <c r="G81" s="250">
        <f t="shared" si="3"/>
        <v>5.1239999999999997</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3.15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3.15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72"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0.17908085106382982</v>
      </c>
      <c r="E96" s="105" t="s">
        <v>163</v>
      </c>
      <c r="F96" s="80">
        <f>(3+G21)</f>
        <v>3.17908085106383</v>
      </c>
      <c r="G96" s="18"/>
      <c r="H96" s="18"/>
      <c r="J96" s="10"/>
      <c r="K96" s="10"/>
      <c r="L96" s="10"/>
      <c r="M96" s="1"/>
      <c r="N96" s="1"/>
    </row>
    <row r="97" spans="2:17" ht="43.5" customHeight="1" x14ac:dyDescent="0.4">
      <c r="B97" s="227" t="s">
        <v>164</v>
      </c>
      <c r="C97" s="227"/>
      <c r="D97" s="106">
        <f>F96</f>
        <v>3.17908085106383</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72"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0.10044255319148937</v>
      </c>
      <c r="E107" s="105" t="s">
        <v>163</v>
      </c>
      <c r="F107" s="80">
        <f>(45+G60)</f>
        <v>45.100442553191492</v>
      </c>
      <c r="G107" s="18"/>
      <c r="H107" s="18"/>
      <c r="J107" s="10"/>
      <c r="K107" s="10"/>
      <c r="L107" s="10"/>
      <c r="M107" s="1"/>
      <c r="N107" s="1"/>
    </row>
    <row r="108" spans="2:17" ht="43.5" customHeight="1" x14ac:dyDescent="0.4">
      <c r="B108" s="227" t="s">
        <v>164</v>
      </c>
      <c r="C108" s="227"/>
      <c r="D108" s="106">
        <f>F107</f>
        <v>45.100442553191492</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72"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8.4419999999999999E-3</v>
      </c>
      <c r="E118" s="105" t="s">
        <v>163</v>
      </c>
      <c r="F118" s="80">
        <f>(45+G66)</f>
        <v>45.008442000000002</v>
      </c>
      <c r="G118" s="18"/>
      <c r="H118" s="18"/>
      <c r="J118" s="10"/>
      <c r="K118" s="10"/>
      <c r="L118" s="10"/>
      <c r="M118" s="1"/>
      <c r="N118" s="1"/>
    </row>
    <row r="119" spans="2:17" ht="43.5" customHeight="1" x14ac:dyDescent="0.4">
      <c r="B119" s="227" t="s">
        <v>164</v>
      </c>
      <c r="C119" s="227"/>
      <c r="D119" s="106">
        <f>F118</f>
        <v>45.008442000000002</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72"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3.8639999999999999</v>
      </c>
      <c r="E140" s="105" t="s">
        <v>163</v>
      </c>
      <c r="F140" s="80">
        <f>(200+G73)</f>
        <v>203.864</v>
      </c>
      <c r="G140" s="18"/>
      <c r="H140" s="18"/>
      <c r="J140" s="10"/>
      <c r="K140" s="10"/>
      <c r="L140" s="10"/>
      <c r="M140" s="1"/>
      <c r="N140" s="1"/>
    </row>
    <row r="141" spans="2:17" ht="18" x14ac:dyDescent="0.4">
      <c r="B141" s="227" t="s">
        <v>164</v>
      </c>
      <c r="C141" s="227"/>
      <c r="D141" s="106">
        <f>F140</f>
        <v>203.864</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59xnnU+E13eW6FshNYIupU7fPFMQDaeYq4rL5gxQxpRdUbU5zLgK/1T+kFPapPJOUAM4pOHQ5/zrJOjP0z2/tw==" saltValue="lGULejeN95z3ENLjQl138w==" spinCount="100000" sheet="1" formatColumns="0" formatRows="0"/>
  <mergeCells count="144">
    <mergeCell ref="J6:K6"/>
    <mergeCell ref="M6:N8"/>
    <mergeCell ref="B7:E7"/>
    <mergeCell ref="B8:H8"/>
    <mergeCell ref="B9:H9"/>
    <mergeCell ref="B10:C10"/>
    <mergeCell ref="D10:F10"/>
    <mergeCell ref="B1:D1"/>
    <mergeCell ref="C3:E3"/>
    <mergeCell ref="G3:H3"/>
    <mergeCell ref="C4:E4"/>
    <mergeCell ref="G4:H4"/>
    <mergeCell ref="B6:E6"/>
    <mergeCell ref="F6:G6"/>
    <mergeCell ref="B16:H16"/>
    <mergeCell ref="B17:H17"/>
    <mergeCell ref="B18:H18"/>
    <mergeCell ref="B19:H19"/>
    <mergeCell ref="G20:H20"/>
    <mergeCell ref="B11:H11"/>
    <mergeCell ref="J11:K11"/>
    <mergeCell ref="B12:E12"/>
    <mergeCell ref="B13:H13"/>
    <mergeCell ref="B14:H14"/>
    <mergeCell ref="B15:H15"/>
    <mergeCell ref="G27:H27"/>
    <mergeCell ref="G28:H28"/>
    <mergeCell ref="G29:H29"/>
    <mergeCell ref="G30:H30"/>
    <mergeCell ref="G31:H31"/>
    <mergeCell ref="G32:H32"/>
    <mergeCell ref="G21:H21"/>
    <mergeCell ref="G22:H22"/>
    <mergeCell ref="G23:H23"/>
    <mergeCell ref="G24:H24"/>
    <mergeCell ref="G25:H25"/>
    <mergeCell ref="G26:H26"/>
    <mergeCell ref="G39:H39"/>
    <mergeCell ref="G40:H40"/>
    <mergeCell ref="G41:H41"/>
    <mergeCell ref="G42:H42"/>
    <mergeCell ref="G43:H43"/>
    <mergeCell ref="G44:H44"/>
    <mergeCell ref="G33:H33"/>
    <mergeCell ref="G34:H34"/>
    <mergeCell ref="G35:H35"/>
    <mergeCell ref="G36:H36"/>
    <mergeCell ref="G37:H37"/>
    <mergeCell ref="G38:H38"/>
    <mergeCell ref="G51:H51"/>
    <mergeCell ref="B52:H52"/>
    <mergeCell ref="B54:H54"/>
    <mergeCell ref="G55:H55"/>
    <mergeCell ref="G56:H56"/>
    <mergeCell ref="B58:H58"/>
    <mergeCell ref="G45:H45"/>
    <mergeCell ref="G46:H46"/>
    <mergeCell ref="G47:H47"/>
    <mergeCell ref="G48:H48"/>
    <mergeCell ref="G49:H49"/>
    <mergeCell ref="G50:H50"/>
    <mergeCell ref="G65:H65"/>
    <mergeCell ref="G66:H66"/>
    <mergeCell ref="B67:H67"/>
    <mergeCell ref="G68:H68"/>
    <mergeCell ref="G69:H69"/>
    <mergeCell ref="B71:H71"/>
    <mergeCell ref="G59:H59"/>
    <mergeCell ref="G60:H60"/>
    <mergeCell ref="G61:H61"/>
    <mergeCell ref="G62:H62"/>
    <mergeCell ref="G63:H63"/>
    <mergeCell ref="G64:H64"/>
    <mergeCell ref="G78:H78"/>
    <mergeCell ref="G79:H79"/>
    <mergeCell ref="G80:H80"/>
    <mergeCell ref="G81:H81"/>
    <mergeCell ref="B83:H83"/>
    <mergeCell ref="G84:H84"/>
    <mergeCell ref="G72:H72"/>
    <mergeCell ref="G73:H73"/>
    <mergeCell ref="G74:H74"/>
    <mergeCell ref="G75:H75"/>
    <mergeCell ref="G76:H76"/>
    <mergeCell ref="G77:H77"/>
    <mergeCell ref="G85:H85"/>
    <mergeCell ref="G86:H86"/>
    <mergeCell ref="B88:H88"/>
    <mergeCell ref="B89:H89"/>
    <mergeCell ref="B90:H90"/>
    <mergeCell ref="B91:B92"/>
    <mergeCell ref="E91:F91"/>
    <mergeCell ref="G91:H92"/>
    <mergeCell ref="C92:F92"/>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6F53B210-D30D-4C57-84C1-899C0CF9F163}">
      <formula1>#REF!</formula1>
    </dataValidation>
    <dataValidation type="list" allowBlank="1" showInputMessage="1" showErrorMessage="1" sqref="WVR983033 K9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2897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361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825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289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753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217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681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145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609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073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537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001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465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0929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393" xr:uid="{606998AB-7B3F-4CE6-B982-E9B88CA2DE8B}">
      <formula1>$M$11:$M$21</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BBDA1958-BA6C-4766-A699-336BFDEBBFDC}">
      <formula1>$N$9:$N$9</formula1>
    </dataValidation>
    <dataValidation type="list" allowBlank="1" showInputMessage="1" showErrorMessage="1" sqref="K8" xr:uid="{14839A5D-B36E-4D89-95D8-53B2A39E8429}">
      <formula1>"2022,2023,2024,2025, 2026"</formula1>
    </dataValidation>
    <dataValidation type="list" allowBlank="1" showInputMessage="1" showErrorMessage="1" sqref="K13" xr:uid="{3C805BAB-D038-4E15-9A6C-1D48FEB815F2}">
      <formula1>$N$9:$N$41</formula1>
    </dataValidation>
  </dataValidations>
  <hyperlinks>
    <hyperlink ref="M9" r:id="rId1" display="https://www.dot.ny.gov/main/business-center/contractors/construction-division/fuel-asphalt-steel-price-adjustments?nd=nysdot" xr:uid="{021C29CF-FD04-4A72-BAF3-8322E248A94D}"/>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17808-E674-41C3-B84C-E4FBEBDB8FCD}">
  <dimension ref="B1:W145"/>
  <sheetViews>
    <sheetView showGridLines="0" showRowColHeaders="0" zoomScale="90" zoomScaleNormal="90" workbookViewId="0">
      <selection activeCell="G10" sqref="G10"/>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March</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71" t="s">
        <v>159</v>
      </c>
      <c r="G4" s="301" t="s">
        <v>160</v>
      </c>
      <c r="H4" s="302"/>
      <c r="I4" s="170"/>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March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69"/>
      <c r="J8" s="84" t="s">
        <v>140</v>
      </c>
      <c r="K8" s="85">
        <v>2023</v>
      </c>
      <c r="M8" s="290"/>
      <c r="N8" s="291"/>
    </row>
    <row r="9" spans="2:17" ht="24" customHeight="1" x14ac:dyDescent="0.25">
      <c r="B9" s="279" t="s">
        <v>11</v>
      </c>
      <c r="C9" s="279"/>
      <c r="D9" s="279"/>
      <c r="E9" s="279"/>
      <c r="F9" s="279"/>
      <c r="G9" s="279"/>
      <c r="H9" s="279"/>
      <c r="I9" s="169"/>
      <c r="J9" s="84" t="s">
        <v>141</v>
      </c>
      <c r="K9" s="85" t="s">
        <v>150</v>
      </c>
      <c r="L9" s="86"/>
      <c r="M9" s="87" t="s">
        <v>143</v>
      </c>
      <c r="N9" s="88">
        <v>2022</v>
      </c>
    </row>
    <row r="10" spans="2:17" ht="24" customHeight="1" thickBot="1" x14ac:dyDescent="0.3">
      <c r="B10" s="293" t="s">
        <v>12</v>
      </c>
      <c r="C10" s="293"/>
      <c r="D10" s="294" t="str">
        <f>CONCATENATE("The ",F1," ",G1," Average is")</f>
        <v>The March 2023 Average is</v>
      </c>
      <c r="E10" s="294"/>
      <c r="F10" s="294"/>
      <c r="G10" s="20">
        <f>K13</f>
        <v>617</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69"/>
      <c r="J13" s="95" t="s">
        <v>149</v>
      </c>
      <c r="K13" s="96">
        <v>617</v>
      </c>
      <c r="M13" s="91" t="s">
        <v>150</v>
      </c>
      <c r="N13" s="93" t="s">
        <v>116</v>
      </c>
      <c r="P13" s="24"/>
      <c r="Q13" s="24"/>
    </row>
    <row r="14" spans="2:17" ht="24" customHeight="1" x14ac:dyDescent="0.25">
      <c r="B14" s="279" t="s">
        <v>16</v>
      </c>
      <c r="C14" s="279"/>
      <c r="D14" s="279"/>
      <c r="E14" s="279"/>
      <c r="F14" s="279"/>
      <c r="G14" s="279"/>
      <c r="H14" s="279"/>
      <c r="I14" s="169"/>
      <c r="J14" s="1"/>
      <c r="K14" s="1"/>
      <c r="M14" s="91" t="s">
        <v>142</v>
      </c>
      <c r="N14" s="97">
        <v>655</v>
      </c>
      <c r="P14" s="24"/>
      <c r="Q14" s="24"/>
    </row>
    <row r="15" spans="2:17" ht="24" customHeight="1" x14ac:dyDescent="0.25">
      <c r="B15" s="279" t="s">
        <v>17</v>
      </c>
      <c r="C15" s="279"/>
      <c r="D15" s="279"/>
      <c r="E15" s="279"/>
      <c r="F15" s="279"/>
      <c r="G15" s="279"/>
      <c r="H15" s="279"/>
      <c r="I15" s="169"/>
      <c r="J15" s="1"/>
      <c r="K15" s="1"/>
      <c r="M15" s="91" t="s">
        <v>151</v>
      </c>
      <c r="N15" s="97">
        <v>719</v>
      </c>
      <c r="P15" s="24"/>
      <c r="Q15" s="24"/>
    </row>
    <row r="16" spans="2:17" ht="24" customHeight="1" x14ac:dyDescent="0.25">
      <c r="B16" s="279" t="s">
        <v>18</v>
      </c>
      <c r="C16" s="279"/>
      <c r="D16" s="279"/>
      <c r="E16" s="279"/>
      <c r="F16" s="279"/>
      <c r="G16" s="279"/>
      <c r="H16" s="279"/>
      <c r="I16" s="169"/>
      <c r="J16" s="1"/>
      <c r="K16" s="1"/>
      <c r="M16" s="91" t="s">
        <v>152</v>
      </c>
      <c r="N16" s="97">
        <v>779</v>
      </c>
      <c r="P16" s="24"/>
      <c r="Q16" s="24"/>
    </row>
    <row r="17" spans="2:23" ht="24" customHeight="1" x14ac:dyDescent="0.25">
      <c r="B17" s="279" t="s">
        <v>19</v>
      </c>
      <c r="C17" s="279"/>
      <c r="D17" s="279"/>
      <c r="E17" s="279"/>
      <c r="F17" s="279"/>
      <c r="G17" s="279"/>
      <c r="H17" s="279"/>
      <c r="I17" s="169"/>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68"/>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v>690</v>
      </c>
      <c r="P21" s="24"/>
      <c r="Q21" s="24"/>
    </row>
    <row r="22" spans="2:23" ht="29.15" customHeight="1" thickBot="1" x14ac:dyDescent="0.35">
      <c r="B22" s="32" t="s">
        <v>29</v>
      </c>
      <c r="C22" s="33" t="s">
        <v>30</v>
      </c>
      <c r="D22" s="34">
        <v>100</v>
      </c>
      <c r="E22" s="35">
        <v>0.2</v>
      </c>
      <c r="F22" s="36">
        <v>100.2</v>
      </c>
      <c r="G22" s="259">
        <f t="shared" ref="G22:G51" si="0">IF((ABS((($K$13-$K$12)/235)*F22/100))&gt;0.01, ((($K$13-$K$12)/235)*F22/100), 0)</f>
        <v>0.20040000000000002</v>
      </c>
      <c r="H22" s="260" t="e">
        <f t="shared" ref="H22:H31" si="1">IF((ABS((J13-J12)*E22/100))&gt;0.1, (J13-J12)*E22/100, 0)</f>
        <v>#VALUE!</v>
      </c>
      <c r="I22" s="37"/>
      <c r="K22" s="99"/>
      <c r="L22" s="1"/>
      <c r="M22" s="101" t="s">
        <v>158</v>
      </c>
      <c r="N22" s="102">
        <v>640</v>
      </c>
      <c r="P22" s="24"/>
      <c r="Q22" s="24"/>
    </row>
    <row r="23" spans="2:23" ht="29.15" customHeight="1" x14ac:dyDescent="0.3">
      <c r="B23" s="38">
        <v>702.30010000000004</v>
      </c>
      <c r="C23" s="39" t="s">
        <v>31</v>
      </c>
      <c r="D23" s="40">
        <v>55</v>
      </c>
      <c r="E23" s="40">
        <v>1.7</v>
      </c>
      <c r="F23" s="41">
        <v>56.7</v>
      </c>
      <c r="G23" s="252">
        <f t="shared" si="0"/>
        <v>0.11340000000000001</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0.11340000000000001</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0.13140000000000002</v>
      </c>
      <c r="H25" s="253">
        <f t="shared" si="1"/>
        <v>0</v>
      </c>
      <c r="I25" s="37"/>
      <c r="M25" s="91" t="s">
        <v>146</v>
      </c>
      <c r="N25" s="97">
        <v>626</v>
      </c>
    </row>
    <row r="26" spans="2:23" ht="29.15" customHeight="1" x14ac:dyDescent="0.3">
      <c r="B26" s="38">
        <v>702.31020000000001</v>
      </c>
      <c r="C26" s="39" t="s">
        <v>34</v>
      </c>
      <c r="D26" s="40">
        <v>63</v>
      </c>
      <c r="E26" s="40">
        <v>2.7</v>
      </c>
      <c r="F26" s="41">
        <v>65.7</v>
      </c>
      <c r="G26" s="252">
        <f t="shared" si="0"/>
        <v>0.13140000000000002</v>
      </c>
      <c r="H26" s="253">
        <f t="shared" si="1"/>
        <v>0</v>
      </c>
      <c r="I26" s="37"/>
      <c r="M26" s="91" t="s">
        <v>148</v>
      </c>
      <c r="N26" s="97">
        <v>608</v>
      </c>
    </row>
    <row r="27" spans="2:23" ht="29.15" customHeight="1" x14ac:dyDescent="0.3">
      <c r="B27" s="38">
        <v>702.32010000000002</v>
      </c>
      <c r="C27" s="39" t="s">
        <v>35</v>
      </c>
      <c r="D27" s="40">
        <v>65</v>
      </c>
      <c r="E27" s="40">
        <v>8.1999999999999993</v>
      </c>
      <c r="F27" s="41">
        <v>73.2</v>
      </c>
      <c r="G27" s="252">
        <f t="shared" si="0"/>
        <v>0.1464</v>
      </c>
      <c r="H27" s="253">
        <f t="shared" si="1"/>
        <v>0</v>
      </c>
      <c r="I27" s="37"/>
      <c r="M27" s="91" t="s">
        <v>150</v>
      </c>
      <c r="N27" s="97">
        <v>617</v>
      </c>
    </row>
    <row r="28" spans="2:23" ht="29.15" customHeight="1" x14ac:dyDescent="0.3">
      <c r="B28" s="38">
        <v>702.33010000000002</v>
      </c>
      <c r="C28" s="39" t="s">
        <v>36</v>
      </c>
      <c r="D28" s="40">
        <v>65</v>
      </c>
      <c r="E28" s="40">
        <v>8.1999999999999993</v>
      </c>
      <c r="F28" s="41">
        <v>73.2</v>
      </c>
      <c r="G28" s="252">
        <f t="shared" si="0"/>
        <v>0.1464</v>
      </c>
      <c r="H28" s="253">
        <f t="shared" si="1"/>
        <v>0</v>
      </c>
      <c r="I28" s="37"/>
      <c r="M28" s="91" t="s">
        <v>142</v>
      </c>
      <c r="N28" s="97"/>
    </row>
    <row r="29" spans="2:23" ht="29.15" customHeight="1" x14ac:dyDescent="0.3">
      <c r="B29" s="38">
        <v>702.34010000000001</v>
      </c>
      <c r="C29" s="39" t="s">
        <v>37</v>
      </c>
      <c r="D29" s="40">
        <v>65</v>
      </c>
      <c r="E29" s="40">
        <v>2.7</v>
      </c>
      <c r="F29" s="41">
        <v>67.7</v>
      </c>
      <c r="G29" s="252">
        <f t="shared" si="0"/>
        <v>0.13540000000000002</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0.1464</v>
      </c>
      <c r="H30" s="253">
        <f t="shared" si="1"/>
        <v>0</v>
      </c>
      <c r="I30" s="37"/>
      <c r="M30" s="91" t="s">
        <v>152</v>
      </c>
      <c r="N30" s="97"/>
    </row>
    <row r="31" spans="2:23" ht="29.15" customHeight="1" x14ac:dyDescent="0.3">
      <c r="B31" s="38">
        <v>702.3501</v>
      </c>
      <c r="C31" s="39" t="s">
        <v>39</v>
      </c>
      <c r="D31" s="40">
        <v>57</v>
      </c>
      <c r="E31" s="40">
        <v>0.2</v>
      </c>
      <c r="F31" s="41">
        <v>57.2</v>
      </c>
      <c r="G31" s="252">
        <f t="shared" si="0"/>
        <v>0.11440000000000002</v>
      </c>
      <c r="H31" s="253">
        <f t="shared" si="1"/>
        <v>0</v>
      </c>
      <c r="I31" s="37"/>
      <c r="M31" s="91" t="s">
        <v>153</v>
      </c>
      <c r="N31" s="97"/>
    </row>
    <row r="32" spans="2:23" ht="29.15" customHeight="1" x14ac:dyDescent="0.3">
      <c r="B32" s="43" t="s">
        <v>40</v>
      </c>
      <c r="C32" s="44" t="s">
        <v>39</v>
      </c>
      <c r="D32" s="45">
        <v>65</v>
      </c>
      <c r="E32" s="45">
        <v>0.2</v>
      </c>
      <c r="F32" s="46">
        <v>65.2</v>
      </c>
      <c r="G32" s="277">
        <f t="shared" si="0"/>
        <v>0.13040000000000002</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0.11440000000000002</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0.13040000000000002</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0.13140000000000002</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0.13140000000000002</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0.1464</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0.12540000000000001</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0.12540000000000001</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0.13540000000000002</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0.15040000000000001</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0.15040000000000001</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0.11440000000000002</v>
      </c>
      <c r="H43" s="253" t="e">
        <f>IF((ABS((#REF!-#REF!)*E43/100))&gt;0.1, (#REF!-#REF!)*E43/100, 0)</f>
        <v>#REF!</v>
      </c>
      <c r="I43" s="37"/>
    </row>
    <row r="44" spans="2:14" ht="29.15" customHeight="1" x14ac:dyDescent="0.3">
      <c r="B44" s="43" t="s">
        <v>56</v>
      </c>
      <c r="C44" s="44" t="s">
        <v>55</v>
      </c>
      <c r="D44" s="45">
        <v>65</v>
      </c>
      <c r="E44" s="45">
        <v>0.2</v>
      </c>
      <c r="F44" s="46">
        <v>65.2</v>
      </c>
      <c r="G44" s="277">
        <f t="shared" si="0"/>
        <v>0.13040000000000002</v>
      </c>
      <c r="H44" s="278" t="e">
        <f>IF((ABS((#REF!-#REF!)*E44/100))&gt;0.1, (#REF!-#REF!)*E44/100, 0)</f>
        <v>#REF!</v>
      </c>
      <c r="I44" s="37"/>
    </row>
    <row r="45" spans="2:14" ht="29.15" customHeight="1" x14ac:dyDescent="0.3">
      <c r="B45" s="38" t="s">
        <v>57</v>
      </c>
      <c r="C45" s="39" t="s">
        <v>58</v>
      </c>
      <c r="D45" s="40">
        <v>57</v>
      </c>
      <c r="E45" s="40">
        <v>0.2</v>
      </c>
      <c r="F45" s="41">
        <v>57.2</v>
      </c>
      <c r="G45" s="252">
        <f t="shared" si="0"/>
        <v>0.11440000000000002</v>
      </c>
      <c r="H45" s="253" t="e">
        <f>IF((ABS((#REF!-#REF!)*E45/100))&gt;0.1, (#REF!-#REF!)*E45/100, 0)</f>
        <v>#REF!</v>
      </c>
      <c r="I45" s="37"/>
    </row>
    <row r="46" spans="2:14" ht="29.15" customHeight="1" x14ac:dyDescent="0.3">
      <c r="B46" s="43" t="s">
        <v>59</v>
      </c>
      <c r="C46" s="44" t="s">
        <v>58</v>
      </c>
      <c r="D46" s="45">
        <v>65</v>
      </c>
      <c r="E46" s="47">
        <v>0.2</v>
      </c>
      <c r="F46" s="46">
        <v>65.2</v>
      </c>
      <c r="G46" s="277">
        <f t="shared" si="0"/>
        <v>0.13040000000000002</v>
      </c>
      <c r="H46" s="278" t="e">
        <f>IF((ABS((#REF!-#REF!)*E46/100))&gt;0.1, (#REF!-#REF!)*E46/100, 0)</f>
        <v>#REF!</v>
      </c>
      <c r="I46" s="37"/>
    </row>
    <row r="47" spans="2:14" ht="29.15" customHeight="1" x14ac:dyDescent="0.3">
      <c r="B47" s="38">
        <v>702.46010000000001</v>
      </c>
      <c r="C47" s="39" t="s">
        <v>60</v>
      </c>
      <c r="D47" s="40">
        <v>62</v>
      </c>
      <c r="E47" s="40">
        <v>0.2</v>
      </c>
      <c r="F47" s="41">
        <v>62.2</v>
      </c>
      <c r="G47" s="252">
        <f t="shared" si="0"/>
        <v>0.12440000000000001</v>
      </c>
      <c r="H47" s="253" t="e">
        <f>IF((ABS((#REF!-#REF!)*E47/100))&gt;0.1, (#REF!-#REF!)*E47/100, 0)</f>
        <v>#REF!</v>
      </c>
      <c r="I47" s="37"/>
    </row>
    <row r="48" spans="2:14" ht="29.15" customHeight="1" x14ac:dyDescent="0.3">
      <c r="B48" s="38" t="s">
        <v>61</v>
      </c>
      <c r="C48" s="39" t="s">
        <v>62</v>
      </c>
      <c r="D48" s="40">
        <v>60</v>
      </c>
      <c r="E48" s="40">
        <v>2.7</v>
      </c>
      <c r="F48" s="41">
        <v>62.7</v>
      </c>
      <c r="G48" s="252">
        <f t="shared" si="0"/>
        <v>0.12540000000000001</v>
      </c>
      <c r="H48" s="253" t="e">
        <f>IF((ABS((#REF!-#REF!)*E48/100))&gt;0.1, (#REF!-#REF!)*E48/100, 0)</f>
        <v>#REF!</v>
      </c>
      <c r="I48" s="37"/>
    </row>
    <row r="49" spans="2:17" ht="29.15" customHeight="1" x14ac:dyDescent="0.3">
      <c r="B49" s="38" t="s">
        <v>63</v>
      </c>
      <c r="C49" s="39" t="s">
        <v>64</v>
      </c>
      <c r="D49" s="40">
        <v>65</v>
      </c>
      <c r="E49" s="40">
        <v>2.7</v>
      </c>
      <c r="F49" s="41">
        <v>67.7</v>
      </c>
      <c r="G49" s="252">
        <f t="shared" si="0"/>
        <v>0.13540000000000002</v>
      </c>
      <c r="H49" s="253" t="e">
        <f>IF((ABS((#REF!-#REF!)*E49/100))&gt;0.1, (#REF!-#REF!)*E49/100, 0)</f>
        <v>#REF!</v>
      </c>
      <c r="I49" s="37"/>
    </row>
    <row r="50" spans="2:17" ht="29.15" customHeight="1" x14ac:dyDescent="0.3">
      <c r="B50" s="38" t="s">
        <v>65</v>
      </c>
      <c r="C50" s="39" t="s">
        <v>66</v>
      </c>
      <c r="D50" s="40">
        <v>62</v>
      </c>
      <c r="E50" s="40">
        <v>0.2</v>
      </c>
      <c r="F50" s="41">
        <v>62.2</v>
      </c>
      <c r="G50" s="252">
        <f t="shared" si="0"/>
        <v>0.12440000000000001</v>
      </c>
      <c r="H50" s="253" t="e">
        <f>IF((ABS((#REF!-#REF!)*E50/100))&gt;0.1, (#REF!-#REF!)*E50/100, 0)</f>
        <v>#REF!</v>
      </c>
      <c r="I50" s="37"/>
    </row>
    <row r="51" spans="2:17" ht="29.15" customHeight="1" x14ac:dyDescent="0.3">
      <c r="B51" s="38" t="s">
        <v>67</v>
      </c>
      <c r="C51" s="39" t="s">
        <v>68</v>
      </c>
      <c r="D51" s="40">
        <v>40</v>
      </c>
      <c r="E51" s="40">
        <v>0.2</v>
      </c>
      <c r="F51" s="41">
        <v>40.200000000000003</v>
      </c>
      <c r="G51" s="252">
        <f t="shared" si="0"/>
        <v>8.0400000000000013E-2</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0.13200000000000001</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0.11240000000000001</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1.3207E-2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0.19040000000000001</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9.4470000000000005E-3</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0</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4.3239999999999998</v>
      </c>
      <c r="H74" s="260" t="e">
        <f>IF((ABS((#REF!-#REF!)*E74/100))&gt;0.1, (#REF!-#REF!)*E74/100, 0)</f>
        <v>#REF!</v>
      </c>
      <c r="I74" s="37"/>
    </row>
    <row r="75" spans="2:17" ht="22" customHeight="1" x14ac:dyDescent="0.3">
      <c r="B75" s="66" t="s">
        <v>91</v>
      </c>
      <c r="C75" s="62" t="s">
        <v>92</v>
      </c>
      <c r="D75" s="40">
        <v>9</v>
      </c>
      <c r="E75" s="40">
        <v>0.2</v>
      </c>
      <c r="F75" s="41">
        <v>9.1999999999999993</v>
      </c>
      <c r="G75" s="252">
        <f t="shared" si="2"/>
        <v>4.3239999999999998</v>
      </c>
      <c r="H75" s="253" t="e">
        <f>IF((ABS((#REF!-#REF!)*E75/100))&gt;0.1, (#REF!-#REF!)*E75/100, 0)</f>
        <v>#REF!</v>
      </c>
      <c r="I75" s="37"/>
    </row>
    <row r="76" spans="2:17" ht="22" customHeight="1" x14ac:dyDescent="0.3">
      <c r="B76" s="66" t="s">
        <v>93</v>
      </c>
      <c r="C76" s="62" t="s">
        <v>94</v>
      </c>
      <c r="D76" s="40">
        <v>9</v>
      </c>
      <c r="E76" s="40">
        <v>0.2</v>
      </c>
      <c r="F76" s="41">
        <v>9.1999999999999993</v>
      </c>
      <c r="G76" s="252">
        <f t="shared" si="2"/>
        <v>4.3239999999999998</v>
      </c>
      <c r="H76" s="253" t="e">
        <f>IF((ABS((#REF!-#REF!)*E76/100))&gt;0.1, (#REF!-#REF!)*E76/100, 0)</f>
        <v>#REF!</v>
      </c>
      <c r="I76" s="37"/>
    </row>
    <row r="77" spans="2:17" ht="22" customHeight="1" x14ac:dyDescent="0.3">
      <c r="B77" s="66" t="s">
        <v>95</v>
      </c>
      <c r="C77" s="62" t="s">
        <v>96</v>
      </c>
      <c r="D77" s="40">
        <v>7.5</v>
      </c>
      <c r="E77" s="40">
        <v>0.2</v>
      </c>
      <c r="F77" s="41">
        <v>7.7</v>
      </c>
      <c r="G77" s="252">
        <f t="shared" si="2"/>
        <v>3.6190000000000002</v>
      </c>
      <c r="H77" s="253" t="e">
        <f>IF((ABS((#REF!-#REF!)*E77/100))&gt;0.1, (#REF!-#REF!)*E77/100, 0)</f>
        <v>#REF!</v>
      </c>
      <c r="I77" s="37"/>
    </row>
    <row r="78" spans="2:17" ht="22" customHeight="1" x14ac:dyDescent="0.3">
      <c r="B78" s="66" t="s">
        <v>97</v>
      </c>
      <c r="C78" s="62" t="s">
        <v>98</v>
      </c>
      <c r="D78" s="40">
        <v>7.5</v>
      </c>
      <c r="E78" s="40">
        <v>0.2</v>
      </c>
      <c r="F78" s="41">
        <v>7.7</v>
      </c>
      <c r="G78" s="252">
        <f t="shared" si="2"/>
        <v>3.6190000000000002</v>
      </c>
      <c r="H78" s="253" t="e">
        <f>IF((ABS((#REF!-#REF!)*E78/100))&gt;0.1, (#REF!-#REF!)*E78/100, 0)</f>
        <v>#REF!</v>
      </c>
      <c r="I78" s="37"/>
    </row>
    <row r="79" spans="2:17" ht="22" customHeight="1" x14ac:dyDescent="0.3">
      <c r="B79" s="66" t="s">
        <v>99</v>
      </c>
      <c r="C79" s="62" t="s">
        <v>100</v>
      </c>
      <c r="D79" s="40">
        <v>7.5</v>
      </c>
      <c r="E79" s="40">
        <v>0.2</v>
      </c>
      <c r="F79" s="41">
        <v>7.7</v>
      </c>
      <c r="G79" s="252">
        <f t="shared" si="2"/>
        <v>3.6190000000000002</v>
      </c>
      <c r="H79" s="253" t="e">
        <f>IF((ABS((#REF!-#REF!)*E79/100))&gt;0.1, (#REF!-#REF!)*E79/100, 0)</f>
        <v>#REF!</v>
      </c>
      <c r="I79" s="37"/>
    </row>
    <row r="80" spans="2:17" ht="22" customHeight="1" x14ac:dyDescent="0.3">
      <c r="B80" s="66" t="s">
        <v>101</v>
      </c>
      <c r="C80" s="62" t="s">
        <v>102</v>
      </c>
      <c r="D80" s="40">
        <v>7.5</v>
      </c>
      <c r="E80" s="40">
        <v>0.2</v>
      </c>
      <c r="F80" s="41">
        <v>7.7</v>
      </c>
      <c r="G80" s="252">
        <f t="shared" si="2"/>
        <v>3.6190000000000002</v>
      </c>
      <c r="H80" s="253" t="e">
        <f>IF((ABS((#REF!-#REF!)*E80/100))&gt;0.1, (#REF!-#REF!)*E80/100, 0)</f>
        <v>#REF!</v>
      </c>
      <c r="I80" s="37"/>
    </row>
    <row r="81" spans="2:14" ht="22" customHeight="1" x14ac:dyDescent="0.25">
      <c r="B81" s="66" t="s">
        <v>103</v>
      </c>
      <c r="C81" s="62" t="s">
        <v>104</v>
      </c>
      <c r="D81" s="40">
        <v>13.5</v>
      </c>
      <c r="E81" s="40">
        <v>0.2</v>
      </c>
      <c r="F81" s="41">
        <v>13.7</v>
      </c>
      <c r="G81" s="252">
        <f t="shared" si="2"/>
        <v>6.4390000000000001</v>
      </c>
      <c r="H81" s="253" t="e">
        <f>IF((ABS((#REF!-#REF!)*E81/100))&gt;0.1, (#REF!-#REF!)*E81/100, 0)</f>
        <v>#REF!</v>
      </c>
    </row>
    <row r="82" spans="2:14" ht="22" customHeight="1" thickBot="1" x14ac:dyDescent="0.3">
      <c r="B82" s="13" t="s">
        <v>105</v>
      </c>
      <c r="C82" s="67" t="s">
        <v>106</v>
      </c>
      <c r="D82" s="68">
        <v>12</v>
      </c>
      <c r="E82" s="68">
        <v>0.2</v>
      </c>
      <c r="F82" s="69">
        <v>12.2</v>
      </c>
      <c r="G82" s="250">
        <f t="shared" si="2"/>
        <v>5.734</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3.5249999999999999</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3.5249999999999999</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67"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0.20040000000000002</v>
      </c>
      <c r="E97" s="105" t="s">
        <v>163</v>
      </c>
      <c r="F97" s="80">
        <f>(45+G22)</f>
        <v>45.200400000000002</v>
      </c>
      <c r="G97" s="18"/>
      <c r="H97" s="18"/>
      <c r="J97" s="10"/>
      <c r="K97" s="10"/>
      <c r="L97" s="10"/>
      <c r="M97" s="1"/>
      <c r="N97" s="1"/>
    </row>
    <row r="98" spans="2:17" ht="43.5" customHeight="1" x14ac:dyDescent="0.4">
      <c r="B98" s="227" t="s">
        <v>121</v>
      </c>
      <c r="C98" s="227"/>
      <c r="D98" s="106">
        <f>F97</f>
        <v>45.200400000000002</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67"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0.11240000000000001</v>
      </c>
      <c r="E108" s="105" t="s">
        <v>163</v>
      </c>
      <c r="F108" s="80">
        <f>(45+G61)</f>
        <v>45.112400000000001</v>
      </c>
      <c r="G108" s="18"/>
      <c r="H108" s="18"/>
      <c r="J108" s="10"/>
      <c r="K108" s="10"/>
      <c r="L108" s="10"/>
      <c r="M108" s="1"/>
      <c r="N108" s="1"/>
    </row>
    <row r="109" spans="2:17" ht="43.5" customHeight="1" x14ac:dyDescent="0.4">
      <c r="B109" s="227" t="s">
        <v>121</v>
      </c>
      <c r="C109" s="227"/>
      <c r="D109" s="106">
        <f>F108</f>
        <v>45.112400000000001</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67"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9.4470000000000005E-3</v>
      </c>
      <c r="E119" s="105" t="s">
        <v>163</v>
      </c>
      <c r="F119" s="80">
        <f>(45+G67)</f>
        <v>45.009447000000002</v>
      </c>
      <c r="G119" s="18"/>
      <c r="H119" s="18"/>
      <c r="J119" s="10"/>
      <c r="K119" s="10"/>
      <c r="L119" s="10"/>
      <c r="M119" s="1"/>
      <c r="N119" s="1"/>
    </row>
    <row r="120" spans="2:17" ht="43.5" customHeight="1" x14ac:dyDescent="0.4">
      <c r="B120" s="227" t="s">
        <v>121</v>
      </c>
      <c r="C120" s="227"/>
      <c r="D120" s="106">
        <f>F119</f>
        <v>45.009447000000002</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67"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0</v>
      </c>
      <c r="E130" s="105" t="s">
        <v>163</v>
      </c>
      <c r="F130" s="80">
        <f>(45+G70)</f>
        <v>45</v>
      </c>
      <c r="G130" s="18"/>
      <c r="H130" s="18"/>
      <c r="J130" s="10"/>
      <c r="K130" s="10"/>
      <c r="L130" s="10"/>
      <c r="M130" s="1"/>
      <c r="N130" s="1"/>
    </row>
    <row r="131" spans="2:17" ht="43.5" customHeight="1" x14ac:dyDescent="0.4">
      <c r="B131" s="227" t="s">
        <v>121</v>
      </c>
      <c r="C131" s="227"/>
      <c r="D131" s="106">
        <f>F130</f>
        <v>45</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4.3239999999999998</v>
      </c>
      <c r="E141" s="105" t="s">
        <v>163</v>
      </c>
      <c r="F141" s="80">
        <f>(45+G74)</f>
        <v>49.323999999999998</v>
      </c>
      <c r="G141" s="18"/>
      <c r="H141" s="18"/>
      <c r="J141" s="10"/>
      <c r="K141" s="10"/>
      <c r="L141" s="10"/>
      <c r="M141" s="1"/>
      <c r="N141" s="1"/>
    </row>
    <row r="142" spans="2:17" ht="18" x14ac:dyDescent="0.4">
      <c r="B142" s="227" t="s">
        <v>121</v>
      </c>
      <c r="C142" s="227"/>
      <c r="D142" s="106">
        <f>F141</f>
        <v>49.323999999999998</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gS6gua+MaCKssS500BxoGdXr3/oZ0nYfm8JqNW8PjiApzi7w50tkeemioyNQQUqmrHJQNBigAuAnhcwP1BnK/A==" saltValue="GVpFjkoM8PF9Zwn8GAXxZQ==" spinCount="100000" sheet="1" formatColumns="0" formatRows="0"/>
  <mergeCells count="145">
    <mergeCell ref="B138:H138"/>
    <mergeCell ref="B139:H139"/>
    <mergeCell ref="B140:C140"/>
    <mergeCell ref="B142:C142"/>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02:H102"/>
    <mergeCell ref="B103:B104"/>
    <mergeCell ref="E103:F103"/>
    <mergeCell ref="G103:H104"/>
    <mergeCell ref="C104:F104"/>
    <mergeCell ref="B105:H105"/>
    <mergeCell ref="B94:H94"/>
    <mergeCell ref="B95:H95"/>
    <mergeCell ref="B96:C96"/>
    <mergeCell ref="B98:C98"/>
    <mergeCell ref="B100:H100"/>
    <mergeCell ref="B101:H101"/>
    <mergeCell ref="G86:H86"/>
    <mergeCell ref="G87:H87"/>
    <mergeCell ref="B89:H89"/>
    <mergeCell ref="B90:H90"/>
    <mergeCell ref="B91:H91"/>
    <mergeCell ref="B92:B93"/>
    <mergeCell ref="E92:F92"/>
    <mergeCell ref="G92:H93"/>
    <mergeCell ref="C93:F93"/>
    <mergeCell ref="G79:H79"/>
    <mergeCell ref="G80:H80"/>
    <mergeCell ref="G81:H81"/>
    <mergeCell ref="G82:H82"/>
    <mergeCell ref="B84:H84"/>
    <mergeCell ref="G85:H85"/>
    <mergeCell ref="G73:H73"/>
    <mergeCell ref="G74:H74"/>
    <mergeCell ref="G75:H75"/>
    <mergeCell ref="G76:H76"/>
    <mergeCell ref="G77:H77"/>
    <mergeCell ref="G78:H78"/>
    <mergeCell ref="G66:H66"/>
    <mergeCell ref="G67:H67"/>
    <mergeCell ref="B68:H68"/>
    <mergeCell ref="G69:H69"/>
    <mergeCell ref="G70:H70"/>
    <mergeCell ref="B72:H72"/>
    <mergeCell ref="G60:H60"/>
    <mergeCell ref="G61:H61"/>
    <mergeCell ref="G62:H62"/>
    <mergeCell ref="G63:H63"/>
    <mergeCell ref="G64:H64"/>
    <mergeCell ref="G65:H65"/>
    <mergeCell ref="G52:H52"/>
    <mergeCell ref="B53:H53"/>
    <mergeCell ref="B55:H55"/>
    <mergeCell ref="G56:H56"/>
    <mergeCell ref="G57:H57"/>
    <mergeCell ref="B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B20:H20"/>
    <mergeCell ref="G21:H21"/>
    <mergeCell ref="B11:H11"/>
    <mergeCell ref="J11:K1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s>
  <dataValidations count="5">
    <dataValidation type="list" allowBlank="1" showInputMessage="1" showErrorMessage="1" sqref="K8" xr:uid="{F8EDD610-2DBD-4EE6-995C-947FC6BD54D9}">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BE49AC3C-E246-4039-A6F3-F95909196B96}">
      <formula1>$N$9:$N$9</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3CCC1218-59B0-481E-8429-CAAA9072D88B}">
      <formula1>$M$11:$M$22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7CF58BBF-E770-45FD-B749-284BB869CC2A}">
      <formula1>#REF!</formula1>
    </dataValidation>
    <dataValidation type="list" allowBlank="1" showInputMessage="1" showErrorMessage="1" sqref="K13" xr:uid="{25D61C54-BB77-4CE0-AB84-7D1723C82546}">
      <formula1>$N$9:$N$42</formula1>
    </dataValidation>
  </dataValidations>
  <hyperlinks>
    <hyperlink ref="M9" r:id="rId1" display="https://www.dot.ny.gov/main/business-center/contractors/construction-division/fuel-asphalt-steel-price-adjustments?nd=nysdot" xr:uid="{576CA873-8140-450D-8291-05A717ED5612}"/>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01034-78EA-47C0-8017-0F3509A6652F}">
  <dimension ref="B1:W145"/>
  <sheetViews>
    <sheetView showGridLines="0" showRowColHeaders="0" zoomScale="90" zoomScaleNormal="90" workbookViewId="0">
      <selection activeCell="G10" sqref="G10"/>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February</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66" t="s">
        <v>159</v>
      </c>
      <c r="G4" s="301" t="s">
        <v>160</v>
      </c>
      <c r="H4" s="302"/>
      <c r="I4" s="165"/>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February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64"/>
      <c r="J8" s="84" t="s">
        <v>140</v>
      </c>
      <c r="K8" s="85">
        <v>2023</v>
      </c>
      <c r="M8" s="290"/>
      <c r="N8" s="291"/>
    </row>
    <row r="9" spans="2:17" ht="24" customHeight="1" x14ac:dyDescent="0.25">
      <c r="B9" s="279" t="s">
        <v>11</v>
      </c>
      <c r="C9" s="279"/>
      <c r="D9" s="279"/>
      <c r="E9" s="279"/>
      <c r="F9" s="279"/>
      <c r="G9" s="279"/>
      <c r="H9" s="279"/>
      <c r="I9" s="164"/>
      <c r="J9" s="84" t="s">
        <v>141</v>
      </c>
      <c r="K9" s="85" t="s">
        <v>148</v>
      </c>
      <c r="L9" s="86"/>
      <c r="M9" s="87" t="s">
        <v>143</v>
      </c>
      <c r="N9" s="88">
        <v>2022</v>
      </c>
    </row>
    <row r="10" spans="2:17" ht="24" customHeight="1" thickBot="1" x14ac:dyDescent="0.3">
      <c r="B10" s="293" t="s">
        <v>12</v>
      </c>
      <c r="C10" s="293"/>
      <c r="D10" s="294" t="str">
        <f>CONCATENATE("The ",F1," ",G1," Average is")</f>
        <v>The February 2023 Average is</v>
      </c>
      <c r="E10" s="294"/>
      <c r="F10" s="294"/>
      <c r="G10" s="20">
        <f>K13</f>
        <v>608</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64"/>
      <c r="J13" s="95" t="s">
        <v>149</v>
      </c>
      <c r="K13" s="96">
        <v>608</v>
      </c>
      <c r="M13" s="91" t="s">
        <v>150</v>
      </c>
      <c r="N13" s="93" t="s">
        <v>116</v>
      </c>
      <c r="P13" s="24"/>
      <c r="Q13" s="24"/>
    </row>
    <row r="14" spans="2:17" ht="24" customHeight="1" x14ac:dyDescent="0.25">
      <c r="B14" s="279" t="s">
        <v>16</v>
      </c>
      <c r="C14" s="279"/>
      <c r="D14" s="279"/>
      <c r="E14" s="279"/>
      <c r="F14" s="279"/>
      <c r="G14" s="279"/>
      <c r="H14" s="279"/>
      <c r="I14" s="164"/>
      <c r="J14" s="1"/>
      <c r="K14" s="1"/>
      <c r="M14" s="91" t="s">
        <v>142</v>
      </c>
      <c r="N14" s="97">
        <v>655</v>
      </c>
      <c r="P14" s="24"/>
      <c r="Q14" s="24"/>
    </row>
    <row r="15" spans="2:17" ht="24" customHeight="1" x14ac:dyDescent="0.25">
      <c r="B15" s="279" t="s">
        <v>17</v>
      </c>
      <c r="C15" s="279"/>
      <c r="D15" s="279"/>
      <c r="E15" s="279"/>
      <c r="F15" s="279"/>
      <c r="G15" s="279"/>
      <c r="H15" s="279"/>
      <c r="I15" s="164"/>
      <c r="J15" s="1"/>
      <c r="K15" s="1"/>
      <c r="M15" s="91" t="s">
        <v>151</v>
      </c>
      <c r="N15" s="97">
        <v>719</v>
      </c>
      <c r="P15" s="24"/>
      <c r="Q15" s="24"/>
    </row>
    <row r="16" spans="2:17" ht="24" customHeight="1" x14ac:dyDescent="0.25">
      <c r="B16" s="279" t="s">
        <v>18</v>
      </c>
      <c r="C16" s="279"/>
      <c r="D16" s="279"/>
      <c r="E16" s="279"/>
      <c r="F16" s="279"/>
      <c r="G16" s="279"/>
      <c r="H16" s="279"/>
      <c r="I16" s="164"/>
      <c r="J16" s="1"/>
      <c r="K16" s="1"/>
      <c r="M16" s="91" t="s">
        <v>152</v>
      </c>
      <c r="N16" s="97">
        <v>779</v>
      </c>
      <c r="P16" s="24"/>
      <c r="Q16" s="24"/>
    </row>
    <row r="17" spans="2:23" ht="24" customHeight="1" x14ac:dyDescent="0.25">
      <c r="B17" s="279" t="s">
        <v>19</v>
      </c>
      <c r="C17" s="279"/>
      <c r="D17" s="279"/>
      <c r="E17" s="279"/>
      <c r="F17" s="279"/>
      <c r="G17" s="279"/>
      <c r="H17" s="279"/>
      <c r="I17" s="164"/>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63"/>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v>690</v>
      </c>
      <c r="P21" s="24"/>
      <c r="Q21" s="24"/>
    </row>
    <row r="22" spans="2:23" ht="29.15" customHeight="1" thickBot="1" x14ac:dyDescent="0.35">
      <c r="B22" s="32" t="s">
        <v>29</v>
      </c>
      <c r="C22" s="33" t="s">
        <v>30</v>
      </c>
      <c r="D22" s="34">
        <v>100</v>
      </c>
      <c r="E22" s="35">
        <v>0.2</v>
      </c>
      <c r="F22" s="36">
        <v>100.2</v>
      </c>
      <c r="G22" s="259">
        <f t="shared" ref="G22:G51" si="0">IF((ABS((($K$13-$K$12)/235)*F22/100))&gt;0.01, ((($K$13-$K$12)/235)*F22/100), 0)</f>
        <v>0.16202553191489366</v>
      </c>
      <c r="H22" s="260" t="e">
        <f t="shared" ref="H22:H31" si="1">IF((ABS((J13-J12)*E22/100))&gt;0.1, (J13-J12)*E22/100, 0)</f>
        <v>#VALUE!</v>
      </c>
      <c r="I22" s="37"/>
      <c r="K22" s="99"/>
      <c r="L22" s="1"/>
      <c r="M22" s="101" t="s">
        <v>158</v>
      </c>
      <c r="N22" s="102">
        <v>640</v>
      </c>
      <c r="P22" s="24"/>
      <c r="Q22" s="24"/>
    </row>
    <row r="23" spans="2:23" ht="29.15" customHeight="1" x14ac:dyDescent="0.3">
      <c r="B23" s="38">
        <v>702.30010000000004</v>
      </c>
      <c r="C23" s="39" t="s">
        <v>31</v>
      </c>
      <c r="D23" s="40">
        <v>55</v>
      </c>
      <c r="E23" s="40">
        <v>1.7</v>
      </c>
      <c r="F23" s="41">
        <v>56.7</v>
      </c>
      <c r="G23" s="252">
        <f t="shared" si="0"/>
        <v>9.1685106382978721E-2</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9.1685106382978721E-2</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0.10623829787234045</v>
      </c>
      <c r="H25" s="253">
        <f t="shared" si="1"/>
        <v>0</v>
      </c>
      <c r="I25" s="37"/>
      <c r="M25" s="91" t="s">
        <v>146</v>
      </c>
      <c r="N25" s="97">
        <v>626</v>
      </c>
    </row>
    <row r="26" spans="2:23" ht="29.15" customHeight="1" x14ac:dyDescent="0.3">
      <c r="B26" s="38">
        <v>702.31020000000001</v>
      </c>
      <c r="C26" s="39" t="s">
        <v>34</v>
      </c>
      <c r="D26" s="40">
        <v>63</v>
      </c>
      <c r="E26" s="40">
        <v>2.7</v>
      </c>
      <c r="F26" s="41">
        <v>65.7</v>
      </c>
      <c r="G26" s="252">
        <f t="shared" si="0"/>
        <v>0.10623829787234045</v>
      </c>
      <c r="H26" s="253">
        <f t="shared" si="1"/>
        <v>0</v>
      </c>
      <c r="I26" s="37"/>
      <c r="M26" s="91" t="s">
        <v>148</v>
      </c>
      <c r="N26" s="97">
        <v>608</v>
      </c>
    </row>
    <row r="27" spans="2:23" ht="29.15" customHeight="1" x14ac:dyDescent="0.3">
      <c r="B27" s="38">
        <v>702.32010000000002</v>
      </c>
      <c r="C27" s="39" t="s">
        <v>35</v>
      </c>
      <c r="D27" s="40">
        <v>65</v>
      </c>
      <c r="E27" s="40">
        <v>8.1999999999999993</v>
      </c>
      <c r="F27" s="41">
        <v>73.2</v>
      </c>
      <c r="G27" s="252">
        <f t="shared" si="0"/>
        <v>0.11836595744680853</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0.11836595744680853</v>
      </c>
      <c r="H28" s="253">
        <f t="shared" si="1"/>
        <v>0</v>
      </c>
      <c r="I28" s="37"/>
      <c r="M28" s="91" t="s">
        <v>142</v>
      </c>
      <c r="N28" s="97"/>
    </row>
    <row r="29" spans="2:23" ht="29.15" customHeight="1" x14ac:dyDescent="0.3">
      <c r="B29" s="38">
        <v>702.34010000000001</v>
      </c>
      <c r="C29" s="39" t="s">
        <v>37</v>
      </c>
      <c r="D29" s="40">
        <v>65</v>
      </c>
      <c r="E29" s="40">
        <v>2.7</v>
      </c>
      <c r="F29" s="41">
        <v>67.7</v>
      </c>
      <c r="G29" s="252">
        <f t="shared" si="0"/>
        <v>0.10947234042553193</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0.11836595744680853</v>
      </c>
      <c r="H30" s="253">
        <f t="shared" si="1"/>
        <v>0</v>
      </c>
      <c r="I30" s="37"/>
      <c r="M30" s="91" t="s">
        <v>152</v>
      </c>
      <c r="N30" s="97"/>
    </row>
    <row r="31" spans="2:23" ht="29.15" customHeight="1" x14ac:dyDescent="0.3">
      <c r="B31" s="38">
        <v>702.3501</v>
      </c>
      <c r="C31" s="39" t="s">
        <v>39</v>
      </c>
      <c r="D31" s="40">
        <v>57</v>
      </c>
      <c r="E31" s="40">
        <v>0.2</v>
      </c>
      <c r="F31" s="41">
        <v>57.2</v>
      </c>
      <c r="G31" s="252">
        <f t="shared" si="0"/>
        <v>9.249361702127662E-2</v>
      </c>
      <c r="H31" s="253">
        <f t="shared" si="1"/>
        <v>0</v>
      </c>
      <c r="I31" s="37"/>
      <c r="M31" s="91" t="s">
        <v>153</v>
      </c>
      <c r="N31" s="97"/>
    </row>
    <row r="32" spans="2:23" ht="29.15" customHeight="1" x14ac:dyDescent="0.3">
      <c r="B32" s="43" t="s">
        <v>40</v>
      </c>
      <c r="C32" s="44" t="s">
        <v>39</v>
      </c>
      <c r="D32" s="45">
        <v>65</v>
      </c>
      <c r="E32" s="45">
        <v>0.2</v>
      </c>
      <c r="F32" s="46">
        <v>65.2</v>
      </c>
      <c r="G32" s="277">
        <f t="shared" si="0"/>
        <v>0.10542978723404257</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9.249361702127662E-2</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0.10542978723404257</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0.10623829787234045</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0.10623829787234045</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0.11836595744680853</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0.10138723404255319</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0.10138723404255319</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0.10947234042553193</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0.12160000000000001</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0.12160000000000001</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9.249361702127662E-2</v>
      </c>
      <c r="H43" s="253" t="e">
        <f>IF((ABS((#REF!-#REF!)*E43/100))&gt;0.1, (#REF!-#REF!)*E43/100, 0)</f>
        <v>#REF!</v>
      </c>
      <c r="I43" s="37"/>
    </row>
    <row r="44" spans="2:14" ht="29.15" customHeight="1" x14ac:dyDescent="0.3">
      <c r="B44" s="43" t="s">
        <v>56</v>
      </c>
      <c r="C44" s="44" t="s">
        <v>55</v>
      </c>
      <c r="D44" s="45">
        <v>65</v>
      </c>
      <c r="E44" s="45">
        <v>0.2</v>
      </c>
      <c r="F44" s="46">
        <v>65.2</v>
      </c>
      <c r="G44" s="277">
        <f t="shared" si="0"/>
        <v>0.10542978723404257</v>
      </c>
      <c r="H44" s="278" t="e">
        <f>IF((ABS((#REF!-#REF!)*E44/100))&gt;0.1, (#REF!-#REF!)*E44/100, 0)</f>
        <v>#REF!</v>
      </c>
      <c r="I44" s="37"/>
    </row>
    <row r="45" spans="2:14" ht="29.15" customHeight="1" x14ac:dyDescent="0.3">
      <c r="B45" s="38" t="s">
        <v>57</v>
      </c>
      <c r="C45" s="39" t="s">
        <v>58</v>
      </c>
      <c r="D45" s="40">
        <v>57</v>
      </c>
      <c r="E45" s="40">
        <v>0.2</v>
      </c>
      <c r="F45" s="41">
        <v>57.2</v>
      </c>
      <c r="G45" s="252">
        <f t="shared" si="0"/>
        <v>9.249361702127662E-2</v>
      </c>
      <c r="H45" s="253" t="e">
        <f>IF((ABS((#REF!-#REF!)*E45/100))&gt;0.1, (#REF!-#REF!)*E45/100, 0)</f>
        <v>#REF!</v>
      </c>
      <c r="I45" s="37"/>
    </row>
    <row r="46" spans="2:14" ht="29.15" customHeight="1" x14ac:dyDescent="0.3">
      <c r="B46" s="43" t="s">
        <v>59</v>
      </c>
      <c r="C46" s="44" t="s">
        <v>58</v>
      </c>
      <c r="D46" s="45">
        <v>65</v>
      </c>
      <c r="E46" s="47">
        <v>0.2</v>
      </c>
      <c r="F46" s="46">
        <v>65.2</v>
      </c>
      <c r="G46" s="277">
        <f t="shared" si="0"/>
        <v>0.10542978723404257</v>
      </c>
      <c r="H46" s="278" t="e">
        <f>IF((ABS((#REF!-#REF!)*E46/100))&gt;0.1, (#REF!-#REF!)*E46/100, 0)</f>
        <v>#REF!</v>
      </c>
      <c r="I46" s="37"/>
    </row>
    <row r="47" spans="2:14" ht="29.15" customHeight="1" x14ac:dyDescent="0.3">
      <c r="B47" s="38">
        <v>702.46010000000001</v>
      </c>
      <c r="C47" s="39" t="s">
        <v>60</v>
      </c>
      <c r="D47" s="40">
        <v>62</v>
      </c>
      <c r="E47" s="40">
        <v>0.2</v>
      </c>
      <c r="F47" s="41">
        <v>62.2</v>
      </c>
      <c r="G47" s="252">
        <f t="shared" si="0"/>
        <v>0.10057872340425533</v>
      </c>
      <c r="H47" s="253" t="e">
        <f>IF((ABS((#REF!-#REF!)*E47/100))&gt;0.1, (#REF!-#REF!)*E47/100, 0)</f>
        <v>#REF!</v>
      </c>
      <c r="I47" s="37"/>
    </row>
    <row r="48" spans="2:14" ht="29.15" customHeight="1" x14ac:dyDescent="0.3">
      <c r="B48" s="38" t="s">
        <v>61</v>
      </c>
      <c r="C48" s="39" t="s">
        <v>62</v>
      </c>
      <c r="D48" s="40">
        <v>60</v>
      </c>
      <c r="E48" s="40">
        <v>2.7</v>
      </c>
      <c r="F48" s="41">
        <v>62.7</v>
      </c>
      <c r="G48" s="252">
        <f t="shared" si="0"/>
        <v>0.10138723404255319</v>
      </c>
      <c r="H48" s="253" t="e">
        <f>IF((ABS((#REF!-#REF!)*E48/100))&gt;0.1, (#REF!-#REF!)*E48/100, 0)</f>
        <v>#REF!</v>
      </c>
      <c r="I48" s="37"/>
    </row>
    <row r="49" spans="2:17" ht="29.15" customHeight="1" x14ac:dyDescent="0.3">
      <c r="B49" s="38" t="s">
        <v>63</v>
      </c>
      <c r="C49" s="39" t="s">
        <v>64</v>
      </c>
      <c r="D49" s="40">
        <v>65</v>
      </c>
      <c r="E49" s="40">
        <v>2.7</v>
      </c>
      <c r="F49" s="41">
        <v>67.7</v>
      </c>
      <c r="G49" s="252">
        <f t="shared" si="0"/>
        <v>0.10947234042553193</v>
      </c>
      <c r="H49" s="253" t="e">
        <f>IF((ABS((#REF!-#REF!)*E49/100))&gt;0.1, (#REF!-#REF!)*E49/100, 0)</f>
        <v>#REF!</v>
      </c>
      <c r="I49" s="37"/>
    </row>
    <row r="50" spans="2:17" ht="29.15" customHeight="1" x14ac:dyDescent="0.3">
      <c r="B50" s="38" t="s">
        <v>65</v>
      </c>
      <c r="C50" s="39" t="s">
        <v>66</v>
      </c>
      <c r="D50" s="40">
        <v>62</v>
      </c>
      <c r="E50" s="40">
        <v>0.2</v>
      </c>
      <c r="F50" s="41">
        <v>62.2</v>
      </c>
      <c r="G50" s="252">
        <f t="shared" si="0"/>
        <v>0.10057872340425533</v>
      </c>
      <c r="H50" s="253" t="e">
        <f>IF((ABS((#REF!-#REF!)*E50/100))&gt;0.1, (#REF!-#REF!)*E50/100, 0)</f>
        <v>#REF!</v>
      </c>
      <c r="I50" s="37"/>
    </row>
    <row r="51" spans="2:17" ht="29.15" customHeight="1" x14ac:dyDescent="0.3">
      <c r="B51" s="38" t="s">
        <v>67</v>
      </c>
      <c r="C51" s="39" t="s">
        <v>68</v>
      </c>
      <c r="D51" s="40">
        <v>40</v>
      </c>
      <c r="E51" s="40">
        <v>0.2</v>
      </c>
      <c r="F51" s="41">
        <v>40.200000000000003</v>
      </c>
      <c r="G51" s="252">
        <f t="shared" si="0"/>
        <v>6.500425531914894E-2</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0.10672340425531916</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9.0876595744680863E-2</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1.0678E-2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0.15394042553191492</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7.6380000000000007E-3</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0</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3.4959999999999996</v>
      </c>
      <c r="H74" s="260" t="e">
        <f>IF((ABS((#REF!-#REF!)*E74/100))&gt;0.1, (#REF!-#REF!)*E74/100, 0)</f>
        <v>#REF!</v>
      </c>
      <c r="I74" s="37"/>
    </row>
    <row r="75" spans="2:17" ht="22" customHeight="1" x14ac:dyDescent="0.3">
      <c r="B75" s="66" t="s">
        <v>91</v>
      </c>
      <c r="C75" s="62" t="s">
        <v>92</v>
      </c>
      <c r="D75" s="40">
        <v>9</v>
      </c>
      <c r="E75" s="40">
        <v>0.2</v>
      </c>
      <c r="F75" s="41">
        <v>9.1999999999999993</v>
      </c>
      <c r="G75" s="252">
        <f t="shared" si="2"/>
        <v>3.4959999999999996</v>
      </c>
      <c r="H75" s="253" t="e">
        <f>IF((ABS((#REF!-#REF!)*E75/100))&gt;0.1, (#REF!-#REF!)*E75/100, 0)</f>
        <v>#REF!</v>
      </c>
      <c r="I75" s="37"/>
    </row>
    <row r="76" spans="2:17" ht="22" customHeight="1" x14ac:dyDescent="0.3">
      <c r="B76" s="66" t="s">
        <v>93</v>
      </c>
      <c r="C76" s="62" t="s">
        <v>94</v>
      </c>
      <c r="D76" s="40">
        <v>9</v>
      </c>
      <c r="E76" s="40">
        <v>0.2</v>
      </c>
      <c r="F76" s="41">
        <v>9.1999999999999993</v>
      </c>
      <c r="G76" s="252">
        <f t="shared" si="2"/>
        <v>3.4959999999999996</v>
      </c>
      <c r="H76" s="253" t="e">
        <f>IF((ABS((#REF!-#REF!)*E76/100))&gt;0.1, (#REF!-#REF!)*E76/100, 0)</f>
        <v>#REF!</v>
      </c>
      <c r="I76" s="37"/>
    </row>
    <row r="77" spans="2:17" ht="22" customHeight="1" x14ac:dyDescent="0.3">
      <c r="B77" s="66" t="s">
        <v>95</v>
      </c>
      <c r="C77" s="62" t="s">
        <v>96</v>
      </c>
      <c r="D77" s="40">
        <v>7.5</v>
      </c>
      <c r="E77" s="40">
        <v>0.2</v>
      </c>
      <c r="F77" s="41">
        <v>7.7</v>
      </c>
      <c r="G77" s="252">
        <f t="shared" si="2"/>
        <v>2.9260000000000002</v>
      </c>
      <c r="H77" s="253" t="e">
        <f>IF((ABS((#REF!-#REF!)*E77/100))&gt;0.1, (#REF!-#REF!)*E77/100, 0)</f>
        <v>#REF!</v>
      </c>
      <c r="I77" s="37"/>
    </row>
    <row r="78" spans="2:17" ht="22" customHeight="1" x14ac:dyDescent="0.3">
      <c r="B78" s="66" t="s">
        <v>97</v>
      </c>
      <c r="C78" s="62" t="s">
        <v>98</v>
      </c>
      <c r="D78" s="40">
        <v>7.5</v>
      </c>
      <c r="E78" s="40">
        <v>0.2</v>
      </c>
      <c r="F78" s="41">
        <v>7.7</v>
      </c>
      <c r="G78" s="252">
        <f t="shared" si="2"/>
        <v>2.9260000000000002</v>
      </c>
      <c r="H78" s="253" t="e">
        <f>IF((ABS((#REF!-#REF!)*E78/100))&gt;0.1, (#REF!-#REF!)*E78/100, 0)</f>
        <v>#REF!</v>
      </c>
      <c r="I78" s="37"/>
    </row>
    <row r="79" spans="2:17" ht="22" customHeight="1" x14ac:dyDescent="0.3">
      <c r="B79" s="66" t="s">
        <v>99</v>
      </c>
      <c r="C79" s="62" t="s">
        <v>100</v>
      </c>
      <c r="D79" s="40">
        <v>7.5</v>
      </c>
      <c r="E79" s="40">
        <v>0.2</v>
      </c>
      <c r="F79" s="41">
        <v>7.7</v>
      </c>
      <c r="G79" s="252">
        <f t="shared" si="2"/>
        <v>2.9260000000000002</v>
      </c>
      <c r="H79" s="253" t="e">
        <f>IF((ABS((#REF!-#REF!)*E79/100))&gt;0.1, (#REF!-#REF!)*E79/100, 0)</f>
        <v>#REF!</v>
      </c>
      <c r="I79" s="37"/>
    </row>
    <row r="80" spans="2:17" ht="22" customHeight="1" x14ac:dyDescent="0.3">
      <c r="B80" s="66" t="s">
        <v>101</v>
      </c>
      <c r="C80" s="62" t="s">
        <v>102</v>
      </c>
      <c r="D80" s="40">
        <v>7.5</v>
      </c>
      <c r="E80" s="40">
        <v>0.2</v>
      </c>
      <c r="F80" s="41">
        <v>7.7</v>
      </c>
      <c r="G80" s="252">
        <f t="shared" si="2"/>
        <v>2.9260000000000002</v>
      </c>
      <c r="H80" s="253" t="e">
        <f>IF((ABS((#REF!-#REF!)*E80/100))&gt;0.1, (#REF!-#REF!)*E80/100, 0)</f>
        <v>#REF!</v>
      </c>
      <c r="I80" s="37"/>
    </row>
    <row r="81" spans="2:14" ht="22" customHeight="1" x14ac:dyDescent="0.25">
      <c r="B81" s="66" t="s">
        <v>103</v>
      </c>
      <c r="C81" s="62" t="s">
        <v>104</v>
      </c>
      <c r="D81" s="40">
        <v>13.5</v>
      </c>
      <c r="E81" s="40">
        <v>0.2</v>
      </c>
      <c r="F81" s="41">
        <v>13.7</v>
      </c>
      <c r="G81" s="252">
        <f t="shared" si="2"/>
        <v>5.2060000000000004</v>
      </c>
      <c r="H81" s="253" t="e">
        <f>IF((ABS((#REF!-#REF!)*E81/100))&gt;0.1, (#REF!-#REF!)*E81/100, 0)</f>
        <v>#REF!</v>
      </c>
    </row>
    <row r="82" spans="2:14" ht="22" customHeight="1" thickBot="1" x14ac:dyDescent="0.3">
      <c r="B82" s="13" t="s">
        <v>105</v>
      </c>
      <c r="C82" s="67" t="s">
        <v>106</v>
      </c>
      <c r="D82" s="68">
        <v>12</v>
      </c>
      <c r="E82" s="68">
        <v>0.2</v>
      </c>
      <c r="F82" s="69">
        <v>12.2</v>
      </c>
      <c r="G82" s="250">
        <f t="shared" si="2"/>
        <v>4.6359999999999992</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2.85</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2.85</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62"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0.16202553191489366</v>
      </c>
      <c r="E97" s="105" t="s">
        <v>163</v>
      </c>
      <c r="F97" s="80">
        <f>(45+G22)</f>
        <v>45.162025531914892</v>
      </c>
      <c r="G97" s="18"/>
      <c r="H97" s="18"/>
      <c r="J97" s="10"/>
      <c r="K97" s="10"/>
      <c r="L97" s="10"/>
      <c r="M97" s="1"/>
      <c r="N97" s="1"/>
    </row>
    <row r="98" spans="2:17" ht="43.5" customHeight="1" x14ac:dyDescent="0.4">
      <c r="B98" s="227" t="s">
        <v>121</v>
      </c>
      <c r="C98" s="227"/>
      <c r="D98" s="106">
        <f>F97</f>
        <v>45.162025531914892</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62"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9.0876595744680863E-2</v>
      </c>
      <c r="E108" s="105" t="s">
        <v>163</v>
      </c>
      <c r="F108" s="80">
        <f>(45+G61)</f>
        <v>45.090876595744682</v>
      </c>
      <c r="G108" s="18"/>
      <c r="H108" s="18"/>
      <c r="J108" s="10"/>
      <c r="K108" s="10"/>
      <c r="L108" s="10"/>
      <c r="M108" s="1"/>
      <c r="N108" s="1"/>
    </row>
    <row r="109" spans="2:17" ht="43.5" customHeight="1" x14ac:dyDescent="0.4">
      <c r="B109" s="227" t="s">
        <v>121</v>
      </c>
      <c r="C109" s="227"/>
      <c r="D109" s="106">
        <f>F108</f>
        <v>45.090876595744682</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62"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7.6380000000000007E-3</v>
      </c>
      <c r="E119" s="105" t="s">
        <v>163</v>
      </c>
      <c r="F119" s="80">
        <f>(45+G67)</f>
        <v>45.007638</v>
      </c>
      <c r="G119" s="18"/>
      <c r="H119" s="18"/>
      <c r="J119" s="10"/>
      <c r="K119" s="10"/>
      <c r="L119" s="10"/>
      <c r="M119" s="1"/>
      <c r="N119" s="1"/>
    </row>
    <row r="120" spans="2:17" ht="43.5" customHeight="1" x14ac:dyDescent="0.4">
      <c r="B120" s="227" t="s">
        <v>121</v>
      </c>
      <c r="C120" s="227"/>
      <c r="D120" s="106">
        <f>F119</f>
        <v>45.007638</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62"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0</v>
      </c>
      <c r="E130" s="105" t="s">
        <v>163</v>
      </c>
      <c r="F130" s="80">
        <f>(45+G70)</f>
        <v>45</v>
      </c>
      <c r="G130" s="18"/>
      <c r="H130" s="18"/>
      <c r="J130" s="10"/>
      <c r="K130" s="10"/>
      <c r="L130" s="10"/>
      <c r="M130" s="1"/>
      <c r="N130" s="1"/>
    </row>
    <row r="131" spans="2:17" ht="43.5" customHeight="1" x14ac:dyDescent="0.4">
      <c r="B131" s="227" t="s">
        <v>121</v>
      </c>
      <c r="C131" s="227"/>
      <c r="D131" s="106">
        <f>F130</f>
        <v>45</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3.4959999999999996</v>
      </c>
      <c r="E141" s="105" t="s">
        <v>163</v>
      </c>
      <c r="F141" s="80">
        <f>(45+G74)</f>
        <v>48.496000000000002</v>
      </c>
      <c r="G141" s="18"/>
      <c r="H141" s="18"/>
      <c r="J141" s="10"/>
      <c r="K141" s="10"/>
      <c r="L141" s="10"/>
      <c r="M141" s="1"/>
      <c r="N141" s="1"/>
    </row>
    <row r="142" spans="2:17" ht="18" x14ac:dyDescent="0.4">
      <c r="B142" s="227" t="s">
        <v>121</v>
      </c>
      <c r="C142" s="227"/>
      <c r="D142" s="106">
        <f>F141</f>
        <v>48.496000000000002</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S1/nIEy37fwecr2ZBkBtjgcoHiMFXN70wzx1rtHoQ4irOelVjo/iVViYRnkX/qk/s/6ZFCcavkf2N6uGE9qEzg==" saltValue="F79XTJpKe+y0dmNHdYkA+A==" spinCount="100000" sheet="1" formatColumns="0" formatRows="0"/>
  <mergeCells count="145">
    <mergeCell ref="J6:K6"/>
    <mergeCell ref="M6:N8"/>
    <mergeCell ref="B7:E7"/>
    <mergeCell ref="B8:H8"/>
    <mergeCell ref="B9:H9"/>
    <mergeCell ref="B10:C10"/>
    <mergeCell ref="D10:F10"/>
    <mergeCell ref="B1:D1"/>
    <mergeCell ref="C3:E3"/>
    <mergeCell ref="G3:H3"/>
    <mergeCell ref="C4:E4"/>
    <mergeCell ref="G4:H4"/>
    <mergeCell ref="B6:E6"/>
    <mergeCell ref="F6:G6"/>
    <mergeCell ref="B16:H16"/>
    <mergeCell ref="B17:H17"/>
    <mergeCell ref="B18:H18"/>
    <mergeCell ref="B19:H19"/>
    <mergeCell ref="B20:H20"/>
    <mergeCell ref="G21:H21"/>
    <mergeCell ref="B11:H11"/>
    <mergeCell ref="J11:K11"/>
    <mergeCell ref="B12:E12"/>
    <mergeCell ref="B13:H13"/>
    <mergeCell ref="B14:H14"/>
    <mergeCell ref="B15:H15"/>
    <mergeCell ref="G28:H28"/>
    <mergeCell ref="G29:H29"/>
    <mergeCell ref="G30:H30"/>
    <mergeCell ref="G31:H31"/>
    <mergeCell ref="G32:H32"/>
    <mergeCell ref="G33:H33"/>
    <mergeCell ref="G22:H22"/>
    <mergeCell ref="G23:H23"/>
    <mergeCell ref="G24:H24"/>
    <mergeCell ref="G25:H25"/>
    <mergeCell ref="G26:H26"/>
    <mergeCell ref="G27:H27"/>
    <mergeCell ref="G40:H40"/>
    <mergeCell ref="G41:H41"/>
    <mergeCell ref="G42:H42"/>
    <mergeCell ref="G43:H43"/>
    <mergeCell ref="G44:H44"/>
    <mergeCell ref="G45:H45"/>
    <mergeCell ref="G34:H34"/>
    <mergeCell ref="G35:H35"/>
    <mergeCell ref="G36:H36"/>
    <mergeCell ref="G37:H37"/>
    <mergeCell ref="G38:H38"/>
    <mergeCell ref="G39:H39"/>
    <mergeCell ref="G52:H52"/>
    <mergeCell ref="B53:H53"/>
    <mergeCell ref="B55:H55"/>
    <mergeCell ref="G56:H56"/>
    <mergeCell ref="G57:H57"/>
    <mergeCell ref="B59:H59"/>
    <mergeCell ref="G46:H46"/>
    <mergeCell ref="G47:H47"/>
    <mergeCell ref="G48:H48"/>
    <mergeCell ref="G49:H49"/>
    <mergeCell ref="G50:H50"/>
    <mergeCell ref="G51:H51"/>
    <mergeCell ref="G66:H66"/>
    <mergeCell ref="G67:H67"/>
    <mergeCell ref="B68:H68"/>
    <mergeCell ref="G69:H69"/>
    <mergeCell ref="G70:H70"/>
    <mergeCell ref="B72:H72"/>
    <mergeCell ref="G60:H60"/>
    <mergeCell ref="G61:H61"/>
    <mergeCell ref="G62:H62"/>
    <mergeCell ref="G63:H63"/>
    <mergeCell ref="G64:H64"/>
    <mergeCell ref="G65:H65"/>
    <mergeCell ref="G79:H79"/>
    <mergeCell ref="G80:H80"/>
    <mergeCell ref="G81:H81"/>
    <mergeCell ref="G82:H82"/>
    <mergeCell ref="B84:H84"/>
    <mergeCell ref="G85:H85"/>
    <mergeCell ref="G73:H73"/>
    <mergeCell ref="G74:H74"/>
    <mergeCell ref="G75:H75"/>
    <mergeCell ref="G76:H76"/>
    <mergeCell ref="G77:H77"/>
    <mergeCell ref="G78:H78"/>
    <mergeCell ref="G86:H86"/>
    <mergeCell ref="G87:H87"/>
    <mergeCell ref="B89:H89"/>
    <mergeCell ref="B90:H90"/>
    <mergeCell ref="B91:H91"/>
    <mergeCell ref="B92:B93"/>
    <mergeCell ref="E92:F92"/>
    <mergeCell ref="G92:H93"/>
    <mergeCell ref="C93:F93"/>
    <mergeCell ref="B102:H102"/>
    <mergeCell ref="B103:B104"/>
    <mergeCell ref="E103:F103"/>
    <mergeCell ref="G103:H104"/>
    <mergeCell ref="C104:F104"/>
    <mergeCell ref="B105:H105"/>
    <mergeCell ref="B94:H94"/>
    <mergeCell ref="B95:H95"/>
    <mergeCell ref="B96:C96"/>
    <mergeCell ref="B98:C98"/>
    <mergeCell ref="B100:H100"/>
    <mergeCell ref="B101:H101"/>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38:H138"/>
    <mergeCell ref="B139:H139"/>
    <mergeCell ref="B140:C140"/>
    <mergeCell ref="B142:C142"/>
    <mergeCell ref="B134:H134"/>
    <mergeCell ref="B135:H135"/>
    <mergeCell ref="B136:B137"/>
    <mergeCell ref="C136:C137"/>
    <mergeCell ref="D136:D137"/>
    <mergeCell ref="E136:F137"/>
    <mergeCell ref="G136:H137"/>
  </mergeCells>
  <dataValidations count="5">
    <dataValidation type="list" allowBlank="1" showInputMessage="1" showErrorMessage="1" sqref="K13" xr:uid="{F3221416-DFC1-412E-A380-FBB1F8B097A6}">
      <formula1>$N$9:$N$42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83356E75-1D30-48FC-8A84-6F89F028D454}">
      <formula1>#REF!</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4AF80A36-1C20-496B-BCC4-F490C41EE82F}">
      <formula1>$M$11:$M$22</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8CDE459E-3170-40EA-AB43-A290D4E2A36E}">
      <formula1>$N$9:$N$9</formula1>
    </dataValidation>
    <dataValidation type="list" allowBlank="1" showInputMessage="1" showErrorMessage="1" sqref="K8" xr:uid="{A5E4684A-26E8-4A5E-A259-56F263992AAB}">
      <formula1>"2022,2023,2024,2025, 2026"</formula1>
    </dataValidation>
  </dataValidations>
  <hyperlinks>
    <hyperlink ref="M9" r:id="rId1" display="https://www.dot.ny.gov/main/business-center/contractors/construction-division/fuel-asphalt-steel-price-adjustments?nd=nysdot" xr:uid="{E6C40790-E3F1-403F-85F1-A3C6A648E998}"/>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BE22-D11B-4B40-A87A-61BBAD0D8DC6}">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January</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58" t="s">
        <v>159</v>
      </c>
      <c r="G4" s="301" t="s">
        <v>160</v>
      </c>
      <c r="H4" s="302"/>
      <c r="I4" s="159"/>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January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57"/>
      <c r="J8" s="84" t="s">
        <v>140</v>
      </c>
      <c r="K8" s="85">
        <v>2023</v>
      </c>
      <c r="M8" s="290"/>
      <c r="N8" s="291"/>
    </row>
    <row r="9" spans="2:17" ht="24" customHeight="1" x14ac:dyDescent="0.25">
      <c r="B9" s="279" t="s">
        <v>11</v>
      </c>
      <c r="C9" s="279"/>
      <c r="D9" s="279"/>
      <c r="E9" s="279"/>
      <c r="F9" s="279"/>
      <c r="G9" s="279"/>
      <c r="H9" s="279"/>
      <c r="I9" s="157"/>
      <c r="J9" s="84" t="s">
        <v>141</v>
      </c>
      <c r="K9" s="85" t="s">
        <v>146</v>
      </c>
      <c r="L9" s="86"/>
      <c r="M9" s="87" t="s">
        <v>143</v>
      </c>
      <c r="N9" s="88">
        <v>2022</v>
      </c>
    </row>
    <row r="10" spans="2:17" ht="24" customHeight="1" thickBot="1" x14ac:dyDescent="0.3">
      <c r="B10" s="293" t="s">
        <v>12</v>
      </c>
      <c r="C10" s="293"/>
      <c r="D10" s="294" t="str">
        <f>CONCATENATE("The ",F1," ",G1," Average is")</f>
        <v>The January 2023 Average is</v>
      </c>
      <c r="E10" s="294"/>
      <c r="F10" s="294"/>
      <c r="G10" s="20">
        <f>K13</f>
        <v>626</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57"/>
      <c r="J13" s="95" t="s">
        <v>149</v>
      </c>
      <c r="K13" s="96">
        <v>626</v>
      </c>
      <c r="M13" s="91" t="s">
        <v>150</v>
      </c>
      <c r="N13" s="93" t="s">
        <v>116</v>
      </c>
      <c r="P13" s="24"/>
      <c r="Q13" s="24"/>
    </row>
    <row r="14" spans="2:17" ht="24" customHeight="1" x14ac:dyDescent="0.25">
      <c r="B14" s="279" t="s">
        <v>16</v>
      </c>
      <c r="C14" s="279"/>
      <c r="D14" s="279"/>
      <c r="E14" s="279"/>
      <c r="F14" s="279"/>
      <c r="G14" s="279"/>
      <c r="H14" s="279"/>
      <c r="I14" s="157"/>
      <c r="J14" s="1"/>
      <c r="K14" s="1"/>
      <c r="M14" s="91" t="s">
        <v>142</v>
      </c>
      <c r="N14" s="97">
        <v>655</v>
      </c>
      <c r="P14" s="24"/>
      <c r="Q14" s="24"/>
    </row>
    <row r="15" spans="2:17" ht="24" customHeight="1" x14ac:dyDescent="0.25">
      <c r="B15" s="279" t="s">
        <v>17</v>
      </c>
      <c r="C15" s="279"/>
      <c r="D15" s="279"/>
      <c r="E15" s="279"/>
      <c r="F15" s="279"/>
      <c r="G15" s="279"/>
      <c r="H15" s="279"/>
      <c r="I15" s="157"/>
      <c r="J15" s="1"/>
      <c r="K15" s="1"/>
      <c r="M15" s="91" t="s">
        <v>151</v>
      </c>
      <c r="N15" s="97">
        <v>719</v>
      </c>
      <c r="P15" s="24"/>
      <c r="Q15" s="24"/>
    </row>
    <row r="16" spans="2:17" ht="24" customHeight="1" x14ac:dyDescent="0.25">
      <c r="B16" s="279" t="s">
        <v>18</v>
      </c>
      <c r="C16" s="279"/>
      <c r="D16" s="279"/>
      <c r="E16" s="279"/>
      <c r="F16" s="279"/>
      <c r="G16" s="279"/>
      <c r="H16" s="279"/>
      <c r="I16" s="157"/>
      <c r="J16" s="1"/>
      <c r="K16" s="1"/>
      <c r="M16" s="91" t="s">
        <v>152</v>
      </c>
      <c r="N16" s="97">
        <v>779</v>
      </c>
      <c r="P16" s="24"/>
      <c r="Q16" s="24"/>
    </row>
    <row r="17" spans="2:23" ht="24" customHeight="1" x14ac:dyDescent="0.25">
      <c r="B17" s="279" t="s">
        <v>19</v>
      </c>
      <c r="C17" s="279"/>
      <c r="D17" s="279"/>
      <c r="E17" s="279"/>
      <c r="F17" s="279"/>
      <c r="G17" s="279"/>
      <c r="H17" s="279"/>
      <c r="I17" s="157"/>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60"/>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v>690</v>
      </c>
      <c r="P21" s="24"/>
      <c r="Q21" s="24"/>
    </row>
    <row r="22" spans="2:23" ht="29.15" customHeight="1" thickBot="1" x14ac:dyDescent="0.35">
      <c r="B22" s="32" t="s">
        <v>29</v>
      </c>
      <c r="C22" s="33" t="s">
        <v>30</v>
      </c>
      <c r="D22" s="34">
        <v>100</v>
      </c>
      <c r="E22" s="35">
        <v>0.2</v>
      </c>
      <c r="F22" s="36">
        <v>100.2</v>
      </c>
      <c r="G22" s="259">
        <f t="shared" ref="G22:G51" si="0">IF((ABS((($K$13-$K$12)/235)*F22/100))&gt;0.01, ((($K$13-$K$12)/235)*F22/100), 0)</f>
        <v>0.23877446808510641</v>
      </c>
      <c r="H22" s="260" t="e">
        <f t="shared" ref="H22:H31" si="1">IF((ABS((J13-J12)*E22/100))&gt;0.1, (J13-J12)*E22/100, 0)</f>
        <v>#VALUE!</v>
      </c>
      <c r="I22" s="37"/>
      <c r="K22" s="99"/>
      <c r="L22" s="1"/>
      <c r="M22" s="101" t="s">
        <v>158</v>
      </c>
      <c r="N22" s="102">
        <v>640</v>
      </c>
      <c r="P22" s="24"/>
      <c r="Q22" s="24"/>
    </row>
    <row r="23" spans="2:23" ht="29.15" customHeight="1" x14ac:dyDescent="0.3">
      <c r="B23" s="38">
        <v>702.30010000000004</v>
      </c>
      <c r="C23" s="39" t="s">
        <v>31</v>
      </c>
      <c r="D23" s="40">
        <v>55</v>
      </c>
      <c r="E23" s="40">
        <v>1.7</v>
      </c>
      <c r="F23" s="41">
        <v>56.7</v>
      </c>
      <c r="G23" s="252">
        <f t="shared" si="0"/>
        <v>0.13511489361702128</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0.13511489361702128</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0.1565617021276596</v>
      </c>
      <c r="H25" s="253">
        <f t="shared" si="1"/>
        <v>0</v>
      </c>
      <c r="I25" s="37"/>
      <c r="M25" s="91" t="s">
        <v>146</v>
      </c>
      <c r="N25" s="97">
        <v>626</v>
      </c>
    </row>
    <row r="26" spans="2:23" ht="29.15" customHeight="1" x14ac:dyDescent="0.3">
      <c r="B26" s="38">
        <v>702.31020000000001</v>
      </c>
      <c r="C26" s="39" t="s">
        <v>34</v>
      </c>
      <c r="D26" s="40">
        <v>63</v>
      </c>
      <c r="E26" s="40">
        <v>2.7</v>
      </c>
      <c r="F26" s="41">
        <v>65.7</v>
      </c>
      <c r="G26" s="252">
        <f t="shared" si="0"/>
        <v>0.1565617021276596</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0.1744340425531915</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0.1744340425531915</v>
      </c>
      <c r="H28" s="253">
        <f t="shared" si="1"/>
        <v>0</v>
      </c>
      <c r="I28" s="37"/>
      <c r="M28" s="91" t="s">
        <v>142</v>
      </c>
      <c r="N28" s="97"/>
    </row>
    <row r="29" spans="2:23" ht="29.15" customHeight="1" x14ac:dyDescent="0.3">
      <c r="B29" s="38">
        <v>702.34010000000001</v>
      </c>
      <c r="C29" s="39" t="s">
        <v>37</v>
      </c>
      <c r="D29" s="40">
        <v>65</v>
      </c>
      <c r="E29" s="40">
        <v>2.7</v>
      </c>
      <c r="F29" s="41">
        <v>67.7</v>
      </c>
      <c r="G29" s="252">
        <f t="shared" si="0"/>
        <v>0.1613276595744681</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0.1744340425531915</v>
      </c>
      <c r="H30" s="253">
        <f t="shared" si="1"/>
        <v>0</v>
      </c>
      <c r="I30" s="37"/>
      <c r="M30" s="91" t="s">
        <v>152</v>
      </c>
      <c r="N30" s="97"/>
    </row>
    <row r="31" spans="2:23" ht="29.15" customHeight="1" x14ac:dyDescent="0.3">
      <c r="B31" s="38">
        <v>702.3501</v>
      </c>
      <c r="C31" s="39" t="s">
        <v>39</v>
      </c>
      <c r="D31" s="40">
        <v>57</v>
      </c>
      <c r="E31" s="40">
        <v>0.2</v>
      </c>
      <c r="F31" s="41">
        <v>57.2</v>
      </c>
      <c r="G31" s="252">
        <f t="shared" si="0"/>
        <v>0.13630638297872341</v>
      </c>
      <c r="H31" s="253">
        <f t="shared" si="1"/>
        <v>0</v>
      </c>
      <c r="I31" s="37"/>
      <c r="M31" s="91" t="s">
        <v>153</v>
      </c>
      <c r="N31" s="97"/>
    </row>
    <row r="32" spans="2:23" ht="29.15" customHeight="1" x14ac:dyDescent="0.3">
      <c r="B32" s="43" t="s">
        <v>40</v>
      </c>
      <c r="C32" s="44" t="s">
        <v>39</v>
      </c>
      <c r="D32" s="45">
        <v>65</v>
      </c>
      <c r="E32" s="45">
        <v>0.2</v>
      </c>
      <c r="F32" s="46">
        <v>65.2</v>
      </c>
      <c r="G32" s="277">
        <f t="shared" si="0"/>
        <v>0.15537021276595747</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0.13630638297872341</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0.15537021276595747</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0.1565617021276596</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0.1565617021276596</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0.1744340425531915</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0.14941276595744682</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0.14941276595744682</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0.1613276595744681</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0.17920000000000003</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0.17920000000000003</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0.13630638297872341</v>
      </c>
      <c r="H43" s="253" t="e">
        <f>IF((ABS((#REF!-#REF!)*E43/100))&gt;0.1, (#REF!-#REF!)*E43/100, 0)</f>
        <v>#REF!</v>
      </c>
      <c r="I43" s="37"/>
    </row>
    <row r="44" spans="2:14" ht="29.15" customHeight="1" x14ac:dyDescent="0.3">
      <c r="B44" s="43" t="s">
        <v>56</v>
      </c>
      <c r="C44" s="44" t="s">
        <v>55</v>
      </c>
      <c r="D44" s="45">
        <v>65</v>
      </c>
      <c r="E44" s="45">
        <v>0.2</v>
      </c>
      <c r="F44" s="46">
        <v>65.2</v>
      </c>
      <c r="G44" s="277">
        <f t="shared" si="0"/>
        <v>0.15537021276595747</v>
      </c>
      <c r="H44" s="278" t="e">
        <f>IF((ABS((#REF!-#REF!)*E44/100))&gt;0.1, (#REF!-#REF!)*E44/100, 0)</f>
        <v>#REF!</v>
      </c>
      <c r="I44" s="37"/>
    </row>
    <row r="45" spans="2:14" ht="29.15" customHeight="1" x14ac:dyDescent="0.3">
      <c r="B45" s="38" t="s">
        <v>57</v>
      </c>
      <c r="C45" s="39" t="s">
        <v>58</v>
      </c>
      <c r="D45" s="40">
        <v>57</v>
      </c>
      <c r="E45" s="40">
        <v>0.2</v>
      </c>
      <c r="F45" s="41">
        <v>57.2</v>
      </c>
      <c r="G45" s="252">
        <f t="shared" si="0"/>
        <v>0.13630638297872341</v>
      </c>
      <c r="H45" s="253" t="e">
        <f>IF((ABS((#REF!-#REF!)*E45/100))&gt;0.1, (#REF!-#REF!)*E45/100, 0)</f>
        <v>#REF!</v>
      </c>
      <c r="I45" s="37"/>
    </row>
    <row r="46" spans="2:14" ht="29.15" customHeight="1" x14ac:dyDescent="0.3">
      <c r="B46" s="43" t="s">
        <v>59</v>
      </c>
      <c r="C46" s="44" t="s">
        <v>58</v>
      </c>
      <c r="D46" s="45">
        <v>65</v>
      </c>
      <c r="E46" s="47">
        <v>0.2</v>
      </c>
      <c r="F46" s="46">
        <v>65.2</v>
      </c>
      <c r="G46" s="277">
        <f t="shared" si="0"/>
        <v>0.15537021276595747</v>
      </c>
      <c r="H46" s="278" t="e">
        <f>IF((ABS((#REF!-#REF!)*E46/100))&gt;0.1, (#REF!-#REF!)*E46/100, 0)</f>
        <v>#REF!</v>
      </c>
      <c r="I46" s="37"/>
    </row>
    <row r="47" spans="2:14" ht="29.15" customHeight="1" x14ac:dyDescent="0.3">
      <c r="B47" s="38">
        <v>702.46010000000001</v>
      </c>
      <c r="C47" s="39" t="s">
        <v>60</v>
      </c>
      <c r="D47" s="40">
        <v>62</v>
      </c>
      <c r="E47" s="40">
        <v>0.2</v>
      </c>
      <c r="F47" s="41">
        <v>62.2</v>
      </c>
      <c r="G47" s="252">
        <f t="shared" si="0"/>
        <v>0.14822127659574469</v>
      </c>
      <c r="H47" s="253" t="e">
        <f>IF((ABS((#REF!-#REF!)*E47/100))&gt;0.1, (#REF!-#REF!)*E47/100, 0)</f>
        <v>#REF!</v>
      </c>
      <c r="I47" s="37"/>
    </row>
    <row r="48" spans="2:14" ht="29.15" customHeight="1" x14ac:dyDescent="0.3">
      <c r="B48" s="38" t="s">
        <v>61</v>
      </c>
      <c r="C48" s="39" t="s">
        <v>62</v>
      </c>
      <c r="D48" s="40">
        <v>60</v>
      </c>
      <c r="E48" s="40">
        <v>2.7</v>
      </c>
      <c r="F48" s="41">
        <v>62.7</v>
      </c>
      <c r="G48" s="252">
        <f t="shared" si="0"/>
        <v>0.14941276595744682</v>
      </c>
      <c r="H48" s="253" t="e">
        <f>IF((ABS((#REF!-#REF!)*E48/100))&gt;0.1, (#REF!-#REF!)*E48/100, 0)</f>
        <v>#REF!</v>
      </c>
      <c r="I48" s="37"/>
    </row>
    <row r="49" spans="2:17" ht="29.15" customHeight="1" x14ac:dyDescent="0.3">
      <c r="B49" s="38" t="s">
        <v>63</v>
      </c>
      <c r="C49" s="39" t="s">
        <v>64</v>
      </c>
      <c r="D49" s="40">
        <v>65</v>
      </c>
      <c r="E49" s="40">
        <v>2.7</v>
      </c>
      <c r="F49" s="41">
        <v>67.7</v>
      </c>
      <c r="G49" s="252">
        <f t="shared" si="0"/>
        <v>0.1613276595744681</v>
      </c>
      <c r="H49" s="253" t="e">
        <f>IF((ABS((#REF!-#REF!)*E49/100))&gt;0.1, (#REF!-#REF!)*E49/100, 0)</f>
        <v>#REF!</v>
      </c>
      <c r="I49" s="37"/>
    </row>
    <row r="50" spans="2:17" ht="29.15" customHeight="1" x14ac:dyDescent="0.3">
      <c r="B50" s="38" t="s">
        <v>65</v>
      </c>
      <c r="C50" s="39" t="s">
        <v>66</v>
      </c>
      <c r="D50" s="40">
        <v>62</v>
      </c>
      <c r="E50" s="40">
        <v>0.2</v>
      </c>
      <c r="F50" s="41">
        <v>62.2</v>
      </c>
      <c r="G50" s="252">
        <f t="shared" si="0"/>
        <v>0.14822127659574469</v>
      </c>
      <c r="H50" s="253" t="e">
        <f>IF((ABS((#REF!-#REF!)*E50/100))&gt;0.1, (#REF!-#REF!)*E50/100, 0)</f>
        <v>#REF!</v>
      </c>
      <c r="I50" s="37"/>
    </row>
    <row r="51" spans="2:17" ht="29.15" customHeight="1" x14ac:dyDescent="0.3">
      <c r="B51" s="38" t="s">
        <v>67</v>
      </c>
      <c r="C51" s="39" t="s">
        <v>68</v>
      </c>
      <c r="D51" s="40">
        <v>40</v>
      </c>
      <c r="E51" s="40">
        <v>0.2</v>
      </c>
      <c r="F51" s="41">
        <v>40.200000000000003</v>
      </c>
      <c r="G51" s="252">
        <f t="shared" si="0"/>
        <v>9.5795744680851072E-2</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0.15727659574468086</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0.13392340425531915</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1.5736E-2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0.22685957446808513</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1.1256000000000002E-2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2.1855555555555556E-3</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5.1519999999999992</v>
      </c>
      <c r="H74" s="260" t="e">
        <f>IF((ABS((#REF!-#REF!)*E74/100))&gt;0.1, (#REF!-#REF!)*E74/100, 0)</f>
        <v>#REF!</v>
      </c>
      <c r="I74" s="37"/>
    </row>
    <row r="75" spans="2:17" ht="22" customHeight="1" x14ac:dyDescent="0.3">
      <c r="B75" s="66" t="s">
        <v>91</v>
      </c>
      <c r="C75" s="62" t="s">
        <v>92</v>
      </c>
      <c r="D75" s="40">
        <v>9</v>
      </c>
      <c r="E75" s="40">
        <v>0.2</v>
      </c>
      <c r="F75" s="41">
        <v>9.1999999999999993</v>
      </c>
      <c r="G75" s="252">
        <f t="shared" si="2"/>
        <v>5.1519999999999992</v>
      </c>
      <c r="H75" s="253" t="e">
        <f>IF((ABS((#REF!-#REF!)*E75/100))&gt;0.1, (#REF!-#REF!)*E75/100, 0)</f>
        <v>#REF!</v>
      </c>
      <c r="I75" s="37"/>
    </row>
    <row r="76" spans="2:17" ht="22" customHeight="1" x14ac:dyDescent="0.3">
      <c r="B76" s="66" t="s">
        <v>93</v>
      </c>
      <c r="C76" s="62" t="s">
        <v>94</v>
      </c>
      <c r="D76" s="40">
        <v>9</v>
      </c>
      <c r="E76" s="40">
        <v>0.2</v>
      </c>
      <c r="F76" s="41">
        <v>9.1999999999999993</v>
      </c>
      <c r="G76" s="252">
        <f t="shared" si="2"/>
        <v>5.1519999999999992</v>
      </c>
      <c r="H76" s="253" t="e">
        <f>IF((ABS((#REF!-#REF!)*E76/100))&gt;0.1, (#REF!-#REF!)*E76/100, 0)</f>
        <v>#REF!</v>
      </c>
      <c r="I76" s="37"/>
    </row>
    <row r="77" spans="2:17" ht="22" customHeight="1" x14ac:dyDescent="0.3">
      <c r="B77" s="66" t="s">
        <v>95</v>
      </c>
      <c r="C77" s="62" t="s">
        <v>96</v>
      </c>
      <c r="D77" s="40">
        <v>7.5</v>
      </c>
      <c r="E77" s="40">
        <v>0.2</v>
      </c>
      <c r="F77" s="41">
        <v>7.7</v>
      </c>
      <c r="G77" s="252">
        <f t="shared" si="2"/>
        <v>4.3120000000000003</v>
      </c>
      <c r="H77" s="253" t="e">
        <f>IF((ABS((#REF!-#REF!)*E77/100))&gt;0.1, (#REF!-#REF!)*E77/100, 0)</f>
        <v>#REF!</v>
      </c>
      <c r="I77" s="37"/>
    </row>
    <row r="78" spans="2:17" ht="22" customHeight="1" x14ac:dyDescent="0.3">
      <c r="B78" s="66" t="s">
        <v>97</v>
      </c>
      <c r="C78" s="62" t="s">
        <v>98</v>
      </c>
      <c r="D78" s="40">
        <v>7.5</v>
      </c>
      <c r="E78" s="40">
        <v>0.2</v>
      </c>
      <c r="F78" s="41">
        <v>7.7</v>
      </c>
      <c r="G78" s="252">
        <f t="shared" si="2"/>
        <v>4.3120000000000003</v>
      </c>
      <c r="H78" s="253" t="e">
        <f>IF((ABS((#REF!-#REF!)*E78/100))&gt;0.1, (#REF!-#REF!)*E78/100, 0)</f>
        <v>#REF!</v>
      </c>
      <c r="I78" s="37"/>
    </row>
    <row r="79" spans="2:17" ht="22" customHeight="1" x14ac:dyDescent="0.3">
      <c r="B79" s="66" t="s">
        <v>99</v>
      </c>
      <c r="C79" s="62" t="s">
        <v>100</v>
      </c>
      <c r="D79" s="40">
        <v>7.5</v>
      </c>
      <c r="E79" s="40">
        <v>0.2</v>
      </c>
      <c r="F79" s="41">
        <v>7.7</v>
      </c>
      <c r="G79" s="252">
        <f t="shared" si="2"/>
        <v>4.3120000000000003</v>
      </c>
      <c r="H79" s="253" t="e">
        <f>IF((ABS((#REF!-#REF!)*E79/100))&gt;0.1, (#REF!-#REF!)*E79/100, 0)</f>
        <v>#REF!</v>
      </c>
      <c r="I79" s="37"/>
    </row>
    <row r="80" spans="2:17" ht="22" customHeight="1" x14ac:dyDescent="0.3">
      <c r="B80" s="66" t="s">
        <v>101</v>
      </c>
      <c r="C80" s="62" t="s">
        <v>102</v>
      </c>
      <c r="D80" s="40">
        <v>7.5</v>
      </c>
      <c r="E80" s="40">
        <v>0.2</v>
      </c>
      <c r="F80" s="41">
        <v>7.7</v>
      </c>
      <c r="G80" s="252">
        <f t="shared" si="2"/>
        <v>4.3120000000000003</v>
      </c>
      <c r="H80" s="253" t="e">
        <f>IF((ABS((#REF!-#REF!)*E80/100))&gt;0.1, (#REF!-#REF!)*E80/100, 0)</f>
        <v>#REF!</v>
      </c>
      <c r="I80" s="37"/>
    </row>
    <row r="81" spans="2:14" ht="22" customHeight="1" x14ac:dyDescent="0.25">
      <c r="B81" s="66" t="s">
        <v>103</v>
      </c>
      <c r="C81" s="62" t="s">
        <v>104</v>
      </c>
      <c r="D81" s="40">
        <v>13.5</v>
      </c>
      <c r="E81" s="40">
        <v>0.2</v>
      </c>
      <c r="F81" s="41">
        <v>13.7</v>
      </c>
      <c r="G81" s="252">
        <f t="shared" si="2"/>
        <v>7.6719999999999997</v>
      </c>
      <c r="H81" s="253" t="e">
        <f>IF((ABS((#REF!-#REF!)*E81/100))&gt;0.1, (#REF!-#REF!)*E81/100, 0)</f>
        <v>#REF!</v>
      </c>
    </row>
    <row r="82" spans="2:14" ht="22" customHeight="1" thickBot="1" x14ac:dyDescent="0.3">
      <c r="B82" s="13" t="s">
        <v>105</v>
      </c>
      <c r="C82" s="67" t="s">
        <v>106</v>
      </c>
      <c r="D82" s="68">
        <v>12</v>
      </c>
      <c r="E82" s="68">
        <v>0.2</v>
      </c>
      <c r="F82" s="69">
        <v>12.2</v>
      </c>
      <c r="G82" s="250">
        <f t="shared" si="2"/>
        <v>6.831999999999999</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4.2</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4.2</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61"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0.23877446808510641</v>
      </c>
      <c r="E97" s="105" t="s">
        <v>163</v>
      </c>
      <c r="F97" s="80">
        <f>(45+G22)</f>
        <v>45.238774468085104</v>
      </c>
      <c r="G97" s="18"/>
      <c r="H97" s="18"/>
      <c r="J97" s="10"/>
      <c r="K97" s="10"/>
      <c r="L97" s="10"/>
      <c r="M97" s="1"/>
      <c r="N97" s="1"/>
    </row>
    <row r="98" spans="2:17" ht="43.5" customHeight="1" x14ac:dyDescent="0.4">
      <c r="B98" s="227" t="s">
        <v>121</v>
      </c>
      <c r="C98" s="227"/>
      <c r="D98" s="106">
        <f>F97</f>
        <v>45.238774468085104</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61"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0.13392340425531915</v>
      </c>
      <c r="E108" s="105" t="s">
        <v>163</v>
      </c>
      <c r="F108" s="80">
        <f>(45+G61)</f>
        <v>45.13392340425532</v>
      </c>
      <c r="G108" s="18"/>
      <c r="H108" s="18"/>
      <c r="J108" s="10"/>
      <c r="K108" s="10"/>
      <c r="L108" s="10"/>
      <c r="M108" s="1"/>
      <c r="N108" s="1"/>
    </row>
    <row r="109" spans="2:17" ht="43.5" customHeight="1" x14ac:dyDescent="0.4">
      <c r="B109" s="227" t="s">
        <v>121</v>
      </c>
      <c r="C109" s="227"/>
      <c r="D109" s="106">
        <f>F108</f>
        <v>45.13392340425532</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61"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1.1256000000000002E-2</v>
      </c>
      <c r="E119" s="105" t="s">
        <v>163</v>
      </c>
      <c r="F119" s="80">
        <f>(45+G67)</f>
        <v>45.011256000000003</v>
      </c>
      <c r="G119" s="18"/>
      <c r="H119" s="18"/>
      <c r="J119" s="10"/>
      <c r="K119" s="10"/>
      <c r="L119" s="10"/>
      <c r="M119" s="1"/>
      <c r="N119" s="1"/>
    </row>
    <row r="120" spans="2:17" ht="43.5" customHeight="1" x14ac:dyDescent="0.4">
      <c r="B120" s="227" t="s">
        <v>121</v>
      </c>
      <c r="C120" s="227"/>
      <c r="D120" s="106">
        <f>F119</f>
        <v>45.011256000000003</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61"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2.1855555555555556E-3</v>
      </c>
      <c r="E130" s="105" t="s">
        <v>163</v>
      </c>
      <c r="F130" s="80">
        <f>(45+G70)</f>
        <v>45.002185555555556</v>
      </c>
      <c r="G130" s="18"/>
      <c r="H130" s="18"/>
      <c r="J130" s="10"/>
      <c r="K130" s="10"/>
      <c r="L130" s="10"/>
      <c r="M130" s="1"/>
      <c r="N130" s="1"/>
    </row>
    <row r="131" spans="2:17" ht="43.5" customHeight="1" x14ac:dyDescent="0.4">
      <c r="B131" s="227" t="s">
        <v>121</v>
      </c>
      <c r="C131" s="227"/>
      <c r="D131" s="106">
        <f>F130</f>
        <v>45.002185555555556</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5.1519999999999992</v>
      </c>
      <c r="E141" s="105" t="s">
        <v>163</v>
      </c>
      <c r="F141" s="80">
        <f>(45+G74)</f>
        <v>50.152000000000001</v>
      </c>
      <c r="G141" s="18"/>
      <c r="H141" s="18"/>
      <c r="J141" s="10"/>
      <c r="K141" s="10"/>
      <c r="L141" s="10"/>
      <c r="M141" s="1"/>
      <c r="N141" s="1"/>
    </row>
    <row r="142" spans="2:17" ht="18" x14ac:dyDescent="0.4">
      <c r="B142" s="227" t="s">
        <v>121</v>
      </c>
      <c r="C142" s="227"/>
      <c r="D142" s="106">
        <f>F141</f>
        <v>50.152000000000001</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7DuEILerkzbNLuV5djlc4vSVgrrdw3ncA+NdSHPn5SWc91HmBrglC9Er9th1GU4of9BKOeH8wR8V1loXHF9sGA==" saltValue="Misysegkll+yLxZ0McqoIg==" spinCount="100000" sheet="1" formatColumns="0" formatRows="0"/>
  <mergeCells count="145">
    <mergeCell ref="B138:H138"/>
    <mergeCell ref="B139:H139"/>
    <mergeCell ref="B140:C140"/>
    <mergeCell ref="B142:C142"/>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02:H102"/>
    <mergeCell ref="B103:B104"/>
    <mergeCell ref="E103:F103"/>
    <mergeCell ref="G103:H104"/>
    <mergeCell ref="C104:F104"/>
    <mergeCell ref="B105:H105"/>
    <mergeCell ref="B94:H94"/>
    <mergeCell ref="B95:H95"/>
    <mergeCell ref="B96:C96"/>
    <mergeCell ref="B98:C98"/>
    <mergeCell ref="B100:H100"/>
    <mergeCell ref="B101:H101"/>
    <mergeCell ref="G86:H86"/>
    <mergeCell ref="G87:H87"/>
    <mergeCell ref="B89:H89"/>
    <mergeCell ref="B90:H90"/>
    <mergeCell ref="B91:H91"/>
    <mergeCell ref="B92:B93"/>
    <mergeCell ref="E92:F92"/>
    <mergeCell ref="G92:H93"/>
    <mergeCell ref="C93:F93"/>
    <mergeCell ref="G79:H79"/>
    <mergeCell ref="G80:H80"/>
    <mergeCell ref="G81:H81"/>
    <mergeCell ref="G82:H82"/>
    <mergeCell ref="B84:H84"/>
    <mergeCell ref="G85:H85"/>
    <mergeCell ref="G73:H73"/>
    <mergeCell ref="G74:H74"/>
    <mergeCell ref="G75:H75"/>
    <mergeCell ref="G76:H76"/>
    <mergeCell ref="G77:H77"/>
    <mergeCell ref="G78:H78"/>
    <mergeCell ref="G66:H66"/>
    <mergeCell ref="G67:H67"/>
    <mergeCell ref="B68:H68"/>
    <mergeCell ref="G69:H69"/>
    <mergeCell ref="G70:H70"/>
    <mergeCell ref="B72:H72"/>
    <mergeCell ref="G60:H60"/>
    <mergeCell ref="G61:H61"/>
    <mergeCell ref="G62:H62"/>
    <mergeCell ref="G63:H63"/>
    <mergeCell ref="G64:H64"/>
    <mergeCell ref="G65:H65"/>
    <mergeCell ref="G52:H52"/>
    <mergeCell ref="B53:H53"/>
    <mergeCell ref="B55:H55"/>
    <mergeCell ref="G56:H56"/>
    <mergeCell ref="G57:H57"/>
    <mergeCell ref="B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B20:H20"/>
    <mergeCell ref="G21:H21"/>
    <mergeCell ref="B11:H11"/>
    <mergeCell ref="J11:K1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s>
  <dataValidations count="5">
    <dataValidation type="list" allowBlank="1" showInputMessage="1" showErrorMessage="1" sqref="K8" xr:uid="{C9F3EDF9-2038-4F02-A105-70A2128F5C12}">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0979988F-4967-45AB-B84A-28CE4C6F59E0}">
      <formula1>$N$9:$N$9</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42DF3942-37B8-458E-B45F-286D84BEA822}">
      <formula1>$M$11:$M$22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F540A27F-4FEE-42FE-B246-4142D1B141F5}">
      <formula1>#REF!</formula1>
    </dataValidation>
    <dataValidation type="list" allowBlank="1" showInputMessage="1" showErrorMessage="1" sqref="K13" xr:uid="{411EC971-05A6-4073-9875-124BC4B360CD}">
      <formula1>$N$9:$N$42</formula1>
    </dataValidation>
  </dataValidations>
  <hyperlinks>
    <hyperlink ref="M9" r:id="rId1" display="https://www.dot.ny.gov/main/business-center/contractors/construction-division/fuel-asphalt-steel-price-adjustments?nd=nysdot" xr:uid="{B66AFF24-646B-4852-A42A-6FBB1C434C0D}"/>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 F4 B2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E91F4-B48F-4EBD-8E83-ED22425FCE1C}">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December</v>
      </c>
      <c r="G1" s="3">
        <f>K8</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56" t="s">
        <v>159</v>
      </c>
      <c r="G4" s="301" t="s">
        <v>160</v>
      </c>
      <c r="H4" s="302"/>
      <c r="I4" s="155"/>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December 1, 2022</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54"/>
      <c r="J8" s="84" t="s">
        <v>140</v>
      </c>
      <c r="K8" s="85">
        <v>2022</v>
      </c>
      <c r="M8" s="290"/>
      <c r="N8" s="291"/>
    </row>
    <row r="9" spans="2:17" ht="24" customHeight="1" x14ac:dyDescent="0.25">
      <c r="B9" s="279" t="s">
        <v>11</v>
      </c>
      <c r="C9" s="279"/>
      <c r="D9" s="279"/>
      <c r="E9" s="279"/>
      <c r="F9" s="279"/>
      <c r="G9" s="279"/>
      <c r="H9" s="279"/>
      <c r="I9" s="154"/>
      <c r="J9" s="84" t="s">
        <v>141</v>
      </c>
      <c r="K9" s="85" t="s">
        <v>158</v>
      </c>
      <c r="L9" s="86"/>
      <c r="M9" s="87" t="s">
        <v>143</v>
      </c>
      <c r="N9" s="88">
        <v>2022</v>
      </c>
    </row>
    <row r="10" spans="2:17" ht="24" customHeight="1" thickBot="1" x14ac:dyDescent="0.3">
      <c r="B10" s="293" t="s">
        <v>12</v>
      </c>
      <c r="C10" s="293"/>
      <c r="D10" s="294" t="str">
        <f>CONCATENATE("The ",F1," ",G1," Average is")</f>
        <v>The December 2022 Average is</v>
      </c>
      <c r="E10" s="294"/>
      <c r="F10" s="294"/>
      <c r="G10" s="20">
        <f>K13</f>
        <v>640</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54"/>
      <c r="J13" s="95" t="s">
        <v>149</v>
      </c>
      <c r="K13" s="96">
        <v>640</v>
      </c>
      <c r="M13" s="91" t="s">
        <v>150</v>
      </c>
      <c r="N13" s="93" t="s">
        <v>116</v>
      </c>
      <c r="P13" s="24"/>
      <c r="Q13" s="24"/>
    </row>
    <row r="14" spans="2:17" ht="24" customHeight="1" x14ac:dyDescent="0.25">
      <c r="B14" s="279" t="s">
        <v>16</v>
      </c>
      <c r="C14" s="279"/>
      <c r="D14" s="279"/>
      <c r="E14" s="279"/>
      <c r="F14" s="279"/>
      <c r="G14" s="279"/>
      <c r="H14" s="279"/>
      <c r="I14" s="154"/>
      <c r="J14" s="1"/>
      <c r="K14" s="1"/>
      <c r="M14" s="91" t="s">
        <v>142</v>
      </c>
      <c r="N14" s="97">
        <v>655</v>
      </c>
      <c r="P14" s="24"/>
      <c r="Q14" s="24"/>
    </row>
    <row r="15" spans="2:17" ht="24" customHeight="1" x14ac:dyDescent="0.25">
      <c r="B15" s="279" t="s">
        <v>17</v>
      </c>
      <c r="C15" s="279"/>
      <c r="D15" s="279"/>
      <c r="E15" s="279"/>
      <c r="F15" s="279"/>
      <c r="G15" s="279"/>
      <c r="H15" s="279"/>
      <c r="I15" s="154"/>
      <c r="J15" s="1"/>
      <c r="K15" s="1"/>
      <c r="M15" s="91" t="s">
        <v>151</v>
      </c>
      <c r="N15" s="97">
        <v>719</v>
      </c>
      <c r="P15" s="24"/>
      <c r="Q15" s="24"/>
    </row>
    <row r="16" spans="2:17" ht="24" customHeight="1" x14ac:dyDescent="0.25">
      <c r="B16" s="279" t="s">
        <v>18</v>
      </c>
      <c r="C16" s="279"/>
      <c r="D16" s="279"/>
      <c r="E16" s="279"/>
      <c r="F16" s="279"/>
      <c r="G16" s="279"/>
      <c r="H16" s="279"/>
      <c r="I16" s="154"/>
      <c r="J16" s="1"/>
      <c r="K16" s="1"/>
      <c r="M16" s="91" t="s">
        <v>152</v>
      </c>
      <c r="N16" s="97">
        <v>779</v>
      </c>
      <c r="P16" s="24"/>
      <c r="Q16" s="24"/>
    </row>
    <row r="17" spans="2:23" ht="24" customHeight="1" x14ac:dyDescent="0.25">
      <c r="B17" s="279" t="s">
        <v>19</v>
      </c>
      <c r="C17" s="279"/>
      <c r="D17" s="279"/>
      <c r="E17" s="279"/>
      <c r="F17" s="279"/>
      <c r="G17" s="279"/>
      <c r="H17" s="279"/>
      <c r="I17" s="154"/>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53"/>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v>690</v>
      </c>
      <c r="P21" s="24"/>
      <c r="Q21" s="24"/>
    </row>
    <row r="22" spans="2:23" ht="29.15" customHeight="1" thickBot="1" x14ac:dyDescent="0.35">
      <c r="B22" s="32" t="s">
        <v>29</v>
      </c>
      <c r="C22" s="33" t="s">
        <v>30</v>
      </c>
      <c r="D22" s="34">
        <v>100</v>
      </c>
      <c r="E22" s="35">
        <v>0.2</v>
      </c>
      <c r="F22" s="36">
        <v>100.2</v>
      </c>
      <c r="G22" s="259">
        <f t="shared" ref="G22:G51" si="0">IF((ABS((($K$13-$K$12)/235)*F22/100))&gt;0.01, ((($K$13-$K$12)/235)*F22/100), 0)</f>
        <v>0.29846808510638295</v>
      </c>
      <c r="H22" s="260" t="e">
        <f t="shared" ref="H22:H31" si="1">IF((ABS((J13-J12)*E22/100))&gt;0.1, (J13-J12)*E22/100, 0)</f>
        <v>#VALUE!</v>
      </c>
      <c r="I22" s="37"/>
      <c r="K22" s="99"/>
      <c r="L22" s="1"/>
      <c r="M22" s="101" t="s">
        <v>158</v>
      </c>
      <c r="N22" s="102">
        <v>640</v>
      </c>
      <c r="P22" s="24"/>
      <c r="Q22" s="24"/>
    </row>
    <row r="23" spans="2:23" ht="29.15" customHeight="1" x14ac:dyDescent="0.3">
      <c r="B23" s="38">
        <v>702.30010000000004</v>
      </c>
      <c r="C23" s="39" t="s">
        <v>31</v>
      </c>
      <c r="D23" s="40">
        <v>55</v>
      </c>
      <c r="E23" s="40">
        <v>1.7</v>
      </c>
      <c r="F23" s="41">
        <v>56.7</v>
      </c>
      <c r="G23" s="252">
        <f t="shared" si="0"/>
        <v>0.16889361702127659</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0.16889361702127659</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0.19570212765957445</v>
      </c>
      <c r="H25" s="253">
        <f t="shared" si="1"/>
        <v>0</v>
      </c>
      <c r="I25" s="37"/>
      <c r="M25" s="91" t="s">
        <v>146</v>
      </c>
      <c r="N25" s="97"/>
    </row>
    <row r="26" spans="2:23" ht="29.15" customHeight="1" x14ac:dyDescent="0.3">
      <c r="B26" s="38">
        <v>702.31020000000001</v>
      </c>
      <c r="C26" s="39" t="s">
        <v>34</v>
      </c>
      <c r="D26" s="40">
        <v>63</v>
      </c>
      <c r="E26" s="40">
        <v>2.7</v>
      </c>
      <c r="F26" s="41">
        <v>65.7</v>
      </c>
      <c r="G26" s="252">
        <f t="shared" si="0"/>
        <v>0.19570212765957445</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0.21804255319148935</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0.21804255319148935</v>
      </c>
      <c r="H28" s="253">
        <f t="shared" si="1"/>
        <v>0</v>
      </c>
      <c r="I28" s="37"/>
      <c r="M28" s="91" t="s">
        <v>142</v>
      </c>
      <c r="N28" s="97"/>
    </row>
    <row r="29" spans="2:23" ht="29.15" customHeight="1" x14ac:dyDescent="0.3">
      <c r="B29" s="38">
        <v>702.34010000000001</v>
      </c>
      <c r="C29" s="39" t="s">
        <v>37</v>
      </c>
      <c r="D29" s="40">
        <v>65</v>
      </c>
      <c r="E29" s="40">
        <v>2.7</v>
      </c>
      <c r="F29" s="41">
        <v>67.7</v>
      </c>
      <c r="G29" s="252">
        <f t="shared" si="0"/>
        <v>0.20165957446808508</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0.21804255319148935</v>
      </c>
      <c r="H30" s="253">
        <f t="shared" si="1"/>
        <v>0</v>
      </c>
      <c r="I30" s="37"/>
      <c r="M30" s="91" t="s">
        <v>152</v>
      </c>
      <c r="N30" s="97"/>
    </row>
    <row r="31" spans="2:23" ht="29.15" customHeight="1" x14ac:dyDescent="0.3">
      <c r="B31" s="38">
        <v>702.3501</v>
      </c>
      <c r="C31" s="39" t="s">
        <v>39</v>
      </c>
      <c r="D31" s="40">
        <v>57</v>
      </c>
      <c r="E31" s="40">
        <v>0.2</v>
      </c>
      <c r="F31" s="41">
        <v>57.2</v>
      </c>
      <c r="G31" s="252">
        <f t="shared" si="0"/>
        <v>0.17038297872340424</v>
      </c>
      <c r="H31" s="253">
        <f t="shared" si="1"/>
        <v>0</v>
      </c>
      <c r="I31" s="37"/>
      <c r="M31" s="91" t="s">
        <v>153</v>
      </c>
      <c r="N31" s="97"/>
    </row>
    <row r="32" spans="2:23" ht="29.15" customHeight="1" x14ac:dyDescent="0.3">
      <c r="B32" s="43" t="s">
        <v>40</v>
      </c>
      <c r="C32" s="44" t="s">
        <v>39</v>
      </c>
      <c r="D32" s="45">
        <v>65</v>
      </c>
      <c r="E32" s="45">
        <v>0.2</v>
      </c>
      <c r="F32" s="46">
        <v>65.2</v>
      </c>
      <c r="G32" s="277">
        <f t="shared" si="0"/>
        <v>0.1942127659574468</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0.17038297872340424</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0.1942127659574468</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0.19570212765957445</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0.19570212765957445</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0.21804255319148935</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0.18676595744680849</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0.18676595744680849</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0.20165957446808508</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0.22399999999999998</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0.22399999999999998</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0.17038297872340424</v>
      </c>
      <c r="H43" s="253" t="e">
        <f>IF((ABS((#REF!-#REF!)*E43/100))&gt;0.1, (#REF!-#REF!)*E43/100, 0)</f>
        <v>#REF!</v>
      </c>
      <c r="I43" s="37"/>
    </row>
    <row r="44" spans="2:14" ht="29.15" customHeight="1" x14ac:dyDescent="0.3">
      <c r="B44" s="43" t="s">
        <v>56</v>
      </c>
      <c r="C44" s="44" t="s">
        <v>55</v>
      </c>
      <c r="D44" s="45">
        <v>65</v>
      </c>
      <c r="E44" s="45">
        <v>0.2</v>
      </c>
      <c r="F44" s="46">
        <v>65.2</v>
      </c>
      <c r="G44" s="277">
        <f t="shared" si="0"/>
        <v>0.1942127659574468</v>
      </c>
      <c r="H44" s="278" t="e">
        <f>IF((ABS((#REF!-#REF!)*E44/100))&gt;0.1, (#REF!-#REF!)*E44/100, 0)</f>
        <v>#REF!</v>
      </c>
      <c r="I44" s="37"/>
    </row>
    <row r="45" spans="2:14" ht="29.15" customHeight="1" x14ac:dyDescent="0.3">
      <c r="B45" s="38" t="s">
        <v>57</v>
      </c>
      <c r="C45" s="39" t="s">
        <v>58</v>
      </c>
      <c r="D45" s="40">
        <v>57</v>
      </c>
      <c r="E45" s="40">
        <v>0.2</v>
      </c>
      <c r="F45" s="41">
        <v>57.2</v>
      </c>
      <c r="G45" s="252">
        <f t="shared" si="0"/>
        <v>0.17038297872340424</v>
      </c>
      <c r="H45" s="253" t="e">
        <f>IF((ABS((#REF!-#REF!)*E45/100))&gt;0.1, (#REF!-#REF!)*E45/100, 0)</f>
        <v>#REF!</v>
      </c>
      <c r="I45" s="37"/>
    </row>
    <row r="46" spans="2:14" ht="29.15" customHeight="1" x14ac:dyDescent="0.3">
      <c r="B46" s="43" t="s">
        <v>59</v>
      </c>
      <c r="C46" s="44" t="s">
        <v>58</v>
      </c>
      <c r="D46" s="45">
        <v>65</v>
      </c>
      <c r="E46" s="47">
        <v>0.2</v>
      </c>
      <c r="F46" s="46">
        <v>65.2</v>
      </c>
      <c r="G46" s="277">
        <f t="shared" si="0"/>
        <v>0.1942127659574468</v>
      </c>
      <c r="H46" s="278" t="e">
        <f>IF((ABS((#REF!-#REF!)*E46/100))&gt;0.1, (#REF!-#REF!)*E46/100, 0)</f>
        <v>#REF!</v>
      </c>
      <c r="I46" s="37"/>
    </row>
    <row r="47" spans="2:14" ht="29.15" customHeight="1" x14ac:dyDescent="0.3">
      <c r="B47" s="38">
        <v>702.46010000000001</v>
      </c>
      <c r="C47" s="39" t="s">
        <v>60</v>
      </c>
      <c r="D47" s="40">
        <v>62</v>
      </c>
      <c r="E47" s="40">
        <v>0.2</v>
      </c>
      <c r="F47" s="41">
        <v>62.2</v>
      </c>
      <c r="G47" s="252">
        <f t="shared" si="0"/>
        <v>0.18527659574468086</v>
      </c>
      <c r="H47" s="253" t="e">
        <f>IF((ABS((#REF!-#REF!)*E47/100))&gt;0.1, (#REF!-#REF!)*E47/100, 0)</f>
        <v>#REF!</v>
      </c>
      <c r="I47" s="37"/>
    </row>
    <row r="48" spans="2:14" ht="29.15" customHeight="1" x14ac:dyDescent="0.3">
      <c r="B48" s="38" t="s">
        <v>61</v>
      </c>
      <c r="C48" s="39" t="s">
        <v>62</v>
      </c>
      <c r="D48" s="40">
        <v>60</v>
      </c>
      <c r="E48" s="40">
        <v>2.7</v>
      </c>
      <c r="F48" s="41">
        <v>62.7</v>
      </c>
      <c r="G48" s="252">
        <f t="shared" si="0"/>
        <v>0.18676595744680849</v>
      </c>
      <c r="H48" s="253" t="e">
        <f>IF((ABS((#REF!-#REF!)*E48/100))&gt;0.1, (#REF!-#REF!)*E48/100, 0)</f>
        <v>#REF!</v>
      </c>
      <c r="I48" s="37"/>
    </row>
    <row r="49" spans="2:17" ht="29.15" customHeight="1" x14ac:dyDescent="0.3">
      <c r="B49" s="38" t="s">
        <v>63</v>
      </c>
      <c r="C49" s="39" t="s">
        <v>64</v>
      </c>
      <c r="D49" s="40">
        <v>65</v>
      </c>
      <c r="E49" s="40">
        <v>2.7</v>
      </c>
      <c r="F49" s="41">
        <v>67.7</v>
      </c>
      <c r="G49" s="252">
        <f t="shared" si="0"/>
        <v>0.20165957446808508</v>
      </c>
      <c r="H49" s="253" t="e">
        <f>IF((ABS((#REF!-#REF!)*E49/100))&gt;0.1, (#REF!-#REF!)*E49/100, 0)</f>
        <v>#REF!</v>
      </c>
      <c r="I49" s="37"/>
    </row>
    <row r="50" spans="2:17" ht="29.15" customHeight="1" x14ac:dyDescent="0.3">
      <c r="B50" s="38" t="s">
        <v>65</v>
      </c>
      <c r="C50" s="39" t="s">
        <v>66</v>
      </c>
      <c r="D50" s="40">
        <v>62</v>
      </c>
      <c r="E50" s="40">
        <v>0.2</v>
      </c>
      <c r="F50" s="41">
        <v>62.2</v>
      </c>
      <c r="G50" s="252">
        <f t="shared" si="0"/>
        <v>0.18527659574468086</v>
      </c>
      <c r="H50" s="253" t="e">
        <f>IF((ABS((#REF!-#REF!)*E50/100))&gt;0.1, (#REF!-#REF!)*E50/100, 0)</f>
        <v>#REF!</v>
      </c>
      <c r="I50" s="37"/>
    </row>
    <row r="51" spans="2:17" ht="29.15" customHeight="1" x14ac:dyDescent="0.3">
      <c r="B51" s="38" t="s">
        <v>67</v>
      </c>
      <c r="C51" s="39" t="s">
        <v>68</v>
      </c>
      <c r="D51" s="40">
        <v>40</v>
      </c>
      <c r="E51" s="40">
        <v>0.2</v>
      </c>
      <c r="F51" s="41">
        <v>40.200000000000003</v>
      </c>
      <c r="G51" s="252">
        <f t="shared" si="0"/>
        <v>0.11974468085106384</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0.19659574468085103</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0.16740425531914893</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1.9670000000000003E-2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0.28357446808510639</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1.4070000000000003E-2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2.7319444444444448E-3</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6.44</v>
      </c>
      <c r="H74" s="260" t="e">
        <f>IF((ABS((#REF!-#REF!)*E74/100))&gt;0.1, (#REF!-#REF!)*E74/100, 0)</f>
        <v>#REF!</v>
      </c>
      <c r="I74" s="37"/>
    </row>
    <row r="75" spans="2:17" ht="22" customHeight="1" x14ac:dyDescent="0.3">
      <c r="B75" s="66" t="s">
        <v>91</v>
      </c>
      <c r="C75" s="62" t="s">
        <v>92</v>
      </c>
      <c r="D75" s="40">
        <v>9</v>
      </c>
      <c r="E75" s="40">
        <v>0.2</v>
      </c>
      <c r="F75" s="41">
        <v>9.1999999999999993</v>
      </c>
      <c r="G75" s="252">
        <f t="shared" si="2"/>
        <v>6.44</v>
      </c>
      <c r="H75" s="253" t="e">
        <f>IF((ABS((#REF!-#REF!)*E75/100))&gt;0.1, (#REF!-#REF!)*E75/100, 0)</f>
        <v>#REF!</v>
      </c>
      <c r="I75" s="37"/>
    </row>
    <row r="76" spans="2:17" ht="22" customHeight="1" x14ac:dyDescent="0.3">
      <c r="B76" s="66" t="s">
        <v>93</v>
      </c>
      <c r="C76" s="62" t="s">
        <v>94</v>
      </c>
      <c r="D76" s="40">
        <v>9</v>
      </c>
      <c r="E76" s="40">
        <v>0.2</v>
      </c>
      <c r="F76" s="41">
        <v>9.1999999999999993</v>
      </c>
      <c r="G76" s="252">
        <f t="shared" si="2"/>
        <v>6.44</v>
      </c>
      <c r="H76" s="253" t="e">
        <f>IF((ABS((#REF!-#REF!)*E76/100))&gt;0.1, (#REF!-#REF!)*E76/100, 0)</f>
        <v>#REF!</v>
      </c>
      <c r="I76" s="37"/>
    </row>
    <row r="77" spans="2:17" ht="22" customHeight="1" x14ac:dyDescent="0.3">
      <c r="B77" s="66" t="s">
        <v>95</v>
      </c>
      <c r="C77" s="62" t="s">
        <v>96</v>
      </c>
      <c r="D77" s="40">
        <v>7.5</v>
      </c>
      <c r="E77" s="40">
        <v>0.2</v>
      </c>
      <c r="F77" s="41">
        <v>7.7</v>
      </c>
      <c r="G77" s="252">
        <f t="shared" si="2"/>
        <v>5.39</v>
      </c>
      <c r="H77" s="253" t="e">
        <f>IF((ABS((#REF!-#REF!)*E77/100))&gt;0.1, (#REF!-#REF!)*E77/100, 0)</f>
        <v>#REF!</v>
      </c>
      <c r="I77" s="37"/>
    </row>
    <row r="78" spans="2:17" ht="22" customHeight="1" x14ac:dyDescent="0.3">
      <c r="B78" s="66" t="s">
        <v>97</v>
      </c>
      <c r="C78" s="62" t="s">
        <v>98</v>
      </c>
      <c r="D78" s="40">
        <v>7.5</v>
      </c>
      <c r="E78" s="40">
        <v>0.2</v>
      </c>
      <c r="F78" s="41">
        <v>7.7</v>
      </c>
      <c r="G78" s="252">
        <f t="shared" si="2"/>
        <v>5.39</v>
      </c>
      <c r="H78" s="253" t="e">
        <f>IF((ABS((#REF!-#REF!)*E78/100))&gt;0.1, (#REF!-#REF!)*E78/100, 0)</f>
        <v>#REF!</v>
      </c>
      <c r="I78" s="37"/>
    </row>
    <row r="79" spans="2:17" ht="22" customHeight="1" x14ac:dyDescent="0.3">
      <c r="B79" s="66" t="s">
        <v>99</v>
      </c>
      <c r="C79" s="62" t="s">
        <v>100</v>
      </c>
      <c r="D79" s="40">
        <v>7.5</v>
      </c>
      <c r="E79" s="40">
        <v>0.2</v>
      </c>
      <c r="F79" s="41">
        <v>7.7</v>
      </c>
      <c r="G79" s="252">
        <f t="shared" si="2"/>
        <v>5.39</v>
      </c>
      <c r="H79" s="253" t="e">
        <f>IF((ABS((#REF!-#REF!)*E79/100))&gt;0.1, (#REF!-#REF!)*E79/100, 0)</f>
        <v>#REF!</v>
      </c>
      <c r="I79" s="37"/>
    </row>
    <row r="80" spans="2:17" ht="22" customHeight="1" x14ac:dyDescent="0.3">
      <c r="B80" s="66" t="s">
        <v>101</v>
      </c>
      <c r="C80" s="62" t="s">
        <v>102</v>
      </c>
      <c r="D80" s="40">
        <v>7.5</v>
      </c>
      <c r="E80" s="40">
        <v>0.2</v>
      </c>
      <c r="F80" s="41">
        <v>7.7</v>
      </c>
      <c r="G80" s="252">
        <f t="shared" si="2"/>
        <v>5.39</v>
      </c>
      <c r="H80" s="253" t="e">
        <f>IF((ABS((#REF!-#REF!)*E80/100))&gt;0.1, (#REF!-#REF!)*E80/100, 0)</f>
        <v>#REF!</v>
      </c>
      <c r="I80" s="37"/>
    </row>
    <row r="81" spans="2:14" ht="22" customHeight="1" x14ac:dyDescent="0.25">
      <c r="B81" s="66" t="s">
        <v>103</v>
      </c>
      <c r="C81" s="62" t="s">
        <v>104</v>
      </c>
      <c r="D81" s="40">
        <v>13.5</v>
      </c>
      <c r="E81" s="40">
        <v>0.2</v>
      </c>
      <c r="F81" s="41">
        <v>13.7</v>
      </c>
      <c r="G81" s="252">
        <f t="shared" si="2"/>
        <v>9.59</v>
      </c>
      <c r="H81" s="253" t="e">
        <f>IF((ABS((#REF!-#REF!)*E81/100))&gt;0.1, (#REF!-#REF!)*E81/100, 0)</f>
        <v>#REF!</v>
      </c>
    </row>
    <row r="82" spans="2:14" ht="22" customHeight="1" thickBot="1" x14ac:dyDescent="0.3">
      <c r="B82" s="13" t="s">
        <v>105</v>
      </c>
      <c r="C82" s="67" t="s">
        <v>106</v>
      </c>
      <c r="D82" s="68">
        <v>12</v>
      </c>
      <c r="E82" s="68">
        <v>0.2</v>
      </c>
      <c r="F82" s="69">
        <v>12.2</v>
      </c>
      <c r="G82" s="250">
        <f t="shared" si="2"/>
        <v>8.5399999999999991</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5.25</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5.25</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52"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0.29846808510638295</v>
      </c>
      <c r="E97" s="105" t="s">
        <v>163</v>
      </c>
      <c r="F97" s="80">
        <f>(45+G22)</f>
        <v>45.298468085106386</v>
      </c>
      <c r="G97" s="18"/>
      <c r="H97" s="18"/>
      <c r="J97" s="10"/>
      <c r="K97" s="10"/>
      <c r="L97" s="10"/>
      <c r="M97" s="1"/>
      <c r="N97" s="1"/>
    </row>
    <row r="98" spans="2:17" ht="43.5" customHeight="1" x14ac:dyDescent="0.4">
      <c r="B98" s="227" t="s">
        <v>121</v>
      </c>
      <c r="C98" s="227"/>
      <c r="D98" s="106">
        <f>F97</f>
        <v>45.298468085106386</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52"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0.16740425531914893</v>
      </c>
      <c r="E108" s="105" t="s">
        <v>163</v>
      </c>
      <c r="F108" s="80">
        <f>(45+G61)</f>
        <v>45.167404255319148</v>
      </c>
      <c r="G108" s="18"/>
      <c r="H108" s="18"/>
      <c r="J108" s="10"/>
      <c r="K108" s="10"/>
      <c r="L108" s="10"/>
      <c r="M108" s="1"/>
      <c r="N108" s="1"/>
    </row>
    <row r="109" spans="2:17" ht="43.5" customHeight="1" x14ac:dyDescent="0.4">
      <c r="B109" s="227" t="s">
        <v>121</v>
      </c>
      <c r="C109" s="227"/>
      <c r="D109" s="106">
        <f>F108</f>
        <v>45.167404255319148</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52"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1.4070000000000003E-2</v>
      </c>
      <c r="E119" s="105" t="s">
        <v>163</v>
      </c>
      <c r="F119" s="80">
        <f>(45+G67)</f>
        <v>45.014069999999997</v>
      </c>
      <c r="G119" s="18"/>
      <c r="H119" s="18"/>
      <c r="J119" s="10"/>
      <c r="K119" s="10"/>
      <c r="L119" s="10"/>
      <c r="M119" s="1"/>
      <c r="N119" s="1"/>
    </row>
    <row r="120" spans="2:17" ht="43.5" customHeight="1" x14ac:dyDescent="0.4">
      <c r="B120" s="227" t="s">
        <v>121</v>
      </c>
      <c r="C120" s="227"/>
      <c r="D120" s="106">
        <f>F119</f>
        <v>45.014069999999997</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52"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2.7319444444444448E-3</v>
      </c>
      <c r="E130" s="105" t="s">
        <v>163</v>
      </c>
      <c r="F130" s="80">
        <f>(45+G70)</f>
        <v>45.002731944444442</v>
      </c>
      <c r="G130" s="18"/>
      <c r="H130" s="18"/>
      <c r="J130" s="10"/>
      <c r="K130" s="10"/>
      <c r="L130" s="10"/>
      <c r="M130" s="1"/>
      <c r="N130" s="1"/>
    </row>
    <row r="131" spans="2:17" ht="43.5" customHeight="1" x14ac:dyDescent="0.4">
      <c r="B131" s="227" t="s">
        <v>121</v>
      </c>
      <c r="C131" s="227"/>
      <c r="D131" s="106">
        <f>F130</f>
        <v>45.002731944444442</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6.44</v>
      </c>
      <c r="E141" s="105" t="s">
        <v>163</v>
      </c>
      <c r="F141" s="80">
        <f>(45+G74)</f>
        <v>51.44</v>
      </c>
      <c r="G141" s="18"/>
      <c r="H141" s="18"/>
      <c r="J141" s="10"/>
      <c r="K141" s="10"/>
      <c r="L141" s="10"/>
      <c r="M141" s="1"/>
      <c r="N141" s="1"/>
    </row>
    <row r="142" spans="2:17" ht="18" x14ac:dyDescent="0.4">
      <c r="B142" s="227" t="s">
        <v>121</v>
      </c>
      <c r="C142" s="227"/>
      <c r="D142" s="106">
        <f>F141</f>
        <v>51.44</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K/+Ma4oDtSdzaTjHuRyxKsZfubeVJ9aQTtSEHMs4SC5YnCVvduDX2grcVw672n2GPhZIh7xLtxu8llBuCsZqAA==" saltValue="8Sb7te1/KjrC8nCHK+j52A==" spinCount="100000" sheet="1" formatColumns="0" formatRows="0"/>
  <mergeCells count="145">
    <mergeCell ref="J6:K6"/>
    <mergeCell ref="M6:N8"/>
    <mergeCell ref="B7:E7"/>
    <mergeCell ref="B8:H8"/>
    <mergeCell ref="B9:H9"/>
    <mergeCell ref="B10:C10"/>
    <mergeCell ref="D10:F10"/>
    <mergeCell ref="B1:D1"/>
    <mergeCell ref="C3:E3"/>
    <mergeCell ref="G3:H3"/>
    <mergeCell ref="C4:E4"/>
    <mergeCell ref="G4:H4"/>
    <mergeCell ref="B6:E6"/>
    <mergeCell ref="F6:G6"/>
    <mergeCell ref="B16:H16"/>
    <mergeCell ref="B17:H17"/>
    <mergeCell ref="B18:H18"/>
    <mergeCell ref="B19:H19"/>
    <mergeCell ref="B20:H20"/>
    <mergeCell ref="G21:H21"/>
    <mergeCell ref="B11:H11"/>
    <mergeCell ref="J11:K11"/>
    <mergeCell ref="B12:E12"/>
    <mergeCell ref="B13:H13"/>
    <mergeCell ref="B14:H14"/>
    <mergeCell ref="B15:H15"/>
    <mergeCell ref="G28:H28"/>
    <mergeCell ref="G29:H29"/>
    <mergeCell ref="G30:H30"/>
    <mergeCell ref="G31:H31"/>
    <mergeCell ref="G32:H32"/>
    <mergeCell ref="G33:H33"/>
    <mergeCell ref="G22:H22"/>
    <mergeCell ref="G23:H23"/>
    <mergeCell ref="G24:H24"/>
    <mergeCell ref="G25:H25"/>
    <mergeCell ref="G26:H26"/>
    <mergeCell ref="G27:H27"/>
    <mergeCell ref="G40:H40"/>
    <mergeCell ref="G41:H41"/>
    <mergeCell ref="G42:H42"/>
    <mergeCell ref="G43:H43"/>
    <mergeCell ref="G44:H44"/>
    <mergeCell ref="G45:H45"/>
    <mergeCell ref="G34:H34"/>
    <mergeCell ref="G35:H35"/>
    <mergeCell ref="G36:H36"/>
    <mergeCell ref="G37:H37"/>
    <mergeCell ref="G38:H38"/>
    <mergeCell ref="G39:H39"/>
    <mergeCell ref="G52:H52"/>
    <mergeCell ref="B53:H53"/>
    <mergeCell ref="B55:H55"/>
    <mergeCell ref="G56:H56"/>
    <mergeCell ref="G57:H57"/>
    <mergeCell ref="B59:H59"/>
    <mergeCell ref="G46:H46"/>
    <mergeCell ref="G47:H47"/>
    <mergeCell ref="G48:H48"/>
    <mergeCell ref="G49:H49"/>
    <mergeCell ref="G50:H50"/>
    <mergeCell ref="G51:H51"/>
    <mergeCell ref="G66:H66"/>
    <mergeCell ref="G67:H67"/>
    <mergeCell ref="B68:H68"/>
    <mergeCell ref="G69:H69"/>
    <mergeCell ref="G70:H70"/>
    <mergeCell ref="B72:H72"/>
    <mergeCell ref="G60:H60"/>
    <mergeCell ref="G61:H61"/>
    <mergeCell ref="G62:H62"/>
    <mergeCell ref="G63:H63"/>
    <mergeCell ref="G64:H64"/>
    <mergeCell ref="G65:H65"/>
    <mergeCell ref="G79:H79"/>
    <mergeCell ref="G80:H80"/>
    <mergeCell ref="G81:H81"/>
    <mergeCell ref="G82:H82"/>
    <mergeCell ref="B84:H84"/>
    <mergeCell ref="G85:H85"/>
    <mergeCell ref="G73:H73"/>
    <mergeCell ref="G74:H74"/>
    <mergeCell ref="G75:H75"/>
    <mergeCell ref="G76:H76"/>
    <mergeCell ref="G77:H77"/>
    <mergeCell ref="G78:H78"/>
    <mergeCell ref="G86:H86"/>
    <mergeCell ref="G87:H87"/>
    <mergeCell ref="B89:H89"/>
    <mergeCell ref="B90:H90"/>
    <mergeCell ref="B91:H91"/>
    <mergeCell ref="B92:B93"/>
    <mergeCell ref="E92:F92"/>
    <mergeCell ref="G92:H93"/>
    <mergeCell ref="C93:F93"/>
    <mergeCell ref="B102:H102"/>
    <mergeCell ref="B103:B104"/>
    <mergeCell ref="E103:F103"/>
    <mergeCell ref="G103:H104"/>
    <mergeCell ref="C104:F104"/>
    <mergeCell ref="B105:H105"/>
    <mergeCell ref="B94:H94"/>
    <mergeCell ref="B95:H95"/>
    <mergeCell ref="B96:C96"/>
    <mergeCell ref="B98:C98"/>
    <mergeCell ref="B100:H100"/>
    <mergeCell ref="B101:H101"/>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38:H138"/>
    <mergeCell ref="B139:H139"/>
    <mergeCell ref="B140:C140"/>
    <mergeCell ref="B142:C142"/>
    <mergeCell ref="B134:H134"/>
    <mergeCell ref="B135:H135"/>
    <mergeCell ref="B136:B137"/>
    <mergeCell ref="C136:C137"/>
    <mergeCell ref="D136:D137"/>
    <mergeCell ref="E136:F137"/>
    <mergeCell ref="G136:H137"/>
  </mergeCells>
  <dataValidations count="5">
    <dataValidation type="list" allowBlank="1" showInputMessage="1" showErrorMessage="1" sqref="K13" xr:uid="{F742ACE2-C803-42CC-AABA-50F7FF603197}">
      <formula1>$N$9:$N$42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6330D321-09AF-4FF5-A6A2-445F55890F5D}">
      <formula1>#REF!</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80FB052C-0DE4-4E3A-9259-226A37B2C121}">
      <formula1>$M$11:$M$22</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FABB3D1F-824D-4B79-BE6E-E48C1A40C499}">
      <formula1>$N$9:$N$9</formula1>
    </dataValidation>
    <dataValidation type="list" allowBlank="1" showInputMessage="1" showErrorMessage="1" sqref="K8" xr:uid="{99814C32-934C-4C5A-9A04-31F9561560B0}">
      <formula1>"2022,2023,2024,2025, 2026"</formula1>
    </dataValidation>
  </dataValidations>
  <hyperlinks>
    <hyperlink ref="M9" r:id="rId1" display="https://www.dot.ny.gov/main/business-center/contractors/construction-division/fuel-asphalt-steel-price-adjustments?nd=nysdot" xr:uid="{500EC026-4D48-420E-98C8-3A04FE56147B}"/>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36E6-41A3-414A-8BC8-7E32C691F955}">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November</v>
      </c>
      <c r="G1" s="3">
        <f>K8</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51" t="s">
        <v>159</v>
      </c>
      <c r="G4" s="301" t="s">
        <v>160</v>
      </c>
      <c r="H4" s="302"/>
      <c r="I4" s="150"/>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November 1, 2022</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49"/>
      <c r="J8" s="84" t="s">
        <v>140</v>
      </c>
      <c r="K8" s="85">
        <v>2022</v>
      </c>
      <c r="M8" s="290"/>
      <c r="N8" s="291"/>
    </row>
    <row r="9" spans="2:17" ht="24" customHeight="1" x14ac:dyDescent="0.25">
      <c r="B9" s="279" t="s">
        <v>11</v>
      </c>
      <c r="C9" s="279"/>
      <c r="D9" s="279"/>
      <c r="E9" s="279"/>
      <c r="F9" s="279"/>
      <c r="G9" s="279"/>
      <c r="H9" s="279"/>
      <c r="I9" s="149"/>
      <c r="J9" s="84" t="s">
        <v>141</v>
      </c>
      <c r="K9" s="85" t="s">
        <v>157</v>
      </c>
      <c r="L9" s="86"/>
      <c r="M9" s="87" t="s">
        <v>143</v>
      </c>
      <c r="N9" s="88">
        <v>2022</v>
      </c>
    </row>
    <row r="10" spans="2:17" ht="24" customHeight="1" thickBot="1" x14ac:dyDescent="0.3">
      <c r="B10" s="293" t="s">
        <v>12</v>
      </c>
      <c r="C10" s="293"/>
      <c r="D10" s="294" t="str">
        <f>CONCATENATE("The ",F1," ",G1," Average is")</f>
        <v>The November 2022 Average is</v>
      </c>
      <c r="E10" s="294"/>
      <c r="F10" s="294"/>
      <c r="G10" s="20">
        <f>K13</f>
        <v>690</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49"/>
      <c r="J13" s="95" t="s">
        <v>149</v>
      </c>
      <c r="K13" s="96">
        <v>690</v>
      </c>
      <c r="M13" s="91" t="s">
        <v>150</v>
      </c>
      <c r="N13" s="93" t="s">
        <v>116</v>
      </c>
      <c r="P13" s="24"/>
      <c r="Q13" s="24"/>
    </row>
    <row r="14" spans="2:17" ht="24" customHeight="1" x14ac:dyDescent="0.25">
      <c r="B14" s="279" t="s">
        <v>16</v>
      </c>
      <c r="C14" s="279"/>
      <c r="D14" s="279"/>
      <c r="E14" s="279"/>
      <c r="F14" s="279"/>
      <c r="G14" s="279"/>
      <c r="H14" s="279"/>
      <c r="I14" s="149"/>
      <c r="J14" s="1"/>
      <c r="K14" s="1"/>
      <c r="M14" s="91" t="s">
        <v>142</v>
      </c>
      <c r="N14" s="97">
        <v>655</v>
      </c>
      <c r="P14" s="24"/>
      <c r="Q14" s="24"/>
    </row>
    <row r="15" spans="2:17" ht="24" customHeight="1" x14ac:dyDescent="0.25">
      <c r="B15" s="279" t="s">
        <v>17</v>
      </c>
      <c r="C15" s="279"/>
      <c r="D15" s="279"/>
      <c r="E15" s="279"/>
      <c r="F15" s="279"/>
      <c r="G15" s="279"/>
      <c r="H15" s="279"/>
      <c r="I15" s="149"/>
      <c r="J15" s="1"/>
      <c r="K15" s="1"/>
      <c r="M15" s="91" t="s">
        <v>151</v>
      </c>
      <c r="N15" s="97">
        <v>719</v>
      </c>
      <c r="P15" s="24"/>
      <c r="Q15" s="24"/>
    </row>
    <row r="16" spans="2:17" ht="24" customHeight="1" x14ac:dyDescent="0.25">
      <c r="B16" s="279" t="s">
        <v>18</v>
      </c>
      <c r="C16" s="279"/>
      <c r="D16" s="279"/>
      <c r="E16" s="279"/>
      <c r="F16" s="279"/>
      <c r="G16" s="279"/>
      <c r="H16" s="279"/>
      <c r="I16" s="149"/>
      <c r="J16" s="1"/>
      <c r="K16" s="1"/>
      <c r="M16" s="91" t="s">
        <v>152</v>
      </c>
      <c r="N16" s="97">
        <v>779</v>
      </c>
      <c r="P16" s="24"/>
      <c r="Q16" s="24"/>
    </row>
    <row r="17" spans="2:23" ht="24" customHeight="1" x14ac:dyDescent="0.25">
      <c r="B17" s="279" t="s">
        <v>19</v>
      </c>
      <c r="C17" s="279"/>
      <c r="D17" s="279"/>
      <c r="E17" s="279"/>
      <c r="F17" s="279"/>
      <c r="G17" s="279"/>
      <c r="H17" s="279"/>
      <c r="I17" s="149"/>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48"/>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v>690</v>
      </c>
      <c r="P21" s="24"/>
      <c r="Q21" s="24"/>
    </row>
    <row r="22" spans="2:23" ht="29.15" customHeight="1" thickBot="1" x14ac:dyDescent="0.35">
      <c r="B22" s="32" t="s">
        <v>29</v>
      </c>
      <c r="C22" s="33" t="s">
        <v>30</v>
      </c>
      <c r="D22" s="34">
        <v>100</v>
      </c>
      <c r="E22" s="35">
        <v>0.2</v>
      </c>
      <c r="F22" s="36">
        <v>100.2</v>
      </c>
      <c r="G22" s="259">
        <f t="shared" ref="G22:G51" si="0">IF((ABS((($K$13-$K$12)/235)*F22/100))&gt;0.01, ((($K$13-$K$12)/235)*F22/100), 0)</f>
        <v>0.51165957446808508</v>
      </c>
      <c r="H22" s="260" t="e">
        <f t="shared" ref="H22:H31" si="1">IF((ABS((J13-J12)*E22/100))&gt;0.1, (J13-J12)*E22/100, 0)</f>
        <v>#VALUE!</v>
      </c>
      <c r="I22" s="37"/>
      <c r="K22" s="99"/>
      <c r="L22" s="1"/>
      <c r="M22" s="101" t="s">
        <v>158</v>
      </c>
      <c r="N22" s="102"/>
      <c r="P22" s="24"/>
      <c r="Q22" s="24"/>
    </row>
    <row r="23" spans="2:23" ht="29.15" customHeight="1" x14ac:dyDescent="0.3">
      <c r="B23" s="38">
        <v>702.30010000000004</v>
      </c>
      <c r="C23" s="39" t="s">
        <v>31</v>
      </c>
      <c r="D23" s="40">
        <v>55</v>
      </c>
      <c r="E23" s="40">
        <v>1.7</v>
      </c>
      <c r="F23" s="41">
        <v>56.7</v>
      </c>
      <c r="G23" s="252">
        <f t="shared" si="0"/>
        <v>0.28953191489361702</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0.28953191489361702</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0.33548936170212762</v>
      </c>
      <c r="H25" s="253">
        <f t="shared" si="1"/>
        <v>0</v>
      </c>
      <c r="I25" s="37"/>
      <c r="M25" s="91" t="s">
        <v>146</v>
      </c>
      <c r="N25" s="97"/>
    </row>
    <row r="26" spans="2:23" ht="29.15" customHeight="1" x14ac:dyDescent="0.3">
      <c r="B26" s="38">
        <v>702.31020000000001</v>
      </c>
      <c r="C26" s="39" t="s">
        <v>34</v>
      </c>
      <c r="D26" s="40">
        <v>63</v>
      </c>
      <c r="E26" s="40">
        <v>2.7</v>
      </c>
      <c r="F26" s="41">
        <v>65.7</v>
      </c>
      <c r="G26" s="252">
        <f t="shared" si="0"/>
        <v>0.33548936170212762</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0.37378723404255321</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0.37378723404255321</v>
      </c>
      <c r="H28" s="253">
        <f t="shared" si="1"/>
        <v>0</v>
      </c>
      <c r="I28" s="37"/>
      <c r="M28" s="91" t="s">
        <v>142</v>
      </c>
      <c r="N28" s="97"/>
    </row>
    <row r="29" spans="2:23" ht="29.15" customHeight="1" x14ac:dyDescent="0.3">
      <c r="B29" s="38">
        <v>702.34010000000001</v>
      </c>
      <c r="C29" s="39" t="s">
        <v>37</v>
      </c>
      <c r="D29" s="40">
        <v>65</v>
      </c>
      <c r="E29" s="40">
        <v>2.7</v>
      </c>
      <c r="F29" s="41">
        <v>67.7</v>
      </c>
      <c r="G29" s="252">
        <f t="shared" si="0"/>
        <v>0.34570212765957442</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0.37378723404255321</v>
      </c>
      <c r="H30" s="253">
        <f t="shared" si="1"/>
        <v>0</v>
      </c>
      <c r="I30" s="37"/>
      <c r="M30" s="91" t="s">
        <v>152</v>
      </c>
      <c r="N30" s="97"/>
    </row>
    <row r="31" spans="2:23" ht="29.15" customHeight="1" x14ac:dyDescent="0.3">
      <c r="B31" s="38">
        <v>702.3501</v>
      </c>
      <c r="C31" s="39" t="s">
        <v>39</v>
      </c>
      <c r="D31" s="40">
        <v>57</v>
      </c>
      <c r="E31" s="40">
        <v>0.2</v>
      </c>
      <c r="F31" s="41">
        <v>57.2</v>
      </c>
      <c r="G31" s="252">
        <f t="shared" si="0"/>
        <v>0.29208510638297869</v>
      </c>
      <c r="H31" s="253">
        <f t="shared" si="1"/>
        <v>0</v>
      </c>
      <c r="I31" s="37"/>
      <c r="M31" s="91" t="s">
        <v>153</v>
      </c>
      <c r="N31" s="97"/>
    </row>
    <row r="32" spans="2:23" ht="29.15" customHeight="1" x14ac:dyDescent="0.3">
      <c r="B32" s="43" t="s">
        <v>40</v>
      </c>
      <c r="C32" s="44" t="s">
        <v>39</v>
      </c>
      <c r="D32" s="45">
        <v>65</v>
      </c>
      <c r="E32" s="45">
        <v>0.2</v>
      </c>
      <c r="F32" s="46">
        <v>65.2</v>
      </c>
      <c r="G32" s="277">
        <f t="shared" si="0"/>
        <v>0.33293617021276595</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0.29208510638297869</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0.33293617021276595</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0.33548936170212762</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0.33548936170212762</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0.37378723404255321</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0.32017021276595742</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0.32017021276595742</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0.34570212765957442</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0.38400000000000001</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0.38400000000000001</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0.29208510638297869</v>
      </c>
      <c r="H43" s="253" t="e">
        <f>IF((ABS((#REF!-#REF!)*E43/100))&gt;0.1, (#REF!-#REF!)*E43/100, 0)</f>
        <v>#REF!</v>
      </c>
      <c r="I43" s="37"/>
    </row>
    <row r="44" spans="2:14" ht="29.15" customHeight="1" x14ac:dyDescent="0.3">
      <c r="B44" s="43" t="s">
        <v>56</v>
      </c>
      <c r="C44" s="44" t="s">
        <v>55</v>
      </c>
      <c r="D44" s="45">
        <v>65</v>
      </c>
      <c r="E44" s="45">
        <v>0.2</v>
      </c>
      <c r="F44" s="46">
        <v>65.2</v>
      </c>
      <c r="G44" s="277">
        <f t="shared" si="0"/>
        <v>0.33293617021276595</v>
      </c>
      <c r="H44" s="278" t="e">
        <f>IF((ABS((#REF!-#REF!)*E44/100))&gt;0.1, (#REF!-#REF!)*E44/100, 0)</f>
        <v>#REF!</v>
      </c>
      <c r="I44" s="37"/>
    </row>
    <row r="45" spans="2:14" ht="29.15" customHeight="1" x14ac:dyDescent="0.3">
      <c r="B45" s="38" t="s">
        <v>57</v>
      </c>
      <c r="C45" s="39" t="s">
        <v>58</v>
      </c>
      <c r="D45" s="40">
        <v>57</v>
      </c>
      <c r="E45" s="40">
        <v>0.2</v>
      </c>
      <c r="F45" s="41">
        <v>57.2</v>
      </c>
      <c r="G45" s="252">
        <f t="shared" si="0"/>
        <v>0.29208510638297869</v>
      </c>
      <c r="H45" s="253" t="e">
        <f>IF((ABS((#REF!-#REF!)*E45/100))&gt;0.1, (#REF!-#REF!)*E45/100, 0)</f>
        <v>#REF!</v>
      </c>
      <c r="I45" s="37"/>
    </row>
    <row r="46" spans="2:14" ht="29.15" customHeight="1" x14ac:dyDescent="0.3">
      <c r="B46" s="43" t="s">
        <v>59</v>
      </c>
      <c r="C46" s="44" t="s">
        <v>58</v>
      </c>
      <c r="D46" s="45">
        <v>65</v>
      </c>
      <c r="E46" s="47">
        <v>0.2</v>
      </c>
      <c r="F46" s="46">
        <v>65.2</v>
      </c>
      <c r="G46" s="277">
        <f t="shared" si="0"/>
        <v>0.33293617021276595</v>
      </c>
      <c r="H46" s="278" t="e">
        <f>IF((ABS((#REF!-#REF!)*E46/100))&gt;0.1, (#REF!-#REF!)*E46/100, 0)</f>
        <v>#REF!</v>
      </c>
      <c r="I46" s="37"/>
    </row>
    <row r="47" spans="2:14" ht="29.15" customHeight="1" x14ac:dyDescent="0.3">
      <c r="B47" s="38">
        <v>702.46010000000001</v>
      </c>
      <c r="C47" s="39" t="s">
        <v>60</v>
      </c>
      <c r="D47" s="40">
        <v>62</v>
      </c>
      <c r="E47" s="40">
        <v>0.2</v>
      </c>
      <c r="F47" s="41">
        <v>62.2</v>
      </c>
      <c r="G47" s="252">
        <f t="shared" si="0"/>
        <v>0.31761702127659575</v>
      </c>
      <c r="H47" s="253" t="e">
        <f>IF((ABS((#REF!-#REF!)*E47/100))&gt;0.1, (#REF!-#REF!)*E47/100, 0)</f>
        <v>#REF!</v>
      </c>
      <c r="I47" s="37"/>
    </row>
    <row r="48" spans="2:14" ht="29.15" customHeight="1" x14ac:dyDescent="0.3">
      <c r="B48" s="38" t="s">
        <v>61</v>
      </c>
      <c r="C48" s="39" t="s">
        <v>62</v>
      </c>
      <c r="D48" s="40">
        <v>60</v>
      </c>
      <c r="E48" s="40">
        <v>2.7</v>
      </c>
      <c r="F48" s="41">
        <v>62.7</v>
      </c>
      <c r="G48" s="252">
        <f t="shared" si="0"/>
        <v>0.32017021276595742</v>
      </c>
      <c r="H48" s="253" t="e">
        <f>IF((ABS((#REF!-#REF!)*E48/100))&gt;0.1, (#REF!-#REF!)*E48/100, 0)</f>
        <v>#REF!</v>
      </c>
      <c r="I48" s="37"/>
    </row>
    <row r="49" spans="2:17" ht="29.15" customHeight="1" x14ac:dyDescent="0.3">
      <c r="B49" s="38" t="s">
        <v>63</v>
      </c>
      <c r="C49" s="39" t="s">
        <v>64</v>
      </c>
      <c r="D49" s="40">
        <v>65</v>
      </c>
      <c r="E49" s="40">
        <v>2.7</v>
      </c>
      <c r="F49" s="41">
        <v>67.7</v>
      </c>
      <c r="G49" s="252">
        <f t="shared" si="0"/>
        <v>0.34570212765957442</v>
      </c>
      <c r="H49" s="253" t="e">
        <f>IF((ABS((#REF!-#REF!)*E49/100))&gt;0.1, (#REF!-#REF!)*E49/100, 0)</f>
        <v>#REF!</v>
      </c>
      <c r="I49" s="37"/>
    </row>
    <row r="50" spans="2:17" ht="29.15" customHeight="1" x14ac:dyDescent="0.3">
      <c r="B50" s="38" t="s">
        <v>65</v>
      </c>
      <c r="C50" s="39" t="s">
        <v>66</v>
      </c>
      <c r="D50" s="40">
        <v>62</v>
      </c>
      <c r="E50" s="40">
        <v>0.2</v>
      </c>
      <c r="F50" s="41">
        <v>62.2</v>
      </c>
      <c r="G50" s="252">
        <f t="shared" si="0"/>
        <v>0.31761702127659575</v>
      </c>
      <c r="H50" s="253" t="e">
        <f>IF((ABS((#REF!-#REF!)*E50/100))&gt;0.1, (#REF!-#REF!)*E50/100, 0)</f>
        <v>#REF!</v>
      </c>
      <c r="I50" s="37"/>
    </row>
    <row r="51" spans="2:17" ht="29.15" customHeight="1" x14ac:dyDescent="0.3">
      <c r="B51" s="38" t="s">
        <v>67</v>
      </c>
      <c r="C51" s="39" t="s">
        <v>68</v>
      </c>
      <c r="D51" s="40">
        <v>40</v>
      </c>
      <c r="E51" s="40">
        <v>0.2</v>
      </c>
      <c r="F51" s="41">
        <v>40.200000000000003</v>
      </c>
      <c r="G51" s="252">
        <f t="shared" si="0"/>
        <v>0.20527659574468085</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0.33702127659574466</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0.28697872340425529</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3.372E-2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0.48612765957446802</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2.4119999999999999E-2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4.6833333333333336E-3</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11.04</v>
      </c>
      <c r="H74" s="260" t="e">
        <f>IF((ABS((#REF!-#REF!)*E74/100))&gt;0.1, (#REF!-#REF!)*E74/100, 0)</f>
        <v>#REF!</v>
      </c>
      <c r="I74" s="37"/>
    </row>
    <row r="75" spans="2:17" ht="22" customHeight="1" x14ac:dyDescent="0.3">
      <c r="B75" s="66" t="s">
        <v>91</v>
      </c>
      <c r="C75" s="62" t="s">
        <v>92</v>
      </c>
      <c r="D75" s="40">
        <v>9</v>
      </c>
      <c r="E75" s="40">
        <v>0.2</v>
      </c>
      <c r="F75" s="41">
        <v>9.1999999999999993</v>
      </c>
      <c r="G75" s="252">
        <f t="shared" si="2"/>
        <v>11.04</v>
      </c>
      <c r="H75" s="253" t="e">
        <f>IF((ABS((#REF!-#REF!)*E75/100))&gt;0.1, (#REF!-#REF!)*E75/100, 0)</f>
        <v>#REF!</v>
      </c>
      <c r="I75" s="37"/>
    </row>
    <row r="76" spans="2:17" ht="22" customHeight="1" x14ac:dyDescent="0.3">
      <c r="B76" s="66" t="s">
        <v>93</v>
      </c>
      <c r="C76" s="62" t="s">
        <v>94</v>
      </c>
      <c r="D76" s="40">
        <v>9</v>
      </c>
      <c r="E76" s="40">
        <v>0.2</v>
      </c>
      <c r="F76" s="41">
        <v>9.1999999999999993</v>
      </c>
      <c r="G76" s="252">
        <f t="shared" si="2"/>
        <v>11.04</v>
      </c>
      <c r="H76" s="253" t="e">
        <f>IF((ABS((#REF!-#REF!)*E76/100))&gt;0.1, (#REF!-#REF!)*E76/100, 0)</f>
        <v>#REF!</v>
      </c>
      <c r="I76" s="37"/>
    </row>
    <row r="77" spans="2:17" ht="22" customHeight="1" x14ac:dyDescent="0.3">
      <c r="B77" s="66" t="s">
        <v>95</v>
      </c>
      <c r="C77" s="62" t="s">
        <v>96</v>
      </c>
      <c r="D77" s="40">
        <v>7.5</v>
      </c>
      <c r="E77" s="40">
        <v>0.2</v>
      </c>
      <c r="F77" s="41">
        <v>7.7</v>
      </c>
      <c r="G77" s="252">
        <f t="shared" si="2"/>
        <v>9.24</v>
      </c>
      <c r="H77" s="253" t="e">
        <f>IF((ABS((#REF!-#REF!)*E77/100))&gt;0.1, (#REF!-#REF!)*E77/100, 0)</f>
        <v>#REF!</v>
      </c>
      <c r="I77" s="37"/>
    </row>
    <row r="78" spans="2:17" ht="22" customHeight="1" x14ac:dyDescent="0.3">
      <c r="B78" s="66" t="s">
        <v>97</v>
      </c>
      <c r="C78" s="62" t="s">
        <v>98</v>
      </c>
      <c r="D78" s="40">
        <v>7.5</v>
      </c>
      <c r="E78" s="40">
        <v>0.2</v>
      </c>
      <c r="F78" s="41">
        <v>7.7</v>
      </c>
      <c r="G78" s="252">
        <f t="shared" si="2"/>
        <v>9.24</v>
      </c>
      <c r="H78" s="253" t="e">
        <f>IF((ABS((#REF!-#REF!)*E78/100))&gt;0.1, (#REF!-#REF!)*E78/100, 0)</f>
        <v>#REF!</v>
      </c>
      <c r="I78" s="37"/>
    </row>
    <row r="79" spans="2:17" ht="22" customHeight="1" x14ac:dyDescent="0.3">
      <c r="B79" s="66" t="s">
        <v>99</v>
      </c>
      <c r="C79" s="62" t="s">
        <v>100</v>
      </c>
      <c r="D79" s="40">
        <v>7.5</v>
      </c>
      <c r="E79" s="40">
        <v>0.2</v>
      </c>
      <c r="F79" s="41">
        <v>7.7</v>
      </c>
      <c r="G79" s="252">
        <f t="shared" si="2"/>
        <v>9.24</v>
      </c>
      <c r="H79" s="253" t="e">
        <f>IF((ABS((#REF!-#REF!)*E79/100))&gt;0.1, (#REF!-#REF!)*E79/100, 0)</f>
        <v>#REF!</v>
      </c>
      <c r="I79" s="37"/>
    </row>
    <row r="80" spans="2:17" ht="22" customHeight="1" x14ac:dyDescent="0.3">
      <c r="B80" s="66" t="s">
        <v>101</v>
      </c>
      <c r="C80" s="62" t="s">
        <v>102</v>
      </c>
      <c r="D80" s="40">
        <v>7.5</v>
      </c>
      <c r="E80" s="40">
        <v>0.2</v>
      </c>
      <c r="F80" s="41">
        <v>7.7</v>
      </c>
      <c r="G80" s="252">
        <f t="shared" si="2"/>
        <v>9.24</v>
      </c>
      <c r="H80" s="253" t="e">
        <f>IF((ABS((#REF!-#REF!)*E80/100))&gt;0.1, (#REF!-#REF!)*E80/100, 0)</f>
        <v>#REF!</v>
      </c>
      <c r="I80" s="37"/>
    </row>
    <row r="81" spans="2:14" ht="22" customHeight="1" x14ac:dyDescent="0.25">
      <c r="B81" s="66" t="s">
        <v>103</v>
      </c>
      <c r="C81" s="62" t="s">
        <v>104</v>
      </c>
      <c r="D81" s="40">
        <v>13.5</v>
      </c>
      <c r="E81" s="40">
        <v>0.2</v>
      </c>
      <c r="F81" s="41">
        <v>13.7</v>
      </c>
      <c r="G81" s="252">
        <f t="shared" si="2"/>
        <v>16.440000000000001</v>
      </c>
      <c r="H81" s="253" t="e">
        <f>IF((ABS((#REF!-#REF!)*E81/100))&gt;0.1, (#REF!-#REF!)*E81/100, 0)</f>
        <v>#REF!</v>
      </c>
    </row>
    <row r="82" spans="2:14" ht="22" customHeight="1" thickBot="1" x14ac:dyDescent="0.3">
      <c r="B82" s="13" t="s">
        <v>105</v>
      </c>
      <c r="C82" s="67" t="s">
        <v>106</v>
      </c>
      <c r="D82" s="68">
        <v>12</v>
      </c>
      <c r="E82" s="68">
        <v>0.2</v>
      </c>
      <c r="F82" s="69">
        <v>12.2</v>
      </c>
      <c r="G82" s="250">
        <f t="shared" si="2"/>
        <v>14.64</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9</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9</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47"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0.51165957446808508</v>
      </c>
      <c r="E97" s="105" t="s">
        <v>163</v>
      </c>
      <c r="F97" s="80">
        <f>(45+G22)</f>
        <v>45.511659574468084</v>
      </c>
      <c r="G97" s="18"/>
      <c r="H97" s="18"/>
      <c r="J97" s="10"/>
      <c r="K97" s="10"/>
      <c r="L97" s="10"/>
      <c r="M97" s="1"/>
      <c r="N97" s="1"/>
    </row>
    <row r="98" spans="2:17" ht="43.5" customHeight="1" x14ac:dyDescent="0.4">
      <c r="B98" s="227" t="s">
        <v>121</v>
      </c>
      <c r="C98" s="227"/>
      <c r="D98" s="106">
        <f>F97</f>
        <v>45.511659574468084</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47"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0.28697872340425529</v>
      </c>
      <c r="E108" s="105" t="s">
        <v>163</v>
      </c>
      <c r="F108" s="80">
        <f>(45+G61)</f>
        <v>45.286978723404253</v>
      </c>
      <c r="G108" s="18"/>
      <c r="H108" s="18"/>
      <c r="J108" s="10"/>
      <c r="K108" s="10"/>
      <c r="L108" s="10"/>
      <c r="M108" s="1"/>
      <c r="N108" s="1"/>
    </row>
    <row r="109" spans="2:17" ht="43.5" customHeight="1" x14ac:dyDescent="0.4">
      <c r="B109" s="227" t="s">
        <v>121</v>
      </c>
      <c r="C109" s="227"/>
      <c r="D109" s="106">
        <f>F108</f>
        <v>45.286978723404253</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47"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2.4119999999999999E-2</v>
      </c>
      <c r="E119" s="105" t="s">
        <v>163</v>
      </c>
      <c r="F119" s="80">
        <f>(45+G67)</f>
        <v>45.024120000000003</v>
      </c>
      <c r="G119" s="18"/>
      <c r="H119" s="18"/>
      <c r="J119" s="10"/>
      <c r="K119" s="10"/>
      <c r="L119" s="10"/>
      <c r="M119" s="1"/>
      <c r="N119" s="1"/>
    </row>
    <row r="120" spans="2:17" ht="43.5" customHeight="1" x14ac:dyDescent="0.4">
      <c r="B120" s="227" t="s">
        <v>121</v>
      </c>
      <c r="C120" s="227"/>
      <c r="D120" s="106">
        <f>F119</f>
        <v>45.024120000000003</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47"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4.6833333333333336E-3</v>
      </c>
      <c r="E130" s="105" t="s">
        <v>163</v>
      </c>
      <c r="F130" s="80">
        <f>(45+G70)</f>
        <v>45.004683333333332</v>
      </c>
      <c r="G130" s="18"/>
      <c r="H130" s="18"/>
      <c r="J130" s="10"/>
      <c r="K130" s="10"/>
      <c r="L130" s="10"/>
      <c r="M130" s="1"/>
      <c r="N130" s="1"/>
    </row>
    <row r="131" spans="2:17" ht="43.5" customHeight="1" x14ac:dyDescent="0.4">
      <c r="B131" s="227" t="s">
        <v>121</v>
      </c>
      <c r="C131" s="227"/>
      <c r="D131" s="106">
        <f>F130</f>
        <v>45.004683333333332</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11.04</v>
      </c>
      <c r="E141" s="105" t="s">
        <v>163</v>
      </c>
      <c r="F141" s="80">
        <f>(45+G74)</f>
        <v>56.04</v>
      </c>
      <c r="G141" s="18"/>
      <c r="H141" s="18"/>
      <c r="J141" s="10"/>
      <c r="K141" s="10"/>
      <c r="L141" s="10"/>
      <c r="M141" s="1"/>
      <c r="N141" s="1"/>
    </row>
    <row r="142" spans="2:17" ht="18" x14ac:dyDescent="0.4">
      <c r="B142" s="227" t="s">
        <v>121</v>
      </c>
      <c r="C142" s="227"/>
      <c r="D142" s="106">
        <f>F141</f>
        <v>56.04</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mttmwPXhQrAB+UDHoIdJ7jDCuUXZI7BT9A0ItGHPvAwvS5AO0/S+crXvvwd3DFQjimSRyBO+TeeRAIuvXHDPUA==" saltValue="mpXnsRmrHPZTEn4jCKqoHg==" spinCount="100000" sheet="1" formatColumns="0" formatRows="0"/>
  <mergeCells count="145">
    <mergeCell ref="B138:H138"/>
    <mergeCell ref="B139:H139"/>
    <mergeCell ref="B140:C140"/>
    <mergeCell ref="B142:C142"/>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02:H102"/>
    <mergeCell ref="B103:B104"/>
    <mergeCell ref="E103:F103"/>
    <mergeCell ref="G103:H104"/>
    <mergeCell ref="C104:F104"/>
    <mergeCell ref="B105:H105"/>
    <mergeCell ref="B94:H94"/>
    <mergeCell ref="B95:H95"/>
    <mergeCell ref="B96:C96"/>
    <mergeCell ref="B98:C98"/>
    <mergeCell ref="B100:H100"/>
    <mergeCell ref="B101:H101"/>
    <mergeCell ref="G86:H86"/>
    <mergeCell ref="G87:H87"/>
    <mergeCell ref="B89:H89"/>
    <mergeCell ref="B90:H90"/>
    <mergeCell ref="B91:H91"/>
    <mergeCell ref="B92:B93"/>
    <mergeCell ref="E92:F92"/>
    <mergeCell ref="G92:H93"/>
    <mergeCell ref="C93:F93"/>
    <mergeCell ref="G79:H79"/>
    <mergeCell ref="G80:H80"/>
    <mergeCell ref="G81:H81"/>
    <mergeCell ref="G82:H82"/>
    <mergeCell ref="B84:H84"/>
    <mergeCell ref="G85:H85"/>
    <mergeCell ref="G73:H73"/>
    <mergeCell ref="G74:H74"/>
    <mergeCell ref="G75:H75"/>
    <mergeCell ref="G76:H76"/>
    <mergeCell ref="G77:H77"/>
    <mergeCell ref="G78:H78"/>
    <mergeCell ref="G66:H66"/>
    <mergeCell ref="G67:H67"/>
    <mergeCell ref="B68:H68"/>
    <mergeCell ref="G69:H69"/>
    <mergeCell ref="G70:H70"/>
    <mergeCell ref="B72:H72"/>
    <mergeCell ref="G60:H60"/>
    <mergeCell ref="G61:H61"/>
    <mergeCell ref="G62:H62"/>
    <mergeCell ref="G63:H63"/>
    <mergeCell ref="G64:H64"/>
    <mergeCell ref="G65:H65"/>
    <mergeCell ref="G52:H52"/>
    <mergeCell ref="B53:H53"/>
    <mergeCell ref="B55:H55"/>
    <mergeCell ref="G56:H56"/>
    <mergeCell ref="G57:H57"/>
    <mergeCell ref="B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B20:H20"/>
    <mergeCell ref="G21:H21"/>
    <mergeCell ref="B11:H11"/>
    <mergeCell ref="J11:K1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s>
  <dataValidations count="5">
    <dataValidation type="list" allowBlank="1" showInputMessage="1" showErrorMessage="1" sqref="K8" xr:uid="{38888BC5-BFCF-44DF-ADAA-7F9359A19CE7}">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B7676C04-96A3-4D43-8541-42CD36339688}">
      <formula1>$N$9:$N$9</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D4B2D40F-B85B-4AF2-8F12-524D79CA78E1}">
      <formula1>$M$11:$M$22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01C1ACBA-A767-4C9B-8DE1-250AC5D39055}">
      <formula1>#REF!</formula1>
    </dataValidation>
    <dataValidation type="list" allowBlank="1" showInputMessage="1" showErrorMessage="1" sqref="K13" xr:uid="{090402EC-E491-4365-A2BA-1F6504D4B18F}">
      <formula1>$N$9:$N$42</formula1>
    </dataValidation>
  </dataValidations>
  <hyperlinks>
    <hyperlink ref="M9" r:id="rId1" display="https://www.dot.ny.gov/main/business-center/contractors/construction-division/fuel-asphalt-steel-price-adjustments?nd=nysdot" xr:uid="{614B6148-E137-4AFC-9E3D-6914286EBE12}"/>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A4708-5073-4A00-A791-A72BC775D21D}">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October</v>
      </c>
      <c r="G1" s="3">
        <f>K8</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46" t="s">
        <v>159</v>
      </c>
      <c r="G4" s="301" t="s">
        <v>160</v>
      </c>
      <c r="H4" s="302"/>
      <c r="I4" s="144"/>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October 1, 2022</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45"/>
      <c r="J8" s="84" t="s">
        <v>140</v>
      </c>
      <c r="K8" s="85">
        <v>2022</v>
      </c>
      <c r="M8" s="290"/>
      <c r="N8" s="291"/>
    </row>
    <row r="9" spans="2:17" ht="24" customHeight="1" x14ac:dyDescent="0.25">
      <c r="B9" s="279" t="s">
        <v>11</v>
      </c>
      <c r="C9" s="279"/>
      <c r="D9" s="279"/>
      <c r="E9" s="279"/>
      <c r="F9" s="279"/>
      <c r="G9" s="279"/>
      <c r="H9" s="279"/>
      <c r="I9" s="145"/>
      <c r="J9" s="84" t="s">
        <v>141</v>
      </c>
      <c r="K9" s="85" t="s">
        <v>156</v>
      </c>
      <c r="L9" s="86"/>
      <c r="M9" s="87" t="s">
        <v>143</v>
      </c>
      <c r="N9" s="88">
        <v>2022</v>
      </c>
    </row>
    <row r="10" spans="2:17" ht="24" customHeight="1" thickBot="1" x14ac:dyDescent="0.3">
      <c r="B10" s="293" t="s">
        <v>12</v>
      </c>
      <c r="C10" s="293"/>
      <c r="D10" s="294" t="str">
        <f>CONCATENATE("The ",F1," ",G1," Average is")</f>
        <v>The October 2022 Average is</v>
      </c>
      <c r="E10" s="294"/>
      <c r="F10" s="294"/>
      <c r="G10" s="20">
        <f>K13</f>
        <v>764</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45"/>
      <c r="J13" s="95" t="s">
        <v>149</v>
      </c>
      <c r="K13" s="96">
        <v>764</v>
      </c>
      <c r="M13" s="91" t="s">
        <v>150</v>
      </c>
      <c r="N13" s="93" t="s">
        <v>116</v>
      </c>
      <c r="P13" s="24"/>
      <c r="Q13" s="24"/>
    </row>
    <row r="14" spans="2:17" ht="24" customHeight="1" x14ac:dyDescent="0.25">
      <c r="B14" s="279" t="s">
        <v>16</v>
      </c>
      <c r="C14" s="279"/>
      <c r="D14" s="279"/>
      <c r="E14" s="279"/>
      <c r="F14" s="279"/>
      <c r="G14" s="279"/>
      <c r="H14" s="279"/>
      <c r="I14" s="145"/>
      <c r="J14" s="1"/>
      <c r="K14" s="1"/>
      <c r="M14" s="91" t="s">
        <v>142</v>
      </c>
      <c r="N14" s="97">
        <v>655</v>
      </c>
      <c r="P14" s="24"/>
      <c r="Q14" s="24"/>
    </row>
    <row r="15" spans="2:17" ht="24" customHeight="1" x14ac:dyDescent="0.25">
      <c r="B15" s="279" t="s">
        <v>17</v>
      </c>
      <c r="C15" s="279"/>
      <c r="D15" s="279"/>
      <c r="E15" s="279"/>
      <c r="F15" s="279"/>
      <c r="G15" s="279"/>
      <c r="H15" s="279"/>
      <c r="I15" s="145"/>
      <c r="J15" s="1"/>
      <c r="K15" s="1"/>
      <c r="M15" s="91" t="s">
        <v>151</v>
      </c>
      <c r="N15" s="97">
        <v>719</v>
      </c>
      <c r="P15" s="24"/>
      <c r="Q15" s="24"/>
    </row>
    <row r="16" spans="2:17" ht="24" customHeight="1" x14ac:dyDescent="0.25">
      <c r="B16" s="279" t="s">
        <v>18</v>
      </c>
      <c r="C16" s="279"/>
      <c r="D16" s="279"/>
      <c r="E16" s="279"/>
      <c r="F16" s="279"/>
      <c r="G16" s="279"/>
      <c r="H16" s="279"/>
      <c r="I16" s="145"/>
      <c r="J16" s="1"/>
      <c r="K16" s="1"/>
      <c r="M16" s="91" t="s">
        <v>152</v>
      </c>
      <c r="N16" s="97">
        <v>779</v>
      </c>
      <c r="P16" s="24"/>
      <c r="Q16" s="24"/>
    </row>
    <row r="17" spans="2:23" ht="24" customHeight="1" x14ac:dyDescent="0.25">
      <c r="B17" s="279" t="s">
        <v>19</v>
      </c>
      <c r="C17" s="279"/>
      <c r="D17" s="279"/>
      <c r="E17" s="279"/>
      <c r="F17" s="279"/>
      <c r="G17" s="279"/>
      <c r="H17" s="279"/>
      <c r="I17" s="145"/>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43"/>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v>764</v>
      </c>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c r="P21" s="24"/>
      <c r="Q21" s="24"/>
    </row>
    <row r="22" spans="2:23" ht="29.15" customHeight="1" thickBot="1" x14ac:dyDescent="0.35">
      <c r="B22" s="32" t="s">
        <v>29</v>
      </c>
      <c r="C22" s="33" t="s">
        <v>30</v>
      </c>
      <c r="D22" s="34">
        <v>100</v>
      </c>
      <c r="E22" s="35">
        <v>0.2</v>
      </c>
      <c r="F22" s="36">
        <v>100.2</v>
      </c>
      <c r="G22" s="259">
        <f t="shared" ref="G22:G51" si="0">IF((ABS((($K$13-$K$12)/235)*F22/100))&gt;0.01, ((($K$13-$K$12)/235)*F22/100), 0)</f>
        <v>0.82718297872340429</v>
      </c>
      <c r="H22" s="260" t="e">
        <f t="shared" ref="H22:H31" si="1">IF((ABS((J13-J12)*E22/100))&gt;0.1, (J13-J12)*E22/100, 0)</f>
        <v>#VALUE!</v>
      </c>
      <c r="I22" s="37"/>
      <c r="K22" s="99"/>
      <c r="L22" s="1"/>
      <c r="M22" s="101" t="s">
        <v>158</v>
      </c>
      <c r="N22" s="102"/>
      <c r="P22" s="24"/>
      <c r="Q22" s="24"/>
    </row>
    <row r="23" spans="2:23" ht="29.15" customHeight="1" x14ac:dyDescent="0.3">
      <c r="B23" s="38">
        <v>702.30010000000004</v>
      </c>
      <c r="C23" s="39" t="s">
        <v>31</v>
      </c>
      <c r="D23" s="40">
        <v>55</v>
      </c>
      <c r="E23" s="40">
        <v>1.7</v>
      </c>
      <c r="F23" s="41">
        <v>56.7</v>
      </c>
      <c r="G23" s="252">
        <f t="shared" si="0"/>
        <v>0.46807659574468086</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0.46807659574468086</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0.54237446808510636</v>
      </c>
      <c r="H25" s="253">
        <f t="shared" si="1"/>
        <v>0</v>
      </c>
      <c r="I25" s="37"/>
      <c r="M25" s="91" t="s">
        <v>146</v>
      </c>
      <c r="N25" s="97"/>
    </row>
    <row r="26" spans="2:23" ht="29.15" customHeight="1" x14ac:dyDescent="0.3">
      <c r="B26" s="38">
        <v>702.31020000000001</v>
      </c>
      <c r="C26" s="39" t="s">
        <v>34</v>
      </c>
      <c r="D26" s="40">
        <v>63</v>
      </c>
      <c r="E26" s="40">
        <v>2.7</v>
      </c>
      <c r="F26" s="41">
        <v>65.7</v>
      </c>
      <c r="G26" s="252">
        <f t="shared" si="0"/>
        <v>0.54237446808510636</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0.60428936170212766</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0.60428936170212766</v>
      </c>
      <c r="H28" s="253">
        <f t="shared" si="1"/>
        <v>0</v>
      </c>
      <c r="I28" s="37"/>
      <c r="M28" s="91" t="s">
        <v>142</v>
      </c>
      <c r="N28" s="97"/>
    </row>
    <row r="29" spans="2:23" ht="29.15" customHeight="1" x14ac:dyDescent="0.3">
      <c r="B29" s="38">
        <v>702.34010000000001</v>
      </c>
      <c r="C29" s="39" t="s">
        <v>37</v>
      </c>
      <c r="D29" s="40">
        <v>65</v>
      </c>
      <c r="E29" s="40">
        <v>2.7</v>
      </c>
      <c r="F29" s="41">
        <v>67.7</v>
      </c>
      <c r="G29" s="252">
        <f t="shared" si="0"/>
        <v>0.55888510638297872</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0.60428936170212766</v>
      </c>
      <c r="H30" s="253">
        <f t="shared" si="1"/>
        <v>0</v>
      </c>
      <c r="I30" s="37"/>
      <c r="M30" s="91" t="s">
        <v>152</v>
      </c>
      <c r="N30" s="97"/>
    </row>
    <row r="31" spans="2:23" ht="29.15" customHeight="1" x14ac:dyDescent="0.3">
      <c r="B31" s="38">
        <v>702.3501</v>
      </c>
      <c r="C31" s="39" t="s">
        <v>39</v>
      </c>
      <c r="D31" s="40">
        <v>57</v>
      </c>
      <c r="E31" s="40">
        <v>0.2</v>
      </c>
      <c r="F31" s="41">
        <v>57.2</v>
      </c>
      <c r="G31" s="252">
        <f t="shared" si="0"/>
        <v>0.47220425531914889</v>
      </c>
      <c r="H31" s="253">
        <f t="shared" si="1"/>
        <v>0</v>
      </c>
      <c r="I31" s="37"/>
      <c r="M31" s="91" t="s">
        <v>153</v>
      </c>
      <c r="N31" s="97"/>
    </row>
    <row r="32" spans="2:23" ht="29.15" customHeight="1" x14ac:dyDescent="0.3">
      <c r="B32" s="43" t="s">
        <v>40</v>
      </c>
      <c r="C32" s="44" t="s">
        <v>39</v>
      </c>
      <c r="D32" s="45">
        <v>65</v>
      </c>
      <c r="E32" s="45">
        <v>0.2</v>
      </c>
      <c r="F32" s="46">
        <v>65.2</v>
      </c>
      <c r="G32" s="277">
        <f t="shared" si="0"/>
        <v>0.53824680851063833</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0.47220425531914889</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0.53824680851063833</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0.54237446808510636</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0.54237446808510636</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0.60428936170212766</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0.51760851063829794</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0.51760851063829794</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0.55888510638297872</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0.62080000000000002</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0.62080000000000002</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0.47220425531914889</v>
      </c>
      <c r="H43" s="253" t="e">
        <f>IF((ABS((#REF!-#REF!)*E43/100))&gt;0.1, (#REF!-#REF!)*E43/100, 0)</f>
        <v>#REF!</v>
      </c>
      <c r="I43" s="37"/>
    </row>
    <row r="44" spans="2:14" ht="29.15" customHeight="1" x14ac:dyDescent="0.3">
      <c r="B44" s="43" t="s">
        <v>56</v>
      </c>
      <c r="C44" s="44" t="s">
        <v>55</v>
      </c>
      <c r="D44" s="45">
        <v>65</v>
      </c>
      <c r="E44" s="45">
        <v>0.2</v>
      </c>
      <c r="F44" s="46">
        <v>65.2</v>
      </c>
      <c r="G44" s="277">
        <f t="shared" si="0"/>
        <v>0.53824680851063833</v>
      </c>
      <c r="H44" s="278" t="e">
        <f>IF((ABS((#REF!-#REF!)*E44/100))&gt;0.1, (#REF!-#REF!)*E44/100, 0)</f>
        <v>#REF!</v>
      </c>
      <c r="I44" s="37"/>
    </row>
    <row r="45" spans="2:14" ht="29.15" customHeight="1" x14ac:dyDescent="0.3">
      <c r="B45" s="38" t="s">
        <v>57</v>
      </c>
      <c r="C45" s="39" t="s">
        <v>58</v>
      </c>
      <c r="D45" s="40">
        <v>57</v>
      </c>
      <c r="E45" s="40">
        <v>0.2</v>
      </c>
      <c r="F45" s="41">
        <v>57.2</v>
      </c>
      <c r="G45" s="252">
        <f t="shared" si="0"/>
        <v>0.47220425531914889</v>
      </c>
      <c r="H45" s="253" t="e">
        <f>IF((ABS((#REF!-#REF!)*E45/100))&gt;0.1, (#REF!-#REF!)*E45/100, 0)</f>
        <v>#REF!</v>
      </c>
      <c r="I45" s="37"/>
    </row>
    <row r="46" spans="2:14" ht="29.15" customHeight="1" x14ac:dyDescent="0.3">
      <c r="B46" s="43" t="s">
        <v>59</v>
      </c>
      <c r="C46" s="44" t="s">
        <v>58</v>
      </c>
      <c r="D46" s="45">
        <v>65</v>
      </c>
      <c r="E46" s="47">
        <v>0.2</v>
      </c>
      <c r="F46" s="46">
        <v>65.2</v>
      </c>
      <c r="G46" s="277">
        <f t="shared" si="0"/>
        <v>0.53824680851063833</v>
      </c>
      <c r="H46" s="278" t="e">
        <f>IF((ABS((#REF!-#REF!)*E46/100))&gt;0.1, (#REF!-#REF!)*E46/100, 0)</f>
        <v>#REF!</v>
      </c>
      <c r="I46" s="37"/>
    </row>
    <row r="47" spans="2:14" ht="29.15" customHeight="1" x14ac:dyDescent="0.3">
      <c r="B47" s="38">
        <v>702.46010000000001</v>
      </c>
      <c r="C47" s="39" t="s">
        <v>60</v>
      </c>
      <c r="D47" s="40">
        <v>62</v>
      </c>
      <c r="E47" s="40">
        <v>0.2</v>
      </c>
      <c r="F47" s="41">
        <v>62.2</v>
      </c>
      <c r="G47" s="252">
        <f t="shared" si="0"/>
        <v>0.51348085106382979</v>
      </c>
      <c r="H47" s="253" t="e">
        <f>IF((ABS((#REF!-#REF!)*E47/100))&gt;0.1, (#REF!-#REF!)*E47/100, 0)</f>
        <v>#REF!</v>
      </c>
      <c r="I47" s="37"/>
    </row>
    <row r="48" spans="2:14" ht="29.15" customHeight="1" x14ac:dyDescent="0.3">
      <c r="B48" s="38" t="s">
        <v>61</v>
      </c>
      <c r="C48" s="39" t="s">
        <v>62</v>
      </c>
      <c r="D48" s="40">
        <v>60</v>
      </c>
      <c r="E48" s="40">
        <v>2.7</v>
      </c>
      <c r="F48" s="41">
        <v>62.7</v>
      </c>
      <c r="G48" s="252">
        <f t="shared" si="0"/>
        <v>0.51760851063829794</v>
      </c>
      <c r="H48" s="253" t="e">
        <f>IF((ABS((#REF!-#REF!)*E48/100))&gt;0.1, (#REF!-#REF!)*E48/100, 0)</f>
        <v>#REF!</v>
      </c>
      <c r="I48" s="37"/>
    </row>
    <row r="49" spans="2:17" ht="29.15" customHeight="1" x14ac:dyDescent="0.3">
      <c r="B49" s="38" t="s">
        <v>63</v>
      </c>
      <c r="C49" s="39" t="s">
        <v>64</v>
      </c>
      <c r="D49" s="40">
        <v>65</v>
      </c>
      <c r="E49" s="40">
        <v>2.7</v>
      </c>
      <c r="F49" s="41">
        <v>67.7</v>
      </c>
      <c r="G49" s="252">
        <f t="shared" si="0"/>
        <v>0.55888510638297872</v>
      </c>
      <c r="H49" s="253" t="e">
        <f>IF((ABS((#REF!-#REF!)*E49/100))&gt;0.1, (#REF!-#REF!)*E49/100, 0)</f>
        <v>#REF!</v>
      </c>
      <c r="I49" s="37"/>
    </row>
    <row r="50" spans="2:17" ht="29.15" customHeight="1" x14ac:dyDescent="0.3">
      <c r="B50" s="38" t="s">
        <v>65</v>
      </c>
      <c r="C50" s="39" t="s">
        <v>66</v>
      </c>
      <c r="D50" s="40">
        <v>62</v>
      </c>
      <c r="E50" s="40">
        <v>0.2</v>
      </c>
      <c r="F50" s="41">
        <v>62.2</v>
      </c>
      <c r="G50" s="252">
        <f t="shared" si="0"/>
        <v>0.51348085106382979</v>
      </c>
      <c r="H50" s="253" t="e">
        <f>IF((ABS((#REF!-#REF!)*E50/100))&gt;0.1, (#REF!-#REF!)*E50/100, 0)</f>
        <v>#REF!</v>
      </c>
      <c r="I50" s="37"/>
    </row>
    <row r="51" spans="2:17" ht="29.15" customHeight="1" x14ac:dyDescent="0.3">
      <c r="B51" s="38" t="s">
        <v>67</v>
      </c>
      <c r="C51" s="39" t="s">
        <v>68</v>
      </c>
      <c r="D51" s="40">
        <v>40</v>
      </c>
      <c r="E51" s="40">
        <v>0.2</v>
      </c>
      <c r="F51" s="41">
        <v>40.200000000000003</v>
      </c>
      <c r="G51" s="252">
        <f t="shared" si="0"/>
        <v>0.33186382978723405</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0.54485106382978721</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0.46394893617021277</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5.4514000000000007E-2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0.78590638297872351</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3.8994000000000001E-2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7.5713888888888888E-3</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17.847999999999999</v>
      </c>
      <c r="H74" s="260" t="e">
        <f>IF((ABS((#REF!-#REF!)*E74/100))&gt;0.1, (#REF!-#REF!)*E74/100, 0)</f>
        <v>#REF!</v>
      </c>
      <c r="I74" s="37"/>
    </row>
    <row r="75" spans="2:17" ht="22" customHeight="1" x14ac:dyDescent="0.3">
      <c r="B75" s="66" t="s">
        <v>91</v>
      </c>
      <c r="C75" s="62" t="s">
        <v>92</v>
      </c>
      <c r="D75" s="40">
        <v>9</v>
      </c>
      <c r="E75" s="40">
        <v>0.2</v>
      </c>
      <c r="F75" s="41">
        <v>9.1999999999999993</v>
      </c>
      <c r="G75" s="252">
        <f t="shared" si="2"/>
        <v>17.847999999999999</v>
      </c>
      <c r="H75" s="253" t="e">
        <f>IF((ABS((#REF!-#REF!)*E75/100))&gt;0.1, (#REF!-#REF!)*E75/100, 0)</f>
        <v>#REF!</v>
      </c>
      <c r="I75" s="37"/>
    </row>
    <row r="76" spans="2:17" ht="22" customHeight="1" x14ac:dyDescent="0.3">
      <c r="B76" s="66" t="s">
        <v>93</v>
      </c>
      <c r="C76" s="62" t="s">
        <v>94</v>
      </c>
      <c r="D76" s="40">
        <v>9</v>
      </c>
      <c r="E76" s="40">
        <v>0.2</v>
      </c>
      <c r="F76" s="41">
        <v>9.1999999999999993</v>
      </c>
      <c r="G76" s="252">
        <f t="shared" si="2"/>
        <v>17.847999999999999</v>
      </c>
      <c r="H76" s="253" t="e">
        <f>IF((ABS((#REF!-#REF!)*E76/100))&gt;0.1, (#REF!-#REF!)*E76/100, 0)</f>
        <v>#REF!</v>
      </c>
      <c r="I76" s="37"/>
    </row>
    <row r="77" spans="2:17" ht="22" customHeight="1" x14ac:dyDescent="0.3">
      <c r="B77" s="66" t="s">
        <v>95</v>
      </c>
      <c r="C77" s="62" t="s">
        <v>96</v>
      </c>
      <c r="D77" s="40">
        <v>7.5</v>
      </c>
      <c r="E77" s="40">
        <v>0.2</v>
      </c>
      <c r="F77" s="41">
        <v>7.7</v>
      </c>
      <c r="G77" s="252">
        <f t="shared" si="2"/>
        <v>14.937999999999999</v>
      </c>
      <c r="H77" s="253" t="e">
        <f>IF((ABS((#REF!-#REF!)*E77/100))&gt;0.1, (#REF!-#REF!)*E77/100, 0)</f>
        <v>#REF!</v>
      </c>
      <c r="I77" s="37"/>
    </row>
    <row r="78" spans="2:17" ht="22" customHeight="1" x14ac:dyDescent="0.3">
      <c r="B78" s="66" t="s">
        <v>97</v>
      </c>
      <c r="C78" s="62" t="s">
        <v>98</v>
      </c>
      <c r="D78" s="40">
        <v>7.5</v>
      </c>
      <c r="E78" s="40">
        <v>0.2</v>
      </c>
      <c r="F78" s="41">
        <v>7.7</v>
      </c>
      <c r="G78" s="252">
        <f t="shared" si="2"/>
        <v>14.937999999999999</v>
      </c>
      <c r="H78" s="253" t="e">
        <f>IF((ABS((#REF!-#REF!)*E78/100))&gt;0.1, (#REF!-#REF!)*E78/100, 0)</f>
        <v>#REF!</v>
      </c>
      <c r="I78" s="37"/>
    </row>
    <row r="79" spans="2:17" ht="22" customHeight="1" x14ac:dyDescent="0.3">
      <c r="B79" s="66" t="s">
        <v>99</v>
      </c>
      <c r="C79" s="62" t="s">
        <v>100</v>
      </c>
      <c r="D79" s="40">
        <v>7.5</v>
      </c>
      <c r="E79" s="40">
        <v>0.2</v>
      </c>
      <c r="F79" s="41">
        <v>7.7</v>
      </c>
      <c r="G79" s="252">
        <f t="shared" si="2"/>
        <v>14.937999999999999</v>
      </c>
      <c r="H79" s="253" t="e">
        <f>IF((ABS((#REF!-#REF!)*E79/100))&gt;0.1, (#REF!-#REF!)*E79/100, 0)</f>
        <v>#REF!</v>
      </c>
      <c r="I79" s="37"/>
    </row>
    <row r="80" spans="2:17" ht="22" customHeight="1" x14ac:dyDescent="0.3">
      <c r="B80" s="66" t="s">
        <v>101</v>
      </c>
      <c r="C80" s="62" t="s">
        <v>102</v>
      </c>
      <c r="D80" s="40">
        <v>7.5</v>
      </c>
      <c r="E80" s="40">
        <v>0.2</v>
      </c>
      <c r="F80" s="41">
        <v>7.7</v>
      </c>
      <c r="G80" s="252">
        <f t="shared" si="2"/>
        <v>14.937999999999999</v>
      </c>
      <c r="H80" s="253" t="e">
        <f>IF((ABS((#REF!-#REF!)*E80/100))&gt;0.1, (#REF!-#REF!)*E80/100, 0)</f>
        <v>#REF!</v>
      </c>
      <c r="I80" s="37"/>
    </row>
    <row r="81" spans="2:14" ht="22" customHeight="1" x14ac:dyDescent="0.25">
      <c r="B81" s="66" t="s">
        <v>103</v>
      </c>
      <c r="C81" s="62" t="s">
        <v>104</v>
      </c>
      <c r="D81" s="40">
        <v>13.5</v>
      </c>
      <c r="E81" s="40">
        <v>0.2</v>
      </c>
      <c r="F81" s="41">
        <v>13.7</v>
      </c>
      <c r="G81" s="252">
        <f t="shared" si="2"/>
        <v>26.577999999999996</v>
      </c>
      <c r="H81" s="253" t="e">
        <f>IF((ABS((#REF!-#REF!)*E81/100))&gt;0.1, (#REF!-#REF!)*E81/100, 0)</f>
        <v>#REF!</v>
      </c>
    </row>
    <row r="82" spans="2:14" ht="22" customHeight="1" thickBot="1" x14ac:dyDescent="0.3">
      <c r="B82" s="13" t="s">
        <v>105</v>
      </c>
      <c r="C82" s="67" t="s">
        <v>106</v>
      </c>
      <c r="D82" s="68">
        <v>12</v>
      </c>
      <c r="E82" s="68">
        <v>0.2</v>
      </c>
      <c r="F82" s="69">
        <v>12.2</v>
      </c>
      <c r="G82" s="250">
        <f t="shared" si="2"/>
        <v>23.667999999999996</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14.55</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14.55</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42"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0.82718297872340429</v>
      </c>
      <c r="E97" s="105" t="s">
        <v>163</v>
      </c>
      <c r="F97" s="80">
        <f>(45+G22)</f>
        <v>45.827182978723407</v>
      </c>
      <c r="G97" s="18"/>
      <c r="H97" s="18"/>
      <c r="J97" s="10"/>
      <c r="K97" s="10"/>
      <c r="L97" s="10"/>
      <c r="M97" s="1"/>
      <c r="N97" s="1"/>
    </row>
    <row r="98" spans="2:17" ht="43.5" customHeight="1" x14ac:dyDescent="0.4">
      <c r="B98" s="227" t="s">
        <v>121</v>
      </c>
      <c r="C98" s="227"/>
      <c r="D98" s="106">
        <f>F97</f>
        <v>45.827182978723407</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42"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0.46394893617021277</v>
      </c>
      <c r="E108" s="105" t="s">
        <v>163</v>
      </c>
      <c r="F108" s="80">
        <f>(45+G61)</f>
        <v>45.463948936170212</v>
      </c>
      <c r="G108" s="18"/>
      <c r="H108" s="18"/>
      <c r="J108" s="10"/>
      <c r="K108" s="10"/>
      <c r="L108" s="10"/>
      <c r="M108" s="1"/>
      <c r="N108" s="1"/>
    </row>
    <row r="109" spans="2:17" ht="43.5" customHeight="1" x14ac:dyDescent="0.4">
      <c r="B109" s="227" t="s">
        <v>121</v>
      </c>
      <c r="C109" s="227"/>
      <c r="D109" s="106">
        <f>F108</f>
        <v>45.463948936170212</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42"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3.8994000000000001E-2</v>
      </c>
      <c r="E119" s="105" t="s">
        <v>163</v>
      </c>
      <c r="F119" s="80">
        <f>(45+G67)</f>
        <v>45.038994000000002</v>
      </c>
      <c r="G119" s="18"/>
      <c r="H119" s="18"/>
      <c r="J119" s="10"/>
      <c r="K119" s="10"/>
      <c r="L119" s="10"/>
      <c r="M119" s="1"/>
      <c r="N119" s="1"/>
    </row>
    <row r="120" spans="2:17" ht="43.5" customHeight="1" x14ac:dyDescent="0.4">
      <c r="B120" s="227" t="s">
        <v>121</v>
      </c>
      <c r="C120" s="227"/>
      <c r="D120" s="106">
        <f>F119</f>
        <v>45.038994000000002</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42"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7.5713888888888888E-3</v>
      </c>
      <c r="E130" s="105" t="s">
        <v>163</v>
      </c>
      <c r="F130" s="80">
        <f>(45+G70)</f>
        <v>45.007571388888891</v>
      </c>
      <c r="G130" s="18"/>
      <c r="H130" s="18"/>
      <c r="J130" s="10"/>
      <c r="K130" s="10"/>
      <c r="L130" s="10"/>
      <c r="M130" s="1"/>
      <c r="N130" s="1"/>
    </row>
    <row r="131" spans="2:17" ht="43.5" customHeight="1" x14ac:dyDescent="0.4">
      <c r="B131" s="227" t="s">
        <v>121</v>
      </c>
      <c r="C131" s="227"/>
      <c r="D131" s="106">
        <f>F130</f>
        <v>45.007571388888891</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17.847999999999999</v>
      </c>
      <c r="E141" s="105" t="s">
        <v>163</v>
      </c>
      <c r="F141" s="80">
        <f>(45+G74)</f>
        <v>62.847999999999999</v>
      </c>
      <c r="G141" s="18"/>
      <c r="H141" s="18"/>
      <c r="J141" s="10"/>
      <c r="K141" s="10"/>
      <c r="L141" s="10"/>
      <c r="M141" s="1"/>
      <c r="N141" s="1"/>
    </row>
    <row r="142" spans="2:17" ht="18" x14ac:dyDescent="0.4">
      <c r="B142" s="227" t="s">
        <v>121</v>
      </c>
      <c r="C142" s="227"/>
      <c r="D142" s="106">
        <f>F141</f>
        <v>62.847999999999999</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taTVCVnqhzLjxMdRXVTaqa9jBAxlvzXpA3S1q3RUvNX46AdnNVMtr9YpJrkxlu0w/o9vL/8Dit+L6a6dSZdvsw==" saltValue="ZcsifAYRCZ2ui9FKXdb2rA==" spinCount="100000" sheet="1" formatColumns="0" formatRows="0"/>
  <mergeCells count="145">
    <mergeCell ref="J6:K6"/>
    <mergeCell ref="M6:N8"/>
    <mergeCell ref="B7:E7"/>
    <mergeCell ref="B8:H8"/>
    <mergeCell ref="B9:H9"/>
    <mergeCell ref="B10:C10"/>
    <mergeCell ref="D10:F10"/>
    <mergeCell ref="B1:D1"/>
    <mergeCell ref="C3:E3"/>
    <mergeCell ref="G3:H3"/>
    <mergeCell ref="C4:E4"/>
    <mergeCell ref="G4:H4"/>
    <mergeCell ref="B6:E6"/>
    <mergeCell ref="F6:G6"/>
    <mergeCell ref="B16:H16"/>
    <mergeCell ref="B17:H17"/>
    <mergeCell ref="B18:H18"/>
    <mergeCell ref="B19:H19"/>
    <mergeCell ref="B20:H20"/>
    <mergeCell ref="G21:H21"/>
    <mergeCell ref="B11:H11"/>
    <mergeCell ref="J11:K11"/>
    <mergeCell ref="B12:E12"/>
    <mergeCell ref="B13:H13"/>
    <mergeCell ref="B14:H14"/>
    <mergeCell ref="B15:H15"/>
    <mergeCell ref="G28:H28"/>
    <mergeCell ref="G29:H29"/>
    <mergeCell ref="G30:H30"/>
    <mergeCell ref="G31:H31"/>
    <mergeCell ref="G32:H32"/>
    <mergeCell ref="G33:H33"/>
    <mergeCell ref="G22:H22"/>
    <mergeCell ref="G23:H23"/>
    <mergeCell ref="G24:H24"/>
    <mergeCell ref="G25:H25"/>
    <mergeCell ref="G26:H26"/>
    <mergeCell ref="G27:H27"/>
    <mergeCell ref="G40:H40"/>
    <mergeCell ref="G41:H41"/>
    <mergeCell ref="G42:H42"/>
    <mergeCell ref="G43:H43"/>
    <mergeCell ref="G44:H44"/>
    <mergeCell ref="G45:H45"/>
    <mergeCell ref="G34:H34"/>
    <mergeCell ref="G35:H35"/>
    <mergeCell ref="G36:H36"/>
    <mergeCell ref="G37:H37"/>
    <mergeCell ref="G38:H38"/>
    <mergeCell ref="G39:H39"/>
    <mergeCell ref="G52:H52"/>
    <mergeCell ref="B53:H53"/>
    <mergeCell ref="B55:H55"/>
    <mergeCell ref="G56:H56"/>
    <mergeCell ref="G57:H57"/>
    <mergeCell ref="B59:H59"/>
    <mergeCell ref="G46:H46"/>
    <mergeCell ref="G47:H47"/>
    <mergeCell ref="G48:H48"/>
    <mergeCell ref="G49:H49"/>
    <mergeCell ref="G50:H50"/>
    <mergeCell ref="G51:H51"/>
    <mergeCell ref="G66:H66"/>
    <mergeCell ref="G67:H67"/>
    <mergeCell ref="B68:H68"/>
    <mergeCell ref="G69:H69"/>
    <mergeCell ref="G70:H70"/>
    <mergeCell ref="B72:H72"/>
    <mergeCell ref="G60:H60"/>
    <mergeCell ref="G61:H61"/>
    <mergeCell ref="G62:H62"/>
    <mergeCell ref="G63:H63"/>
    <mergeCell ref="G64:H64"/>
    <mergeCell ref="G65:H65"/>
    <mergeCell ref="G79:H79"/>
    <mergeCell ref="G80:H80"/>
    <mergeCell ref="G81:H81"/>
    <mergeCell ref="G82:H82"/>
    <mergeCell ref="B84:H84"/>
    <mergeCell ref="G85:H85"/>
    <mergeCell ref="G73:H73"/>
    <mergeCell ref="G74:H74"/>
    <mergeCell ref="G75:H75"/>
    <mergeCell ref="G76:H76"/>
    <mergeCell ref="G77:H77"/>
    <mergeCell ref="G78:H78"/>
    <mergeCell ref="G86:H86"/>
    <mergeCell ref="G87:H87"/>
    <mergeCell ref="B89:H89"/>
    <mergeCell ref="B90:H90"/>
    <mergeCell ref="B91:H91"/>
    <mergeCell ref="B92:B93"/>
    <mergeCell ref="E92:F92"/>
    <mergeCell ref="G92:H93"/>
    <mergeCell ref="C93:F93"/>
    <mergeCell ref="B102:H102"/>
    <mergeCell ref="B103:B104"/>
    <mergeCell ref="E103:F103"/>
    <mergeCell ref="G103:H104"/>
    <mergeCell ref="C104:F104"/>
    <mergeCell ref="B105:H105"/>
    <mergeCell ref="B94:H94"/>
    <mergeCell ref="B95:H95"/>
    <mergeCell ref="B96:C96"/>
    <mergeCell ref="B98:C98"/>
    <mergeCell ref="B100:H100"/>
    <mergeCell ref="B101:H101"/>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38:H138"/>
    <mergeCell ref="B139:H139"/>
    <mergeCell ref="B140:C140"/>
    <mergeCell ref="B142:C142"/>
    <mergeCell ref="B134:H134"/>
    <mergeCell ref="B135:H135"/>
    <mergeCell ref="B136:B137"/>
    <mergeCell ref="C136:C137"/>
    <mergeCell ref="D136:D137"/>
    <mergeCell ref="E136:F137"/>
    <mergeCell ref="G136:H137"/>
  </mergeCells>
  <dataValidations count="5">
    <dataValidation type="list" allowBlank="1" showInputMessage="1" showErrorMessage="1" sqref="K13" xr:uid="{DC1EED65-1322-46DE-AFE6-3048FD5E38D7}">
      <formula1>$N$9:$N$42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FAF570D0-CBD7-44ED-AAAF-F4301D9A05AD}">
      <formula1>#REF!</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52864305-384C-4750-B924-C35656BA978D}">
      <formula1>$M$11:$M$22</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346B0A84-F484-4AD9-AD79-E7A811DA5BE9}">
      <formula1>$N$9:$N$9</formula1>
    </dataValidation>
    <dataValidation type="list" allowBlank="1" showInputMessage="1" showErrorMessage="1" sqref="K8" xr:uid="{EA377CF6-72F2-44ED-B0BA-1D65480D6664}">
      <formula1>"2022,2023,2024,2025, 2026"</formula1>
    </dataValidation>
  </dataValidations>
  <hyperlinks>
    <hyperlink ref="M9" r:id="rId1" display="https://www.dot.ny.gov/main/business-center/contractors/construction-division/fuel-asphalt-steel-price-adjustments?nd=nysdot" xr:uid="{EEE248AF-0828-49D5-91F1-1C1B7DDC5F28}"/>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CFDB1-F88E-4C88-97A0-21E16C8A44C7}">
  <dimension ref="B1:Q144"/>
  <sheetViews>
    <sheetView showGridLines="0" showRowColHeaders="0" zoomScaleNormal="100" workbookViewId="0">
      <selection activeCell="J1" sqref="J1:N104857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March</v>
      </c>
      <c r="G1" s="3">
        <f>K8</f>
        <v>2024</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19" t="s">
        <v>159</v>
      </c>
      <c r="G4" s="301" t="s">
        <v>160</v>
      </c>
      <c r="H4" s="302"/>
      <c r="I4" s="218"/>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March 1, 2024</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17"/>
      <c r="J8" s="84" t="s">
        <v>140</v>
      </c>
      <c r="K8" s="85">
        <v>2024</v>
      </c>
      <c r="M8" s="290"/>
      <c r="N8" s="291"/>
    </row>
    <row r="9" spans="2:17" ht="24" customHeight="1" x14ac:dyDescent="0.25">
      <c r="B9" s="279" t="s">
        <v>11</v>
      </c>
      <c r="C9" s="279"/>
      <c r="D9" s="279"/>
      <c r="E9" s="279"/>
      <c r="F9" s="279"/>
      <c r="G9" s="279"/>
      <c r="H9" s="279"/>
      <c r="I9" s="217"/>
      <c r="J9" s="84" t="s">
        <v>141</v>
      </c>
      <c r="K9" s="85" t="s">
        <v>150</v>
      </c>
      <c r="L9" s="86"/>
      <c r="M9" s="87" t="s">
        <v>143</v>
      </c>
      <c r="N9" s="88">
        <v>2022</v>
      </c>
    </row>
    <row r="10" spans="2:17" ht="24" customHeight="1" thickBot="1" x14ac:dyDescent="0.3">
      <c r="B10" s="293" t="s">
        <v>12</v>
      </c>
      <c r="C10" s="293"/>
      <c r="D10" s="294" t="str">
        <f>CONCATENATE("The ",F1," ",G1," Average is")</f>
        <v>The March 2024 Average is</v>
      </c>
      <c r="E10" s="294"/>
      <c r="F10" s="294"/>
      <c r="G10" s="20">
        <f>K13</f>
        <v>609</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17"/>
      <c r="J13" s="95" t="s">
        <v>149</v>
      </c>
      <c r="K13" s="96">
        <v>609</v>
      </c>
      <c r="M13" s="91" t="s">
        <v>150</v>
      </c>
      <c r="N13" s="93" t="s">
        <v>116</v>
      </c>
      <c r="P13" s="24"/>
      <c r="Q13" s="24"/>
    </row>
    <row r="14" spans="2:17" ht="24" customHeight="1" x14ac:dyDescent="0.25">
      <c r="B14" s="279" t="s">
        <v>16</v>
      </c>
      <c r="C14" s="279"/>
      <c r="D14" s="279"/>
      <c r="E14" s="279"/>
      <c r="F14" s="279"/>
      <c r="G14" s="279"/>
      <c r="H14" s="279"/>
      <c r="I14" s="217"/>
      <c r="J14" s="1"/>
      <c r="K14" s="1"/>
      <c r="M14" s="91" t="s">
        <v>142</v>
      </c>
      <c r="N14" s="97">
        <v>655</v>
      </c>
      <c r="P14" s="24"/>
      <c r="Q14" s="24"/>
    </row>
    <row r="15" spans="2:17" ht="24" customHeight="1" x14ac:dyDescent="0.25">
      <c r="B15" s="279" t="s">
        <v>17</v>
      </c>
      <c r="C15" s="279"/>
      <c r="D15" s="279"/>
      <c r="E15" s="279"/>
      <c r="F15" s="279"/>
      <c r="G15" s="279"/>
      <c r="H15" s="279"/>
      <c r="I15" s="217"/>
      <c r="J15" s="1"/>
      <c r="K15" s="1"/>
      <c r="M15" s="91" t="s">
        <v>151</v>
      </c>
      <c r="N15" s="97">
        <v>719</v>
      </c>
      <c r="P15" s="24"/>
      <c r="Q15" s="24"/>
    </row>
    <row r="16" spans="2:17" ht="24" customHeight="1" x14ac:dyDescent="0.25">
      <c r="B16" s="279" t="s">
        <v>18</v>
      </c>
      <c r="C16" s="279"/>
      <c r="D16" s="279"/>
      <c r="E16" s="279"/>
      <c r="F16" s="279"/>
      <c r="G16" s="279"/>
      <c r="H16" s="279"/>
      <c r="I16" s="217"/>
      <c r="J16" s="1"/>
      <c r="K16" s="1"/>
      <c r="M16" s="91" t="s">
        <v>152</v>
      </c>
      <c r="N16" s="97">
        <v>779</v>
      </c>
      <c r="P16" s="24"/>
      <c r="Q16" s="24"/>
    </row>
    <row r="17" spans="2:17" ht="24" customHeight="1" x14ac:dyDescent="0.25">
      <c r="B17" s="279" t="s">
        <v>19</v>
      </c>
      <c r="C17" s="279"/>
      <c r="D17" s="279"/>
      <c r="E17" s="279"/>
      <c r="F17" s="279"/>
      <c r="G17" s="279"/>
      <c r="H17" s="279"/>
      <c r="I17" s="217"/>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0.16628936170212763</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9.4097872340425534E-2</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9.4097872340425534E-2</v>
      </c>
      <c r="H23" s="253">
        <f t="shared" si="1"/>
        <v>0</v>
      </c>
      <c r="I23" s="37"/>
      <c r="M23" s="87"/>
      <c r="N23" s="88">
        <v>2023</v>
      </c>
    </row>
    <row r="24" spans="2:17" ht="29.15" customHeight="1" x14ac:dyDescent="0.3">
      <c r="B24" s="38">
        <v>702.31010000000003</v>
      </c>
      <c r="C24" s="39" t="s">
        <v>33</v>
      </c>
      <c r="D24" s="40">
        <v>63</v>
      </c>
      <c r="E24" s="40">
        <v>2.7</v>
      </c>
      <c r="F24" s="41">
        <v>65.7</v>
      </c>
      <c r="G24" s="252">
        <f t="shared" si="0"/>
        <v>0.10903404255319149</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0.10903404255319149</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0.12148085106382979</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0.12148085106382979</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0.11235319148936171</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0.12148085106382979</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9.4927659574468082E-2</v>
      </c>
      <c r="H30" s="253">
        <f t="shared" si="2"/>
        <v>0</v>
      </c>
      <c r="I30" s="37"/>
      <c r="M30" s="91" t="s">
        <v>152</v>
      </c>
      <c r="N30" s="97">
        <v>635</v>
      </c>
    </row>
    <row r="31" spans="2:17" ht="29.15" customHeight="1" x14ac:dyDescent="0.3">
      <c r="B31" s="43" t="s">
        <v>40</v>
      </c>
      <c r="C31" s="44" t="s">
        <v>39</v>
      </c>
      <c r="D31" s="45">
        <v>65</v>
      </c>
      <c r="E31" s="45">
        <v>0.2</v>
      </c>
      <c r="F31" s="46">
        <v>65.2</v>
      </c>
      <c r="G31" s="277">
        <f t="shared" si="0"/>
        <v>0.10820425531914893</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9.4927659574468082E-2</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0.10820425531914893</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0.10903404255319149</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0.10903404255319149</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0.12148085106382979</v>
      </c>
      <c r="H36" s="253" t="e">
        <f>IF((ABS((#REF!-#REF!)*E36/100))&gt;0.1, (#REF!-#REF!)*E36/100, 0)</f>
        <v>#REF!</v>
      </c>
      <c r="I36" s="37"/>
      <c r="M36" s="101" t="s">
        <v>158</v>
      </c>
      <c r="N36" s="102">
        <v>615</v>
      </c>
    </row>
    <row r="37" spans="2:14" ht="29.15" customHeight="1" x14ac:dyDescent="0.3">
      <c r="B37" s="38">
        <v>702.40009999999995</v>
      </c>
      <c r="C37" s="39" t="s">
        <v>49</v>
      </c>
      <c r="D37" s="40">
        <v>60</v>
      </c>
      <c r="E37" s="40">
        <v>2.7</v>
      </c>
      <c r="F37" s="41">
        <v>62.7</v>
      </c>
      <c r="G37" s="252">
        <f t="shared" si="0"/>
        <v>0.10405531914893616</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0.10405531914893616</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0.11235319148936171</v>
      </c>
      <c r="H39" s="253" t="e">
        <f>IF((ABS((#REF!-#REF!)*E39/100))&gt;0.1, (#REF!-#REF!)*E39/100, 0)</f>
        <v>#REF!</v>
      </c>
      <c r="I39" s="37"/>
      <c r="M39" s="91" t="s">
        <v>146</v>
      </c>
      <c r="N39" s="97">
        <v>616</v>
      </c>
    </row>
    <row r="40" spans="2:14" ht="29.15" customHeight="1" x14ac:dyDescent="0.3">
      <c r="B40" s="38">
        <v>702.42010000000005</v>
      </c>
      <c r="C40" s="39" t="s">
        <v>52</v>
      </c>
      <c r="D40" s="40">
        <v>65</v>
      </c>
      <c r="E40" s="40">
        <v>10.199999999999999</v>
      </c>
      <c r="F40" s="41">
        <v>75.2</v>
      </c>
      <c r="G40" s="252">
        <f t="shared" si="0"/>
        <v>0.12480000000000001</v>
      </c>
      <c r="H40" s="253" t="e">
        <f>IF((ABS((#REF!-#REF!)*E40/100))&gt;0.1, (#REF!-#REF!)*E40/100, 0)</f>
        <v>#REF!</v>
      </c>
      <c r="I40" s="37"/>
      <c r="M40" s="91" t="s">
        <v>148</v>
      </c>
      <c r="N40" s="97">
        <v>602</v>
      </c>
    </row>
    <row r="41" spans="2:14" ht="29.15" customHeight="1" x14ac:dyDescent="0.3">
      <c r="B41" s="38">
        <v>702.43010000000004</v>
      </c>
      <c r="C41" s="39" t="s">
        <v>53</v>
      </c>
      <c r="D41" s="40">
        <v>65</v>
      </c>
      <c r="E41" s="40">
        <v>10.199999999999999</v>
      </c>
      <c r="F41" s="41">
        <v>75.2</v>
      </c>
      <c r="G41" s="252">
        <f t="shared" si="0"/>
        <v>0.12480000000000001</v>
      </c>
      <c r="H41" s="253" t="e">
        <f>IF((ABS((#REF!-#REF!)*E41/100))&gt;0.1, (#REF!-#REF!)*E41/100, 0)</f>
        <v>#REF!</v>
      </c>
      <c r="I41" s="37"/>
      <c r="M41" s="91" t="s">
        <v>150</v>
      </c>
      <c r="N41" s="97">
        <v>609</v>
      </c>
    </row>
    <row r="42" spans="2:14" ht="29.15" customHeight="1" thickBot="1" x14ac:dyDescent="0.35">
      <c r="B42" s="38" t="s">
        <v>54</v>
      </c>
      <c r="C42" s="39" t="s">
        <v>55</v>
      </c>
      <c r="D42" s="40">
        <v>57</v>
      </c>
      <c r="E42" s="40">
        <v>0.2</v>
      </c>
      <c r="F42" s="41">
        <v>57.2</v>
      </c>
      <c r="G42" s="252">
        <f t="shared" si="0"/>
        <v>9.4927659574468082E-2</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0.10820425531914893</v>
      </c>
      <c r="H43" s="278" t="e">
        <f>IF((ABS((#REF!-#REF!)*E43/100))&gt;0.1, (#REF!-#REF!)*E43/100, 0)</f>
        <v>#REF!</v>
      </c>
      <c r="I43" s="37"/>
    </row>
    <row r="44" spans="2:14" ht="29.15" customHeight="1" x14ac:dyDescent="0.3">
      <c r="B44" s="38" t="s">
        <v>57</v>
      </c>
      <c r="C44" s="39" t="s">
        <v>58</v>
      </c>
      <c r="D44" s="40">
        <v>57</v>
      </c>
      <c r="E44" s="40">
        <v>0.2</v>
      </c>
      <c r="F44" s="41">
        <v>57.2</v>
      </c>
      <c r="G44" s="252">
        <f t="shared" si="0"/>
        <v>9.4927659574468082E-2</v>
      </c>
      <c r="H44" s="253" t="e">
        <f>IF((ABS((#REF!-#REF!)*E44/100))&gt;0.1, (#REF!-#REF!)*E44/100, 0)</f>
        <v>#REF!</v>
      </c>
      <c r="I44" s="37"/>
    </row>
    <row r="45" spans="2:14" ht="29.15" customHeight="1" x14ac:dyDescent="0.3">
      <c r="B45" s="43" t="s">
        <v>59</v>
      </c>
      <c r="C45" s="44" t="s">
        <v>58</v>
      </c>
      <c r="D45" s="45">
        <v>65</v>
      </c>
      <c r="E45" s="47">
        <v>0.2</v>
      </c>
      <c r="F45" s="46">
        <v>65.2</v>
      </c>
      <c r="G45" s="277">
        <f t="shared" si="0"/>
        <v>0.10820425531914893</v>
      </c>
      <c r="H45" s="278" t="e">
        <f>IF((ABS((#REF!-#REF!)*E45/100))&gt;0.1, (#REF!-#REF!)*E45/100, 0)</f>
        <v>#REF!</v>
      </c>
      <c r="I45" s="37"/>
    </row>
    <row r="46" spans="2:14" ht="29.15" customHeight="1" x14ac:dyDescent="0.3">
      <c r="B46" s="38">
        <v>702.46010000000001</v>
      </c>
      <c r="C46" s="39" t="s">
        <v>60</v>
      </c>
      <c r="D46" s="40">
        <v>62</v>
      </c>
      <c r="E46" s="40">
        <v>0.2</v>
      </c>
      <c r="F46" s="41">
        <v>62.2</v>
      </c>
      <c r="G46" s="252">
        <f t="shared" si="0"/>
        <v>0.10322553191489363</v>
      </c>
      <c r="H46" s="253" t="e">
        <f>IF((ABS((#REF!-#REF!)*E46/100))&gt;0.1, (#REF!-#REF!)*E46/100, 0)</f>
        <v>#REF!</v>
      </c>
      <c r="I46" s="37"/>
    </row>
    <row r="47" spans="2:14" ht="29.15" customHeight="1" x14ac:dyDescent="0.3">
      <c r="B47" s="38" t="s">
        <v>61</v>
      </c>
      <c r="C47" s="39" t="s">
        <v>62</v>
      </c>
      <c r="D47" s="40">
        <v>60</v>
      </c>
      <c r="E47" s="40">
        <v>2.7</v>
      </c>
      <c r="F47" s="41">
        <v>62.7</v>
      </c>
      <c r="G47" s="252">
        <f t="shared" si="0"/>
        <v>0.10405531914893616</v>
      </c>
      <c r="H47" s="253" t="e">
        <f>IF((ABS((#REF!-#REF!)*E47/100))&gt;0.1, (#REF!-#REF!)*E47/100, 0)</f>
        <v>#REF!</v>
      </c>
      <c r="I47" s="37"/>
    </row>
    <row r="48" spans="2:14" ht="29.15" customHeight="1" x14ac:dyDescent="0.3">
      <c r="B48" s="38" t="s">
        <v>63</v>
      </c>
      <c r="C48" s="39" t="s">
        <v>64</v>
      </c>
      <c r="D48" s="40">
        <v>65</v>
      </c>
      <c r="E48" s="40">
        <v>2.7</v>
      </c>
      <c r="F48" s="41">
        <v>67.7</v>
      </c>
      <c r="G48" s="252">
        <f t="shared" si="0"/>
        <v>0.11235319148936171</v>
      </c>
      <c r="H48" s="253" t="e">
        <f>IF((ABS((#REF!-#REF!)*E48/100))&gt;0.1, (#REF!-#REF!)*E48/100, 0)</f>
        <v>#REF!</v>
      </c>
      <c r="I48" s="37"/>
    </row>
    <row r="49" spans="2:17" ht="29.15" customHeight="1" x14ac:dyDescent="0.3">
      <c r="B49" s="38" t="s">
        <v>65</v>
      </c>
      <c r="C49" s="39" t="s">
        <v>66</v>
      </c>
      <c r="D49" s="40">
        <v>62</v>
      </c>
      <c r="E49" s="40">
        <v>0.2</v>
      </c>
      <c r="F49" s="41">
        <v>62.2</v>
      </c>
      <c r="G49" s="252">
        <f t="shared" si="0"/>
        <v>0.10322553191489363</v>
      </c>
      <c r="H49" s="253" t="e">
        <f>IF((ABS((#REF!-#REF!)*E49/100))&gt;0.1, (#REF!-#REF!)*E49/100, 0)</f>
        <v>#REF!</v>
      </c>
      <c r="I49" s="37"/>
    </row>
    <row r="50" spans="2:17" ht="29.15" customHeight="1" x14ac:dyDescent="0.3">
      <c r="B50" s="38" t="s">
        <v>67</v>
      </c>
      <c r="C50" s="39" t="s">
        <v>68</v>
      </c>
      <c r="D50" s="40">
        <v>40</v>
      </c>
      <c r="E50" s="40">
        <v>0.2</v>
      </c>
      <c r="F50" s="41">
        <v>40.200000000000003</v>
      </c>
      <c r="G50" s="252">
        <f t="shared" si="0"/>
        <v>6.6714893617021279E-2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0.10953191489361702</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9.3268085106382972E-2</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1.0959000000000002E-2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0.15799148936170213</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7.8390000000000005E-3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3.5879999999999996</v>
      </c>
      <c r="H73" s="260" t="e">
        <f>IF((ABS((#REF!-#REF!)*E73/100))&gt;0.1, (#REF!-#REF!)*E73/100, 0)</f>
        <v>#REF!</v>
      </c>
      <c r="I73" s="37"/>
    </row>
    <row r="74" spans="2:17" ht="22" customHeight="1" x14ac:dyDescent="0.3">
      <c r="B74" s="66" t="s">
        <v>91</v>
      </c>
      <c r="C74" s="62" t="s">
        <v>92</v>
      </c>
      <c r="D74" s="40">
        <v>9</v>
      </c>
      <c r="E74" s="40">
        <v>0.2</v>
      </c>
      <c r="F74" s="41">
        <v>9.1999999999999993</v>
      </c>
      <c r="G74" s="252">
        <f t="shared" si="3"/>
        <v>3.5879999999999996</v>
      </c>
      <c r="H74" s="253" t="e">
        <f>IF((ABS((#REF!-#REF!)*E74/100))&gt;0.1, (#REF!-#REF!)*E74/100, 0)</f>
        <v>#REF!</v>
      </c>
      <c r="I74" s="37"/>
    </row>
    <row r="75" spans="2:17" ht="22" customHeight="1" x14ac:dyDescent="0.3">
      <c r="B75" s="66" t="s">
        <v>93</v>
      </c>
      <c r="C75" s="62" t="s">
        <v>94</v>
      </c>
      <c r="D75" s="40">
        <v>9</v>
      </c>
      <c r="E75" s="40">
        <v>0.2</v>
      </c>
      <c r="F75" s="41">
        <v>9.1999999999999993</v>
      </c>
      <c r="G75" s="252">
        <f t="shared" si="3"/>
        <v>3.5879999999999996</v>
      </c>
      <c r="H75" s="253" t="e">
        <f>IF((ABS((#REF!-#REF!)*E75/100))&gt;0.1, (#REF!-#REF!)*E75/100, 0)</f>
        <v>#REF!</v>
      </c>
      <c r="I75" s="37"/>
    </row>
    <row r="76" spans="2:17" ht="22" customHeight="1" x14ac:dyDescent="0.3">
      <c r="B76" s="66" t="s">
        <v>95</v>
      </c>
      <c r="C76" s="62" t="s">
        <v>96</v>
      </c>
      <c r="D76" s="40">
        <v>7.5</v>
      </c>
      <c r="E76" s="40">
        <v>0.2</v>
      </c>
      <c r="F76" s="41">
        <v>7.7</v>
      </c>
      <c r="G76" s="252">
        <f t="shared" si="3"/>
        <v>3.0030000000000001</v>
      </c>
      <c r="H76" s="253" t="e">
        <f>IF((ABS((#REF!-#REF!)*E76/100))&gt;0.1, (#REF!-#REF!)*E76/100, 0)</f>
        <v>#REF!</v>
      </c>
      <c r="I76" s="37"/>
    </row>
    <row r="77" spans="2:17" ht="22" customHeight="1" x14ac:dyDescent="0.3">
      <c r="B77" s="66" t="s">
        <v>97</v>
      </c>
      <c r="C77" s="62" t="s">
        <v>98</v>
      </c>
      <c r="D77" s="40">
        <v>7.5</v>
      </c>
      <c r="E77" s="40">
        <v>0.2</v>
      </c>
      <c r="F77" s="41">
        <v>7.7</v>
      </c>
      <c r="G77" s="252">
        <f t="shared" si="3"/>
        <v>3.0030000000000001</v>
      </c>
      <c r="H77" s="253" t="e">
        <f>IF((ABS((#REF!-#REF!)*E77/100))&gt;0.1, (#REF!-#REF!)*E77/100, 0)</f>
        <v>#REF!</v>
      </c>
      <c r="I77" s="37"/>
    </row>
    <row r="78" spans="2:17" ht="22" customHeight="1" x14ac:dyDescent="0.3">
      <c r="B78" s="66" t="s">
        <v>99</v>
      </c>
      <c r="C78" s="62" t="s">
        <v>100</v>
      </c>
      <c r="D78" s="40">
        <v>7.5</v>
      </c>
      <c r="E78" s="40">
        <v>0.2</v>
      </c>
      <c r="F78" s="41">
        <v>7.7</v>
      </c>
      <c r="G78" s="252">
        <f t="shared" si="3"/>
        <v>3.0030000000000001</v>
      </c>
      <c r="H78" s="253" t="e">
        <f>IF((ABS((#REF!-#REF!)*E78/100))&gt;0.1, (#REF!-#REF!)*E78/100, 0)</f>
        <v>#REF!</v>
      </c>
      <c r="I78" s="37"/>
    </row>
    <row r="79" spans="2:17" ht="22" customHeight="1" x14ac:dyDescent="0.3">
      <c r="B79" s="66" t="s">
        <v>101</v>
      </c>
      <c r="C79" s="62" t="s">
        <v>102</v>
      </c>
      <c r="D79" s="40">
        <v>7.5</v>
      </c>
      <c r="E79" s="40">
        <v>0.2</v>
      </c>
      <c r="F79" s="41">
        <v>7.7</v>
      </c>
      <c r="G79" s="252">
        <f t="shared" si="3"/>
        <v>3.0030000000000001</v>
      </c>
      <c r="H79" s="253" t="e">
        <f>IF((ABS((#REF!-#REF!)*E79/100))&gt;0.1, (#REF!-#REF!)*E79/100, 0)</f>
        <v>#REF!</v>
      </c>
      <c r="I79" s="37"/>
    </row>
    <row r="80" spans="2:17" ht="22" customHeight="1" x14ac:dyDescent="0.25">
      <c r="B80" s="66" t="s">
        <v>103</v>
      </c>
      <c r="C80" s="62" t="s">
        <v>104</v>
      </c>
      <c r="D80" s="40">
        <v>13.5</v>
      </c>
      <c r="E80" s="40">
        <v>0.2</v>
      </c>
      <c r="F80" s="41">
        <v>13.7</v>
      </c>
      <c r="G80" s="252">
        <f t="shared" si="3"/>
        <v>5.343</v>
      </c>
      <c r="H80" s="253" t="e">
        <f>IF((ABS((#REF!-#REF!)*E80/100))&gt;0.1, (#REF!-#REF!)*E80/100, 0)</f>
        <v>#REF!</v>
      </c>
    </row>
    <row r="81" spans="2:14" ht="22" customHeight="1" thickBot="1" x14ac:dyDescent="0.3">
      <c r="B81" s="13" t="s">
        <v>105</v>
      </c>
      <c r="C81" s="67" t="s">
        <v>106</v>
      </c>
      <c r="D81" s="68">
        <v>12</v>
      </c>
      <c r="E81" s="68">
        <v>0.2</v>
      </c>
      <c r="F81" s="69">
        <v>12.2</v>
      </c>
      <c r="G81" s="250">
        <f t="shared" si="3"/>
        <v>4.7579999999999991</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2.9249999999999998</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2.9249999999999998</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16"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0.16628936170212763</v>
      </c>
      <c r="E96" s="105" t="s">
        <v>163</v>
      </c>
      <c r="F96" s="80">
        <f>(3+G21)</f>
        <v>3.1662893617021277</v>
      </c>
      <c r="G96" s="18"/>
      <c r="H96" s="18"/>
      <c r="J96" s="10"/>
      <c r="K96" s="10"/>
      <c r="L96" s="10"/>
      <c r="M96" s="1"/>
      <c r="N96" s="1"/>
    </row>
    <row r="97" spans="2:17" ht="43.5" customHeight="1" x14ac:dyDescent="0.4">
      <c r="B97" s="227" t="s">
        <v>164</v>
      </c>
      <c r="C97" s="227"/>
      <c r="D97" s="106">
        <f>F96</f>
        <v>3.1662893617021277</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16"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9.3268085106382972E-2</v>
      </c>
      <c r="E107" s="105" t="s">
        <v>163</v>
      </c>
      <c r="F107" s="80">
        <f>(45+G60)</f>
        <v>45.093268085106381</v>
      </c>
      <c r="G107" s="18"/>
      <c r="H107" s="18"/>
      <c r="J107" s="10"/>
      <c r="K107" s="10"/>
      <c r="L107" s="10"/>
      <c r="M107" s="1"/>
      <c r="N107" s="1"/>
    </row>
    <row r="108" spans="2:17" ht="43.5" customHeight="1" x14ac:dyDescent="0.4">
      <c r="B108" s="227" t="s">
        <v>164</v>
      </c>
      <c r="C108" s="227"/>
      <c r="D108" s="106">
        <f>F107</f>
        <v>45.093268085106381</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16"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7.8390000000000005E-3</v>
      </c>
      <c r="E118" s="105" t="s">
        <v>163</v>
      </c>
      <c r="F118" s="80">
        <f>(45+G66)</f>
        <v>45.007838999999997</v>
      </c>
      <c r="G118" s="18"/>
      <c r="H118" s="18"/>
      <c r="J118" s="10"/>
      <c r="K118" s="10"/>
      <c r="L118" s="10"/>
      <c r="M118" s="1"/>
      <c r="N118" s="1"/>
    </row>
    <row r="119" spans="2:17" ht="43.5" customHeight="1" x14ac:dyDescent="0.4">
      <c r="B119" s="227" t="s">
        <v>164</v>
      </c>
      <c r="C119" s="227"/>
      <c r="D119" s="106">
        <f>F118</f>
        <v>45.007838999999997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16"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3.5879999999999996</v>
      </c>
      <c r="E140" s="105" t="s">
        <v>163</v>
      </c>
      <c r="F140" s="80">
        <f>(200+G73)</f>
        <v>203.58799999999999</v>
      </c>
      <c r="G140" s="18"/>
      <c r="H140" s="18"/>
      <c r="J140" s="10"/>
      <c r="K140" s="10"/>
      <c r="L140" s="10"/>
      <c r="M140" s="1"/>
      <c r="N140" s="1"/>
    </row>
    <row r="141" spans="2:17" ht="18" x14ac:dyDescent="0.4">
      <c r="B141" s="227" t="s">
        <v>164</v>
      </c>
      <c r="C141" s="227"/>
      <c r="D141" s="106">
        <f>F140</f>
        <v>203.58799999999999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srhxI3R15YNVsI6+au9Pxqnd22e3+YEWO0OUIYkGiZmrSPlGgQNmh7YaFvqM+Lgei2ysJefiFcfrlMiK52te8A==" saltValue="3fKy1kFqBpn+FSlRUM5FmA=="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K8" xr:uid="{9D1993F8-64CA-4863-A85C-9750750088CC}">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B4BF2EFF-9BEF-4ED3-B3C6-B8F2FBFDB3C3}">
      <formula1>$N$9:$N$9</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DCD959BE-0D41-4F80-986C-B1B81B04C184}">
      <formula1>#REF!</formula1>
    </dataValidation>
    <dataValidation type="list" allowBlank="1" showInputMessage="1" showErrorMessage="1" sqref="K13" xr:uid="{A2B2120A-1A24-4656-9CC8-40B9FAB21CB1}">
      <formula1>$N$9:$N$42</formula1>
    </dataValidation>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9EE9B943-A924-4635-9BB2-1001648AA608}">
      <formula1>$M$11:$M$22</formula1>
    </dataValidation>
  </dataValidations>
  <hyperlinks>
    <hyperlink ref="M9" r:id="rId1" display="https://www.dot.ny.gov/main/business-center/contractors/construction-division/fuel-asphalt-steel-price-adjustments?nd=nysdot" xr:uid="{48725863-62E9-4896-9C56-1965D2475201}"/>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2F65-A75D-41CB-9F64-D69731085D2D}">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September</v>
      </c>
      <c r="G1" s="3">
        <f>K8</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37" t="s">
        <v>159</v>
      </c>
      <c r="G4" s="301" t="s">
        <v>160</v>
      </c>
      <c r="H4" s="302"/>
      <c r="I4" s="139"/>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September 1, 2022</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38"/>
      <c r="J8" s="84" t="s">
        <v>140</v>
      </c>
      <c r="K8" s="85">
        <v>2022</v>
      </c>
      <c r="M8" s="290"/>
      <c r="N8" s="291"/>
    </row>
    <row r="9" spans="2:17" ht="24" customHeight="1" x14ac:dyDescent="0.25">
      <c r="B9" s="279" t="s">
        <v>11</v>
      </c>
      <c r="C9" s="279"/>
      <c r="D9" s="279"/>
      <c r="E9" s="279"/>
      <c r="F9" s="279"/>
      <c r="G9" s="279"/>
      <c r="H9" s="279"/>
      <c r="I9" s="138"/>
      <c r="J9" s="84" t="s">
        <v>141</v>
      </c>
      <c r="K9" s="85" t="s">
        <v>155</v>
      </c>
      <c r="L9" s="86"/>
      <c r="M9" s="87" t="s">
        <v>143</v>
      </c>
      <c r="N9" s="88">
        <v>2022</v>
      </c>
    </row>
    <row r="10" spans="2:17" ht="24" customHeight="1" thickBot="1" x14ac:dyDescent="0.3">
      <c r="B10" s="293" t="s">
        <v>12</v>
      </c>
      <c r="C10" s="293"/>
      <c r="D10" s="294" t="str">
        <f>CONCATENATE("The ",F1," ",G1," Average is")</f>
        <v>The September 2022 Average is</v>
      </c>
      <c r="E10" s="294"/>
      <c r="F10" s="294"/>
      <c r="G10" s="20">
        <f>K13</f>
        <v>806</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38"/>
      <c r="J13" s="95" t="s">
        <v>149</v>
      </c>
      <c r="K13" s="96">
        <v>806</v>
      </c>
      <c r="M13" s="91" t="s">
        <v>150</v>
      </c>
      <c r="N13" s="93" t="s">
        <v>116</v>
      </c>
      <c r="P13" s="24"/>
      <c r="Q13" s="24"/>
    </row>
    <row r="14" spans="2:17" ht="24" customHeight="1" x14ac:dyDescent="0.25">
      <c r="B14" s="279" t="s">
        <v>16</v>
      </c>
      <c r="C14" s="279"/>
      <c r="D14" s="279"/>
      <c r="E14" s="279"/>
      <c r="F14" s="279"/>
      <c r="G14" s="279"/>
      <c r="H14" s="279"/>
      <c r="I14" s="138"/>
      <c r="J14" s="1"/>
      <c r="K14" s="1"/>
      <c r="M14" s="91" t="s">
        <v>142</v>
      </c>
      <c r="N14" s="97">
        <v>655</v>
      </c>
      <c r="P14" s="24"/>
      <c r="Q14" s="24"/>
    </row>
    <row r="15" spans="2:17" ht="24" customHeight="1" x14ac:dyDescent="0.25">
      <c r="B15" s="279" t="s">
        <v>17</v>
      </c>
      <c r="C15" s="279"/>
      <c r="D15" s="279"/>
      <c r="E15" s="279"/>
      <c r="F15" s="279"/>
      <c r="G15" s="279"/>
      <c r="H15" s="279"/>
      <c r="I15" s="138"/>
      <c r="J15" s="1"/>
      <c r="K15" s="1"/>
      <c r="M15" s="91" t="s">
        <v>151</v>
      </c>
      <c r="N15" s="97">
        <v>719</v>
      </c>
      <c r="P15" s="24"/>
      <c r="Q15" s="24"/>
    </row>
    <row r="16" spans="2:17" ht="24" customHeight="1" x14ac:dyDescent="0.25">
      <c r="B16" s="279" t="s">
        <v>18</v>
      </c>
      <c r="C16" s="279"/>
      <c r="D16" s="279"/>
      <c r="E16" s="279"/>
      <c r="F16" s="279"/>
      <c r="G16" s="279"/>
      <c r="H16" s="279"/>
      <c r="I16" s="138"/>
      <c r="J16" s="1"/>
      <c r="K16" s="1"/>
      <c r="M16" s="91" t="s">
        <v>152</v>
      </c>
      <c r="N16" s="97">
        <v>779</v>
      </c>
      <c r="P16" s="24"/>
      <c r="Q16" s="24"/>
    </row>
    <row r="17" spans="2:23" ht="24" customHeight="1" x14ac:dyDescent="0.25">
      <c r="B17" s="279" t="s">
        <v>19</v>
      </c>
      <c r="C17" s="279"/>
      <c r="D17" s="279"/>
      <c r="E17" s="279"/>
      <c r="F17" s="279"/>
      <c r="G17" s="279"/>
      <c r="H17" s="279"/>
      <c r="I17" s="138"/>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40"/>
      <c r="J19" s="100"/>
      <c r="K19" s="99"/>
      <c r="M19" s="91" t="s">
        <v>155</v>
      </c>
      <c r="N19" s="97">
        <v>806</v>
      </c>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c r="P21" s="24"/>
      <c r="Q21" s="24"/>
    </row>
    <row r="22" spans="2:23" ht="29.15" customHeight="1" thickBot="1" x14ac:dyDescent="0.35">
      <c r="B22" s="32" t="s">
        <v>29</v>
      </c>
      <c r="C22" s="33" t="s">
        <v>30</v>
      </c>
      <c r="D22" s="34">
        <v>100</v>
      </c>
      <c r="E22" s="35">
        <v>0.2</v>
      </c>
      <c r="F22" s="36">
        <v>100.2</v>
      </c>
      <c r="G22" s="259">
        <f t="shared" ref="G22:G51" si="0">IF((ABS((($K$13-$K$12)/235)*F22/100))&gt;0.01, ((($K$13-$K$12)/235)*F22/100), 0)</f>
        <v>1.0062638297872339</v>
      </c>
      <c r="H22" s="260" t="e">
        <f t="shared" ref="H22:H31" si="1">IF((ABS((J13-J12)*E22/100))&gt;0.1, (J13-J12)*E22/100, 0)</f>
        <v>#VALUE!</v>
      </c>
      <c r="I22" s="37"/>
      <c r="K22" s="99"/>
      <c r="L22" s="1"/>
      <c r="M22" s="101" t="s">
        <v>158</v>
      </c>
      <c r="N22" s="102"/>
      <c r="P22" s="24"/>
      <c r="Q22" s="24"/>
    </row>
    <row r="23" spans="2:23" ht="29.15" customHeight="1" x14ac:dyDescent="0.3">
      <c r="B23" s="38">
        <v>702.30010000000004</v>
      </c>
      <c r="C23" s="39" t="s">
        <v>31</v>
      </c>
      <c r="D23" s="40">
        <v>55</v>
      </c>
      <c r="E23" s="40">
        <v>1.7</v>
      </c>
      <c r="F23" s="41">
        <v>56.7</v>
      </c>
      <c r="G23" s="252">
        <f t="shared" si="0"/>
        <v>0.56941276595744672</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0.56941276595744672</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0.659795744680851</v>
      </c>
      <c r="H25" s="253">
        <f t="shared" si="1"/>
        <v>0</v>
      </c>
      <c r="I25" s="37"/>
      <c r="M25" s="91" t="s">
        <v>146</v>
      </c>
      <c r="N25" s="97"/>
    </row>
    <row r="26" spans="2:23" ht="29.15" customHeight="1" x14ac:dyDescent="0.3">
      <c r="B26" s="38">
        <v>702.31020000000001</v>
      </c>
      <c r="C26" s="39" t="s">
        <v>34</v>
      </c>
      <c r="D26" s="40">
        <v>63</v>
      </c>
      <c r="E26" s="40">
        <v>2.7</v>
      </c>
      <c r="F26" s="41">
        <v>65.7</v>
      </c>
      <c r="G26" s="252">
        <f t="shared" si="0"/>
        <v>0.659795744680851</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0.7351148936170212</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0.7351148936170212</v>
      </c>
      <c r="H28" s="253">
        <f t="shared" si="1"/>
        <v>0</v>
      </c>
      <c r="I28" s="37"/>
      <c r="M28" s="91" t="s">
        <v>142</v>
      </c>
      <c r="N28" s="97"/>
    </row>
    <row r="29" spans="2:23" ht="29.15" customHeight="1" x14ac:dyDescent="0.3">
      <c r="B29" s="38">
        <v>702.34010000000001</v>
      </c>
      <c r="C29" s="39" t="s">
        <v>37</v>
      </c>
      <c r="D29" s="40">
        <v>65</v>
      </c>
      <c r="E29" s="40">
        <v>2.7</v>
      </c>
      <c r="F29" s="41">
        <v>67.7</v>
      </c>
      <c r="G29" s="252">
        <f t="shared" si="0"/>
        <v>0.67988085106382967</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0.7351148936170212</v>
      </c>
      <c r="H30" s="253">
        <f t="shared" si="1"/>
        <v>0</v>
      </c>
      <c r="I30" s="37"/>
      <c r="M30" s="91" t="s">
        <v>152</v>
      </c>
      <c r="N30" s="97"/>
    </row>
    <row r="31" spans="2:23" ht="29.15" customHeight="1" x14ac:dyDescent="0.3">
      <c r="B31" s="38">
        <v>702.3501</v>
      </c>
      <c r="C31" s="39" t="s">
        <v>39</v>
      </c>
      <c r="D31" s="40">
        <v>57</v>
      </c>
      <c r="E31" s="40">
        <v>0.2</v>
      </c>
      <c r="F31" s="41">
        <v>57.2</v>
      </c>
      <c r="G31" s="252">
        <f t="shared" si="0"/>
        <v>0.57443404255319142</v>
      </c>
      <c r="H31" s="253">
        <f t="shared" si="1"/>
        <v>0</v>
      </c>
      <c r="I31" s="37"/>
      <c r="M31" s="91" t="s">
        <v>153</v>
      </c>
      <c r="N31" s="97"/>
    </row>
    <row r="32" spans="2:23" ht="29.15" customHeight="1" x14ac:dyDescent="0.3">
      <c r="B32" s="43" t="s">
        <v>40</v>
      </c>
      <c r="C32" s="44" t="s">
        <v>39</v>
      </c>
      <c r="D32" s="45">
        <v>65</v>
      </c>
      <c r="E32" s="45">
        <v>0.2</v>
      </c>
      <c r="F32" s="46">
        <v>65.2</v>
      </c>
      <c r="G32" s="277">
        <f t="shared" si="0"/>
        <v>0.65477446808510631</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0.57443404255319142</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0.65477446808510631</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0.659795744680851</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0.659795744680851</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0.7351148936170212</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0.62966808510638295</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0.62966808510638295</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0.67988085106382967</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0.75519999999999998</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0.75519999999999998</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0.57443404255319142</v>
      </c>
      <c r="H43" s="253" t="e">
        <f>IF((ABS((#REF!-#REF!)*E43/100))&gt;0.1, (#REF!-#REF!)*E43/100, 0)</f>
        <v>#REF!</v>
      </c>
      <c r="I43" s="37"/>
    </row>
    <row r="44" spans="2:14" ht="29.15" customHeight="1" x14ac:dyDescent="0.3">
      <c r="B44" s="43" t="s">
        <v>56</v>
      </c>
      <c r="C44" s="44" t="s">
        <v>55</v>
      </c>
      <c r="D44" s="45">
        <v>65</v>
      </c>
      <c r="E44" s="45">
        <v>0.2</v>
      </c>
      <c r="F44" s="46">
        <v>65.2</v>
      </c>
      <c r="G44" s="277">
        <f t="shared" si="0"/>
        <v>0.65477446808510631</v>
      </c>
      <c r="H44" s="278" t="e">
        <f>IF((ABS((#REF!-#REF!)*E44/100))&gt;0.1, (#REF!-#REF!)*E44/100, 0)</f>
        <v>#REF!</v>
      </c>
      <c r="I44" s="37"/>
    </row>
    <row r="45" spans="2:14" ht="29.15" customHeight="1" x14ac:dyDescent="0.3">
      <c r="B45" s="38" t="s">
        <v>57</v>
      </c>
      <c r="C45" s="39" t="s">
        <v>58</v>
      </c>
      <c r="D45" s="40">
        <v>57</v>
      </c>
      <c r="E45" s="40">
        <v>0.2</v>
      </c>
      <c r="F45" s="41">
        <v>57.2</v>
      </c>
      <c r="G45" s="252">
        <f t="shared" si="0"/>
        <v>0.57443404255319142</v>
      </c>
      <c r="H45" s="253" t="e">
        <f>IF((ABS((#REF!-#REF!)*E45/100))&gt;0.1, (#REF!-#REF!)*E45/100, 0)</f>
        <v>#REF!</v>
      </c>
      <c r="I45" s="37"/>
    </row>
    <row r="46" spans="2:14" ht="29.15" customHeight="1" x14ac:dyDescent="0.3">
      <c r="B46" s="43" t="s">
        <v>59</v>
      </c>
      <c r="C46" s="44" t="s">
        <v>58</v>
      </c>
      <c r="D46" s="45">
        <v>65</v>
      </c>
      <c r="E46" s="47">
        <v>0.2</v>
      </c>
      <c r="F46" s="46">
        <v>65.2</v>
      </c>
      <c r="G46" s="277">
        <f t="shared" si="0"/>
        <v>0.65477446808510631</v>
      </c>
      <c r="H46" s="278" t="e">
        <f>IF((ABS((#REF!-#REF!)*E46/100))&gt;0.1, (#REF!-#REF!)*E46/100, 0)</f>
        <v>#REF!</v>
      </c>
      <c r="I46" s="37"/>
    </row>
    <row r="47" spans="2:14" ht="29.15" customHeight="1" x14ac:dyDescent="0.3">
      <c r="B47" s="38">
        <v>702.46010000000001</v>
      </c>
      <c r="C47" s="39" t="s">
        <v>60</v>
      </c>
      <c r="D47" s="40">
        <v>62</v>
      </c>
      <c r="E47" s="40">
        <v>0.2</v>
      </c>
      <c r="F47" s="41">
        <v>62.2</v>
      </c>
      <c r="G47" s="252">
        <f t="shared" si="0"/>
        <v>0.62464680851063825</v>
      </c>
      <c r="H47" s="253" t="e">
        <f>IF((ABS((#REF!-#REF!)*E47/100))&gt;0.1, (#REF!-#REF!)*E47/100, 0)</f>
        <v>#REF!</v>
      </c>
      <c r="I47" s="37"/>
    </row>
    <row r="48" spans="2:14" ht="29.15" customHeight="1" x14ac:dyDescent="0.3">
      <c r="B48" s="38" t="s">
        <v>61</v>
      </c>
      <c r="C48" s="39" t="s">
        <v>62</v>
      </c>
      <c r="D48" s="40">
        <v>60</v>
      </c>
      <c r="E48" s="40">
        <v>2.7</v>
      </c>
      <c r="F48" s="41">
        <v>62.7</v>
      </c>
      <c r="G48" s="252">
        <f t="shared" si="0"/>
        <v>0.62966808510638295</v>
      </c>
      <c r="H48" s="253" t="e">
        <f>IF((ABS((#REF!-#REF!)*E48/100))&gt;0.1, (#REF!-#REF!)*E48/100, 0)</f>
        <v>#REF!</v>
      </c>
      <c r="I48" s="37"/>
    </row>
    <row r="49" spans="2:17" ht="29.15" customHeight="1" x14ac:dyDescent="0.3">
      <c r="B49" s="38" t="s">
        <v>63</v>
      </c>
      <c r="C49" s="39" t="s">
        <v>64</v>
      </c>
      <c r="D49" s="40">
        <v>65</v>
      </c>
      <c r="E49" s="40">
        <v>2.7</v>
      </c>
      <c r="F49" s="41">
        <v>67.7</v>
      </c>
      <c r="G49" s="252">
        <f t="shared" si="0"/>
        <v>0.67988085106382967</v>
      </c>
      <c r="H49" s="253" t="e">
        <f>IF((ABS((#REF!-#REF!)*E49/100))&gt;0.1, (#REF!-#REF!)*E49/100, 0)</f>
        <v>#REF!</v>
      </c>
      <c r="I49" s="37"/>
    </row>
    <row r="50" spans="2:17" ht="29.15" customHeight="1" x14ac:dyDescent="0.3">
      <c r="B50" s="38" t="s">
        <v>65</v>
      </c>
      <c r="C50" s="39" t="s">
        <v>66</v>
      </c>
      <c r="D50" s="40">
        <v>62</v>
      </c>
      <c r="E50" s="40">
        <v>0.2</v>
      </c>
      <c r="F50" s="41">
        <v>62.2</v>
      </c>
      <c r="G50" s="252">
        <f t="shared" si="0"/>
        <v>0.62464680851063825</v>
      </c>
      <c r="H50" s="253" t="e">
        <f>IF((ABS((#REF!-#REF!)*E50/100))&gt;0.1, (#REF!-#REF!)*E50/100, 0)</f>
        <v>#REF!</v>
      </c>
      <c r="I50" s="37"/>
    </row>
    <row r="51" spans="2:17" ht="29.15" customHeight="1" x14ac:dyDescent="0.3">
      <c r="B51" s="38" t="s">
        <v>67</v>
      </c>
      <c r="C51" s="39" t="s">
        <v>68</v>
      </c>
      <c r="D51" s="40">
        <v>40</v>
      </c>
      <c r="E51" s="40">
        <v>0.2</v>
      </c>
      <c r="F51" s="41">
        <v>40.200000000000003</v>
      </c>
      <c r="G51" s="252">
        <f t="shared" si="0"/>
        <v>0.40371063829787235</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0.66280851063829782</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0.56439148936170214</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6.6316E-2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0.95605106382978722</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4.7435999999999999E-2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9.2105555555555569E-3</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21.712</v>
      </c>
      <c r="H74" s="260" t="e">
        <f>IF((ABS((#REF!-#REF!)*E74/100))&gt;0.1, (#REF!-#REF!)*E74/100, 0)</f>
        <v>#REF!</v>
      </c>
      <c r="I74" s="37"/>
    </row>
    <row r="75" spans="2:17" ht="22" customHeight="1" x14ac:dyDescent="0.3">
      <c r="B75" s="66" t="s">
        <v>91</v>
      </c>
      <c r="C75" s="62" t="s">
        <v>92</v>
      </c>
      <c r="D75" s="40">
        <v>9</v>
      </c>
      <c r="E75" s="40">
        <v>0.2</v>
      </c>
      <c r="F75" s="41">
        <v>9.1999999999999993</v>
      </c>
      <c r="G75" s="252">
        <f t="shared" si="2"/>
        <v>21.712</v>
      </c>
      <c r="H75" s="253" t="e">
        <f>IF((ABS((#REF!-#REF!)*E75/100))&gt;0.1, (#REF!-#REF!)*E75/100, 0)</f>
        <v>#REF!</v>
      </c>
      <c r="I75" s="37"/>
    </row>
    <row r="76" spans="2:17" ht="22" customHeight="1" x14ac:dyDescent="0.3">
      <c r="B76" s="66" t="s">
        <v>93</v>
      </c>
      <c r="C76" s="62" t="s">
        <v>94</v>
      </c>
      <c r="D76" s="40">
        <v>9</v>
      </c>
      <c r="E76" s="40">
        <v>0.2</v>
      </c>
      <c r="F76" s="41">
        <v>9.1999999999999993</v>
      </c>
      <c r="G76" s="252">
        <f t="shared" si="2"/>
        <v>21.712</v>
      </c>
      <c r="H76" s="253" t="e">
        <f>IF((ABS((#REF!-#REF!)*E76/100))&gt;0.1, (#REF!-#REF!)*E76/100, 0)</f>
        <v>#REF!</v>
      </c>
      <c r="I76" s="37"/>
    </row>
    <row r="77" spans="2:17" ht="22" customHeight="1" x14ac:dyDescent="0.3">
      <c r="B77" s="66" t="s">
        <v>95</v>
      </c>
      <c r="C77" s="62" t="s">
        <v>96</v>
      </c>
      <c r="D77" s="40">
        <v>7.5</v>
      </c>
      <c r="E77" s="40">
        <v>0.2</v>
      </c>
      <c r="F77" s="41">
        <v>7.7</v>
      </c>
      <c r="G77" s="252">
        <f t="shared" si="2"/>
        <v>18.172000000000001</v>
      </c>
      <c r="H77" s="253" t="e">
        <f>IF((ABS((#REF!-#REF!)*E77/100))&gt;0.1, (#REF!-#REF!)*E77/100, 0)</f>
        <v>#REF!</v>
      </c>
      <c r="I77" s="37"/>
    </row>
    <row r="78" spans="2:17" ht="22" customHeight="1" x14ac:dyDescent="0.3">
      <c r="B78" s="66" t="s">
        <v>97</v>
      </c>
      <c r="C78" s="62" t="s">
        <v>98</v>
      </c>
      <c r="D78" s="40">
        <v>7.5</v>
      </c>
      <c r="E78" s="40">
        <v>0.2</v>
      </c>
      <c r="F78" s="41">
        <v>7.7</v>
      </c>
      <c r="G78" s="252">
        <f t="shared" si="2"/>
        <v>18.172000000000001</v>
      </c>
      <c r="H78" s="253" t="e">
        <f>IF((ABS((#REF!-#REF!)*E78/100))&gt;0.1, (#REF!-#REF!)*E78/100, 0)</f>
        <v>#REF!</v>
      </c>
      <c r="I78" s="37"/>
    </row>
    <row r="79" spans="2:17" ht="22" customHeight="1" x14ac:dyDescent="0.3">
      <c r="B79" s="66" t="s">
        <v>99</v>
      </c>
      <c r="C79" s="62" t="s">
        <v>100</v>
      </c>
      <c r="D79" s="40">
        <v>7.5</v>
      </c>
      <c r="E79" s="40">
        <v>0.2</v>
      </c>
      <c r="F79" s="41">
        <v>7.7</v>
      </c>
      <c r="G79" s="252">
        <f t="shared" si="2"/>
        <v>18.172000000000001</v>
      </c>
      <c r="H79" s="253" t="e">
        <f>IF((ABS((#REF!-#REF!)*E79/100))&gt;0.1, (#REF!-#REF!)*E79/100, 0)</f>
        <v>#REF!</v>
      </c>
      <c r="I79" s="37"/>
    </row>
    <row r="80" spans="2:17" ht="22" customHeight="1" x14ac:dyDescent="0.3">
      <c r="B80" s="66" t="s">
        <v>101</v>
      </c>
      <c r="C80" s="62" t="s">
        <v>102</v>
      </c>
      <c r="D80" s="40">
        <v>7.5</v>
      </c>
      <c r="E80" s="40">
        <v>0.2</v>
      </c>
      <c r="F80" s="41">
        <v>7.7</v>
      </c>
      <c r="G80" s="252">
        <f t="shared" si="2"/>
        <v>18.172000000000001</v>
      </c>
      <c r="H80" s="253" t="e">
        <f>IF((ABS((#REF!-#REF!)*E80/100))&gt;0.1, (#REF!-#REF!)*E80/100, 0)</f>
        <v>#REF!</v>
      </c>
      <c r="I80" s="37"/>
    </row>
    <row r="81" spans="2:14" ht="22" customHeight="1" x14ac:dyDescent="0.25">
      <c r="B81" s="66" t="s">
        <v>103</v>
      </c>
      <c r="C81" s="62" t="s">
        <v>104</v>
      </c>
      <c r="D81" s="40">
        <v>13.5</v>
      </c>
      <c r="E81" s="40">
        <v>0.2</v>
      </c>
      <c r="F81" s="41">
        <v>13.7</v>
      </c>
      <c r="G81" s="252">
        <f t="shared" si="2"/>
        <v>32.332000000000001</v>
      </c>
      <c r="H81" s="253" t="e">
        <f>IF((ABS((#REF!-#REF!)*E81/100))&gt;0.1, (#REF!-#REF!)*E81/100, 0)</f>
        <v>#REF!</v>
      </c>
    </row>
    <row r="82" spans="2:14" ht="22" customHeight="1" thickBot="1" x14ac:dyDescent="0.3">
      <c r="B82" s="13" t="s">
        <v>105</v>
      </c>
      <c r="C82" s="67" t="s">
        <v>106</v>
      </c>
      <c r="D82" s="68">
        <v>12</v>
      </c>
      <c r="E82" s="68">
        <v>0.2</v>
      </c>
      <c r="F82" s="69">
        <v>12.2</v>
      </c>
      <c r="G82" s="250">
        <f t="shared" si="2"/>
        <v>28.791999999999998</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17.7</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17.7</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41"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1.0062638297872339</v>
      </c>
      <c r="E97" s="105" t="s">
        <v>163</v>
      </c>
      <c r="F97" s="80">
        <f>(45+G22)</f>
        <v>46.006263829787237</v>
      </c>
      <c r="G97" s="18"/>
      <c r="H97" s="18"/>
      <c r="J97" s="10"/>
      <c r="K97" s="10"/>
      <c r="L97" s="10"/>
      <c r="M97" s="1"/>
      <c r="N97" s="1"/>
    </row>
    <row r="98" spans="2:17" ht="43.5" customHeight="1" x14ac:dyDescent="0.4">
      <c r="B98" s="227" t="s">
        <v>121</v>
      </c>
      <c r="C98" s="227"/>
      <c r="D98" s="106">
        <f>F97</f>
        <v>46.006263829787237</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41"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0.56439148936170214</v>
      </c>
      <c r="E108" s="105" t="s">
        <v>163</v>
      </c>
      <c r="F108" s="80">
        <f>(45+G61)</f>
        <v>45.564391489361704</v>
      </c>
      <c r="G108" s="18"/>
      <c r="H108" s="18"/>
      <c r="J108" s="10"/>
      <c r="K108" s="10"/>
      <c r="L108" s="10"/>
      <c r="M108" s="1"/>
      <c r="N108" s="1"/>
    </row>
    <row r="109" spans="2:17" ht="43.5" customHeight="1" x14ac:dyDescent="0.4">
      <c r="B109" s="227" t="s">
        <v>121</v>
      </c>
      <c r="C109" s="227"/>
      <c r="D109" s="106">
        <f>F108</f>
        <v>45.564391489361704</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41"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4.7435999999999999E-2</v>
      </c>
      <c r="E119" s="105" t="s">
        <v>163</v>
      </c>
      <c r="F119" s="80">
        <f>(45+G67)</f>
        <v>45.047435999999998</v>
      </c>
      <c r="G119" s="18"/>
      <c r="H119" s="18"/>
      <c r="J119" s="10"/>
      <c r="K119" s="10"/>
      <c r="L119" s="10"/>
      <c r="M119" s="1"/>
      <c r="N119" s="1"/>
    </row>
    <row r="120" spans="2:17" ht="43.5" customHeight="1" x14ac:dyDescent="0.4">
      <c r="B120" s="227" t="s">
        <v>121</v>
      </c>
      <c r="C120" s="227"/>
      <c r="D120" s="106">
        <f>F119</f>
        <v>45.047435999999998</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41"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9.2105555555555569E-3</v>
      </c>
      <c r="E130" s="105" t="s">
        <v>163</v>
      </c>
      <c r="F130" s="80">
        <f>(45+G70)</f>
        <v>45.009210555555555</v>
      </c>
      <c r="G130" s="18"/>
      <c r="H130" s="18"/>
      <c r="J130" s="10"/>
      <c r="K130" s="10"/>
      <c r="L130" s="10"/>
      <c r="M130" s="1"/>
      <c r="N130" s="1"/>
    </row>
    <row r="131" spans="2:17" ht="43.5" customHeight="1" x14ac:dyDescent="0.4">
      <c r="B131" s="227" t="s">
        <v>121</v>
      </c>
      <c r="C131" s="227"/>
      <c r="D131" s="106">
        <f>F130</f>
        <v>45.009210555555555</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21.712</v>
      </c>
      <c r="E141" s="105" t="s">
        <v>163</v>
      </c>
      <c r="F141" s="80">
        <f>(45+G74)</f>
        <v>66.712000000000003</v>
      </c>
      <c r="G141" s="18"/>
      <c r="H141" s="18"/>
      <c r="J141" s="10"/>
      <c r="K141" s="10"/>
      <c r="L141" s="10"/>
      <c r="M141" s="1"/>
      <c r="N141" s="1"/>
    </row>
    <row r="142" spans="2:17" ht="18" x14ac:dyDescent="0.4">
      <c r="B142" s="227" t="s">
        <v>121</v>
      </c>
      <c r="C142" s="227"/>
      <c r="D142" s="106">
        <f>F141</f>
        <v>66.712000000000003</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1DYU1o2aX4CJQAHeA2pcoRMFSOh3qJXScdRNrMg2QNX1GUV55IE2TbrHEGB3TO4oytmJy1FoMLNUyM9oQyI21A==" saltValue="FPJREqHub6LG7ZXMkoxYBQ==" spinCount="100000" sheet="1" formatColumns="0" formatRows="0"/>
  <mergeCells count="145">
    <mergeCell ref="B138:H138"/>
    <mergeCell ref="B139:H139"/>
    <mergeCell ref="B140:C140"/>
    <mergeCell ref="B142:C142"/>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02:H102"/>
    <mergeCell ref="B103:B104"/>
    <mergeCell ref="E103:F103"/>
    <mergeCell ref="G103:H104"/>
    <mergeCell ref="C104:F104"/>
    <mergeCell ref="B105:H105"/>
    <mergeCell ref="B94:H94"/>
    <mergeCell ref="B95:H95"/>
    <mergeCell ref="B96:C96"/>
    <mergeCell ref="B98:C98"/>
    <mergeCell ref="B100:H100"/>
    <mergeCell ref="B101:H101"/>
    <mergeCell ref="G86:H86"/>
    <mergeCell ref="G87:H87"/>
    <mergeCell ref="B89:H89"/>
    <mergeCell ref="B90:H90"/>
    <mergeCell ref="B91:H91"/>
    <mergeCell ref="B92:B93"/>
    <mergeCell ref="E92:F92"/>
    <mergeCell ref="G92:H93"/>
    <mergeCell ref="C93:F93"/>
    <mergeCell ref="G79:H79"/>
    <mergeCell ref="G80:H80"/>
    <mergeCell ref="G81:H81"/>
    <mergeCell ref="G82:H82"/>
    <mergeCell ref="B84:H84"/>
    <mergeCell ref="G85:H85"/>
    <mergeCell ref="G73:H73"/>
    <mergeCell ref="G74:H74"/>
    <mergeCell ref="G75:H75"/>
    <mergeCell ref="G76:H76"/>
    <mergeCell ref="G77:H77"/>
    <mergeCell ref="G78:H78"/>
    <mergeCell ref="G66:H66"/>
    <mergeCell ref="G67:H67"/>
    <mergeCell ref="B68:H68"/>
    <mergeCell ref="G69:H69"/>
    <mergeCell ref="G70:H70"/>
    <mergeCell ref="B72:H72"/>
    <mergeCell ref="G60:H60"/>
    <mergeCell ref="G61:H61"/>
    <mergeCell ref="G62:H62"/>
    <mergeCell ref="G63:H63"/>
    <mergeCell ref="G64:H64"/>
    <mergeCell ref="G65:H65"/>
    <mergeCell ref="G52:H52"/>
    <mergeCell ref="B53:H53"/>
    <mergeCell ref="B55:H55"/>
    <mergeCell ref="G56:H56"/>
    <mergeCell ref="G57:H57"/>
    <mergeCell ref="B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B20:H20"/>
    <mergeCell ref="G21:H21"/>
    <mergeCell ref="B11:H11"/>
    <mergeCell ref="J11:K1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s>
  <dataValidations count="5">
    <dataValidation type="list" allowBlank="1" showInputMessage="1" showErrorMessage="1" sqref="K8" xr:uid="{A51522FC-50BA-4940-93B7-9FE15B040C49}">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41B0DC69-2682-44C2-A643-11E49AF72E4B}">
      <formula1>$N$9:$N$9</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B8A4FA59-FE88-47A3-A590-6288249D9379}">
      <formula1>$M$11:$M$22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51C8333D-7C3F-4129-ABE6-5F63FD21ECDA}">
      <formula1>#REF!</formula1>
    </dataValidation>
    <dataValidation type="list" allowBlank="1" showInputMessage="1" showErrorMessage="1" sqref="K13" xr:uid="{FF8AE97D-19F6-4201-B8FF-F9FEB0B152EB}">
      <formula1>$N$9:$N$42</formula1>
    </dataValidation>
  </dataValidations>
  <hyperlinks>
    <hyperlink ref="M9" r:id="rId1" display="https://www.dot.ny.gov/main/business-center/contractors/construction-division/fuel-asphalt-steel-price-adjustments?nd=nysdot" xr:uid="{74919F3F-A8E3-47FE-9A14-EABF3EA3EF46}"/>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 F4 B22 B43:B45 B57 B74:B82"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BA08-6B42-4842-A71B-AFA73EE845E4}">
  <dimension ref="B1:W145"/>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August</v>
      </c>
      <c r="G1" s="3">
        <f>K8</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36" t="s">
        <v>159</v>
      </c>
      <c r="G4" s="301" t="s">
        <v>160</v>
      </c>
      <c r="H4" s="302"/>
      <c r="I4" s="134"/>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August 1, 2022</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35"/>
      <c r="J8" s="84" t="s">
        <v>140</v>
      </c>
      <c r="K8" s="85">
        <v>2022</v>
      </c>
      <c r="M8" s="290"/>
      <c r="N8" s="291"/>
    </row>
    <row r="9" spans="2:17" ht="24" customHeight="1" x14ac:dyDescent="0.25">
      <c r="B9" s="279" t="s">
        <v>11</v>
      </c>
      <c r="C9" s="279"/>
      <c r="D9" s="279"/>
      <c r="E9" s="279"/>
      <c r="F9" s="279"/>
      <c r="G9" s="279"/>
      <c r="H9" s="279"/>
      <c r="I9" s="135"/>
      <c r="J9" s="84" t="s">
        <v>141</v>
      </c>
      <c r="K9" s="85" t="s">
        <v>154</v>
      </c>
      <c r="L9" s="86"/>
      <c r="M9" s="87" t="s">
        <v>143</v>
      </c>
      <c r="N9" s="88">
        <v>2022</v>
      </c>
    </row>
    <row r="10" spans="2:17" ht="24" customHeight="1" thickBot="1" x14ac:dyDescent="0.3">
      <c r="B10" s="293" t="s">
        <v>12</v>
      </c>
      <c r="C10" s="293"/>
      <c r="D10" s="294" t="str">
        <f>CONCATENATE("The ",F1," ",G1," Average is")</f>
        <v>The August 2022 Average is</v>
      </c>
      <c r="E10" s="294"/>
      <c r="F10" s="294"/>
      <c r="G10" s="20">
        <f>K13</f>
        <v>829</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35"/>
      <c r="J13" s="95" t="s">
        <v>149</v>
      </c>
      <c r="K13" s="96">
        <v>829</v>
      </c>
      <c r="M13" s="91" t="s">
        <v>150</v>
      </c>
      <c r="N13" s="93" t="s">
        <v>116</v>
      </c>
      <c r="P13" s="24"/>
      <c r="Q13" s="24"/>
    </row>
    <row r="14" spans="2:17" ht="24" customHeight="1" x14ac:dyDescent="0.25">
      <c r="B14" s="279" t="s">
        <v>16</v>
      </c>
      <c r="C14" s="279"/>
      <c r="D14" s="279"/>
      <c r="E14" s="279"/>
      <c r="F14" s="279"/>
      <c r="G14" s="279"/>
      <c r="H14" s="279"/>
      <c r="I14" s="135"/>
      <c r="J14" s="1"/>
      <c r="K14" s="1"/>
      <c r="M14" s="91" t="s">
        <v>142</v>
      </c>
      <c r="N14" s="97">
        <v>655</v>
      </c>
      <c r="P14" s="24"/>
      <c r="Q14" s="24"/>
    </row>
    <row r="15" spans="2:17" ht="24" customHeight="1" x14ac:dyDescent="0.25">
      <c r="B15" s="279" t="s">
        <v>17</v>
      </c>
      <c r="C15" s="279"/>
      <c r="D15" s="279"/>
      <c r="E15" s="279"/>
      <c r="F15" s="279"/>
      <c r="G15" s="279"/>
      <c r="H15" s="279"/>
      <c r="I15" s="135"/>
      <c r="J15" s="1"/>
      <c r="K15" s="1"/>
      <c r="M15" s="91" t="s">
        <v>151</v>
      </c>
      <c r="N15" s="97">
        <v>719</v>
      </c>
      <c r="P15" s="24"/>
      <c r="Q15" s="24"/>
    </row>
    <row r="16" spans="2:17" ht="24" customHeight="1" x14ac:dyDescent="0.25">
      <c r="B16" s="279" t="s">
        <v>18</v>
      </c>
      <c r="C16" s="279"/>
      <c r="D16" s="279"/>
      <c r="E16" s="279"/>
      <c r="F16" s="279"/>
      <c r="G16" s="279"/>
      <c r="H16" s="279"/>
      <c r="I16" s="135"/>
      <c r="J16" s="1"/>
      <c r="K16" s="1"/>
      <c r="M16" s="91" t="s">
        <v>152</v>
      </c>
      <c r="N16" s="97">
        <v>779</v>
      </c>
      <c r="P16" s="24"/>
      <c r="Q16" s="24"/>
    </row>
    <row r="17" spans="2:23" ht="24" customHeight="1" x14ac:dyDescent="0.25">
      <c r="B17" s="279" t="s">
        <v>19</v>
      </c>
      <c r="C17" s="279"/>
      <c r="D17" s="279"/>
      <c r="E17" s="279"/>
      <c r="F17" s="279"/>
      <c r="G17" s="279"/>
      <c r="H17" s="279"/>
      <c r="I17" s="135"/>
      <c r="J17" s="1"/>
      <c r="K17" s="1"/>
      <c r="M17" s="91" t="s">
        <v>153</v>
      </c>
      <c r="N17" s="97">
        <v>824</v>
      </c>
      <c r="P17" s="24"/>
      <c r="Q17" s="24"/>
    </row>
    <row r="18" spans="2:23" ht="24" customHeight="1" thickBot="1" x14ac:dyDescent="0.3">
      <c r="B18" s="280" t="s">
        <v>20</v>
      </c>
      <c r="C18" s="281"/>
      <c r="D18" s="281"/>
      <c r="E18" s="281"/>
      <c r="F18" s="281"/>
      <c r="G18" s="281"/>
      <c r="H18" s="281"/>
      <c r="I18" s="25"/>
      <c r="J18" s="98"/>
      <c r="K18" s="99"/>
      <c r="M18" s="91" t="s">
        <v>154</v>
      </c>
      <c r="N18" s="97">
        <v>829</v>
      </c>
      <c r="P18" s="24"/>
      <c r="Q18" s="24"/>
    </row>
    <row r="19" spans="2:23" ht="33.65" customHeight="1" thickBot="1" x14ac:dyDescent="0.3">
      <c r="B19" s="305" t="s">
        <v>21</v>
      </c>
      <c r="C19" s="306"/>
      <c r="D19" s="306"/>
      <c r="E19" s="306"/>
      <c r="F19" s="306"/>
      <c r="G19" s="306"/>
      <c r="H19" s="307"/>
      <c r="I19" s="133"/>
      <c r="J19" s="100"/>
      <c r="K19" s="99"/>
      <c r="M19" s="91" t="s">
        <v>155</v>
      </c>
      <c r="N19" s="97"/>
      <c r="P19" s="27"/>
      <c r="Q19" s="27"/>
      <c r="R19" s="27"/>
      <c r="S19" s="27"/>
      <c r="V19" s="24"/>
      <c r="W19" s="24"/>
    </row>
    <row r="20" spans="2:23" ht="33.65" customHeight="1" thickBot="1" x14ac:dyDescent="0.3">
      <c r="B20" s="254" t="s">
        <v>22</v>
      </c>
      <c r="C20" s="229"/>
      <c r="D20" s="229"/>
      <c r="E20" s="229"/>
      <c r="F20" s="229"/>
      <c r="G20" s="229"/>
      <c r="H20" s="230"/>
      <c r="I20" s="9"/>
      <c r="J20" s="100"/>
      <c r="K20" s="99"/>
      <c r="M20" s="91" t="s">
        <v>156</v>
      </c>
      <c r="N20" s="97"/>
      <c r="P20" s="24"/>
      <c r="Q20" s="24"/>
    </row>
    <row r="21" spans="2:23" ht="33.65" customHeight="1" thickBot="1" x14ac:dyDescent="0.3">
      <c r="B21" s="28" t="s">
        <v>23</v>
      </c>
      <c r="C21" s="29" t="s">
        <v>24</v>
      </c>
      <c r="D21" s="30" t="s">
        <v>25</v>
      </c>
      <c r="E21" s="30" t="s">
        <v>26</v>
      </c>
      <c r="F21" s="30" t="s">
        <v>27</v>
      </c>
      <c r="G21" s="255" t="s">
        <v>28</v>
      </c>
      <c r="H21" s="256"/>
      <c r="I21" s="31"/>
      <c r="J21" s="100"/>
      <c r="K21" s="99"/>
      <c r="M21" s="91" t="s">
        <v>157</v>
      </c>
      <c r="N21" s="97"/>
      <c r="P21" s="24"/>
      <c r="Q21" s="24"/>
    </row>
    <row r="22" spans="2:23" ht="29.15" customHeight="1" thickBot="1" x14ac:dyDescent="0.35">
      <c r="B22" s="32" t="s">
        <v>29</v>
      </c>
      <c r="C22" s="33" t="s">
        <v>30</v>
      </c>
      <c r="D22" s="34">
        <v>100</v>
      </c>
      <c r="E22" s="35">
        <v>0.2</v>
      </c>
      <c r="F22" s="36">
        <v>100.2</v>
      </c>
      <c r="G22" s="259">
        <f t="shared" ref="G22:G51" si="0">IF((ABS((($K$13-$K$12)/235)*F22/100))&gt;0.01, ((($K$13-$K$12)/235)*F22/100), 0)</f>
        <v>1.104331914893617</v>
      </c>
      <c r="H22" s="260" t="e">
        <f t="shared" ref="H22:H31" si="1">IF((ABS((J13-J12)*E22/100))&gt;0.1, (J13-J12)*E22/100, 0)</f>
        <v>#VALUE!</v>
      </c>
      <c r="I22" s="37"/>
      <c r="K22" s="99"/>
      <c r="L22" s="1"/>
      <c r="M22" s="101" t="s">
        <v>158</v>
      </c>
      <c r="N22" s="102"/>
      <c r="P22" s="24"/>
      <c r="Q22" s="24"/>
    </row>
    <row r="23" spans="2:23" ht="29.15" customHeight="1" x14ac:dyDescent="0.3">
      <c r="B23" s="38">
        <v>702.30010000000004</v>
      </c>
      <c r="C23" s="39" t="s">
        <v>31</v>
      </c>
      <c r="D23" s="40">
        <v>55</v>
      </c>
      <c r="E23" s="40">
        <v>1.7</v>
      </c>
      <c r="F23" s="41">
        <v>56.7</v>
      </c>
      <c r="G23" s="252">
        <f t="shared" si="0"/>
        <v>0.62490638297872336</v>
      </c>
      <c r="H23" s="253" t="e">
        <f t="shared" si="1"/>
        <v>#VALUE!</v>
      </c>
      <c r="I23" s="37"/>
      <c r="M23" s="87"/>
      <c r="N23" s="88">
        <v>2023</v>
      </c>
    </row>
    <row r="24" spans="2:23" ht="29.15" customHeight="1" x14ac:dyDescent="0.3">
      <c r="B24" s="38">
        <v>702.30020000000002</v>
      </c>
      <c r="C24" s="39" t="s">
        <v>32</v>
      </c>
      <c r="D24" s="40">
        <v>55</v>
      </c>
      <c r="E24" s="40">
        <v>1.7</v>
      </c>
      <c r="F24" s="41">
        <v>56.7</v>
      </c>
      <c r="G24" s="252">
        <f t="shared" si="0"/>
        <v>0.62490638297872336</v>
      </c>
      <c r="H24" s="253">
        <f t="shared" si="1"/>
        <v>0</v>
      </c>
      <c r="I24" s="37"/>
      <c r="M24" s="91" t="s">
        <v>144</v>
      </c>
      <c r="N24" s="92" t="s">
        <v>145</v>
      </c>
    </row>
    <row r="25" spans="2:23" ht="29.15" customHeight="1" x14ac:dyDescent="0.3">
      <c r="B25" s="38">
        <v>702.31010000000003</v>
      </c>
      <c r="C25" s="39" t="s">
        <v>33</v>
      </c>
      <c r="D25" s="40">
        <v>63</v>
      </c>
      <c r="E25" s="40">
        <v>2.7</v>
      </c>
      <c r="F25" s="41">
        <v>65.7</v>
      </c>
      <c r="G25" s="252">
        <f t="shared" si="0"/>
        <v>0.72409787234042555</v>
      </c>
      <c r="H25" s="253">
        <f t="shared" si="1"/>
        <v>0</v>
      </c>
      <c r="I25" s="37"/>
      <c r="M25" s="91" t="s">
        <v>146</v>
      </c>
      <c r="N25" s="97"/>
    </row>
    <row r="26" spans="2:23" ht="29.15" customHeight="1" x14ac:dyDescent="0.3">
      <c r="B26" s="38">
        <v>702.31020000000001</v>
      </c>
      <c r="C26" s="39" t="s">
        <v>34</v>
      </c>
      <c r="D26" s="40">
        <v>63</v>
      </c>
      <c r="E26" s="40">
        <v>2.7</v>
      </c>
      <c r="F26" s="41">
        <v>65.7</v>
      </c>
      <c r="G26" s="252">
        <f t="shared" si="0"/>
        <v>0.72409787234042555</v>
      </c>
      <c r="H26" s="253">
        <f t="shared" si="1"/>
        <v>0</v>
      </c>
      <c r="I26" s="37"/>
      <c r="M26" s="91" t="s">
        <v>148</v>
      </c>
      <c r="N26" s="97"/>
    </row>
    <row r="27" spans="2:23" ht="29.15" customHeight="1" x14ac:dyDescent="0.3">
      <c r="B27" s="38">
        <v>702.32010000000002</v>
      </c>
      <c r="C27" s="39" t="s">
        <v>35</v>
      </c>
      <c r="D27" s="40">
        <v>65</v>
      </c>
      <c r="E27" s="40">
        <v>8.1999999999999993</v>
      </c>
      <c r="F27" s="41">
        <v>73.2</v>
      </c>
      <c r="G27" s="252">
        <f t="shared" si="0"/>
        <v>0.80675744680851069</v>
      </c>
      <c r="H27" s="253">
        <f t="shared" si="1"/>
        <v>0</v>
      </c>
      <c r="I27" s="37"/>
      <c r="M27" s="91" t="s">
        <v>150</v>
      </c>
      <c r="N27" s="97"/>
    </row>
    <row r="28" spans="2:23" ht="29.15" customHeight="1" x14ac:dyDescent="0.3">
      <c r="B28" s="38">
        <v>702.33010000000002</v>
      </c>
      <c r="C28" s="39" t="s">
        <v>36</v>
      </c>
      <c r="D28" s="40">
        <v>65</v>
      </c>
      <c r="E28" s="40">
        <v>8.1999999999999993</v>
      </c>
      <c r="F28" s="41">
        <v>73.2</v>
      </c>
      <c r="G28" s="252">
        <f t="shared" si="0"/>
        <v>0.80675744680851069</v>
      </c>
      <c r="H28" s="253">
        <f t="shared" si="1"/>
        <v>0</v>
      </c>
      <c r="I28" s="37"/>
      <c r="M28" s="91" t="s">
        <v>142</v>
      </c>
      <c r="N28" s="97"/>
    </row>
    <row r="29" spans="2:23" ht="29.15" customHeight="1" x14ac:dyDescent="0.3">
      <c r="B29" s="38">
        <v>702.34010000000001</v>
      </c>
      <c r="C29" s="39" t="s">
        <v>37</v>
      </c>
      <c r="D29" s="40">
        <v>65</v>
      </c>
      <c r="E29" s="40">
        <v>2.7</v>
      </c>
      <c r="F29" s="41">
        <v>67.7</v>
      </c>
      <c r="G29" s="252">
        <f t="shared" si="0"/>
        <v>0.74614042553191484</v>
      </c>
      <c r="H29" s="253">
        <f t="shared" si="1"/>
        <v>0</v>
      </c>
      <c r="I29" s="37"/>
      <c r="M29" s="91" t="s">
        <v>151</v>
      </c>
      <c r="N29" s="97"/>
    </row>
    <row r="30" spans="2:23" ht="29.15" customHeight="1" x14ac:dyDescent="0.3">
      <c r="B30" s="38">
        <v>702.34019999999998</v>
      </c>
      <c r="C30" s="39" t="s">
        <v>38</v>
      </c>
      <c r="D30" s="40">
        <v>65</v>
      </c>
      <c r="E30" s="42">
        <v>8.1999999999999993</v>
      </c>
      <c r="F30" s="41">
        <v>73.2</v>
      </c>
      <c r="G30" s="252">
        <f t="shared" si="0"/>
        <v>0.80675744680851069</v>
      </c>
      <c r="H30" s="253">
        <f t="shared" si="1"/>
        <v>0</v>
      </c>
      <c r="I30" s="37"/>
      <c r="M30" s="91" t="s">
        <v>152</v>
      </c>
      <c r="N30" s="97"/>
    </row>
    <row r="31" spans="2:23" ht="29.15" customHeight="1" x14ac:dyDescent="0.3">
      <c r="B31" s="38">
        <v>702.3501</v>
      </c>
      <c r="C31" s="39" t="s">
        <v>39</v>
      </c>
      <c r="D31" s="40">
        <v>57</v>
      </c>
      <c r="E31" s="40">
        <v>0.2</v>
      </c>
      <c r="F31" s="41">
        <v>57.2</v>
      </c>
      <c r="G31" s="252">
        <f t="shared" si="0"/>
        <v>0.63041702127659571</v>
      </c>
      <c r="H31" s="253">
        <f t="shared" si="1"/>
        <v>0</v>
      </c>
      <c r="I31" s="37"/>
      <c r="M31" s="91" t="s">
        <v>153</v>
      </c>
      <c r="N31" s="97"/>
    </row>
    <row r="32" spans="2:23" ht="29.15" customHeight="1" x14ac:dyDescent="0.3">
      <c r="B32" s="43" t="s">
        <v>40</v>
      </c>
      <c r="C32" s="44" t="s">
        <v>39</v>
      </c>
      <c r="D32" s="45">
        <v>65</v>
      </c>
      <c r="E32" s="45">
        <v>0.2</v>
      </c>
      <c r="F32" s="46">
        <v>65.2</v>
      </c>
      <c r="G32" s="277">
        <f t="shared" si="0"/>
        <v>0.7185872340425532</v>
      </c>
      <c r="H32" s="278" t="e">
        <f>IF((ABS((#REF!-J22)*E32/100))&gt;0.1, (#REF!-J22)*E32/100, 0)</f>
        <v>#REF!</v>
      </c>
      <c r="I32" s="37"/>
      <c r="M32" s="91" t="s">
        <v>154</v>
      </c>
      <c r="N32" s="97"/>
    </row>
    <row r="33" spans="2:14" ht="29.15" customHeight="1" x14ac:dyDescent="0.3">
      <c r="B33" s="38">
        <v>702.36009999999999</v>
      </c>
      <c r="C33" s="39" t="s">
        <v>41</v>
      </c>
      <c r="D33" s="40">
        <v>57</v>
      </c>
      <c r="E33" s="40">
        <v>0.2</v>
      </c>
      <c r="F33" s="41">
        <v>57.2</v>
      </c>
      <c r="G33" s="252">
        <f t="shared" si="0"/>
        <v>0.63041702127659571</v>
      </c>
      <c r="H33" s="253" t="e">
        <f>IF((ABS((#REF!-#REF!)*E33/100))&gt;0.1, (#REF!-#REF!)*E33/100, 0)</f>
        <v>#REF!</v>
      </c>
      <c r="I33" s="37"/>
      <c r="M33" s="91" t="s">
        <v>155</v>
      </c>
      <c r="N33" s="97"/>
    </row>
    <row r="34" spans="2:14" ht="29.15" customHeight="1" x14ac:dyDescent="0.3">
      <c r="B34" s="43" t="s">
        <v>42</v>
      </c>
      <c r="C34" s="44" t="s">
        <v>41</v>
      </c>
      <c r="D34" s="45">
        <v>65</v>
      </c>
      <c r="E34" s="45">
        <v>0.2</v>
      </c>
      <c r="F34" s="46">
        <v>65.2</v>
      </c>
      <c r="G34" s="277">
        <f t="shared" si="0"/>
        <v>0.7185872340425532</v>
      </c>
      <c r="H34" s="278" t="e">
        <f>IF((ABS((#REF!-#REF!)*E34/100))&gt;0.1, (#REF!-#REF!)*E34/100, 0)</f>
        <v>#REF!</v>
      </c>
      <c r="I34" s="37"/>
      <c r="M34" s="91" t="s">
        <v>156</v>
      </c>
      <c r="N34" s="97"/>
    </row>
    <row r="35" spans="2:14" ht="29.15" customHeight="1" x14ac:dyDescent="0.3">
      <c r="B35" s="38" t="s">
        <v>43</v>
      </c>
      <c r="C35" s="39" t="s">
        <v>44</v>
      </c>
      <c r="D35" s="40">
        <v>63</v>
      </c>
      <c r="E35" s="40">
        <v>2.7</v>
      </c>
      <c r="F35" s="41">
        <v>65.7</v>
      </c>
      <c r="G35" s="252">
        <f t="shared" si="0"/>
        <v>0.72409787234042555</v>
      </c>
      <c r="H35" s="253" t="e">
        <f>IF((ABS((#REF!-#REF!)*E35/100))&gt;0.1, (#REF!-#REF!)*E35/100, 0)</f>
        <v>#REF!</v>
      </c>
      <c r="I35" s="37"/>
      <c r="M35" s="91" t="s">
        <v>157</v>
      </c>
      <c r="N35" s="97"/>
    </row>
    <row r="36" spans="2:14" ht="29.15" customHeight="1" thickBot="1" x14ac:dyDescent="0.35">
      <c r="B36" s="38" t="s">
        <v>45</v>
      </c>
      <c r="C36" s="39" t="s">
        <v>46</v>
      </c>
      <c r="D36" s="40">
        <v>63</v>
      </c>
      <c r="E36" s="40">
        <v>2.7</v>
      </c>
      <c r="F36" s="41">
        <v>65.7</v>
      </c>
      <c r="G36" s="252">
        <f t="shared" si="0"/>
        <v>0.72409787234042555</v>
      </c>
      <c r="H36" s="253" t="e">
        <f>IF((ABS((#REF!-#REF!)*E36/100))&gt;0.1, (#REF!-#REF!)*E36/100, 0)</f>
        <v>#REF!</v>
      </c>
      <c r="I36" s="37"/>
      <c r="M36" s="101" t="s">
        <v>158</v>
      </c>
      <c r="N36" s="102"/>
    </row>
    <row r="37" spans="2:14" ht="29.15" customHeight="1" x14ac:dyDescent="0.3">
      <c r="B37" s="38" t="s">
        <v>47</v>
      </c>
      <c r="C37" s="39" t="s">
        <v>48</v>
      </c>
      <c r="D37" s="40">
        <v>65</v>
      </c>
      <c r="E37" s="40">
        <v>8.1999999999999993</v>
      </c>
      <c r="F37" s="41">
        <v>73.2</v>
      </c>
      <c r="G37" s="252">
        <f t="shared" si="0"/>
        <v>0.80675744680851069</v>
      </c>
      <c r="H37" s="253" t="e">
        <f>IF((ABS((#REF!-#REF!)*E37/100))&gt;0.1, (#REF!-#REF!)*E37/100, 0)</f>
        <v>#REF!</v>
      </c>
      <c r="I37" s="37"/>
      <c r="M37" s="87"/>
      <c r="N37" s="88">
        <v>2024</v>
      </c>
    </row>
    <row r="38" spans="2:14" ht="29.15" customHeight="1" x14ac:dyDescent="0.3">
      <c r="B38" s="38">
        <v>702.40009999999995</v>
      </c>
      <c r="C38" s="39" t="s">
        <v>49</v>
      </c>
      <c r="D38" s="40">
        <v>60</v>
      </c>
      <c r="E38" s="40">
        <v>2.7</v>
      </c>
      <c r="F38" s="41">
        <v>62.7</v>
      </c>
      <c r="G38" s="252">
        <f t="shared" si="0"/>
        <v>0.69103404255319145</v>
      </c>
      <c r="H38" s="253" t="e">
        <f>IF((ABS((#REF!-#REF!)*E38/100))&gt;0.1, (#REF!-#REF!)*E38/100, 0)</f>
        <v>#REF!</v>
      </c>
      <c r="I38" s="37"/>
      <c r="M38" s="91" t="s">
        <v>144</v>
      </c>
      <c r="N38" s="92" t="s">
        <v>145</v>
      </c>
    </row>
    <row r="39" spans="2:14" ht="29.15" customHeight="1" x14ac:dyDescent="0.3">
      <c r="B39" s="38">
        <v>702.40020000000004</v>
      </c>
      <c r="C39" s="39" t="s">
        <v>50</v>
      </c>
      <c r="D39" s="40">
        <v>60</v>
      </c>
      <c r="E39" s="42">
        <v>2.7</v>
      </c>
      <c r="F39" s="41">
        <v>62.7</v>
      </c>
      <c r="G39" s="252">
        <f t="shared" si="0"/>
        <v>0.69103404255319145</v>
      </c>
      <c r="H39" s="253" t="e">
        <f>IF((ABS((#REF!-#REF!)*E39/100))&gt;0.1, (#REF!-#REF!)*E39/100, 0)</f>
        <v>#REF!</v>
      </c>
      <c r="I39" s="37"/>
      <c r="M39" s="91" t="s">
        <v>146</v>
      </c>
      <c r="N39" s="97"/>
    </row>
    <row r="40" spans="2:14" ht="29.15" customHeight="1" x14ac:dyDescent="0.3">
      <c r="B40" s="38">
        <v>702.41010000000006</v>
      </c>
      <c r="C40" s="39" t="s">
        <v>51</v>
      </c>
      <c r="D40" s="40">
        <v>65</v>
      </c>
      <c r="E40" s="40">
        <v>2.7</v>
      </c>
      <c r="F40" s="41">
        <v>67.7</v>
      </c>
      <c r="G40" s="252">
        <f t="shared" si="0"/>
        <v>0.74614042553191484</v>
      </c>
      <c r="H40" s="253" t="e">
        <f>IF((ABS((#REF!-#REF!)*E40/100))&gt;0.1, (#REF!-#REF!)*E40/100, 0)</f>
        <v>#REF!</v>
      </c>
      <c r="I40" s="37"/>
      <c r="M40" s="91" t="s">
        <v>148</v>
      </c>
      <c r="N40" s="97"/>
    </row>
    <row r="41" spans="2:14" ht="29.15" customHeight="1" x14ac:dyDescent="0.3">
      <c r="B41" s="38">
        <v>702.42010000000005</v>
      </c>
      <c r="C41" s="39" t="s">
        <v>52</v>
      </c>
      <c r="D41" s="40">
        <v>65</v>
      </c>
      <c r="E41" s="40">
        <v>10.199999999999999</v>
      </c>
      <c r="F41" s="41">
        <v>75.2</v>
      </c>
      <c r="G41" s="252">
        <f t="shared" si="0"/>
        <v>0.82879999999999998</v>
      </c>
      <c r="H41" s="253" t="e">
        <f>IF((ABS((#REF!-#REF!)*E41/100))&gt;0.1, (#REF!-#REF!)*E41/100, 0)</f>
        <v>#REF!</v>
      </c>
      <c r="I41" s="37"/>
      <c r="M41" s="91" t="s">
        <v>150</v>
      </c>
      <c r="N41" s="97"/>
    </row>
    <row r="42" spans="2:14" ht="29.15" customHeight="1" thickBot="1" x14ac:dyDescent="0.35">
      <c r="B42" s="38">
        <v>702.43010000000004</v>
      </c>
      <c r="C42" s="39" t="s">
        <v>53</v>
      </c>
      <c r="D42" s="40">
        <v>65</v>
      </c>
      <c r="E42" s="40">
        <v>10.199999999999999</v>
      </c>
      <c r="F42" s="41">
        <v>75.2</v>
      </c>
      <c r="G42" s="252">
        <f t="shared" si="0"/>
        <v>0.82879999999999998</v>
      </c>
      <c r="H42" s="253" t="e">
        <f>IF((ABS((#REF!-#REF!)*E42/100))&gt;0.1, (#REF!-#REF!)*E42/100, 0)</f>
        <v>#REF!</v>
      </c>
      <c r="I42" s="37"/>
      <c r="M42" s="101" t="s">
        <v>142</v>
      </c>
      <c r="N42" s="102"/>
    </row>
    <row r="43" spans="2:14" ht="29.15" customHeight="1" x14ac:dyDescent="0.3">
      <c r="B43" s="38" t="s">
        <v>54</v>
      </c>
      <c r="C43" s="39" t="s">
        <v>55</v>
      </c>
      <c r="D43" s="40">
        <v>57</v>
      </c>
      <c r="E43" s="40">
        <v>0.2</v>
      </c>
      <c r="F43" s="41">
        <v>57.2</v>
      </c>
      <c r="G43" s="252">
        <f t="shared" si="0"/>
        <v>0.63041702127659571</v>
      </c>
      <c r="H43" s="253" t="e">
        <f>IF((ABS((#REF!-#REF!)*E43/100))&gt;0.1, (#REF!-#REF!)*E43/100, 0)</f>
        <v>#REF!</v>
      </c>
      <c r="I43" s="37"/>
    </row>
    <row r="44" spans="2:14" ht="29.15" customHeight="1" x14ac:dyDescent="0.3">
      <c r="B44" s="43" t="s">
        <v>56</v>
      </c>
      <c r="C44" s="44" t="s">
        <v>55</v>
      </c>
      <c r="D44" s="45">
        <v>65</v>
      </c>
      <c r="E44" s="45">
        <v>0.2</v>
      </c>
      <c r="F44" s="46">
        <v>65.2</v>
      </c>
      <c r="G44" s="277">
        <f t="shared" si="0"/>
        <v>0.7185872340425532</v>
      </c>
      <c r="H44" s="278" t="e">
        <f>IF((ABS((#REF!-#REF!)*E44/100))&gt;0.1, (#REF!-#REF!)*E44/100, 0)</f>
        <v>#REF!</v>
      </c>
      <c r="I44" s="37"/>
    </row>
    <row r="45" spans="2:14" ht="29.15" customHeight="1" x14ac:dyDescent="0.3">
      <c r="B45" s="38" t="s">
        <v>57</v>
      </c>
      <c r="C45" s="39" t="s">
        <v>58</v>
      </c>
      <c r="D45" s="40">
        <v>57</v>
      </c>
      <c r="E45" s="40">
        <v>0.2</v>
      </c>
      <c r="F45" s="41">
        <v>57.2</v>
      </c>
      <c r="G45" s="252">
        <f t="shared" si="0"/>
        <v>0.63041702127659571</v>
      </c>
      <c r="H45" s="253" t="e">
        <f>IF((ABS((#REF!-#REF!)*E45/100))&gt;0.1, (#REF!-#REF!)*E45/100, 0)</f>
        <v>#REF!</v>
      </c>
      <c r="I45" s="37"/>
    </row>
    <row r="46" spans="2:14" ht="29.15" customHeight="1" x14ac:dyDescent="0.3">
      <c r="B46" s="43" t="s">
        <v>59</v>
      </c>
      <c r="C46" s="44" t="s">
        <v>58</v>
      </c>
      <c r="D46" s="45">
        <v>65</v>
      </c>
      <c r="E46" s="47">
        <v>0.2</v>
      </c>
      <c r="F46" s="46">
        <v>65.2</v>
      </c>
      <c r="G46" s="277">
        <f t="shared" si="0"/>
        <v>0.7185872340425532</v>
      </c>
      <c r="H46" s="278" t="e">
        <f>IF((ABS((#REF!-#REF!)*E46/100))&gt;0.1, (#REF!-#REF!)*E46/100, 0)</f>
        <v>#REF!</v>
      </c>
      <c r="I46" s="37"/>
    </row>
    <row r="47" spans="2:14" ht="29.15" customHeight="1" x14ac:dyDescent="0.3">
      <c r="B47" s="38">
        <v>702.46010000000001</v>
      </c>
      <c r="C47" s="39" t="s">
        <v>60</v>
      </c>
      <c r="D47" s="40">
        <v>62</v>
      </c>
      <c r="E47" s="40">
        <v>0.2</v>
      </c>
      <c r="F47" s="41">
        <v>62.2</v>
      </c>
      <c r="G47" s="252">
        <f t="shared" si="0"/>
        <v>0.6855234042553191</v>
      </c>
      <c r="H47" s="253" t="e">
        <f>IF((ABS((#REF!-#REF!)*E47/100))&gt;0.1, (#REF!-#REF!)*E47/100, 0)</f>
        <v>#REF!</v>
      </c>
      <c r="I47" s="37"/>
    </row>
    <row r="48" spans="2:14" ht="29.15" customHeight="1" x14ac:dyDescent="0.3">
      <c r="B48" s="38" t="s">
        <v>61</v>
      </c>
      <c r="C48" s="39" t="s">
        <v>62</v>
      </c>
      <c r="D48" s="40">
        <v>60</v>
      </c>
      <c r="E48" s="40">
        <v>2.7</v>
      </c>
      <c r="F48" s="41">
        <v>62.7</v>
      </c>
      <c r="G48" s="252">
        <f t="shared" si="0"/>
        <v>0.69103404255319145</v>
      </c>
      <c r="H48" s="253" t="e">
        <f>IF((ABS((#REF!-#REF!)*E48/100))&gt;0.1, (#REF!-#REF!)*E48/100, 0)</f>
        <v>#REF!</v>
      </c>
      <c r="I48" s="37"/>
    </row>
    <row r="49" spans="2:17" ht="29.15" customHeight="1" x14ac:dyDescent="0.3">
      <c r="B49" s="38" t="s">
        <v>63</v>
      </c>
      <c r="C49" s="39" t="s">
        <v>64</v>
      </c>
      <c r="D49" s="40">
        <v>65</v>
      </c>
      <c r="E49" s="40">
        <v>2.7</v>
      </c>
      <c r="F49" s="41">
        <v>67.7</v>
      </c>
      <c r="G49" s="252">
        <f t="shared" si="0"/>
        <v>0.74614042553191484</v>
      </c>
      <c r="H49" s="253" t="e">
        <f>IF((ABS((#REF!-#REF!)*E49/100))&gt;0.1, (#REF!-#REF!)*E49/100, 0)</f>
        <v>#REF!</v>
      </c>
      <c r="I49" s="37"/>
    </row>
    <row r="50" spans="2:17" ht="29.15" customHeight="1" x14ac:dyDescent="0.3">
      <c r="B50" s="38" t="s">
        <v>65</v>
      </c>
      <c r="C50" s="39" t="s">
        <v>66</v>
      </c>
      <c r="D50" s="40">
        <v>62</v>
      </c>
      <c r="E50" s="40">
        <v>0.2</v>
      </c>
      <c r="F50" s="41">
        <v>62.2</v>
      </c>
      <c r="G50" s="252">
        <f t="shared" si="0"/>
        <v>0.6855234042553191</v>
      </c>
      <c r="H50" s="253" t="e">
        <f>IF((ABS((#REF!-#REF!)*E50/100))&gt;0.1, (#REF!-#REF!)*E50/100, 0)</f>
        <v>#REF!</v>
      </c>
      <c r="I50" s="37"/>
    </row>
    <row r="51" spans="2:17" ht="29.15" customHeight="1" x14ac:dyDescent="0.3">
      <c r="B51" s="38" t="s">
        <v>67</v>
      </c>
      <c r="C51" s="39" t="s">
        <v>68</v>
      </c>
      <c r="D51" s="40">
        <v>40</v>
      </c>
      <c r="E51" s="40">
        <v>0.2</v>
      </c>
      <c r="F51" s="41">
        <v>40.200000000000003</v>
      </c>
      <c r="G51" s="252">
        <f t="shared" si="0"/>
        <v>0.4430553191489362</v>
      </c>
      <c r="H51" s="253" t="e">
        <f>IF((ABS((#REF!-#REF!)*E51/100))&gt;0.1, (#REF!-#REF!)*E51/100, 0)</f>
        <v>#REF!</v>
      </c>
      <c r="I51" s="37"/>
    </row>
    <row r="52" spans="2:17" ht="29.15" customHeight="1" x14ac:dyDescent="0.3">
      <c r="B52" s="38" t="s">
        <v>67</v>
      </c>
      <c r="C52" s="39" t="s">
        <v>69</v>
      </c>
      <c r="D52" s="48"/>
      <c r="E52" s="48"/>
      <c r="F52" s="49"/>
      <c r="G52" s="275" t="s">
        <v>70</v>
      </c>
      <c r="H52" s="276" t="e">
        <f>IF((ABS((#REF!-#REF!)*E52/100))&gt;0.1, (#REF!-#REF!)*E52/100, 0)</f>
        <v>#REF!</v>
      </c>
      <c r="I52" s="37"/>
    </row>
    <row r="53" spans="2:17" ht="29.15" customHeight="1" thickBot="1" x14ac:dyDescent="0.35">
      <c r="B53" s="272" t="s">
        <v>71</v>
      </c>
      <c r="C53" s="273"/>
      <c r="D53" s="273"/>
      <c r="E53" s="273"/>
      <c r="F53" s="273"/>
      <c r="G53" s="273"/>
      <c r="H53" s="274"/>
      <c r="I53" s="37"/>
    </row>
    <row r="54" spans="2:17" ht="45" customHeight="1" thickBot="1" x14ac:dyDescent="0.35">
      <c r="B54" s="50"/>
      <c r="C54" s="51"/>
      <c r="D54" s="52"/>
      <c r="E54" s="53"/>
      <c r="F54" s="54"/>
      <c r="G54" s="55"/>
      <c r="H54" s="55"/>
      <c r="I54" s="37"/>
    </row>
    <row r="55" spans="2:17" ht="46" customHeight="1" thickBot="1" x14ac:dyDescent="0.3">
      <c r="B55" s="254" t="s">
        <v>72</v>
      </c>
      <c r="C55" s="229"/>
      <c r="D55" s="229"/>
      <c r="E55" s="229"/>
      <c r="F55" s="229"/>
      <c r="G55" s="229"/>
      <c r="H55" s="230"/>
      <c r="I55" s="9"/>
    </row>
    <row r="56" spans="2:17" ht="44.15" customHeight="1" thickBot="1" x14ac:dyDescent="0.3">
      <c r="B56" s="28" t="s">
        <v>23</v>
      </c>
      <c r="C56" s="29" t="s">
        <v>24</v>
      </c>
      <c r="D56" s="30" t="s">
        <v>25</v>
      </c>
      <c r="E56" s="30" t="s">
        <v>26</v>
      </c>
      <c r="F56" s="30" t="s">
        <v>27</v>
      </c>
      <c r="G56" s="255" t="s">
        <v>28</v>
      </c>
      <c r="H56" s="256"/>
      <c r="I56" s="31"/>
    </row>
    <row r="57" spans="2:17" ht="24.65" customHeight="1" thickBot="1" x14ac:dyDescent="0.35">
      <c r="B57" s="56" t="s">
        <v>73</v>
      </c>
      <c r="C57" s="57" t="s">
        <v>74</v>
      </c>
      <c r="D57" s="58">
        <v>65</v>
      </c>
      <c r="E57" s="59">
        <v>1</v>
      </c>
      <c r="F57" s="60">
        <f>D57+E57</f>
        <v>66</v>
      </c>
      <c r="G57" s="266">
        <f>IF((ABS((($K$13-$K$12)/235)*F57/100))&gt;0.01, ((($K$13-$K$12)/235)*F57/100), 0)</f>
        <v>0.72740425531914898</v>
      </c>
      <c r="H57" s="267" t="e">
        <f>IF((ABS((#REF!-#REF!)*E57/100))&gt;0.1, (#REF!-#REF!)*E57/100, 0)</f>
        <v>#REF!</v>
      </c>
      <c r="I57" s="37"/>
    </row>
    <row r="58" spans="2:17" ht="45" customHeight="1" thickBot="1" x14ac:dyDescent="0.35">
      <c r="B58" s="50"/>
      <c r="C58" s="51"/>
      <c r="D58" s="52"/>
      <c r="E58" s="53"/>
      <c r="F58" s="54"/>
      <c r="G58" s="55"/>
      <c r="H58" s="55"/>
      <c r="I58" s="37"/>
    </row>
    <row r="59" spans="2:17" ht="46" customHeight="1" thickBot="1" x14ac:dyDescent="0.3">
      <c r="B59" s="254" t="s">
        <v>75</v>
      </c>
      <c r="C59" s="229"/>
      <c r="D59" s="229"/>
      <c r="E59" s="229"/>
      <c r="F59" s="229"/>
      <c r="G59" s="229"/>
      <c r="H59" s="230"/>
      <c r="I59" s="9"/>
      <c r="P59" s="24"/>
      <c r="Q59" s="24"/>
    </row>
    <row r="60" spans="2:17" ht="44.15" customHeight="1" thickBot="1" x14ac:dyDescent="0.3">
      <c r="B60" s="28" t="s">
        <v>23</v>
      </c>
      <c r="C60" s="29" t="s">
        <v>24</v>
      </c>
      <c r="D60" s="30" t="s">
        <v>25</v>
      </c>
      <c r="E60" s="30" t="s">
        <v>26</v>
      </c>
      <c r="F60" s="30" t="s">
        <v>27</v>
      </c>
      <c r="G60" s="255" t="s">
        <v>76</v>
      </c>
      <c r="H60" s="256"/>
      <c r="I60" s="31"/>
      <c r="P60" s="24"/>
      <c r="Q60" s="24"/>
    </row>
    <row r="61" spans="2:17" ht="22.5" customHeight="1" thickBot="1" x14ac:dyDescent="0.35">
      <c r="B61" s="107" t="s">
        <v>77</v>
      </c>
      <c r="C61" s="108" t="s">
        <v>78</v>
      </c>
      <c r="D61" s="109">
        <v>56</v>
      </c>
      <c r="E61" s="110">
        <v>0.2</v>
      </c>
      <c r="F61" s="111">
        <v>56.2</v>
      </c>
      <c r="G61" s="268">
        <f>IF((ABS((($K$13-$K$12)/235)*F61/100))&gt;0.01, ((($K$13-$K$12)/235)*F61/100), 0)</f>
        <v>0.61939574468085101</v>
      </c>
      <c r="H61" s="269" t="e">
        <f>IF((ABS((#REF!-#REF!)*E61/100))&gt;0.1, (#REF!-#REF!)*E61/100, 0)</f>
        <v>#REF!</v>
      </c>
      <c r="I61" s="37"/>
      <c r="P61" s="24"/>
      <c r="Q61" s="24"/>
    </row>
    <row r="62" spans="2:17" ht="44.15" customHeight="1" thickBot="1" x14ac:dyDescent="0.3">
      <c r="B62" s="28" t="s">
        <v>23</v>
      </c>
      <c r="C62" s="29" t="s">
        <v>24</v>
      </c>
      <c r="D62" s="30" t="s">
        <v>25</v>
      </c>
      <c r="E62" s="30" t="s">
        <v>26</v>
      </c>
      <c r="F62" s="30" t="s">
        <v>27</v>
      </c>
      <c r="G62" s="255" t="s">
        <v>81</v>
      </c>
      <c r="H62" s="256"/>
      <c r="I62" s="31"/>
      <c r="P62" s="24"/>
      <c r="Q62" s="24"/>
    </row>
    <row r="63" spans="2:17" ht="22.5" customHeight="1" thickBot="1" x14ac:dyDescent="0.35">
      <c r="B63" s="56" t="s">
        <v>77</v>
      </c>
      <c r="C63" s="112" t="s">
        <v>78</v>
      </c>
      <c r="D63" s="58">
        <v>56</v>
      </c>
      <c r="E63" s="59">
        <v>0.2</v>
      </c>
      <c r="F63" s="60">
        <v>56.2</v>
      </c>
      <c r="G63" s="270">
        <f>IF((ABS((($K$13-$K$12)/2000)*F63/100))&gt;0.001, ((($K$13-$K$12)/2000)*F63/100), 0)</f>
        <v>7.277900000000001E-2</v>
      </c>
      <c r="H63" s="271" t="e">
        <f>IF((ABS((#REF!-#REF!)*E63/100))&gt;0.1, (#REF!-#REF!)*E63/100, 0)</f>
        <v>#REF!</v>
      </c>
      <c r="I63" s="37"/>
      <c r="P63" s="24"/>
      <c r="Q63" s="24"/>
    </row>
    <row r="64" spans="2:17" ht="44.15" customHeight="1" thickBot="1" x14ac:dyDescent="0.3">
      <c r="B64" s="28" t="s">
        <v>23</v>
      </c>
      <c r="C64" s="29" t="s">
        <v>24</v>
      </c>
      <c r="D64" s="30" t="s">
        <v>25</v>
      </c>
      <c r="E64" s="30" t="s">
        <v>26</v>
      </c>
      <c r="F64" s="30" t="s">
        <v>27</v>
      </c>
      <c r="G64" s="255" t="s">
        <v>76</v>
      </c>
      <c r="H64" s="256"/>
      <c r="I64" s="31"/>
      <c r="P64" s="24"/>
      <c r="Q64" s="24"/>
    </row>
    <row r="65" spans="2:17" ht="22" customHeight="1" thickBot="1" x14ac:dyDescent="0.35">
      <c r="B65" s="32" t="s">
        <v>79</v>
      </c>
      <c r="C65" s="61" t="s">
        <v>80</v>
      </c>
      <c r="D65" s="34">
        <v>95</v>
      </c>
      <c r="E65" s="35">
        <v>0.2</v>
      </c>
      <c r="F65" s="36">
        <v>95.2</v>
      </c>
      <c r="G65" s="259">
        <f>IF((ABS((($K$13-$K$12)/235)*F65/100))&gt;0.01, ((($K$13-$K$12)/235)*F65/100), 0)</f>
        <v>1.0492255319148935</v>
      </c>
      <c r="H65" s="260" t="e">
        <f>IF((ABS((#REF!-#REF!)*E65/100))&gt;0.1, (#REF!-#REF!)*E65/100, 0)</f>
        <v>#REF!</v>
      </c>
      <c r="I65" s="37"/>
    </row>
    <row r="66" spans="2:17" ht="44.15" customHeight="1" thickBot="1" x14ac:dyDescent="0.3">
      <c r="B66" s="28" t="s">
        <v>23</v>
      </c>
      <c r="C66" s="29" t="s">
        <v>24</v>
      </c>
      <c r="D66" s="30" t="s">
        <v>25</v>
      </c>
      <c r="E66" s="30" t="s">
        <v>26</v>
      </c>
      <c r="F66" s="30" t="s">
        <v>27</v>
      </c>
      <c r="G66" s="255" t="s">
        <v>81</v>
      </c>
      <c r="H66" s="256"/>
    </row>
    <row r="67" spans="2:17" ht="22" customHeight="1" thickBot="1" x14ac:dyDescent="0.3">
      <c r="B67" s="123" t="s">
        <v>82</v>
      </c>
      <c r="C67" s="124" t="s">
        <v>83</v>
      </c>
      <c r="D67" s="125">
        <v>40</v>
      </c>
      <c r="E67" s="125">
        <v>0.2</v>
      </c>
      <c r="F67" s="126">
        <v>40.200000000000003</v>
      </c>
      <c r="G67" s="261">
        <f>IF((ABS((($K$13-$K$12)/2000)*F67/100))&gt;0.001, ((($K$13-$K$12)/2000)*F67/100), 0)</f>
        <v>5.2059000000000008E-2</v>
      </c>
      <c r="H67" s="262" t="e">
        <f>IF((ABS((#REF!-#REF!)*E67/100))&gt;0.1, (#REF!-#REF!)*E67/100, 0)</f>
        <v>#REF!</v>
      </c>
      <c r="I67" s="31"/>
      <c r="P67" s="24"/>
      <c r="Q67" s="24"/>
    </row>
    <row r="68" spans="2:17" ht="44.15" customHeight="1" thickBot="1" x14ac:dyDescent="0.35">
      <c r="B68" s="263" t="s">
        <v>84</v>
      </c>
      <c r="C68" s="264"/>
      <c r="D68" s="264"/>
      <c r="E68" s="264"/>
      <c r="F68" s="264"/>
      <c r="G68" s="264"/>
      <c r="H68" s="265"/>
      <c r="I68" s="37"/>
      <c r="P68" s="24"/>
      <c r="Q68" s="24"/>
    </row>
    <row r="69" spans="2:17" ht="44.15" customHeight="1" thickBot="1" x14ac:dyDescent="0.3">
      <c r="B69" s="28" t="s">
        <v>23</v>
      </c>
      <c r="C69" s="29" t="s">
        <v>24</v>
      </c>
      <c r="D69" s="30" t="s">
        <v>25</v>
      </c>
      <c r="E69" s="30" t="s">
        <v>26</v>
      </c>
      <c r="F69" s="30" t="s">
        <v>27</v>
      </c>
      <c r="G69" s="255" t="s">
        <v>85</v>
      </c>
      <c r="H69" s="256"/>
    </row>
    <row r="70" spans="2:17" ht="22" customHeight="1" thickBot="1" x14ac:dyDescent="0.3">
      <c r="B70" s="56" t="s">
        <v>77</v>
      </c>
      <c r="C70" s="57" t="s">
        <v>78</v>
      </c>
      <c r="D70" s="58">
        <v>56</v>
      </c>
      <c r="E70" s="59">
        <v>0.2</v>
      </c>
      <c r="F70" s="60">
        <v>56.2</v>
      </c>
      <c r="G70" s="266">
        <f>IF((ABS((($K$13-$K$12)/14400)*F70/100))&gt;0.002, ((($K$13-$K$12)/14400)*F70/100), 0)</f>
        <v>1.0108194444444446E-2</v>
      </c>
      <c r="H70" s="267" t="e">
        <f>IF((ABS((#REF!-#REF!)*E70/100))&gt;0.1, (#REF!-#REF!)*E70/100, 0)</f>
        <v>#REF!</v>
      </c>
      <c r="I70" s="9"/>
    </row>
    <row r="71" spans="2:17" ht="56.25" customHeight="1" thickBot="1" x14ac:dyDescent="0.3">
      <c r="I71" s="31"/>
    </row>
    <row r="72" spans="2:17" ht="46" customHeight="1" thickBot="1" x14ac:dyDescent="0.35">
      <c r="B72" s="254" t="s">
        <v>86</v>
      </c>
      <c r="C72" s="229"/>
      <c r="D72" s="229"/>
      <c r="E72" s="229"/>
      <c r="F72" s="229"/>
      <c r="G72" s="229"/>
      <c r="H72" s="230"/>
      <c r="I72" s="37"/>
    </row>
    <row r="73" spans="2:17" ht="44.15" customHeight="1" thickBot="1" x14ac:dyDescent="0.35">
      <c r="B73" s="64" t="s">
        <v>23</v>
      </c>
      <c r="C73" s="29" t="s">
        <v>24</v>
      </c>
      <c r="D73" s="30" t="s">
        <v>25</v>
      </c>
      <c r="E73" s="30" t="s">
        <v>87</v>
      </c>
      <c r="F73" s="30" t="s">
        <v>27</v>
      </c>
      <c r="G73" s="255" t="s">
        <v>88</v>
      </c>
      <c r="H73" s="256"/>
      <c r="I73" s="37"/>
    </row>
    <row r="74" spans="2:17" ht="22" customHeight="1" x14ac:dyDescent="0.3">
      <c r="B74" s="65" t="s">
        <v>89</v>
      </c>
      <c r="C74" s="61" t="s">
        <v>90</v>
      </c>
      <c r="D74" s="34">
        <v>9</v>
      </c>
      <c r="E74" s="35">
        <v>0.2</v>
      </c>
      <c r="F74" s="36">
        <v>9.1999999999999993</v>
      </c>
      <c r="G74" s="259">
        <f t="shared" ref="G74:G82" si="2">IF((ABS(($K$13-$K$12)*F74/100))&gt;0.1, ($K$13-$K$12)*F74/100, 0)</f>
        <v>23.827999999999996</v>
      </c>
      <c r="H74" s="260" t="e">
        <f>IF((ABS((#REF!-#REF!)*E74/100))&gt;0.1, (#REF!-#REF!)*E74/100, 0)</f>
        <v>#REF!</v>
      </c>
      <c r="I74" s="37"/>
    </row>
    <row r="75" spans="2:17" ht="22" customHeight="1" x14ac:dyDescent="0.3">
      <c r="B75" s="66" t="s">
        <v>91</v>
      </c>
      <c r="C75" s="62" t="s">
        <v>92</v>
      </c>
      <c r="D75" s="40">
        <v>9</v>
      </c>
      <c r="E75" s="40">
        <v>0.2</v>
      </c>
      <c r="F75" s="41">
        <v>9.1999999999999993</v>
      </c>
      <c r="G75" s="252">
        <f t="shared" si="2"/>
        <v>23.827999999999996</v>
      </c>
      <c r="H75" s="253" t="e">
        <f>IF((ABS((#REF!-#REF!)*E75/100))&gt;0.1, (#REF!-#REF!)*E75/100, 0)</f>
        <v>#REF!</v>
      </c>
      <c r="I75" s="37"/>
    </row>
    <row r="76" spans="2:17" ht="22" customHeight="1" x14ac:dyDescent="0.3">
      <c r="B76" s="66" t="s">
        <v>93</v>
      </c>
      <c r="C76" s="62" t="s">
        <v>94</v>
      </c>
      <c r="D76" s="40">
        <v>9</v>
      </c>
      <c r="E76" s="40">
        <v>0.2</v>
      </c>
      <c r="F76" s="41">
        <v>9.1999999999999993</v>
      </c>
      <c r="G76" s="252">
        <f t="shared" si="2"/>
        <v>23.827999999999996</v>
      </c>
      <c r="H76" s="253" t="e">
        <f>IF((ABS((#REF!-#REF!)*E76/100))&gt;0.1, (#REF!-#REF!)*E76/100, 0)</f>
        <v>#REF!</v>
      </c>
      <c r="I76" s="37"/>
    </row>
    <row r="77" spans="2:17" ht="22" customHeight="1" x14ac:dyDescent="0.3">
      <c r="B77" s="66" t="s">
        <v>95</v>
      </c>
      <c r="C77" s="62" t="s">
        <v>96</v>
      </c>
      <c r="D77" s="40">
        <v>7.5</v>
      </c>
      <c r="E77" s="40">
        <v>0.2</v>
      </c>
      <c r="F77" s="41">
        <v>7.7</v>
      </c>
      <c r="G77" s="252">
        <f t="shared" si="2"/>
        <v>19.942999999999998</v>
      </c>
      <c r="H77" s="253" t="e">
        <f>IF((ABS((#REF!-#REF!)*E77/100))&gt;0.1, (#REF!-#REF!)*E77/100, 0)</f>
        <v>#REF!</v>
      </c>
      <c r="I77" s="37"/>
    </row>
    <row r="78" spans="2:17" ht="22" customHeight="1" x14ac:dyDescent="0.3">
      <c r="B78" s="66" t="s">
        <v>97</v>
      </c>
      <c r="C78" s="62" t="s">
        <v>98</v>
      </c>
      <c r="D78" s="40">
        <v>7.5</v>
      </c>
      <c r="E78" s="40">
        <v>0.2</v>
      </c>
      <c r="F78" s="41">
        <v>7.7</v>
      </c>
      <c r="G78" s="252">
        <f t="shared" si="2"/>
        <v>19.942999999999998</v>
      </c>
      <c r="H78" s="253" t="e">
        <f>IF((ABS((#REF!-#REF!)*E78/100))&gt;0.1, (#REF!-#REF!)*E78/100, 0)</f>
        <v>#REF!</v>
      </c>
      <c r="I78" s="37"/>
    </row>
    <row r="79" spans="2:17" ht="22" customHeight="1" x14ac:dyDescent="0.3">
      <c r="B79" s="66" t="s">
        <v>99</v>
      </c>
      <c r="C79" s="62" t="s">
        <v>100</v>
      </c>
      <c r="D79" s="40">
        <v>7.5</v>
      </c>
      <c r="E79" s="40">
        <v>0.2</v>
      </c>
      <c r="F79" s="41">
        <v>7.7</v>
      </c>
      <c r="G79" s="252">
        <f t="shared" si="2"/>
        <v>19.942999999999998</v>
      </c>
      <c r="H79" s="253" t="e">
        <f>IF((ABS((#REF!-#REF!)*E79/100))&gt;0.1, (#REF!-#REF!)*E79/100, 0)</f>
        <v>#REF!</v>
      </c>
      <c r="I79" s="37"/>
    </row>
    <row r="80" spans="2:17" ht="22" customHeight="1" x14ac:dyDescent="0.3">
      <c r="B80" s="66" t="s">
        <v>101</v>
      </c>
      <c r="C80" s="62" t="s">
        <v>102</v>
      </c>
      <c r="D80" s="40">
        <v>7.5</v>
      </c>
      <c r="E80" s="40">
        <v>0.2</v>
      </c>
      <c r="F80" s="41">
        <v>7.7</v>
      </c>
      <c r="G80" s="252">
        <f t="shared" si="2"/>
        <v>19.942999999999998</v>
      </c>
      <c r="H80" s="253" t="e">
        <f>IF((ABS((#REF!-#REF!)*E80/100))&gt;0.1, (#REF!-#REF!)*E80/100, 0)</f>
        <v>#REF!</v>
      </c>
      <c r="I80" s="37"/>
    </row>
    <row r="81" spans="2:14" ht="22" customHeight="1" x14ac:dyDescent="0.25">
      <c r="B81" s="66" t="s">
        <v>103</v>
      </c>
      <c r="C81" s="62" t="s">
        <v>104</v>
      </c>
      <c r="D81" s="40">
        <v>13.5</v>
      </c>
      <c r="E81" s="40">
        <v>0.2</v>
      </c>
      <c r="F81" s="41">
        <v>13.7</v>
      </c>
      <c r="G81" s="252">
        <f t="shared" si="2"/>
        <v>35.482999999999997</v>
      </c>
      <c r="H81" s="253" t="e">
        <f>IF((ABS((#REF!-#REF!)*E81/100))&gt;0.1, (#REF!-#REF!)*E81/100, 0)</f>
        <v>#REF!</v>
      </c>
    </row>
    <row r="82" spans="2:14" ht="22" customHeight="1" thickBot="1" x14ac:dyDescent="0.3">
      <c r="B82" s="13" t="s">
        <v>105</v>
      </c>
      <c r="C82" s="67" t="s">
        <v>106</v>
      </c>
      <c r="D82" s="68">
        <v>12</v>
      </c>
      <c r="E82" s="68">
        <v>0.2</v>
      </c>
      <c r="F82" s="69">
        <v>12.2</v>
      </c>
      <c r="G82" s="250">
        <f t="shared" si="2"/>
        <v>31.597999999999999</v>
      </c>
      <c r="H82" s="251" t="e">
        <f>IF((ABS((#REF!-#REF!)*E82/100))&gt;0.1, (#REF!-#REF!)*E82/100, 0)</f>
        <v>#REF!</v>
      </c>
      <c r="I82" s="9"/>
    </row>
    <row r="83" spans="2:14" ht="56.25" customHeight="1" thickBot="1" x14ac:dyDescent="0.3">
      <c r="I83" s="31"/>
    </row>
    <row r="84" spans="2:14" ht="46" customHeight="1" thickBot="1" x14ac:dyDescent="0.35">
      <c r="B84" s="254" t="s">
        <v>107</v>
      </c>
      <c r="C84" s="229"/>
      <c r="D84" s="229"/>
      <c r="E84" s="229"/>
      <c r="F84" s="229"/>
      <c r="G84" s="229"/>
      <c r="H84" s="230"/>
      <c r="I84" s="37"/>
    </row>
    <row r="85" spans="2:14" ht="43.5" customHeight="1" thickBot="1" x14ac:dyDescent="0.35">
      <c r="B85" s="64" t="s">
        <v>23</v>
      </c>
      <c r="C85" s="29" t="s">
        <v>24</v>
      </c>
      <c r="D85" s="30" t="s">
        <v>25</v>
      </c>
      <c r="E85" s="30" t="s">
        <v>87</v>
      </c>
      <c r="F85" s="30" t="s">
        <v>27</v>
      </c>
      <c r="G85" s="255" t="s">
        <v>88</v>
      </c>
      <c r="H85" s="256"/>
      <c r="I85" s="37"/>
    </row>
    <row r="86" spans="2:14" ht="22" customHeight="1" x14ac:dyDescent="0.25">
      <c r="B86" s="70" t="s">
        <v>108</v>
      </c>
      <c r="C86" s="71" t="s">
        <v>109</v>
      </c>
      <c r="D86" s="72">
        <v>6.5</v>
      </c>
      <c r="E86" s="73">
        <v>1</v>
      </c>
      <c r="F86" s="74">
        <v>7.5</v>
      </c>
      <c r="G86" s="257">
        <f>IF((ABS(($K$13-$K$12)*F86/100))&gt;0.1, ($K$13-$K$12)*F86/100, 0)</f>
        <v>19.425000000000001</v>
      </c>
      <c r="H86" s="258" t="e">
        <f>IF((ABS((#REF!-#REF!)*E86/100))&gt;0.1, (#REF!-#REF!)*E86/100, 0)</f>
        <v>#REF!</v>
      </c>
    </row>
    <row r="87" spans="2:14" ht="22" customHeight="1" thickBot="1" x14ac:dyDescent="0.3">
      <c r="B87" s="75" t="s">
        <v>110</v>
      </c>
      <c r="C87" s="67" t="s">
        <v>111</v>
      </c>
      <c r="D87" s="68">
        <v>6.5</v>
      </c>
      <c r="E87" s="68">
        <v>1</v>
      </c>
      <c r="F87" s="69">
        <v>7.5</v>
      </c>
      <c r="G87" s="250">
        <f>IF((ABS(($K$13-$K$12)*F87/100))&gt;0.1, ($K$13-$K$12)*F87/100, 0)</f>
        <v>19.425000000000001</v>
      </c>
      <c r="H87" s="251" t="e">
        <f>IF((ABS((#REF!-#REF!)*E87/100))&gt;0.1, (#REF!-#REF!)*E87/100, 0)</f>
        <v>#REF!</v>
      </c>
    </row>
    <row r="88" spans="2:14" ht="43.5" customHeight="1" thickBot="1" x14ac:dyDescent="0.3"/>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32" t="s">
        <v>115</v>
      </c>
      <c r="D92" s="77" t="s">
        <v>116</v>
      </c>
      <c r="E92" s="243" t="s">
        <v>117</v>
      </c>
      <c r="F92" s="243"/>
      <c r="G92" s="244" t="s">
        <v>118</v>
      </c>
      <c r="H92" s="245"/>
    </row>
    <row r="93" spans="2:14" ht="33" customHeight="1" thickBot="1" x14ac:dyDescent="0.3">
      <c r="B93" s="232"/>
      <c r="C93" s="249">
        <v>235</v>
      </c>
      <c r="D93" s="249"/>
      <c r="E93" s="249"/>
      <c r="F93" s="249"/>
      <c r="G93" s="246"/>
      <c r="H93" s="247"/>
    </row>
    <row r="94" spans="2:14" s="78" customFormat="1" ht="33" customHeight="1" x14ac:dyDescent="0.35">
      <c r="B94" s="224"/>
      <c r="C94" s="224"/>
      <c r="D94" s="224"/>
      <c r="E94" s="224"/>
      <c r="F94" s="224"/>
      <c r="G94" s="224"/>
      <c r="H94" s="224"/>
      <c r="J94" s="10"/>
      <c r="K94" s="10"/>
      <c r="L94" s="10"/>
      <c r="M94" s="1"/>
      <c r="N94" s="1"/>
    </row>
    <row r="95" spans="2:14" s="78" customFormat="1" ht="33" customHeight="1" x14ac:dyDescent="0.35">
      <c r="B95" s="225" t="s">
        <v>119</v>
      </c>
      <c r="C95" s="225"/>
      <c r="D95" s="225"/>
      <c r="E95" s="225"/>
      <c r="F95" s="225"/>
      <c r="G95" s="225"/>
      <c r="H95" s="225"/>
      <c r="J95" s="10"/>
      <c r="K95" s="10"/>
      <c r="L95" s="10"/>
      <c r="M95" s="1"/>
      <c r="N95" s="1"/>
    </row>
    <row r="96" spans="2:14" s="78" customFormat="1" ht="40.5" customHeight="1" x14ac:dyDescent="0.35">
      <c r="B96" s="226" t="s">
        <v>120</v>
      </c>
      <c r="C96" s="226"/>
      <c r="E96" s="79"/>
      <c r="F96" s="79"/>
      <c r="G96" s="79"/>
      <c r="H96" s="79"/>
      <c r="J96" s="10"/>
      <c r="K96" s="10"/>
      <c r="L96" s="10"/>
      <c r="M96" s="1"/>
      <c r="N96" s="1"/>
    </row>
    <row r="97" spans="2:17" s="78" customFormat="1" ht="33" customHeight="1" x14ac:dyDescent="0.35">
      <c r="C97" s="103" t="str">
        <f>CONCATENATE(" $45.000"," +")</f>
        <v xml:space="preserve"> $45.000 +</v>
      </c>
      <c r="D97" s="104">
        <f>G22</f>
        <v>1.104331914893617</v>
      </c>
      <c r="E97" s="105" t="s">
        <v>163</v>
      </c>
      <c r="F97" s="80">
        <f>(45+G22)</f>
        <v>46.104331914893621</v>
      </c>
      <c r="G97" s="18"/>
      <c r="H97" s="18"/>
      <c r="J97" s="10"/>
      <c r="K97" s="10"/>
      <c r="L97" s="10"/>
      <c r="M97" s="1"/>
      <c r="N97" s="1"/>
    </row>
    <row r="98" spans="2:17" ht="43.5" customHeight="1" x14ac:dyDescent="0.4">
      <c r="B98" s="227" t="s">
        <v>121</v>
      </c>
      <c r="C98" s="227"/>
      <c r="D98" s="106">
        <f>F97</f>
        <v>46.104331914893621</v>
      </c>
      <c r="E98" s="81" t="s">
        <v>122</v>
      </c>
      <c r="F98" s="78"/>
      <c r="G98" s="18"/>
      <c r="H98" s="18"/>
    </row>
    <row r="99" spans="2:17" ht="31.5" customHeight="1" thickBot="1" x14ac:dyDescent="0.4">
      <c r="B99" s="78"/>
      <c r="C99" s="78"/>
      <c r="D99" s="80"/>
      <c r="E99" s="18"/>
      <c r="F99" s="18"/>
      <c r="G99" s="18"/>
      <c r="H99" s="18"/>
      <c r="I99" s="9"/>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32" t="s">
        <v>115</v>
      </c>
      <c r="D103" s="77" t="s">
        <v>116</v>
      </c>
      <c r="E103" s="243" t="s">
        <v>117</v>
      </c>
      <c r="F103" s="243"/>
      <c r="G103" s="244" t="s">
        <v>125</v>
      </c>
      <c r="H103" s="245"/>
    </row>
    <row r="104" spans="2:17" ht="33" customHeight="1" thickBot="1" x14ac:dyDescent="0.3">
      <c r="B104" s="232"/>
      <c r="C104" s="249">
        <v>235</v>
      </c>
      <c r="D104" s="249"/>
      <c r="E104" s="249"/>
      <c r="F104" s="249"/>
      <c r="G104" s="246"/>
      <c r="H104" s="247"/>
    </row>
    <row r="105" spans="2:17" s="78" customFormat="1" ht="33" customHeight="1" x14ac:dyDescent="0.35">
      <c r="B105" s="224"/>
      <c r="C105" s="224"/>
      <c r="D105" s="224"/>
      <c r="E105" s="224"/>
      <c r="F105" s="224"/>
      <c r="G105" s="224"/>
      <c r="H105" s="224"/>
      <c r="J105" s="10"/>
      <c r="K105" s="10"/>
      <c r="L105" s="10"/>
      <c r="M105" s="1"/>
      <c r="N105" s="1"/>
    </row>
    <row r="106" spans="2:17" s="78" customFormat="1" ht="33" customHeight="1" x14ac:dyDescent="0.35">
      <c r="B106" s="225" t="s">
        <v>126</v>
      </c>
      <c r="C106" s="225"/>
      <c r="D106" s="225"/>
      <c r="E106" s="225"/>
      <c r="F106" s="225"/>
      <c r="G106" s="225"/>
      <c r="H106" s="225"/>
      <c r="J106" s="10"/>
      <c r="K106" s="10"/>
      <c r="L106" s="10"/>
      <c r="M106" s="1"/>
      <c r="N106" s="1"/>
    </row>
    <row r="107" spans="2:17" s="78" customFormat="1" ht="40.5" customHeight="1" x14ac:dyDescent="0.35">
      <c r="B107" s="226" t="s">
        <v>120</v>
      </c>
      <c r="C107" s="226"/>
      <c r="E107" s="79"/>
      <c r="F107" s="79"/>
      <c r="G107" s="79"/>
      <c r="H107" s="79"/>
      <c r="J107" s="10"/>
      <c r="K107" s="10"/>
      <c r="L107" s="10"/>
      <c r="M107" s="1"/>
      <c r="N107" s="1"/>
    </row>
    <row r="108" spans="2:17" s="78" customFormat="1" ht="33" customHeight="1" x14ac:dyDescent="0.35">
      <c r="C108" s="103" t="str">
        <f>CONCATENATE(" $45.000"," +")</f>
        <v xml:space="preserve"> $45.000 +</v>
      </c>
      <c r="D108" s="104">
        <f>G61</f>
        <v>0.61939574468085101</v>
      </c>
      <c r="E108" s="105" t="s">
        <v>163</v>
      </c>
      <c r="F108" s="80">
        <f>(45+G61)</f>
        <v>45.619395744680851</v>
      </c>
      <c r="G108" s="18"/>
      <c r="H108" s="18"/>
      <c r="J108" s="10"/>
      <c r="K108" s="10"/>
      <c r="L108" s="10"/>
      <c r="M108" s="1"/>
      <c r="N108" s="1"/>
    </row>
    <row r="109" spans="2:17" ht="43.5" customHeight="1" x14ac:dyDescent="0.4">
      <c r="B109" s="227" t="s">
        <v>121</v>
      </c>
      <c r="C109" s="227"/>
      <c r="D109" s="106">
        <f>F108</f>
        <v>45.619395744680851</v>
      </c>
      <c r="E109" s="81" t="s">
        <v>122</v>
      </c>
      <c r="F109" s="78"/>
      <c r="G109" s="18"/>
      <c r="H109" s="18"/>
    </row>
    <row r="110" spans="2:17" ht="33" customHeight="1" thickBot="1" x14ac:dyDescent="0.4">
      <c r="B110" s="78"/>
      <c r="C110" s="78"/>
      <c r="D110" s="80"/>
      <c r="E110" s="18"/>
      <c r="F110" s="18"/>
      <c r="G110" s="18"/>
      <c r="H110" s="18"/>
      <c r="I110" s="9"/>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32" t="s">
        <v>115</v>
      </c>
      <c r="D114" s="77" t="s">
        <v>116</v>
      </c>
      <c r="E114" s="243" t="s">
        <v>117</v>
      </c>
      <c r="F114" s="243"/>
      <c r="G114" s="244" t="s">
        <v>125</v>
      </c>
      <c r="H114" s="245"/>
    </row>
    <row r="115" spans="2:17" ht="33" customHeight="1" thickBot="1" x14ac:dyDescent="0.3">
      <c r="B115" s="232"/>
      <c r="C115" s="249">
        <v>2000</v>
      </c>
      <c r="D115" s="249"/>
      <c r="E115" s="249"/>
      <c r="F115" s="249"/>
      <c r="G115" s="246"/>
      <c r="H115" s="247"/>
    </row>
    <row r="116" spans="2:17" s="78" customFormat="1" ht="33" customHeight="1" x14ac:dyDescent="0.35">
      <c r="B116" s="224"/>
      <c r="C116" s="224"/>
      <c r="D116" s="224"/>
      <c r="E116" s="224"/>
      <c r="F116" s="224"/>
      <c r="G116" s="224"/>
      <c r="H116" s="224"/>
      <c r="J116" s="10"/>
      <c r="K116" s="10"/>
      <c r="L116" s="10"/>
      <c r="M116" s="1"/>
      <c r="N116" s="1"/>
    </row>
    <row r="117" spans="2:17" s="78" customFormat="1" ht="33" customHeight="1" x14ac:dyDescent="0.35">
      <c r="B117" s="225" t="s">
        <v>129</v>
      </c>
      <c r="C117" s="225"/>
      <c r="D117" s="225"/>
      <c r="E117" s="225"/>
      <c r="F117" s="225"/>
      <c r="G117" s="225"/>
      <c r="H117" s="225"/>
      <c r="J117" s="10"/>
      <c r="K117" s="10"/>
      <c r="L117" s="10"/>
      <c r="M117" s="1"/>
      <c r="N117" s="1"/>
    </row>
    <row r="118" spans="2:17" s="78" customFormat="1" ht="40.5" customHeight="1" x14ac:dyDescent="0.35">
      <c r="B118" s="226" t="s">
        <v>120</v>
      </c>
      <c r="C118" s="226"/>
      <c r="E118" s="79"/>
      <c r="F118" s="79"/>
      <c r="G118" s="79"/>
      <c r="H118" s="79"/>
      <c r="J118" s="10"/>
      <c r="K118" s="10"/>
      <c r="L118" s="10"/>
      <c r="M118" s="1"/>
      <c r="N118" s="1"/>
    </row>
    <row r="119" spans="2:17" s="78" customFormat="1" ht="33" customHeight="1" x14ac:dyDescent="0.35">
      <c r="C119" s="103" t="str">
        <f>CONCATENATE(" $45.000"," +")</f>
        <v xml:space="preserve"> $45.000 +</v>
      </c>
      <c r="D119" s="104">
        <f>G67</f>
        <v>5.2059000000000008E-2</v>
      </c>
      <c r="E119" s="105" t="s">
        <v>163</v>
      </c>
      <c r="F119" s="80">
        <f>(45+G67)</f>
        <v>45.052059</v>
      </c>
      <c r="G119" s="18"/>
      <c r="H119" s="18"/>
      <c r="J119" s="10"/>
      <c r="K119" s="10"/>
      <c r="L119" s="10"/>
      <c r="M119" s="1"/>
      <c r="N119" s="1"/>
    </row>
    <row r="120" spans="2:17" ht="43.5" customHeight="1" x14ac:dyDescent="0.4">
      <c r="B120" s="227" t="s">
        <v>121</v>
      </c>
      <c r="C120" s="227"/>
      <c r="D120" s="106">
        <f>F119</f>
        <v>45.052059</v>
      </c>
      <c r="E120" s="81" t="s">
        <v>130</v>
      </c>
      <c r="F120" s="78"/>
      <c r="G120" s="18"/>
      <c r="H120" s="18"/>
    </row>
    <row r="121" spans="2:17" ht="34" customHeight="1" thickBot="1" x14ac:dyDescent="0.4">
      <c r="B121" s="78"/>
      <c r="C121" s="78"/>
      <c r="D121" s="80"/>
      <c r="E121" s="18"/>
      <c r="F121" s="18"/>
      <c r="G121" s="18"/>
      <c r="H121" s="18"/>
      <c r="I121" s="9"/>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32" t="s">
        <v>115</v>
      </c>
      <c r="D125" s="77" t="s">
        <v>116</v>
      </c>
      <c r="E125" s="243" t="s">
        <v>117</v>
      </c>
      <c r="F125" s="243"/>
      <c r="G125" s="244" t="s">
        <v>118</v>
      </c>
      <c r="H125" s="245"/>
    </row>
    <row r="126" spans="2:17" ht="33" customHeight="1" thickBot="1" x14ac:dyDescent="0.3">
      <c r="B126" s="232"/>
      <c r="C126" s="248">
        <v>14400</v>
      </c>
      <c r="D126" s="249"/>
      <c r="E126" s="249"/>
      <c r="F126" s="249"/>
      <c r="G126" s="246"/>
      <c r="H126" s="247"/>
    </row>
    <row r="127" spans="2:17" s="78" customFormat="1" ht="33" customHeight="1" x14ac:dyDescent="0.35">
      <c r="B127" s="224"/>
      <c r="C127" s="224"/>
      <c r="D127" s="224"/>
      <c r="E127" s="224"/>
      <c r="F127" s="224"/>
      <c r="G127" s="224"/>
      <c r="H127" s="224"/>
      <c r="J127" s="10"/>
      <c r="K127" s="10"/>
      <c r="L127" s="10"/>
      <c r="M127" s="1"/>
      <c r="N127" s="1"/>
    </row>
    <row r="128" spans="2:17" s="78" customFormat="1" ht="33" customHeight="1" x14ac:dyDescent="0.35">
      <c r="B128" s="225" t="s">
        <v>133</v>
      </c>
      <c r="C128" s="225"/>
      <c r="D128" s="225"/>
      <c r="E128" s="225"/>
      <c r="F128" s="225"/>
      <c r="G128" s="225"/>
      <c r="H128" s="225"/>
      <c r="J128" s="10"/>
      <c r="K128" s="10"/>
      <c r="L128" s="10"/>
      <c r="M128" s="1"/>
      <c r="N128" s="1"/>
    </row>
    <row r="129" spans="2:17" s="78" customFormat="1" ht="40.5" customHeight="1" x14ac:dyDescent="0.35">
      <c r="B129" s="226" t="s">
        <v>120</v>
      </c>
      <c r="C129" s="226"/>
      <c r="E129" s="79"/>
      <c r="F129" s="79"/>
      <c r="G129" s="79"/>
      <c r="H129" s="79"/>
      <c r="J129" s="10"/>
      <c r="K129" s="10"/>
      <c r="L129" s="10"/>
      <c r="M129" s="1"/>
      <c r="N129" s="1"/>
    </row>
    <row r="130" spans="2:17" s="78" customFormat="1" ht="33" customHeight="1" x14ac:dyDescent="0.35">
      <c r="C130" s="103" t="str">
        <f>CONCATENATE(" $45.000"," +")</f>
        <v xml:space="preserve"> $45.000 +</v>
      </c>
      <c r="D130" s="104">
        <f>G70</f>
        <v>1.0108194444444446E-2</v>
      </c>
      <c r="E130" s="105" t="s">
        <v>163</v>
      </c>
      <c r="F130" s="80">
        <f>(45+G70)</f>
        <v>45.010108194444442</v>
      </c>
      <c r="G130" s="18"/>
      <c r="H130" s="18"/>
      <c r="J130" s="10"/>
      <c r="K130" s="10"/>
      <c r="L130" s="10"/>
      <c r="M130" s="1"/>
      <c r="N130" s="1"/>
    </row>
    <row r="131" spans="2:17" ht="43.5" customHeight="1" x14ac:dyDescent="0.4">
      <c r="B131" s="227" t="s">
        <v>121</v>
      </c>
      <c r="C131" s="227"/>
      <c r="D131" s="106">
        <f>F130</f>
        <v>45.010108194444442</v>
      </c>
      <c r="E131" s="239" t="s">
        <v>134</v>
      </c>
      <c r="F131" s="239"/>
      <c r="G131" s="18"/>
      <c r="H131" s="78"/>
    </row>
    <row r="132" spans="2:17" ht="27" customHeight="1" thickBot="1" x14ac:dyDescent="0.4">
      <c r="B132" s="78"/>
      <c r="C132" s="78"/>
      <c r="D132" s="80"/>
      <c r="E132" s="18"/>
      <c r="F132" s="18"/>
      <c r="G132" s="18"/>
      <c r="H132" s="18"/>
      <c r="I132" s="9"/>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row>
    <row r="138" spans="2:17" s="78" customFormat="1" ht="33" customHeight="1" x14ac:dyDescent="0.35">
      <c r="B138" s="224"/>
      <c r="C138" s="224"/>
      <c r="D138" s="224"/>
      <c r="E138" s="224"/>
      <c r="F138" s="224"/>
      <c r="G138" s="224"/>
      <c r="H138" s="224"/>
      <c r="J138" s="10"/>
      <c r="K138" s="10"/>
      <c r="L138" s="10"/>
      <c r="M138" s="1"/>
      <c r="N138" s="1"/>
    </row>
    <row r="139" spans="2:17" s="78" customFormat="1" ht="33" customHeight="1" x14ac:dyDescent="0.35">
      <c r="B139" s="225" t="s">
        <v>137</v>
      </c>
      <c r="C139" s="225"/>
      <c r="D139" s="225"/>
      <c r="E139" s="225"/>
      <c r="F139" s="225"/>
      <c r="G139" s="225"/>
      <c r="H139" s="225"/>
      <c r="J139" s="10"/>
      <c r="K139" s="10"/>
      <c r="L139" s="10"/>
      <c r="M139" s="1"/>
      <c r="N139" s="1"/>
    </row>
    <row r="140" spans="2:17" s="78" customFormat="1" ht="40.5" customHeight="1" x14ac:dyDescent="0.35">
      <c r="B140" s="226" t="s">
        <v>120</v>
      </c>
      <c r="C140" s="226"/>
      <c r="E140" s="79"/>
      <c r="F140" s="79"/>
      <c r="G140" s="79"/>
      <c r="H140" s="79"/>
      <c r="J140" s="10"/>
      <c r="K140" s="10"/>
      <c r="L140" s="10"/>
      <c r="M140" s="1"/>
      <c r="N140" s="1"/>
    </row>
    <row r="141" spans="2:17" s="78" customFormat="1" ht="33" customHeight="1" x14ac:dyDescent="0.35">
      <c r="C141" s="103" t="str">
        <f>CONCATENATE(" $45.000"," +")</f>
        <v xml:space="preserve"> $45.000 +</v>
      </c>
      <c r="D141" s="104">
        <f>G74</f>
        <v>23.827999999999996</v>
      </c>
      <c r="E141" s="105" t="s">
        <v>163</v>
      </c>
      <c r="F141" s="80">
        <f>(45+G74)</f>
        <v>68.828000000000003</v>
      </c>
      <c r="G141" s="18"/>
      <c r="H141" s="18"/>
      <c r="J141" s="10"/>
      <c r="K141" s="10"/>
      <c r="L141" s="10"/>
      <c r="M141" s="1"/>
      <c r="N141" s="1"/>
    </row>
    <row r="142" spans="2:17" ht="18" x14ac:dyDescent="0.4">
      <c r="B142" s="227" t="s">
        <v>121</v>
      </c>
      <c r="C142" s="227"/>
      <c r="D142" s="106">
        <f>F141</f>
        <v>68.828000000000003</v>
      </c>
      <c r="E142" s="81" t="s">
        <v>13</v>
      </c>
      <c r="F142" s="81"/>
      <c r="G142" s="18"/>
      <c r="H142" s="78"/>
      <c r="O142" s="24"/>
    </row>
    <row r="143" spans="2:17" ht="17.5" x14ac:dyDescent="0.35">
      <c r="B143" s="78"/>
      <c r="C143" s="78"/>
      <c r="D143" s="80"/>
      <c r="E143" s="18"/>
      <c r="F143" s="18"/>
      <c r="G143" s="18"/>
      <c r="H143" s="18"/>
      <c r="O143" s="24"/>
    </row>
    <row r="144" spans="2:17" x14ac:dyDescent="0.25">
      <c r="O144" s="24"/>
    </row>
    <row r="145" spans="15:15" x14ac:dyDescent="0.25">
      <c r="O145" s="24"/>
    </row>
  </sheetData>
  <sheetProtection algorithmName="SHA-512" hashValue="rW3Auq6+ayPLE1V6F62ldMXxXhGn0KmePH9ibUFON1WzaeNRpoja/AvF+Dp1ourFal7+FKdb0Lo66MBIeSI9vA==" saltValue="zMEfjUxWbEfC85yULkDqYQ==" spinCount="100000" sheet="1" formatColumns="0" formatRows="0"/>
  <mergeCells count="145">
    <mergeCell ref="B12:E12"/>
    <mergeCell ref="B13:H13"/>
    <mergeCell ref="B7:E7"/>
    <mergeCell ref="B8:H8"/>
    <mergeCell ref="B9:H9"/>
    <mergeCell ref="B10:C10"/>
    <mergeCell ref="D10:F10"/>
    <mergeCell ref="B11:H11"/>
    <mergeCell ref="B1:D1"/>
    <mergeCell ref="C3:E3"/>
    <mergeCell ref="G3:H3"/>
    <mergeCell ref="C4:E4"/>
    <mergeCell ref="G4:H4"/>
    <mergeCell ref="B6:E6"/>
    <mergeCell ref="F6:G6"/>
    <mergeCell ref="B18:H18"/>
    <mergeCell ref="B19:H19"/>
    <mergeCell ref="B20:H20"/>
    <mergeCell ref="G21:H21"/>
    <mergeCell ref="G22:H22"/>
    <mergeCell ref="G23:H23"/>
    <mergeCell ref="B14:H14"/>
    <mergeCell ref="B15:H15"/>
    <mergeCell ref="B16:H16"/>
    <mergeCell ref="B17:H17"/>
    <mergeCell ref="G30:H30"/>
    <mergeCell ref="G31:H31"/>
    <mergeCell ref="G32:H32"/>
    <mergeCell ref="G33:H33"/>
    <mergeCell ref="G34:H34"/>
    <mergeCell ref="G35:H35"/>
    <mergeCell ref="G24:H24"/>
    <mergeCell ref="G25:H25"/>
    <mergeCell ref="G26:H26"/>
    <mergeCell ref="G27:H27"/>
    <mergeCell ref="G28:H28"/>
    <mergeCell ref="G29:H29"/>
    <mergeCell ref="G42:H42"/>
    <mergeCell ref="G43:H43"/>
    <mergeCell ref="G44:H44"/>
    <mergeCell ref="G45:H45"/>
    <mergeCell ref="G46:H46"/>
    <mergeCell ref="G47:H47"/>
    <mergeCell ref="G36:H36"/>
    <mergeCell ref="G37:H37"/>
    <mergeCell ref="G38:H38"/>
    <mergeCell ref="G39:H39"/>
    <mergeCell ref="G40:H40"/>
    <mergeCell ref="G41:H41"/>
    <mergeCell ref="B55:H55"/>
    <mergeCell ref="G56:H56"/>
    <mergeCell ref="G57:H57"/>
    <mergeCell ref="B59:H59"/>
    <mergeCell ref="G60:H60"/>
    <mergeCell ref="G61:H61"/>
    <mergeCell ref="G48:H48"/>
    <mergeCell ref="G49:H49"/>
    <mergeCell ref="G50:H50"/>
    <mergeCell ref="G51:H51"/>
    <mergeCell ref="G52:H52"/>
    <mergeCell ref="B53:H53"/>
    <mergeCell ref="B68:H68"/>
    <mergeCell ref="G69:H69"/>
    <mergeCell ref="G70:H70"/>
    <mergeCell ref="B72:H72"/>
    <mergeCell ref="G73:H73"/>
    <mergeCell ref="G74:H74"/>
    <mergeCell ref="G62:H62"/>
    <mergeCell ref="G63:H63"/>
    <mergeCell ref="G64:H64"/>
    <mergeCell ref="G65:H65"/>
    <mergeCell ref="G66:H66"/>
    <mergeCell ref="G67:H67"/>
    <mergeCell ref="G81:H81"/>
    <mergeCell ref="G82:H82"/>
    <mergeCell ref="B84:H84"/>
    <mergeCell ref="G85:H85"/>
    <mergeCell ref="G86:H86"/>
    <mergeCell ref="G87:H87"/>
    <mergeCell ref="G75:H75"/>
    <mergeCell ref="G76:H76"/>
    <mergeCell ref="G77:H77"/>
    <mergeCell ref="G78:H78"/>
    <mergeCell ref="G79:H79"/>
    <mergeCell ref="G80:H80"/>
    <mergeCell ref="B94:H94"/>
    <mergeCell ref="B95:H95"/>
    <mergeCell ref="B96:C96"/>
    <mergeCell ref="B98:C98"/>
    <mergeCell ref="B100:H100"/>
    <mergeCell ref="B101:H101"/>
    <mergeCell ref="B89:H89"/>
    <mergeCell ref="B90:H90"/>
    <mergeCell ref="B91:H91"/>
    <mergeCell ref="B92:B93"/>
    <mergeCell ref="E92:F92"/>
    <mergeCell ref="G92:H93"/>
    <mergeCell ref="C93:F93"/>
    <mergeCell ref="B106:H106"/>
    <mergeCell ref="B107:C107"/>
    <mergeCell ref="B109:C109"/>
    <mergeCell ref="B111:H111"/>
    <mergeCell ref="B112:H112"/>
    <mergeCell ref="B113:H113"/>
    <mergeCell ref="B102:H102"/>
    <mergeCell ref="B103:B104"/>
    <mergeCell ref="E103:F103"/>
    <mergeCell ref="G103:H104"/>
    <mergeCell ref="C104:F104"/>
    <mergeCell ref="B105:H105"/>
    <mergeCell ref="B124:H124"/>
    <mergeCell ref="B125:B126"/>
    <mergeCell ref="E125:F125"/>
    <mergeCell ref="G125:H126"/>
    <mergeCell ref="C126:F126"/>
    <mergeCell ref="B114:B115"/>
    <mergeCell ref="E114:F114"/>
    <mergeCell ref="G114:H115"/>
    <mergeCell ref="C115:F115"/>
    <mergeCell ref="B116:H116"/>
    <mergeCell ref="B117:H117"/>
    <mergeCell ref="J11:K11"/>
    <mergeCell ref="B138:H138"/>
    <mergeCell ref="B139:H139"/>
    <mergeCell ref="B140:C140"/>
    <mergeCell ref="B142:C142"/>
    <mergeCell ref="J6:K6"/>
    <mergeCell ref="M6:N8"/>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s>
  <dataValidations count="5">
    <dataValidation type="list" allowBlank="1" showInputMessage="1" showErrorMessage="1" sqref="K13" xr:uid="{894EDA75-6A7E-436C-984A-552B443E07A9}">
      <formula1>$N$9:$N$42</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2902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366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830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294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758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222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686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150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614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078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542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006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470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0934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398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E29049BA-1A45-4559-8599-9D601AC7A31A}">
      <formula1>#REF!</formula1>
    </dataValidation>
    <dataValidation type="list" allowBlank="1" showInputMessage="1" showErrorMessage="1" sqref="WVR983034 K65394 JF65530 TB65530 ACX65530 AMT65530 AWP65530 BGL65530 BQH65530 CAD65530 CJZ65530 CTV65530 DDR65530 DNN65530 DXJ65530 EHF65530 ERB65530 FAX65530 FKT65530 FUP65530 GEL65530 GOH65530 GYD65530 HHZ65530 HRV65530 IBR65530 ILN65530 IVJ65530 JFF65530 JPB65530 JYX65530 KIT65530 KSP65530 LCL65530 LMH65530 LWD65530 MFZ65530 MPV65530 MZR65530 NJN65530 NTJ65530 ODF65530 ONB65530 OWX65530 PGT65530 PQP65530 QAL65530 QKH65530 QUD65530 RDZ65530 RNV65530 RXR65530 SHN65530 SRJ65530 TBF65530 TLB65530 TUX65530 UET65530 UOP65530 UYL65530 VIH65530 VSD65530 WBZ65530 WLV65530 WVR65530 K130930 JF131066 TB131066 ACX131066 AMT131066 AWP131066 BGL131066 BQH131066 CAD131066 CJZ131066 CTV131066 DDR131066 DNN131066 DXJ131066 EHF131066 ERB131066 FAX131066 FKT131066 FUP131066 GEL131066 GOH131066 GYD131066 HHZ131066 HRV131066 IBR131066 ILN131066 IVJ131066 JFF131066 JPB131066 JYX131066 KIT131066 KSP131066 LCL131066 LMH131066 LWD131066 MFZ131066 MPV131066 MZR131066 NJN131066 NTJ131066 ODF131066 ONB131066 OWX131066 PGT131066 PQP131066 QAL131066 QKH131066 QUD131066 RDZ131066 RNV131066 RXR131066 SHN131066 SRJ131066 TBF131066 TLB131066 TUX131066 UET131066 UOP131066 UYL131066 VIH131066 VSD131066 WBZ131066 WLV131066 WVR131066 K196466 JF196602 TB196602 ACX196602 AMT196602 AWP196602 BGL196602 BQH196602 CAD196602 CJZ196602 CTV196602 DDR196602 DNN196602 DXJ196602 EHF196602 ERB196602 FAX196602 FKT196602 FUP196602 GEL196602 GOH196602 GYD196602 HHZ196602 HRV196602 IBR196602 ILN196602 IVJ196602 JFF196602 JPB196602 JYX196602 KIT196602 KSP196602 LCL196602 LMH196602 LWD196602 MFZ196602 MPV196602 MZR196602 NJN196602 NTJ196602 ODF196602 ONB196602 OWX196602 PGT196602 PQP196602 QAL196602 QKH196602 QUD196602 RDZ196602 RNV196602 RXR196602 SHN196602 SRJ196602 TBF196602 TLB196602 TUX196602 UET196602 UOP196602 UYL196602 VIH196602 VSD196602 WBZ196602 WLV196602 WVR196602 K262002 JF262138 TB262138 ACX262138 AMT262138 AWP262138 BGL262138 BQH262138 CAD262138 CJZ262138 CTV262138 DDR262138 DNN262138 DXJ262138 EHF262138 ERB262138 FAX262138 FKT262138 FUP262138 GEL262138 GOH262138 GYD262138 HHZ262138 HRV262138 IBR262138 ILN262138 IVJ262138 JFF262138 JPB262138 JYX262138 KIT262138 KSP262138 LCL262138 LMH262138 LWD262138 MFZ262138 MPV262138 MZR262138 NJN262138 NTJ262138 ODF262138 ONB262138 OWX262138 PGT262138 PQP262138 QAL262138 QKH262138 QUD262138 RDZ262138 RNV262138 RXR262138 SHN262138 SRJ262138 TBF262138 TLB262138 TUX262138 UET262138 UOP262138 UYL262138 VIH262138 VSD262138 WBZ262138 WLV262138 WVR262138 K327538 JF327674 TB327674 ACX327674 AMT327674 AWP327674 BGL327674 BQH327674 CAD327674 CJZ327674 CTV327674 DDR327674 DNN327674 DXJ327674 EHF327674 ERB327674 FAX327674 FKT327674 FUP327674 GEL327674 GOH327674 GYD327674 HHZ327674 HRV327674 IBR327674 ILN327674 IVJ327674 JFF327674 JPB327674 JYX327674 KIT327674 KSP327674 LCL327674 LMH327674 LWD327674 MFZ327674 MPV327674 MZR327674 NJN327674 NTJ327674 ODF327674 ONB327674 OWX327674 PGT327674 PQP327674 QAL327674 QKH327674 QUD327674 RDZ327674 RNV327674 RXR327674 SHN327674 SRJ327674 TBF327674 TLB327674 TUX327674 UET327674 UOP327674 UYL327674 VIH327674 VSD327674 WBZ327674 WLV327674 WVR327674 K393074 JF393210 TB393210 ACX393210 AMT393210 AWP393210 BGL393210 BQH393210 CAD393210 CJZ393210 CTV393210 DDR393210 DNN393210 DXJ393210 EHF393210 ERB393210 FAX393210 FKT393210 FUP393210 GEL393210 GOH393210 GYD393210 HHZ393210 HRV393210 IBR393210 ILN393210 IVJ393210 JFF393210 JPB393210 JYX393210 KIT393210 KSP393210 LCL393210 LMH393210 LWD393210 MFZ393210 MPV393210 MZR393210 NJN393210 NTJ393210 ODF393210 ONB393210 OWX393210 PGT393210 PQP393210 QAL393210 QKH393210 QUD393210 RDZ393210 RNV393210 RXR393210 SHN393210 SRJ393210 TBF393210 TLB393210 TUX393210 UET393210 UOP393210 UYL393210 VIH393210 VSD393210 WBZ393210 WLV393210 WVR393210 K458610 JF458746 TB458746 ACX458746 AMT458746 AWP458746 BGL458746 BQH458746 CAD458746 CJZ458746 CTV458746 DDR458746 DNN458746 DXJ458746 EHF458746 ERB458746 FAX458746 FKT458746 FUP458746 GEL458746 GOH458746 GYD458746 HHZ458746 HRV458746 IBR458746 ILN458746 IVJ458746 JFF458746 JPB458746 JYX458746 KIT458746 KSP458746 LCL458746 LMH458746 LWD458746 MFZ458746 MPV458746 MZR458746 NJN458746 NTJ458746 ODF458746 ONB458746 OWX458746 PGT458746 PQP458746 QAL458746 QKH458746 QUD458746 RDZ458746 RNV458746 RXR458746 SHN458746 SRJ458746 TBF458746 TLB458746 TUX458746 UET458746 UOP458746 UYL458746 VIH458746 VSD458746 WBZ458746 WLV458746 WVR458746 K524146 JF524282 TB524282 ACX524282 AMT524282 AWP524282 BGL524282 BQH524282 CAD524282 CJZ524282 CTV524282 DDR524282 DNN524282 DXJ524282 EHF524282 ERB524282 FAX524282 FKT524282 FUP524282 GEL524282 GOH524282 GYD524282 HHZ524282 HRV524282 IBR524282 ILN524282 IVJ524282 JFF524282 JPB524282 JYX524282 KIT524282 KSP524282 LCL524282 LMH524282 LWD524282 MFZ524282 MPV524282 MZR524282 NJN524282 NTJ524282 ODF524282 ONB524282 OWX524282 PGT524282 PQP524282 QAL524282 QKH524282 QUD524282 RDZ524282 RNV524282 RXR524282 SHN524282 SRJ524282 TBF524282 TLB524282 TUX524282 UET524282 UOP524282 UYL524282 VIH524282 VSD524282 WBZ524282 WLV524282 WVR524282 K589682 JF589818 TB589818 ACX589818 AMT589818 AWP589818 BGL589818 BQH589818 CAD589818 CJZ589818 CTV589818 DDR589818 DNN589818 DXJ589818 EHF589818 ERB589818 FAX589818 FKT589818 FUP589818 GEL589818 GOH589818 GYD589818 HHZ589818 HRV589818 IBR589818 ILN589818 IVJ589818 JFF589818 JPB589818 JYX589818 KIT589818 KSP589818 LCL589818 LMH589818 LWD589818 MFZ589818 MPV589818 MZR589818 NJN589818 NTJ589818 ODF589818 ONB589818 OWX589818 PGT589818 PQP589818 QAL589818 QKH589818 QUD589818 RDZ589818 RNV589818 RXR589818 SHN589818 SRJ589818 TBF589818 TLB589818 TUX589818 UET589818 UOP589818 UYL589818 VIH589818 VSD589818 WBZ589818 WLV589818 WVR589818 K655218 JF655354 TB655354 ACX655354 AMT655354 AWP655354 BGL655354 BQH655354 CAD655354 CJZ655354 CTV655354 DDR655354 DNN655354 DXJ655354 EHF655354 ERB655354 FAX655354 FKT655354 FUP655354 GEL655354 GOH655354 GYD655354 HHZ655354 HRV655354 IBR655354 ILN655354 IVJ655354 JFF655354 JPB655354 JYX655354 KIT655354 KSP655354 LCL655354 LMH655354 LWD655354 MFZ655354 MPV655354 MZR655354 NJN655354 NTJ655354 ODF655354 ONB655354 OWX655354 PGT655354 PQP655354 QAL655354 QKH655354 QUD655354 RDZ655354 RNV655354 RXR655354 SHN655354 SRJ655354 TBF655354 TLB655354 TUX655354 UET655354 UOP655354 UYL655354 VIH655354 VSD655354 WBZ655354 WLV655354 WVR655354 K720754 JF720890 TB720890 ACX720890 AMT720890 AWP720890 BGL720890 BQH720890 CAD720890 CJZ720890 CTV720890 DDR720890 DNN720890 DXJ720890 EHF720890 ERB720890 FAX720890 FKT720890 FUP720890 GEL720890 GOH720890 GYD720890 HHZ720890 HRV720890 IBR720890 ILN720890 IVJ720890 JFF720890 JPB720890 JYX720890 KIT720890 KSP720890 LCL720890 LMH720890 LWD720890 MFZ720890 MPV720890 MZR720890 NJN720890 NTJ720890 ODF720890 ONB720890 OWX720890 PGT720890 PQP720890 QAL720890 QKH720890 QUD720890 RDZ720890 RNV720890 RXR720890 SHN720890 SRJ720890 TBF720890 TLB720890 TUX720890 UET720890 UOP720890 UYL720890 VIH720890 VSD720890 WBZ720890 WLV720890 WVR720890 K786290 JF786426 TB786426 ACX786426 AMT786426 AWP786426 BGL786426 BQH786426 CAD786426 CJZ786426 CTV786426 DDR786426 DNN786426 DXJ786426 EHF786426 ERB786426 FAX786426 FKT786426 FUP786426 GEL786426 GOH786426 GYD786426 HHZ786426 HRV786426 IBR786426 ILN786426 IVJ786426 JFF786426 JPB786426 JYX786426 KIT786426 KSP786426 LCL786426 LMH786426 LWD786426 MFZ786426 MPV786426 MZR786426 NJN786426 NTJ786426 ODF786426 ONB786426 OWX786426 PGT786426 PQP786426 QAL786426 QKH786426 QUD786426 RDZ786426 RNV786426 RXR786426 SHN786426 SRJ786426 TBF786426 TLB786426 TUX786426 UET786426 UOP786426 UYL786426 VIH786426 VSD786426 WBZ786426 WLV786426 WVR786426 K851826 JF851962 TB851962 ACX851962 AMT851962 AWP851962 BGL851962 BQH851962 CAD851962 CJZ851962 CTV851962 DDR851962 DNN851962 DXJ851962 EHF851962 ERB851962 FAX851962 FKT851962 FUP851962 GEL851962 GOH851962 GYD851962 HHZ851962 HRV851962 IBR851962 ILN851962 IVJ851962 JFF851962 JPB851962 JYX851962 KIT851962 KSP851962 LCL851962 LMH851962 LWD851962 MFZ851962 MPV851962 MZR851962 NJN851962 NTJ851962 ODF851962 ONB851962 OWX851962 PGT851962 PQP851962 QAL851962 QKH851962 QUD851962 RDZ851962 RNV851962 RXR851962 SHN851962 SRJ851962 TBF851962 TLB851962 TUX851962 UET851962 UOP851962 UYL851962 VIH851962 VSD851962 WBZ851962 WLV851962 WVR851962 K917362 JF917498 TB917498 ACX917498 AMT917498 AWP917498 BGL917498 BQH917498 CAD917498 CJZ917498 CTV917498 DDR917498 DNN917498 DXJ917498 EHF917498 ERB917498 FAX917498 FKT917498 FUP917498 GEL917498 GOH917498 GYD917498 HHZ917498 HRV917498 IBR917498 ILN917498 IVJ917498 JFF917498 JPB917498 JYX917498 KIT917498 KSP917498 LCL917498 LMH917498 LWD917498 MFZ917498 MPV917498 MZR917498 NJN917498 NTJ917498 ODF917498 ONB917498 OWX917498 PGT917498 PQP917498 QAL917498 QKH917498 QUD917498 RDZ917498 RNV917498 RXR917498 SHN917498 SRJ917498 TBF917498 TLB917498 TUX917498 UET917498 UOP917498 UYL917498 VIH917498 VSD917498 WBZ917498 WLV917498 WVR917498 K982898 JF983034 TB983034 ACX983034 AMT983034 AWP983034 BGL983034 BQH983034 CAD983034 CJZ983034 CTV983034 DDR983034 DNN983034 DXJ983034 EHF983034 ERB983034 FAX983034 FKT983034 FUP983034 GEL983034 GOH983034 GYD983034 HHZ983034 HRV983034 IBR983034 ILN983034 IVJ983034 JFF983034 JPB983034 JYX983034 KIT983034 KSP983034 LCL983034 LMH983034 LWD983034 MFZ983034 MPV983034 MZR983034 NJN983034 NTJ983034 ODF983034 ONB983034 OWX983034 PGT983034 PQP983034 QAL983034 QKH983034 QUD983034 RDZ983034 RNV983034 RXR983034 SHN983034 SRJ983034 TBF983034 TLB983034 TUX983034 UET983034 UOP983034 UYL983034 VIH983034 VSD983034 WBZ983034 WLV983034 K9" xr:uid="{662F7C34-5A08-4614-B63E-6BE48C3B8516}">
      <formula1>$M$11:$M$22</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WVR983033" xr:uid="{19D90E5F-A68B-4B4B-A026-424F2107875B}">
      <formula1>$N$9:$N$9</formula1>
    </dataValidation>
    <dataValidation type="list" allowBlank="1" showInputMessage="1" showErrorMessage="1" sqref="K8" xr:uid="{77E31709-4EC3-4827-9FFA-7511D1C177F0}">
      <formula1>"2022,2023,2024,2025, 2026"</formula1>
    </dataValidation>
  </dataValidations>
  <hyperlinks>
    <hyperlink ref="M9" r:id="rId1" display="https://www.dot.ny.gov/main/business-center/contractors/construction-division/fuel-asphalt-steel-price-adjustments?nd=nysdot" xr:uid="{76C9B574-7FFA-47CF-9A13-1C8F2DE9E2FA}"/>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74:B82 B57 B43:B45 B22 B4:F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99F6D-EE4F-4DD2-A1A1-094883A2B957}">
  <dimension ref="B1:W178"/>
  <sheetViews>
    <sheetView showGridLines="0" showRowColHeaders="0" zoomScale="90" zoomScaleNormal="90" workbookViewId="0">
      <selection activeCell="F6" sqref="F6:G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K145</f>
        <v>July</v>
      </c>
      <c r="G1" s="3">
        <f>K144</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27" t="s">
        <v>159</v>
      </c>
      <c r="G4" s="301" t="s">
        <v>160</v>
      </c>
      <c r="H4" s="302"/>
      <c r="I4" s="129"/>
    </row>
    <row r="5" spans="2:17" ht="20.25" customHeight="1" x14ac:dyDescent="0.25">
      <c r="B5" s="9"/>
      <c r="C5" s="9"/>
      <c r="D5" s="9"/>
      <c r="E5" s="9"/>
      <c r="F5" s="9"/>
      <c r="G5" s="9"/>
      <c r="H5" s="9"/>
      <c r="I5" s="9"/>
    </row>
    <row r="6" spans="2:17" ht="24" customHeight="1" x14ac:dyDescent="0.25">
      <c r="B6" s="303" t="s">
        <v>8</v>
      </c>
      <c r="C6" s="303"/>
      <c r="D6" s="303"/>
      <c r="E6" s="303"/>
      <c r="F6" s="304" t="str">
        <f>CONCATENATE(F1," 1, ",G1)</f>
        <v>July 1, 2022</v>
      </c>
      <c r="G6" s="304" t="e">
        <f>CONCATENATE(#REF!," 1, ",#REF!)</f>
        <v>#REF!</v>
      </c>
      <c r="H6" s="16"/>
      <c r="I6" s="9"/>
    </row>
    <row r="7" spans="2:17" ht="24" customHeight="1" x14ac:dyDescent="0.25">
      <c r="B7" s="292" t="s">
        <v>161</v>
      </c>
      <c r="C7" s="292"/>
      <c r="D7" s="292"/>
      <c r="E7" s="292"/>
      <c r="F7" s="17">
        <f>K148</f>
        <v>570</v>
      </c>
      <c r="G7" s="18" t="s">
        <v>9</v>
      </c>
      <c r="H7" s="18"/>
      <c r="I7" s="18"/>
    </row>
    <row r="8" spans="2:17" ht="24" customHeight="1" x14ac:dyDescent="0.25">
      <c r="B8" s="279" t="s">
        <v>10</v>
      </c>
      <c r="C8" s="279"/>
      <c r="D8" s="279"/>
      <c r="E8" s="279"/>
      <c r="F8" s="279"/>
      <c r="G8" s="279"/>
      <c r="H8" s="279"/>
      <c r="I8" s="128"/>
    </row>
    <row r="9" spans="2:17" ht="24" customHeight="1" x14ac:dyDescent="0.25">
      <c r="B9" s="279" t="s">
        <v>11</v>
      </c>
      <c r="C9" s="279"/>
      <c r="D9" s="279"/>
      <c r="E9" s="279"/>
      <c r="F9" s="279"/>
      <c r="G9" s="279"/>
      <c r="H9" s="279"/>
      <c r="I9" s="128"/>
    </row>
    <row r="10" spans="2:17" ht="24" customHeight="1" x14ac:dyDescent="0.25">
      <c r="B10" s="293" t="s">
        <v>12</v>
      </c>
      <c r="C10" s="293"/>
      <c r="D10" s="294" t="str">
        <f>CONCATENATE("The ",F1," ",G1," Average is")</f>
        <v>The July 2022 Average is</v>
      </c>
      <c r="E10" s="294"/>
      <c r="F10" s="294"/>
      <c r="G10" s="20">
        <f>K149</f>
        <v>824</v>
      </c>
      <c r="H10" s="21" t="s">
        <v>13</v>
      </c>
      <c r="I10" s="22"/>
    </row>
    <row r="11" spans="2:17" ht="24" customHeight="1" x14ac:dyDescent="0.25">
      <c r="B11" s="282" t="s">
        <v>14</v>
      </c>
      <c r="C11" s="282"/>
      <c r="D11" s="282"/>
      <c r="E11" s="282"/>
      <c r="F11" s="282"/>
      <c r="G11" s="282"/>
      <c r="H11" s="282"/>
      <c r="I11" s="23"/>
      <c r="P11" s="24"/>
      <c r="Q11" s="24"/>
    </row>
    <row r="12" spans="2:17" ht="24" customHeight="1" x14ac:dyDescent="0.25">
      <c r="B12" s="279" t="s">
        <v>162</v>
      </c>
      <c r="C12" s="279"/>
      <c r="D12" s="279"/>
      <c r="E12" s="279"/>
      <c r="F12" s="17">
        <f>K148</f>
        <v>570</v>
      </c>
      <c r="G12" s="18" t="s">
        <v>9</v>
      </c>
      <c r="I12" s="18"/>
      <c r="P12" s="24"/>
      <c r="Q12" s="24"/>
    </row>
    <row r="13" spans="2:17" ht="24" customHeight="1" x14ac:dyDescent="0.25">
      <c r="B13" s="279" t="s">
        <v>15</v>
      </c>
      <c r="C13" s="279"/>
      <c r="D13" s="279"/>
      <c r="E13" s="279"/>
      <c r="F13" s="279"/>
      <c r="G13" s="279"/>
      <c r="H13" s="279"/>
      <c r="I13" s="128"/>
      <c r="P13" s="24"/>
      <c r="Q13" s="24"/>
    </row>
    <row r="14" spans="2:17" ht="24" customHeight="1" x14ac:dyDescent="0.25">
      <c r="B14" s="279" t="s">
        <v>16</v>
      </c>
      <c r="C14" s="279"/>
      <c r="D14" s="279"/>
      <c r="E14" s="279"/>
      <c r="F14" s="279"/>
      <c r="G14" s="279"/>
      <c r="H14" s="279"/>
      <c r="I14" s="128"/>
      <c r="P14" s="24"/>
      <c r="Q14" s="24"/>
    </row>
    <row r="15" spans="2:17" ht="24" customHeight="1" x14ac:dyDescent="0.25">
      <c r="B15" s="279" t="s">
        <v>17</v>
      </c>
      <c r="C15" s="279"/>
      <c r="D15" s="279"/>
      <c r="E15" s="279"/>
      <c r="F15" s="279"/>
      <c r="G15" s="279"/>
      <c r="H15" s="279"/>
      <c r="I15" s="128"/>
      <c r="P15" s="24"/>
      <c r="Q15" s="24"/>
    </row>
    <row r="16" spans="2:17" ht="24" customHeight="1" x14ac:dyDescent="0.25">
      <c r="B16" s="279" t="s">
        <v>18</v>
      </c>
      <c r="C16" s="279"/>
      <c r="D16" s="279"/>
      <c r="E16" s="279"/>
      <c r="F16" s="279"/>
      <c r="G16" s="279"/>
      <c r="H16" s="279"/>
      <c r="I16" s="128"/>
      <c r="P16" s="24"/>
      <c r="Q16" s="24"/>
    </row>
    <row r="17" spans="2:23" ht="24" customHeight="1" x14ac:dyDescent="0.25">
      <c r="B17" s="279" t="s">
        <v>19</v>
      </c>
      <c r="C17" s="279"/>
      <c r="D17" s="279"/>
      <c r="E17" s="279"/>
      <c r="F17" s="279"/>
      <c r="G17" s="279"/>
      <c r="H17" s="279"/>
      <c r="I17" s="128"/>
      <c r="P17" s="24"/>
      <c r="Q17" s="24"/>
    </row>
    <row r="18" spans="2:23" ht="24" customHeight="1" thickBot="1" x14ac:dyDescent="0.3">
      <c r="B18" s="280" t="s">
        <v>20</v>
      </c>
      <c r="C18" s="281"/>
      <c r="D18" s="281"/>
      <c r="E18" s="281"/>
      <c r="F18" s="281"/>
      <c r="G18" s="281"/>
      <c r="H18" s="281"/>
      <c r="I18" s="25"/>
      <c r="P18" s="24"/>
      <c r="Q18" s="24"/>
    </row>
    <row r="19" spans="2:23" ht="33.65" customHeight="1" thickBot="1" x14ac:dyDescent="0.3">
      <c r="B19" s="305" t="s">
        <v>21</v>
      </c>
      <c r="C19" s="306"/>
      <c r="D19" s="306"/>
      <c r="E19" s="306"/>
      <c r="F19" s="306"/>
      <c r="G19" s="306"/>
      <c r="H19" s="307"/>
      <c r="I19" s="130"/>
      <c r="P19" s="27"/>
      <c r="Q19" s="27"/>
      <c r="R19" s="27"/>
      <c r="S19" s="27"/>
      <c r="V19" s="24"/>
      <c r="W19" s="24"/>
    </row>
    <row r="20" spans="2:23" ht="33.65" customHeight="1" thickBot="1" x14ac:dyDescent="0.3">
      <c r="B20" s="254" t="s">
        <v>22</v>
      </c>
      <c r="C20" s="229"/>
      <c r="D20" s="229"/>
      <c r="E20" s="229"/>
      <c r="F20" s="229"/>
      <c r="G20" s="229"/>
      <c r="H20" s="230"/>
      <c r="I20" s="9"/>
      <c r="J20" s="1"/>
      <c r="K20" s="1"/>
      <c r="L20" s="1"/>
      <c r="P20" s="24"/>
      <c r="Q20" s="24"/>
    </row>
    <row r="21" spans="2:23" ht="33.65" customHeight="1" thickBot="1" x14ac:dyDescent="0.3">
      <c r="B21" s="28" t="s">
        <v>23</v>
      </c>
      <c r="C21" s="29" t="s">
        <v>24</v>
      </c>
      <c r="D21" s="30" t="s">
        <v>25</v>
      </c>
      <c r="E21" s="30" t="s">
        <v>26</v>
      </c>
      <c r="F21" s="30" t="s">
        <v>27</v>
      </c>
      <c r="G21" s="255" t="s">
        <v>28</v>
      </c>
      <c r="H21" s="256"/>
      <c r="I21" s="31"/>
      <c r="J21" s="1"/>
      <c r="K21" s="1"/>
      <c r="L21" s="1"/>
      <c r="P21" s="24"/>
      <c r="Q21" s="24"/>
    </row>
    <row r="22" spans="2:23" ht="29.15" customHeight="1" x14ac:dyDescent="0.3">
      <c r="B22" s="32" t="s">
        <v>29</v>
      </c>
      <c r="C22" s="33" t="s">
        <v>30</v>
      </c>
      <c r="D22" s="34">
        <v>100</v>
      </c>
      <c r="E22" s="35">
        <v>0.2</v>
      </c>
      <c r="F22" s="36">
        <v>100.2</v>
      </c>
      <c r="G22" s="259">
        <f t="shared" ref="G22:G51" si="0">IF((ABS((($K$149-$K$148)/235)*F22/100))&gt;0.01, ((($K$149-$K$148)/235)*F22/100), 0)</f>
        <v>1.0830127659574469</v>
      </c>
      <c r="H22" s="260" t="e">
        <f t="shared" ref="H22:H31" si="1">IF((ABS((J149-J148)*E22/100))&gt;0.1, (J149-J148)*E22/100, 0)</f>
        <v>#VALUE!</v>
      </c>
      <c r="I22" s="37"/>
      <c r="J22" s="1"/>
      <c r="K22" s="1"/>
      <c r="L22" s="1"/>
      <c r="P22" s="24"/>
      <c r="Q22" s="24"/>
    </row>
    <row r="23" spans="2:23" ht="29.15" customHeight="1" x14ac:dyDescent="0.3">
      <c r="B23" s="38">
        <v>702.30010000000004</v>
      </c>
      <c r="C23" s="39" t="s">
        <v>31</v>
      </c>
      <c r="D23" s="40">
        <v>55</v>
      </c>
      <c r="E23" s="40">
        <v>1.7</v>
      </c>
      <c r="F23" s="41">
        <v>56.7</v>
      </c>
      <c r="G23" s="252">
        <f t="shared" si="0"/>
        <v>0.61284255319148939</v>
      </c>
      <c r="H23" s="253" t="e">
        <f t="shared" si="1"/>
        <v>#VALUE!</v>
      </c>
      <c r="I23" s="37"/>
      <c r="J23" s="1"/>
      <c r="K23" s="1"/>
      <c r="L23" s="1"/>
    </row>
    <row r="24" spans="2:23" ht="29.15" customHeight="1" x14ac:dyDescent="0.3">
      <c r="B24" s="38">
        <v>702.30020000000002</v>
      </c>
      <c r="C24" s="39" t="s">
        <v>32</v>
      </c>
      <c r="D24" s="40">
        <v>55</v>
      </c>
      <c r="E24" s="40">
        <v>1.7</v>
      </c>
      <c r="F24" s="41">
        <v>56.7</v>
      </c>
      <c r="G24" s="252">
        <f t="shared" si="0"/>
        <v>0.61284255319148939</v>
      </c>
      <c r="H24" s="253">
        <f t="shared" si="1"/>
        <v>0</v>
      </c>
      <c r="I24" s="37"/>
      <c r="J24" s="1"/>
      <c r="K24" s="1"/>
      <c r="L24" s="1"/>
    </row>
    <row r="25" spans="2:23" ht="29.15" customHeight="1" x14ac:dyDescent="0.3">
      <c r="B25" s="38">
        <v>702.31010000000003</v>
      </c>
      <c r="C25" s="39" t="s">
        <v>33</v>
      </c>
      <c r="D25" s="40">
        <v>63</v>
      </c>
      <c r="E25" s="40">
        <v>2.7</v>
      </c>
      <c r="F25" s="41">
        <v>65.7</v>
      </c>
      <c r="G25" s="252">
        <f t="shared" si="0"/>
        <v>0.71011914893617023</v>
      </c>
      <c r="H25" s="253">
        <f t="shared" si="1"/>
        <v>0</v>
      </c>
      <c r="I25" s="37"/>
      <c r="J25" s="1"/>
      <c r="K25" s="1"/>
      <c r="L25" s="1"/>
    </row>
    <row r="26" spans="2:23" ht="29.15" customHeight="1" x14ac:dyDescent="0.3">
      <c r="B26" s="38">
        <v>702.31020000000001</v>
      </c>
      <c r="C26" s="39" t="s">
        <v>34</v>
      </c>
      <c r="D26" s="40">
        <v>63</v>
      </c>
      <c r="E26" s="40">
        <v>2.7</v>
      </c>
      <c r="F26" s="41">
        <v>65.7</v>
      </c>
      <c r="G26" s="252">
        <f t="shared" si="0"/>
        <v>0.71011914893617023</v>
      </c>
      <c r="H26" s="253">
        <f t="shared" si="1"/>
        <v>0</v>
      </c>
      <c r="I26" s="37"/>
      <c r="J26" s="1"/>
      <c r="K26" s="1"/>
      <c r="L26" s="1"/>
    </row>
    <row r="27" spans="2:23" ht="29.15" customHeight="1" x14ac:dyDescent="0.3">
      <c r="B27" s="38">
        <v>702.32010000000002</v>
      </c>
      <c r="C27" s="39" t="s">
        <v>35</v>
      </c>
      <c r="D27" s="40">
        <v>65</v>
      </c>
      <c r="E27" s="40">
        <v>8.1999999999999993</v>
      </c>
      <c r="F27" s="41">
        <v>73.2</v>
      </c>
      <c r="G27" s="252">
        <f t="shared" si="0"/>
        <v>0.79118297872340437</v>
      </c>
      <c r="H27" s="253">
        <f t="shared" si="1"/>
        <v>0</v>
      </c>
      <c r="I27" s="37"/>
      <c r="J27" s="1"/>
      <c r="K27" s="1"/>
      <c r="L27" s="1"/>
    </row>
    <row r="28" spans="2:23" ht="29.15" customHeight="1" x14ac:dyDescent="0.3">
      <c r="B28" s="38">
        <v>702.33010000000002</v>
      </c>
      <c r="C28" s="39" t="s">
        <v>36</v>
      </c>
      <c r="D28" s="40">
        <v>65</v>
      </c>
      <c r="E28" s="40">
        <v>8.1999999999999993</v>
      </c>
      <c r="F28" s="41">
        <v>73.2</v>
      </c>
      <c r="G28" s="252">
        <f t="shared" si="0"/>
        <v>0.79118297872340437</v>
      </c>
      <c r="H28" s="253">
        <f t="shared" si="1"/>
        <v>0</v>
      </c>
      <c r="I28" s="37"/>
      <c r="J28" s="1"/>
      <c r="K28" s="1"/>
      <c r="L28" s="1"/>
    </row>
    <row r="29" spans="2:23" ht="29.15" customHeight="1" x14ac:dyDescent="0.3">
      <c r="B29" s="38">
        <v>702.34010000000001</v>
      </c>
      <c r="C29" s="39" t="s">
        <v>37</v>
      </c>
      <c r="D29" s="40">
        <v>65</v>
      </c>
      <c r="E29" s="40">
        <v>2.7</v>
      </c>
      <c r="F29" s="41">
        <v>67.7</v>
      </c>
      <c r="G29" s="252">
        <f t="shared" si="0"/>
        <v>0.73173617021276594</v>
      </c>
      <c r="H29" s="253">
        <f t="shared" si="1"/>
        <v>0</v>
      </c>
      <c r="I29" s="37"/>
      <c r="J29" s="1"/>
      <c r="K29" s="1"/>
      <c r="L29" s="1"/>
    </row>
    <row r="30" spans="2:23" ht="29.15" customHeight="1" x14ac:dyDescent="0.3">
      <c r="B30" s="38">
        <v>702.34019999999998</v>
      </c>
      <c r="C30" s="39" t="s">
        <v>38</v>
      </c>
      <c r="D30" s="40">
        <v>65</v>
      </c>
      <c r="E30" s="42">
        <v>8.1999999999999993</v>
      </c>
      <c r="F30" s="41">
        <v>73.2</v>
      </c>
      <c r="G30" s="252">
        <f t="shared" si="0"/>
        <v>0.79118297872340437</v>
      </c>
      <c r="H30" s="253">
        <f t="shared" si="1"/>
        <v>0</v>
      </c>
      <c r="I30" s="37"/>
      <c r="J30" s="1"/>
      <c r="K30" s="1"/>
      <c r="L30" s="1"/>
    </row>
    <row r="31" spans="2:23" ht="29.15" customHeight="1" x14ac:dyDescent="0.3">
      <c r="B31" s="38">
        <v>702.3501</v>
      </c>
      <c r="C31" s="39" t="s">
        <v>39</v>
      </c>
      <c r="D31" s="40">
        <v>57</v>
      </c>
      <c r="E31" s="40">
        <v>0.2</v>
      </c>
      <c r="F31" s="41">
        <v>57.2</v>
      </c>
      <c r="G31" s="252">
        <f t="shared" si="0"/>
        <v>0.61824680851063829</v>
      </c>
      <c r="H31" s="253">
        <f t="shared" si="1"/>
        <v>0</v>
      </c>
      <c r="I31" s="37"/>
      <c r="J31" s="1"/>
      <c r="K31" s="1"/>
      <c r="L31" s="1"/>
    </row>
    <row r="32" spans="2:23" ht="29.15" customHeight="1" x14ac:dyDescent="0.3">
      <c r="B32" s="43" t="s">
        <v>40</v>
      </c>
      <c r="C32" s="44" t="s">
        <v>39</v>
      </c>
      <c r="D32" s="45">
        <v>65</v>
      </c>
      <c r="E32" s="45">
        <v>0.2</v>
      </c>
      <c r="F32" s="46">
        <v>65.2</v>
      </c>
      <c r="G32" s="277">
        <f t="shared" si="0"/>
        <v>0.70471489361702122</v>
      </c>
      <c r="H32" s="278">
        <f>IF((ABS((J16-J158)*E32/100))&gt;0.1, (J16-J158)*E32/100, 0)</f>
        <v>0</v>
      </c>
      <c r="I32" s="37"/>
      <c r="J32" s="1"/>
      <c r="K32" s="1"/>
      <c r="L32" s="1"/>
    </row>
    <row r="33" spans="2:12" ht="29.15" customHeight="1" x14ac:dyDescent="0.3">
      <c r="B33" s="38">
        <v>702.36009999999999</v>
      </c>
      <c r="C33" s="39" t="s">
        <v>41</v>
      </c>
      <c r="D33" s="40">
        <v>57</v>
      </c>
      <c r="E33" s="40">
        <v>0.2</v>
      </c>
      <c r="F33" s="41">
        <v>57.2</v>
      </c>
      <c r="G33" s="252">
        <f t="shared" si="0"/>
        <v>0.61824680851063829</v>
      </c>
      <c r="H33" s="253">
        <f>IF((ABS((J17-J16)*E33/100))&gt;0.1, (J17-J16)*E33/100, 0)</f>
        <v>0</v>
      </c>
      <c r="I33" s="37"/>
      <c r="J33" s="1"/>
      <c r="K33" s="1"/>
      <c r="L33" s="1"/>
    </row>
    <row r="34" spans="2:12" ht="29.15" customHeight="1" x14ac:dyDescent="0.3">
      <c r="B34" s="43" t="s">
        <v>42</v>
      </c>
      <c r="C34" s="44" t="s">
        <v>41</v>
      </c>
      <c r="D34" s="45">
        <v>65</v>
      </c>
      <c r="E34" s="45">
        <v>0.2</v>
      </c>
      <c r="F34" s="46">
        <v>65.2</v>
      </c>
      <c r="G34" s="277">
        <f t="shared" si="0"/>
        <v>0.70471489361702122</v>
      </c>
      <c r="H34" s="278">
        <f>IF((ABS((J18-J17)*E34/100))&gt;0.1, (J18-J17)*E34/100, 0)</f>
        <v>0</v>
      </c>
      <c r="I34" s="37"/>
      <c r="J34" s="1"/>
      <c r="K34" s="1"/>
      <c r="L34" s="1"/>
    </row>
    <row r="35" spans="2:12" ht="29.15" customHeight="1" x14ac:dyDescent="0.3">
      <c r="B35" s="38" t="s">
        <v>43</v>
      </c>
      <c r="C35" s="39" t="s">
        <v>44</v>
      </c>
      <c r="D35" s="40">
        <v>63</v>
      </c>
      <c r="E35" s="40">
        <v>2.7</v>
      </c>
      <c r="F35" s="41">
        <v>65.7</v>
      </c>
      <c r="G35" s="252">
        <f t="shared" si="0"/>
        <v>0.71011914893617023</v>
      </c>
      <c r="H35" s="253" t="e">
        <f>IF((ABS((#REF!-J18)*E35/100))&gt;0.1, (#REF!-J18)*E35/100, 0)</f>
        <v>#REF!</v>
      </c>
      <c r="I35" s="37"/>
      <c r="J35" s="1"/>
      <c r="K35" s="1"/>
      <c r="L35" s="1"/>
    </row>
    <row r="36" spans="2:12" ht="29.15" customHeight="1" x14ac:dyDescent="0.3">
      <c r="B36" s="38" t="s">
        <v>45</v>
      </c>
      <c r="C36" s="39" t="s">
        <v>46</v>
      </c>
      <c r="D36" s="40">
        <v>63</v>
      </c>
      <c r="E36" s="40">
        <v>2.7</v>
      </c>
      <c r="F36" s="41">
        <v>65.7</v>
      </c>
      <c r="G36" s="252">
        <f t="shared" si="0"/>
        <v>0.71011914893617023</v>
      </c>
      <c r="H36" s="253" t="e">
        <f>IF((ABS((J20-#REF!)*E36/100))&gt;0.1, (J20-#REF!)*E36/100, 0)</f>
        <v>#REF!</v>
      </c>
      <c r="I36" s="37"/>
      <c r="J36" s="1"/>
      <c r="K36" s="1"/>
      <c r="L36" s="1"/>
    </row>
    <row r="37" spans="2:12" ht="29.15" customHeight="1" x14ac:dyDescent="0.3">
      <c r="B37" s="38" t="s">
        <v>47</v>
      </c>
      <c r="C37" s="39" t="s">
        <v>48</v>
      </c>
      <c r="D37" s="40">
        <v>65</v>
      </c>
      <c r="E37" s="40">
        <v>8.1999999999999993</v>
      </c>
      <c r="F37" s="41">
        <v>73.2</v>
      </c>
      <c r="G37" s="252">
        <f t="shared" si="0"/>
        <v>0.79118297872340437</v>
      </c>
      <c r="H37" s="253">
        <f t="shared" ref="H37:H51" si="2">IF((ABS((J21-J20)*E37/100))&gt;0.1, (J21-J20)*E37/100, 0)</f>
        <v>0</v>
      </c>
      <c r="I37" s="37"/>
      <c r="J37" s="1"/>
      <c r="K37" s="1"/>
      <c r="L37" s="1"/>
    </row>
    <row r="38" spans="2:12" ht="29.15" customHeight="1" x14ac:dyDescent="0.3">
      <c r="B38" s="38">
        <v>702.40009999999995</v>
      </c>
      <c r="C38" s="39" t="s">
        <v>49</v>
      </c>
      <c r="D38" s="40">
        <v>60</v>
      </c>
      <c r="E38" s="40">
        <v>2.7</v>
      </c>
      <c r="F38" s="41">
        <v>62.7</v>
      </c>
      <c r="G38" s="252">
        <f t="shared" si="0"/>
        <v>0.67769361702127673</v>
      </c>
      <c r="H38" s="253">
        <f t="shared" si="2"/>
        <v>0</v>
      </c>
      <c r="I38" s="37"/>
      <c r="J38" s="1"/>
      <c r="K38" s="1"/>
      <c r="L38" s="1"/>
    </row>
    <row r="39" spans="2:12" ht="29.15" customHeight="1" x14ac:dyDescent="0.3">
      <c r="B39" s="38">
        <v>702.40020000000004</v>
      </c>
      <c r="C39" s="39" t="s">
        <v>50</v>
      </c>
      <c r="D39" s="40">
        <v>60</v>
      </c>
      <c r="E39" s="42">
        <v>2.7</v>
      </c>
      <c r="F39" s="41">
        <v>62.7</v>
      </c>
      <c r="G39" s="252">
        <f t="shared" si="0"/>
        <v>0.67769361702127673</v>
      </c>
      <c r="H39" s="253">
        <f t="shared" si="2"/>
        <v>0</v>
      </c>
      <c r="I39" s="37"/>
      <c r="J39" s="1"/>
      <c r="K39" s="1"/>
      <c r="L39" s="1"/>
    </row>
    <row r="40" spans="2:12" ht="29.15" customHeight="1" x14ac:dyDescent="0.3">
      <c r="B40" s="38">
        <v>702.41010000000006</v>
      </c>
      <c r="C40" s="39" t="s">
        <v>51</v>
      </c>
      <c r="D40" s="40">
        <v>65</v>
      </c>
      <c r="E40" s="40">
        <v>2.7</v>
      </c>
      <c r="F40" s="41">
        <v>67.7</v>
      </c>
      <c r="G40" s="252">
        <f t="shared" si="0"/>
        <v>0.73173617021276594</v>
      </c>
      <c r="H40" s="253">
        <f t="shared" si="2"/>
        <v>0</v>
      </c>
      <c r="I40" s="37"/>
      <c r="J40" s="1"/>
      <c r="K40" s="1"/>
      <c r="L40" s="1"/>
    </row>
    <row r="41" spans="2:12" ht="29.15" customHeight="1" x14ac:dyDescent="0.3">
      <c r="B41" s="38">
        <v>702.42010000000005</v>
      </c>
      <c r="C41" s="39" t="s">
        <v>52</v>
      </c>
      <c r="D41" s="40">
        <v>65</v>
      </c>
      <c r="E41" s="40">
        <v>10.199999999999999</v>
      </c>
      <c r="F41" s="41">
        <v>75.2</v>
      </c>
      <c r="G41" s="252">
        <f t="shared" si="0"/>
        <v>0.81279999999999997</v>
      </c>
      <c r="H41" s="253">
        <f t="shared" si="2"/>
        <v>0</v>
      </c>
      <c r="I41" s="37"/>
      <c r="J41" s="1"/>
      <c r="K41" s="1"/>
      <c r="L41" s="1"/>
    </row>
    <row r="42" spans="2:12" ht="29.15" customHeight="1" x14ac:dyDescent="0.3">
      <c r="B42" s="38">
        <v>702.43010000000004</v>
      </c>
      <c r="C42" s="39" t="s">
        <v>53</v>
      </c>
      <c r="D42" s="40">
        <v>65</v>
      </c>
      <c r="E42" s="40">
        <v>10.199999999999999</v>
      </c>
      <c r="F42" s="41">
        <v>75.2</v>
      </c>
      <c r="G42" s="252">
        <f t="shared" si="0"/>
        <v>0.81279999999999997</v>
      </c>
      <c r="H42" s="253">
        <f t="shared" si="2"/>
        <v>0</v>
      </c>
      <c r="I42" s="37"/>
      <c r="J42" s="1"/>
      <c r="K42" s="1"/>
      <c r="L42" s="1"/>
    </row>
    <row r="43" spans="2:12" ht="29.15" customHeight="1" x14ac:dyDescent="0.3">
      <c r="B43" s="38" t="s">
        <v>54</v>
      </c>
      <c r="C43" s="39" t="s">
        <v>55</v>
      </c>
      <c r="D43" s="40">
        <v>57</v>
      </c>
      <c r="E43" s="40">
        <v>0.2</v>
      </c>
      <c r="F43" s="41">
        <v>57.2</v>
      </c>
      <c r="G43" s="252">
        <f t="shared" si="0"/>
        <v>0.61824680851063829</v>
      </c>
      <c r="H43" s="253">
        <f t="shared" si="2"/>
        <v>0</v>
      </c>
      <c r="I43" s="37"/>
      <c r="J43" s="1"/>
      <c r="K43" s="1"/>
      <c r="L43" s="1"/>
    </row>
    <row r="44" spans="2:12" ht="29.15" customHeight="1" x14ac:dyDescent="0.3">
      <c r="B44" s="43" t="s">
        <v>56</v>
      </c>
      <c r="C44" s="44" t="s">
        <v>55</v>
      </c>
      <c r="D44" s="45">
        <v>65</v>
      </c>
      <c r="E44" s="45">
        <v>0.2</v>
      </c>
      <c r="F44" s="46">
        <v>65.2</v>
      </c>
      <c r="G44" s="277">
        <f t="shared" si="0"/>
        <v>0.70471489361702122</v>
      </c>
      <c r="H44" s="278">
        <f t="shared" si="2"/>
        <v>0</v>
      </c>
      <c r="I44" s="37"/>
      <c r="J44" s="1"/>
      <c r="K44" s="1"/>
      <c r="L44" s="1"/>
    </row>
    <row r="45" spans="2:12" ht="29.15" customHeight="1" x14ac:dyDescent="0.3">
      <c r="B45" s="38" t="s">
        <v>57</v>
      </c>
      <c r="C45" s="39" t="s">
        <v>58</v>
      </c>
      <c r="D45" s="40">
        <v>57</v>
      </c>
      <c r="E45" s="40">
        <v>0.2</v>
      </c>
      <c r="F45" s="41">
        <v>57.2</v>
      </c>
      <c r="G45" s="252">
        <f t="shared" si="0"/>
        <v>0.61824680851063829</v>
      </c>
      <c r="H45" s="253">
        <f t="shared" si="2"/>
        <v>0</v>
      </c>
      <c r="I45" s="37"/>
      <c r="J45" s="1"/>
      <c r="K45" s="1"/>
      <c r="L45" s="1"/>
    </row>
    <row r="46" spans="2:12" ht="29.15" customHeight="1" x14ac:dyDescent="0.3">
      <c r="B46" s="43" t="s">
        <v>59</v>
      </c>
      <c r="C46" s="44" t="s">
        <v>58</v>
      </c>
      <c r="D46" s="45">
        <v>65</v>
      </c>
      <c r="E46" s="47">
        <v>0.2</v>
      </c>
      <c r="F46" s="46">
        <v>65.2</v>
      </c>
      <c r="G46" s="277">
        <f t="shared" si="0"/>
        <v>0.70471489361702122</v>
      </c>
      <c r="H46" s="278">
        <f t="shared" si="2"/>
        <v>0</v>
      </c>
      <c r="I46" s="37"/>
      <c r="J46" s="1"/>
      <c r="K46" s="1"/>
      <c r="L46" s="1"/>
    </row>
    <row r="47" spans="2:12" ht="29.15" customHeight="1" x14ac:dyDescent="0.3">
      <c r="B47" s="38">
        <v>702.46010000000001</v>
      </c>
      <c r="C47" s="39" t="s">
        <v>60</v>
      </c>
      <c r="D47" s="40">
        <v>62</v>
      </c>
      <c r="E47" s="40">
        <v>0.2</v>
      </c>
      <c r="F47" s="41">
        <v>62.2</v>
      </c>
      <c r="G47" s="252">
        <f t="shared" si="0"/>
        <v>0.67228936170212772</v>
      </c>
      <c r="H47" s="253">
        <f t="shared" si="2"/>
        <v>0</v>
      </c>
      <c r="I47" s="37"/>
      <c r="J47" s="1"/>
      <c r="K47" s="1"/>
      <c r="L47" s="1"/>
    </row>
    <row r="48" spans="2:12" ht="29.15" customHeight="1" x14ac:dyDescent="0.3">
      <c r="B48" s="38" t="s">
        <v>61</v>
      </c>
      <c r="C48" s="39" t="s">
        <v>62</v>
      </c>
      <c r="D48" s="40">
        <v>60</v>
      </c>
      <c r="E48" s="40">
        <v>2.7</v>
      </c>
      <c r="F48" s="41">
        <v>62.7</v>
      </c>
      <c r="G48" s="252">
        <f t="shared" si="0"/>
        <v>0.67769361702127673</v>
      </c>
      <c r="H48" s="253">
        <f t="shared" si="2"/>
        <v>0</v>
      </c>
      <c r="I48" s="37"/>
      <c r="J48" s="1"/>
      <c r="K48" s="1"/>
      <c r="L48" s="1"/>
    </row>
    <row r="49" spans="2:17" ht="29.15" customHeight="1" x14ac:dyDescent="0.3">
      <c r="B49" s="38" t="s">
        <v>63</v>
      </c>
      <c r="C49" s="39" t="s">
        <v>64</v>
      </c>
      <c r="D49" s="40">
        <v>65</v>
      </c>
      <c r="E49" s="40">
        <v>2.7</v>
      </c>
      <c r="F49" s="41">
        <v>67.7</v>
      </c>
      <c r="G49" s="252">
        <f t="shared" si="0"/>
        <v>0.73173617021276594</v>
      </c>
      <c r="H49" s="253">
        <f t="shared" si="2"/>
        <v>0</v>
      </c>
      <c r="I49" s="37"/>
      <c r="J49" s="1"/>
      <c r="K49" s="1"/>
      <c r="L49" s="1"/>
    </row>
    <row r="50" spans="2:17" ht="29.15" customHeight="1" x14ac:dyDescent="0.3">
      <c r="B50" s="38" t="s">
        <v>65</v>
      </c>
      <c r="C50" s="39" t="s">
        <v>66</v>
      </c>
      <c r="D50" s="40">
        <v>62</v>
      </c>
      <c r="E50" s="40">
        <v>0.2</v>
      </c>
      <c r="F50" s="41">
        <v>62.2</v>
      </c>
      <c r="G50" s="252">
        <f t="shared" si="0"/>
        <v>0.67228936170212772</v>
      </c>
      <c r="H50" s="253">
        <f t="shared" si="2"/>
        <v>0</v>
      </c>
      <c r="I50" s="37"/>
      <c r="J50" s="1"/>
      <c r="K50" s="1"/>
      <c r="L50" s="1"/>
    </row>
    <row r="51" spans="2:17" ht="29.15" customHeight="1" x14ac:dyDescent="0.3">
      <c r="B51" s="38" t="s">
        <v>67</v>
      </c>
      <c r="C51" s="39" t="s">
        <v>68</v>
      </c>
      <c r="D51" s="40">
        <v>40</v>
      </c>
      <c r="E51" s="40">
        <v>0.2</v>
      </c>
      <c r="F51" s="41">
        <v>40.200000000000003</v>
      </c>
      <c r="G51" s="252">
        <f t="shared" si="0"/>
        <v>0.43450212765957452</v>
      </c>
      <c r="H51" s="253">
        <f t="shared" si="2"/>
        <v>0</v>
      </c>
      <c r="I51" s="37"/>
      <c r="J51" s="1"/>
      <c r="K51" s="1"/>
      <c r="L51" s="1"/>
    </row>
    <row r="52" spans="2:17" ht="29.15" customHeight="1" x14ac:dyDescent="0.3">
      <c r="B52" s="38" t="s">
        <v>67</v>
      </c>
      <c r="C52" s="39" t="s">
        <v>69</v>
      </c>
      <c r="D52" s="48"/>
      <c r="E52" s="48"/>
      <c r="F52" s="49"/>
      <c r="G52" s="275" t="s">
        <v>70</v>
      </c>
      <c r="H52" s="276" t="e">
        <f>IF((ABS((#REF!-#REF!)*E52/100))&gt;0.1, (#REF!-#REF!)*E52/100, 0)</f>
        <v>#REF!</v>
      </c>
      <c r="I52" s="37"/>
      <c r="J52" s="1"/>
      <c r="K52" s="1"/>
      <c r="L52" s="1"/>
    </row>
    <row r="53" spans="2:17" ht="29.15" customHeight="1" thickBot="1" x14ac:dyDescent="0.35">
      <c r="B53" s="272" t="s">
        <v>71</v>
      </c>
      <c r="C53" s="273"/>
      <c r="D53" s="273"/>
      <c r="E53" s="273"/>
      <c r="F53" s="273"/>
      <c r="G53" s="273"/>
      <c r="H53" s="274"/>
      <c r="I53" s="37"/>
      <c r="J53" s="1"/>
      <c r="K53" s="1"/>
      <c r="L53" s="1"/>
    </row>
    <row r="54" spans="2:17" ht="45" customHeight="1" thickBot="1" x14ac:dyDescent="0.35">
      <c r="B54" s="50"/>
      <c r="C54" s="51"/>
      <c r="D54" s="52"/>
      <c r="E54" s="53"/>
      <c r="F54" s="54"/>
      <c r="G54" s="55"/>
      <c r="H54" s="55"/>
      <c r="I54" s="37"/>
      <c r="J54" s="1"/>
      <c r="K54" s="1"/>
      <c r="L54" s="1"/>
    </row>
    <row r="55" spans="2:17" ht="46" customHeight="1" thickBot="1" x14ac:dyDescent="0.3">
      <c r="B55" s="254" t="s">
        <v>72</v>
      </c>
      <c r="C55" s="229"/>
      <c r="D55" s="229"/>
      <c r="E55" s="229"/>
      <c r="F55" s="229"/>
      <c r="G55" s="229"/>
      <c r="H55" s="230"/>
      <c r="I55" s="9"/>
      <c r="J55" s="1"/>
      <c r="K55" s="1"/>
      <c r="L55" s="1"/>
    </row>
    <row r="56" spans="2:17" ht="44.15" customHeight="1" thickBot="1" x14ac:dyDescent="0.3">
      <c r="B56" s="28" t="s">
        <v>23</v>
      </c>
      <c r="C56" s="29" t="s">
        <v>24</v>
      </c>
      <c r="D56" s="30" t="s">
        <v>25</v>
      </c>
      <c r="E56" s="30" t="s">
        <v>26</v>
      </c>
      <c r="F56" s="30" t="s">
        <v>27</v>
      </c>
      <c r="G56" s="255" t="s">
        <v>28</v>
      </c>
      <c r="H56" s="256"/>
      <c r="I56" s="31"/>
      <c r="J56" s="1"/>
      <c r="K56" s="1"/>
      <c r="L56" s="1"/>
    </row>
    <row r="57" spans="2:17" ht="24.65" customHeight="1" thickBot="1" x14ac:dyDescent="0.35">
      <c r="B57" s="56" t="s">
        <v>73</v>
      </c>
      <c r="C57" s="57" t="s">
        <v>74</v>
      </c>
      <c r="D57" s="58">
        <v>65</v>
      </c>
      <c r="E57" s="59">
        <v>1</v>
      </c>
      <c r="F57" s="60">
        <f>D57+E57</f>
        <v>66</v>
      </c>
      <c r="G57" s="266">
        <f>IF((ABS((($K$149-$K$148)/235)*F57/100))&gt;0.01, ((($K$149-$K$148)/235)*F57/100), 0)</f>
        <v>0.71336170212765959</v>
      </c>
      <c r="H57" s="267">
        <f>IF((ABS((J43-J42)*E57/100))&gt;0.1, (J43-J42)*E57/100, 0)</f>
        <v>0</v>
      </c>
      <c r="I57" s="37"/>
      <c r="J57" s="1"/>
      <c r="K57" s="1"/>
      <c r="L57" s="1"/>
    </row>
    <row r="58" spans="2:17" ht="45" customHeight="1" thickBot="1" x14ac:dyDescent="0.35">
      <c r="B58" s="50"/>
      <c r="C58" s="51"/>
      <c r="D58" s="52"/>
      <c r="E58" s="53"/>
      <c r="F58" s="54"/>
      <c r="G58" s="55"/>
      <c r="H58" s="55"/>
      <c r="I58" s="37"/>
      <c r="J58" s="1"/>
      <c r="K58" s="1"/>
      <c r="L58" s="1"/>
    </row>
    <row r="59" spans="2:17" ht="46" customHeight="1" thickBot="1" x14ac:dyDescent="0.3">
      <c r="B59" s="254" t="s">
        <v>75</v>
      </c>
      <c r="C59" s="229"/>
      <c r="D59" s="229"/>
      <c r="E59" s="229"/>
      <c r="F59" s="229"/>
      <c r="G59" s="229"/>
      <c r="H59" s="230"/>
      <c r="I59" s="9"/>
      <c r="J59" s="1"/>
      <c r="K59" s="1"/>
      <c r="L59" s="1"/>
      <c r="P59" s="24"/>
      <c r="Q59" s="24"/>
    </row>
    <row r="60" spans="2:17" ht="44.15" customHeight="1" thickBot="1" x14ac:dyDescent="0.3">
      <c r="B60" s="28" t="s">
        <v>23</v>
      </c>
      <c r="C60" s="29" t="s">
        <v>24</v>
      </c>
      <c r="D60" s="30" t="s">
        <v>25</v>
      </c>
      <c r="E60" s="30" t="s">
        <v>26</v>
      </c>
      <c r="F60" s="30" t="s">
        <v>27</v>
      </c>
      <c r="G60" s="255" t="s">
        <v>76</v>
      </c>
      <c r="H60" s="256"/>
      <c r="I60" s="31"/>
      <c r="J60" s="1"/>
      <c r="K60" s="1"/>
      <c r="L60" s="1"/>
      <c r="P60" s="24"/>
      <c r="Q60" s="24"/>
    </row>
    <row r="61" spans="2:17" ht="22.5" customHeight="1" thickBot="1" x14ac:dyDescent="0.35">
      <c r="B61" s="107" t="s">
        <v>77</v>
      </c>
      <c r="C61" s="108" t="s">
        <v>78</v>
      </c>
      <c r="D61" s="109">
        <v>56</v>
      </c>
      <c r="E61" s="110">
        <v>0.2</v>
      </c>
      <c r="F61" s="111">
        <v>56.2</v>
      </c>
      <c r="G61" s="268">
        <f>IF((ABS((($K$149-$K$148)/235)*F61/100))&gt;0.01, ((($K$149-$K$148)/235)*F61/100), 0)</f>
        <v>0.60743829787234049</v>
      </c>
      <c r="H61" s="269">
        <f>IF((ABS((J41-J40)*E61/100))&gt;0.1, (J41-J40)*E61/100, 0)</f>
        <v>0</v>
      </c>
      <c r="I61" s="37"/>
      <c r="J61" s="1"/>
      <c r="K61" s="1"/>
      <c r="L61" s="1"/>
      <c r="P61" s="24"/>
      <c r="Q61" s="24"/>
    </row>
    <row r="62" spans="2:17" ht="44.15" customHeight="1" thickBot="1" x14ac:dyDescent="0.3">
      <c r="B62" s="28" t="s">
        <v>23</v>
      </c>
      <c r="C62" s="29" t="s">
        <v>24</v>
      </c>
      <c r="D62" s="30" t="s">
        <v>25</v>
      </c>
      <c r="E62" s="30" t="s">
        <v>26</v>
      </c>
      <c r="F62" s="30" t="s">
        <v>27</v>
      </c>
      <c r="G62" s="255" t="s">
        <v>81</v>
      </c>
      <c r="H62" s="256"/>
      <c r="I62" s="31"/>
      <c r="J62" s="1"/>
      <c r="K62" s="1"/>
      <c r="L62" s="1"/>
      <c r="P62" s="24"/>
      <c r="Q62" s="24"/>
    </row>
    <row r="63" spans="2:17" ht="22.5" customHeight="1" thickBot="1" x14ac:dyDescent="0.35">
      <c r="B63" s="56" t="s">
        <v>77</v>
      </c>
      <c r="C63" s="112" t="s">
        <v>78</v>
      </c>
      <c r="D63" s="58">
        <v>56</v>
      </c>
      <c r="E63" s="59">
        <v>0.2</v>
      </c>
      <c r="F63" s="60">
        <v>56.2</v>
      </c>
      <c r="G63" s="270">
        <f>IF((ABS((($K$149-$K$148)/2000)*F63/100))&gt;0.001, ((($K$149-$K$148)/2000)*F63/100), 0)</f>
        <v>7.1374000000000007E-2</v>
      </c>
      <c r="H63" s="271">
        <f>IF((ABS((J38-J37)*E63/100))&gt;0.1, (J38-J37)*E63/100, 0)</f>
        <v>0</v>
      </c>
      <c r="I63" s="37"/>
      <c r="J63" s="1"/>
      <c r="K63" s="1"/>
      <c r="L63" s="1"/>
      <c r="P63" s="24"/>
      <c r="Q63" s="24"/>
    </row>
    <row r="64" spans="2:17" ht="44.15" customHeight="1" thickBot="1" x14ac:dyDescent="0.3">
      <c r="B64" s="28" t="s">
        <v>23</v>
      </c>
      <c r="C64" s="29" t="s">
        <v>24</v>
      </c>
      <c r="D64" s="30" t="s">
        <v>25</v>
      </c>
      <c r="E64" s="30" t="s">
        <v>26</v>
      </c>
      <c r="F64" s="30" t="s">
        <v>27</v>
      </c>
      <c r="G64" s="255" t="s">
        <v>76</v>
      </c>
      <c r="H64" s="256"/>
      <c r="I64" s="31"/>
      <c r="J64" s="1"/>
      <c r="K64" s="1"/>
      <c r="L64" s="1"/>
      <c r="P64" s="24"/>
      <c r="Q64" s="24"/>
    </row>
    <row r="65" spans="2:17" ht="22" customHeight="1" thickBot="1" x14ac:dyDescent="0.35">
      <c r="B65" s="32" t="s">
        <v>79</v>
      </c>
      <c r="C65" s="61" t="s">
        <v>80</v>
      </c>
      <c r="D65" s="34">
        <v>95</v>
      </c>
      <c r="E65" s="35">
        <v>0.2</v>
      </c>
      <c r="F65" s="36">
        <v>95.2</v>
      </c>
      <c r="G65" s="259">
        <f>IF((ABS((($K$149-$K$148)/235)*F65/100))&gt;0.01, ((($K$149-$K$148)/235)*F65/100), 0)</f>
        <v>1.0289702127659575</v>
      </c>
      <c r="H65" s="260">
        <f>IF((ABS((J43-J42)*E65/100))&gt;0.1, (J43-J42)*E65/100, 0)</f>
        <v>0</v>
      </c>
      <c r="I65" s="37"/>
      <c r="J65" s="1"/>
      <c r="K65" s="1"/>
      <c r="L65" s="1"/>
    </row>
    <row r="66" spans="2:17" ht="44.15" customHeight="1" thickBot="1" x14ac:dyDescent="0.3">
      <c r="B66" s="28" t="s">
        <v>23</v>
      </c>
      <c r="C66" s="29" t="s">
        <v>24</v>
      </c>
      <c r="D66" s="30" t="s">
        <v>25</v>
      </c>
      <c r="E66" s="30" t="s">
        <v>26</v>
      </c>
      <c r="F66" s="30" t="s">
        <v>27</v>
      </c>
      <c r="G66" s="255" t="s">
        <v>81</v>
      </c>
      <c r="H66" s="256"/>
      <c r="J66" s="1"/>
      <c r="K66" s="1"/>
      <c r="L66" s="1"/>
      <c r="N66" s="63"/>
    </row>
    <row r="67" spans="2:17" ht="22" customHeight="1" thickBot="1" x14ac:dyDescent="0.3">
      <c r="B67" s="123" t="s">
        <v>82</v>
      </c>
      <c r="C67" s="124" t="s">
        <v>83</v>
      </c>
      <c r="D67" s="125">
        <v>40</v>
      </c>
      <c r="E67" s="125">
        <v>0.2</v>
      </c>
      <c r="F67" s="126">
        <v>40.200000000000003</v>
      </c>
      <c r="G67" s="261">
        <f>IF((ABS((($K$149-$K$148)/2000)*F67/100))&gt;0.001, ((($K$149-$K$148)/2000)*F67/100), 0)</f>
        <v>5.1054000000000002E-2</v>
      </c>
      <c r="H67" s="262">
        <f>IF((ABS((J42-J41)*E67/100))&gt;0.1, (J42-J41)*E67/100, 0)</f>
        <v>0</v>
      </c>
      <c r="I67" s="31"/>
      <c r="J67" s="1"/>
      <c r="K67" s="1"/>
      <c r="L67" s="1"/>
      <c r="P67" s="24"/>
      <c r="Q67" s="24"/>
    </row>
    <row r="68" spans="2:17" ht="44.15" customHeight="1" thickBot="1" x14ac:dyDescent="0.35">
      <c r="B68" s="263" t="s">
        <v>84</v>
      </c>
      <c r="C68" s="264"/>
      <c r="D68" s="264"/>
      <c r="E68" s="264"/>
      <c r="F68" s="264"/>
      <c r="G68" s="264"/>
      <c r="H68" s="265"/>
      <c r="I68" s="37"/>
      <c r="J68" s="1"/>
      <c r="K68" s="1"/>
      <c r="L68" s="1"/>
      <c r="P68" s="24"/>
      <c r="Q68" s="24"/>
    </row>
    <row r="69" spans="2:17" ht="44.15" customHeight="1" thickBot="1" x14ac:dyDescent="0.3">
      <c r="B69" s="28" t="s">
        <v>23</v>
      </c>
      <c r="C69" s="29" t="s">
        <v>24</v>
      </c>
      <c r="D69" s="30" t="s">
        <v>25</v>
      </c>
      <c r="E69" s="30" t="s">
        <v>26</v>
      </c>
      <c r="F69" s="30" t="s">
        <v>27</v>
      </c>
      <c r="G69" s="255" t="s">
        <v>85</v>
      </c>
      <c r="H69" s="256"/>
      <c r="J69" s="1"/>
      <c r="K69" s="1"/>
      <c r="L69" s="1"/>
      <c r="N69" s="63"/>
    </row>
    <row r="70" spans="2:17" ht="22" customHeight="1" thickBot="1" x14ac:dyDescent="0.3">
      <c r="B70" s="56" t="s">
        <v>77</v>
      </c>
      <c r="C70" s="57" t="s">
        <v>78</v>
      </c>
      <c r="D70" s="58">
        <v>56</v>
      </c>
      <c r="E70" s="59">
        <v>0.2</v>
      </c>
      <c r="F70" s="60">
        <v>56.2</v>
      </c>
      <c r="G70" s="266">
        <f>IF((ABS((($K$149-$K$148)/14400)*F70/100))&gt;0.002, ((($K$149-$K$148)/14400)*F70/100), 0)</f>
        <v>9.9130555555555552E-3</v>
      </c>
      <c r="H70" s="267">
        <f>IF((ABS((J46-J45)*E70/100))&gt;0.1, (J46-J45)*E70/100, 0)</f>
        <v>0</v>
      </c>
      <c r="I70" s="9"/>
      <c r="J70" s="1"/>
      <c r="K70" s="1"/>
      <c r="L70" s="1"/>
    </row>
    <row r="71" spans="2:17" ht="56.25" customHeight="1" thickBot="1" x14ac:dyDescent="0.3">
      <c r="I71" s="31"/>
      <c r="J71" s="1"/>
      <c r="K71" s="1"/>
      <c r="L71" s="1"/>
    </row>
    <row r="72" spans="2:17" ht="46" customHeight="1" thickBot="1" x14ac:dyDescent="0.35">
      <c r="B72" s="254" t="s">
        <v>86</v>
      </c>
      <c r="C72" s="229"/>
      <c r="D72" s="229"/>
      <c r="E72" s="229"/>
      <c r="F72" s="229"/>
      <c r="G72" s="229"/>
      <c r="H72" s="230"/>
      <c r="I72" s="37"/>
      <c r="J72" s="1"/>
      <c r="K72" s="1"/>
      <c r="L72" s="1"/>
    </row>
    <row r="73" spans="2:17" ht="44.15" customHeight="1" thickBot="1" x14ac:dyDescent="0.35">
      <c r="B73" s="64" t="s">
        <v>23</v>
      </c>
      <c r="C73" s="29" t="s">
        <v>24</v>
      </c>
      <c r="D73" s="30" t="s">
        <v>25</v>
      </c>
      <c r="E73" s="30" t="s">
        <v>87</v>
      </c>
      <c r="F73" s="30" t="s">
        <v>27</v>
      </c>
      <c r="G73" s="255" t="s">
        <v>88</v>
      </c>
      <c r="H73" s="256"/>
      <c r="I73" s="37"/>
      <c r="J73" s="1"/>
      <c r="K73" s="1"/>
      <c r="L73" s="1"/>
    </row>
    <row r="74" spans="2:17" ht="22" customHeight="1" x14ac:dyDescent="0.3">
      <c r="B74" s="65" t="s">
        <v>89</v>
      </c>
      <c r="C74" s="61" t="s">
        <v>90</v>
      </c>
      <c r="D74" s="34">
        <v>9</v>
      </c>
      <c r="E74" s="35">
        <v>0.2</v>
      </c>
      <c r="F74" s="36">
        <v>9.1999999999999993</v>
      </c>
      <c r="G74" s="259">
        <f t="shared" ref="G74:G82" si="3">IF((ABS(($K$149-$K$148)*F74/100))&gt;0.1, ($K$149-$K$148)*F74/100, 0)</f>
        <v>23.367999999999999</v>
      </c>
      <c r="H74" s="260">
        <f>IF((ABS((J59-J54)*E74/100))&gt;0.1, (J59-J54)*E74/100, 0)</f>
        <v>0</v>
      </c>
      <c r="I74" s="37"/>
      <c r="J74" s="1"/>
      <c r="K74" s="1"/>
      <c r="L74" s="1"/>
    </row>
    <row r="75" spans="2:17" ht="22" customHeight="1" x14ac:dyDescent="0.3">
      <c r="B75" s="66" t="s">
        <v>91</v>
      </c>
      <c r="C75" s="62" t="s">
        <v>92</v>
      </c>
      <c r="D75" s="40">
        <v>9</v>
      </c>
      <c r="E75" s="40">
        <v>0.2</v>
      </c>
      <c r="F75" s="41">
        <v>9.1999999999999993</v>
      </c>
      <c r="G75" s="252">
        <f t="shared" si="3"/>
        <v>23.367999999999999</v>
      </c>
      <c r="H75" s="253">
        <f>IF((ABS((J60-J59)*E75/100))&gt;0.1, (J60-J59)*E75/100, 0)</f>
        <v>0</v>
      </c>
      <c r="I75" s="37"/>
      <c r="J75" s="1"/>
      <c r="K75" s="1"/>
      <c r="L75" s="1"/>
    </row>
    <row r="76" spans="2:17" ht="22" customHeight="1" x14ac:dyDescent="0.3">
      <c r="B76" s="66" t="s">
        <v>93</v>
      </c>
      <c r="C76" s="62" t="s">
        <v>94</v>
      </c>
      <c r="D76" s="40">
        <v>9</v>
      </c>
      <c r="E76" s="40">
        <v>0.2</v>
      </c>
      <c r="F76" s="41">
        <v>9.1999999999999993</v>
      </c>
      <c r="G76" s="252">
        <f t="shared" si="3"/>
        <v>23.367999999999999</v>
      </c>
      <c r="H76" s="253">
        <f>IF((ABS((J61-J60)*E76/100))&gt;0.1, (J61-J60)*E76/100, 0)</f>
        <v>0</v>
      </c>
      <c r="I76" s="37"/>
      <c r="J76" s="1"/>
      <c r="K76" s="1"/>
      <c r="L76" s="1"/>
    </row>
    <row r="77" spans="2:17" ht="22" customHeight="1" x14ac:dyDescent="0.3">
      <c r="B77" s="66" t="s">
        <v>95</v>
      </c>
      <c r="C77" s="62" t="s">
        <v>96</v>
      </c>
      <c r="D77" s="40">
        <v>7.5</v>
      </c>
      <c r="E77" s="40">
        <v>0.2</v>
      </c>
      <c r="F77" s="41">
        <v>7.7</v>
      </c>
      <c r="G77" s="252">
        <f t="shared" si="3"/>
        <v>19.558</v>
      </c>
      <c r="H77" s="253">
        <f>IF((ABS((J65-J61)*E77/100))&gt;0.1, (J65-J61)*E77/100, 0)</f>
        <v>0</v>
      </c>
      <c r="I77" s="37"/>
      <c r="J77" s="1"/>
      <c r="K77" s="1"/>
      <c r="L77" s="1"/>
    </row>
    <row r="78" spans="2:17" ht="22" customHeight="1" x14ac:dyDescent="0.3">
      <c r="B78" s="66" t="s">
        <v>97</v>
      </c>
      <c r="C78" s="62" t="s">
        <v>98</v>
      </c>
      <c r="D78" s="40">
        <v>7.5</v>
      </c>
      <c r="E78" s="40">
        <v>0.2</v>
      </c>
      <c r="F78" s="41">
        <v>7.7</v>
      </c>
      <c r="G78" s="252">
        <f t="shared" si="3"/>
        <v>19.558</v>
      </c>
      <c r="H78" s="253" t="e">
        <f>IF((ABS((#REF!-J65)*E78/100))&gt;0.1, (#REF!-J65)*E78/100, 0)</f>
        <v>#REF!</v>
      </c>
      <c r="I78" s="37"/>
      <c r="J78" s="1"/>
      <c r="K78" s="1"/>
      <c r="L78" s="1"/>
    </row>
    <row r="79" spans="2:17" ht="22" customHeight="1" x14ac:dyDescent="0.3">
      <c r="B79" s="66" t="s">
        <v>99</v>
      </c>
      <c r="C79" s="62" t="s">
        <v>100</v>
      </c>
      <c r="D79" s="40">
        <v>7.5</v>
      </c>
      <c r="E79" s="40">
        <v>0.2</v>
      </c>
      <c r="F79" s="41">
        <v>7.7</v>
      </c>
      <c r="G79" s="252">
        <f t="shared" si="3"/>
        <v>19.558</v>
      </c>
      <c r="H79" s="253" t="e">
        <f>IF((ABS((J66-#REF!)*E79/100))&gt;0.1, (J66-#REF!)*E79/100, 0)</f>
        <v>#REF!</v>
      </c>
      <c r="I79" s="37"/>
      <c r="J79" s="1"/>
      <c r="K79" s="1"/>
      <c r="L79" s="1"/>
    </row>
    <row r="80" spans="2:17" ht="22" customHeight="1" x14ac:dyDescent="0.3">
      <c r="B80" s="66" t="s">
        <v>101</v>
      </c>
      <c r="C80" s="62" t="s">
        <v>102</v>
      </c>
      <c r="D80" s="40">
        <v>7.5</v>
      </c>
      <c r="E80" s="40">
        <v>0.2</v>
      </c>
      <c r="F80" s="41">
        <v>7.7</v>
      </c>
      <c r="G80" s="252">
        <f t="shared" si="3"/>
        <v>19.558</v>
      </c>
      <c r="H80" s="253">
        <f>IF((ABS((J67-J66)*E80/100))&gt;0.1, (J67-J66)*E80/100, 0)</f>
        <v>0</v>
      </c>
      <c r="I80" s="37"/>
      <c r="J80" s="1"/>
      <c r="K80" s="1"/>
      <c r="L80" s="1"/>
    </row>
    <row r="81" spans="2:14" ht="22" customHeight="1" x14ac:dyDescent="0.25">
      <c r="B81" s="66" t="s">
        <v>103</v>
      </c>
      <c r="C81" s="62" t="s">
        <v>104</v>
      </c>
      <c r="D81" s="40">
        <v>13.5</v>
      </c>
      <c r="E81" s="40">
        <v>0.2</v>
      </c>
      <c r="F81" s="41">
        <v>13.7</v>
      </c>
      <c r="G81" s="252">
        <f t="shared" si="3"/>
        <v>34.797999999999995</v>
      </c>
      <c r="H81" s="253">
        <f>IF((ABS((J68-J67)*E81/100))&gt;0.1, (J68-J67)*E81/100, 0)</f>
        <v>0</v>
      </c>
      <c r="J81" s="1"/>
      <c r="K81" s="1"/>
      <c r="L81" s="1"/>
      <c r="N81" s="63"/>
    </row>
    <row r="82" spans="2:14" ht="22" customHeight="1" thickBot="1" x14ac:dyDescent="0.3">
      <c r="B82" s="13" t="s">
        <v>105</v>
      </c>
      <c r="C82" s="67" t="s">
        <v>106</v>
      </c>
      <c r="D82" s="68">
        <v>12</v>
      </c>
      <c r="E82" s="68">
        <v>0.2</v>
      </c>
      <c r="F82" s="69">
        <v>12.2</v>
      </c>
      <c r="G82" s="250">
        <f t="shared" si="3"/>
        <v>30.987999999999996</v>
      </c>
      <c r="H82" s="251">
        <f>IF((ABS((J69-J68)*E82/100))&gt;0.1, (J69-J68)*E82/100, 0)</f>
        <v>0</v>
      </c>
      <c r="I82" s="9"/>
      <c r="J82" s="1"/>
      <c r="K82" s="1"/>
      <c r="L82" s="1"/>
    </row>
    <row r="83" spans="2:14" ht="56.25" customHeight="1" thickBot="1" x14ac:dyDescent="0.3">
      <c r="I83" s="31"/>
      <c r="J83" s="1"/>
      <c r="K83" s="1"/>
      <c r="L83" s="1"/>
    </row>
    <row r="84" spans="2:14" ht="46" customHeight="1" thickBot="1" x14ac:dyDescent="0.35">
      <c r="B84" s="254" t="s">
        <v>107</v>
      </c>
      <c r="C84" s="229"/>
      <c r="D84" s="229"/>
      <c r="E84" s="229"/>
      <c r="F84" s="229"/>
      <c r="G84" s="229"/>
      <c r="H84" s="230"/>
      <c r="I84" s="37"/>
      <c r="J84" s="1"/>
      <c r="K84" s="1"/>
      <c r="L84" s="1"/>
    </row>
    <row r="85" spans="2:14" ht="43.5" customHeight="1" thickBot="1" x14ac:dyDescent="0.35">
      <c r="B85" s="64" t="s">
        <v>23</v>
      </c>
      <c r="C85" s="29" t="s">
        <v>24</v>
      </c>
      <c r="D85" s="30" t="s">
        <v>25</v>
      </c>
      <c r="E85" s="30" t="s">
        <v>87</v>
      </c>
      <c r="F85" s="30" t="s">
        <v>27</v>
      </c>
      <c r="G85" s="255" t="s">
        <v>88</v>
      </c>
      <c r="H85" s="256"/>
      <c r="I85" s="37"/>
      <c r="J85" s="1"/>
      <c r="K85" s="1"/>
      <c r="L85" s="1"/>
    </row>
    <row r="86" spans="2:14" ht="22" customHeight="1" x14ac:dyDescent="0.25">
      <c r="B86" s="70" t="s">
        <v>108</v>
      </c>
      <c r="C86" s="71" t="s">
        <v>109</v>
      </c>
      <c r="D86" s="72">
        <v>6.5</v>
      </c>
      <c r="E86" s="73">
        <v>1</v>
      </c>
      <c r="F86" s="74">
        <v>7.5</v>
      </c>
      <c r="G86" s="257">
        <f>IF((ABS(($K$149-$K$148)*F86/100))&gt;0.1, ($K$149-$K$148)*F86/100, 0)</f>
        <v>19.05</v>
      </c>
      <c r="H86" s="258">
        <f>IF((ABS((J73-J72)*E86/100))&gt;0.1, (J73-J72)*E86/100, 0)</f>
        <v>0</v>
      </c>
      <c r="J86" s="1"/>
      <c r="K86" s="1"/>
      <c r="L86" s="1"/>
      <c r="N86" s="63"/>
    </row>
    <row r="87" spans="2:14" ht="22" customHeight="1" thickBot="1" x14ac:dyDescent="0.3">
      <c r="B87" s="75" t="s">
        <v>110</v>
      </c>
      <c r="C87" s="67" t="s">
        <v>111</v>
      </c>
      <c r="D87" s="68">
        <v>6.5</v>
      </c>
      <c r="E87" s="68">
        <v>1</v>
      </c>
      <c r="F87" s="69">
        <v>7.5</v>
      </c>
      <c r="G87" s="250">
        <f>IF((ABS(($K$149-$K$148)*F87/100))&gt;0.1, ($K$149-$K$148)*F87/100, 0)</f>
        <v>19.05</v>
      </c>
      <c r="H87" s="251">
        <f>IF((ABS((J74-J73)*E87/100))&gt;0.1, (J74-J73)*E87/100, 0)</f>
        <v>0</v>
      </c>
      <c r="J87" s="1"/>
      <c r="K87" s="1"/>
      <c r="L87" s="1"/>
    </row>
    <row r="88" spans="2:14" ht="43.5" customHeight="1" thickBot="1" x14ac:dyDescent="0.3">
      <c r="J88" s="1"/>
      <c r="K88" s="1"/>
      <c r="L88" s="1"/>
    </row>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31" t="s">
        <v>115</v>
      </c>
      <c r="D92" s="77" t="s">
        <v>116</v>
      </c>
      <c r="E92" s="243" t="s">
        <v>117</v>
      </c>
      <c r="F92" s="243"/>
      <c r="G92" s="244" t="s">
        <v>118</v>
      </c>
      <c r="H92" s="245"/>
    </row>
    <row r="93" spans="2:14" ht="33" customHeight="1" thickBot="1" x14ac:dyDescent="0.3">
      <c r="B93" s="232"/>
      <c r="C93" s="249">
        <v>235</v>
      </c>
      <c r="D93" s="249"/>
      <c r="E93" s="249"/>
      <c r="F93" s="249"/>
      <c r="G93" s="246"/>
      <c r="H93" s="247"/>
      <c r="J93" s="1"/>
      <c r="K93" s="1"/>
      <c r="L93" s="1"/>
    </row>
    <row r="94" spans="2:14" s="78" customFormat="1" ht="33" customHeight="1" x14ac:dyDescent="0.35">
      <c r="B94" s="224"/>
      <c r="C94" s="224"/>
      <c r="D94" s="224"/>
      <c r="E94" s="224"/>
      <c r="F94" s="224"/>
      <c r="G94" s="224"/>
      <c r="H94" s="224"/>
    </row>
    <row r="95" spans="2:14" s="78" customFormat="1" ht="33" customHeight="1" x14ac:dyDescent="0.35">
      <c r="B95" s="225" t="s">
        <v>119</v>
      </c>
      <c r="C95" s="225"/>
      <c r="D95" s="225"/>
      <c r="E95" s="225"/>
      <c r="F95" s="225"/>
      <c r="G95" s="225"/>
      <c r="H95" s="225"/>
    </row>
    <row r="96" spans="2:14" s="78" customFormat="1" ht="40.5" customHeight="1" x14ac:dyDescent="0.35">
      <c r="B96" s="226" t="s">
        <v>120</v>
      </c>
      <c r="C96" s="226"/>
      <c r="E96" s="79"/>
      <c r="F96" s="79"/>
      <c r="G96" s="79"/>
      <c r="H96" s="79"/>
    </row>
    <row r="97" spans="2:17" s="78" customFormat="1" ht="33" customHeight="1" x14ac:dyDescent="0.35">
      <c r="C97" s="103" t="str">
        <f>CONCATENATE(" $45.000"," +")</f>
        <v xml:space="preserve"> $45.000 +</v>
      </c>
      <c r="D97" s="104">
        <f>G22</f>
        <v>1.0830127659574469</v>
      </c>
      <c r="E97" s="105" t="s">
        <v>163</v>
      </c>
      <c r="F97" s="80">
        <f>(45+G22)</f>
        <v>46.083012765957449</v>
      </c>
      <c r="G97" s="18"/>
      <c r="H97" s="18"/>
    </row>
    <row r="98" spans="2:17" ht="43.5" customHeight="1" x14ac:dyDescent="0.4">
      <c r="B98" s="227" t="s">
        <v>121</v>
      </c>
      <c r="C98" s="227"/>
      <c r="D98" s="106">
        <f>F97</f>
        <v>46.083012765957449</v>
      </c>
      <c r="E98" s="81" t="s">
        <v>122</v>
      </c>
      <c r="F98" s="78"/>
      <c r="G98" s="18"/>
      <c r="H98" s="18"/>
      <c r="J98" s="1"/>
      <c r="K98" s="1"/>
      <c r="L98" s="1"/>
    </row>
    <row r="99" spans="2:17" ht="31.5" customHeight="1" thickBot="1" x14ac:dyDescent="0.4">
      <c r="B99" s="78"/>
      <c r="C99" s="78"/>
      <c r="D99" s="80"/>
      <c r="E99" s="18"/>
      <c r="F99" s="18"/>
      <c r="G99" s="18"/>
      <c r="H99" s="18"/>
      <c r="I99" s="9"/>
      <c r="J99" s="1"/>
      <c r="K99" s="1"/>
      <c r="L99" s="1"/>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31" t="s">
        <v>115</v>
      </c>
      <c r="D103" s="77" t="s">
        <v>116</v>
      </c>
      <c r="E103" s="243" t="s">
        <v>117</v>
      </c>
      <c r="F103" s="243"/>
      <c r="G103" s="244" t="s">
        <v>125</v>
      </c>
      <c r="H103" s="245"/>
    </row>
    <row r="104" spans="2:17" ht="33" customHeight="1" thickBot="1" x14ac:dyDescent="0.3">
      <c r="B104" s="232"/>
      <c r="C104" s="249">
        <v>235</v>
      </c>
      <c r="D104" s="249"/>
      <c r="E104" s="249"/>
      <c r="F104" s="249"/>
      <c r="G104" s="246"/>
      <c r="H104" s="247"/>
      <c r="J104" s="1"/>
      <c r="K104" s="1"/>
      <c r="L104" s="1"/>
    </row>
    <row r="105" spans="2:17" s="78" customFormat="1" ht="33" customHeight="1" x14ac:dyDescent="0.35">
      <c r="B105" s="224"/>
      <c r="C105" s="224"/>
      <c r="D105" s="224"/>
      <c r="E105" s="224"/>
      <c r="F105" s="224"/>
      <c r="G105" s="224"/>
      <c r="H105" s="224"/>
    </row>
    <row r="106" spans="2:17" s="78" customFormat="1" ht="33" customHeight="1" x14ac:dyDescent="0.35">
      <c r="B106" s="225" t="s">
        <v>126</v>
      </c>
      <c r="C106" s="225"/>
      <c r="D106" s="225"/>
      <c r="E106" s="225"/>
      <c r="F106" s="225"/>
      <c r="G106" s="225"/>
      <c r="H106" s="225"/>
    </row>
    <row r="107" spans="2:17" s="78" customFormat="1" ht="40.5" customHeight="1" x14ac:dyDescent="0.35">
      <c r="B107" s="226" t="s">
        <v>120</v>
      </c>
      <c r="C107" s="226"/>
      <c r="E107" s="79"/>
      <c r="F107" s="79"/>
      <c r="G107" s="79"/>
      <c r="H107" s="79"/>
    </row>
    <row r="108" spans="2:17" s="78" customFormat="1" ht="33" customHeight="1" x14ac:dyDescent="0.35">
      <c r="C108" s="103" t="str">
        <f>CONCATENATE(" $45.000"," +")</f>
        <v xml:space="preserve"> $45.000 +</v>
      </c>
      <c r="D108" s="104">
        <f>G61</f>
        <v>0.60743829787234049</v>
      </c>
      <c r="E108" s="105" t="s">
        <v>163</v>
      </c>
      <c r="F108" s="80">
        <f>(45+G61)</f>
        <v>45.607438297872342</v>
      </c>
      <c r="G108" s="18"/>
      <c r="H108" s="18"/>
    </row>
    <row r="109" spans="2:17" ht="43.5" customHeight="1" x14ac:dyDescent="0.4">
      <c r="B109" s="227" t="s">
        <v>121</v>
      </c>
      <c r="C109" s="227"/>
      <c r="D109" s="106">
        <f>F108</f>
        <v>45.607438297872342</v>
      </c>
      <c r="E109" s="81" t="s">
        <v>122</v>
      </c>
      <c r="F109" s="78"/>
      <c r="G109" s="18"/>
      <c r="H109" s="18"/>
      <c r="J109" s="1"/>
      <c r="K109" s="1"/>
      <c r="L109" s="1"/>
    </row>
    <row r="110" spans="2:17" ht="33" customHeight="1" thickBot="1" x14ac:dyDescent="0.4">
      <c r="B110" s="78"/>
      <c r="C110" s="78"/>
      <c r="D110" s="80"/>
      <c r="E110" s="18"/>
      <c r="F110" s="18"/>
      <c r="G110" s="18"/>
      <c r="H110" s="18"/>
      <c r="I110" s="9"/>
      <c r="J110" s="1"/>
      <c r="K110" s="1"/>
      <c r="L110" s="1"/>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31" t="s">
        <v>115</v>
      </c>
      <c r="D114" s="77" t="s">
        <v>116</v>
      </c>
      <c r="E114" s="243" t="s">
        <v>117</v>
      </c>
      <c r="F114" s="243"/>
      <c r="G114" s="244" t="s">
        <v>125</v>
      </c>
      <c r="H114" s="245"/>
    </row>
    <row r="115" spans="2:17" ht="33" customHeight="1" thickBot="1" x14ac:dyDescent="0.3">
      <c r="B115" s="232"/>
      <c r="C115" s="249">
        <v>2000</v>
      </c>
      <c r="D115" s="249"/>
      <c r="E115" s="249"/>
      <c r="F115" s="249"/>
      <c r="G115" s="246"/>
      <c r="H115" s="247"/>
      <c r="J115" s="1"/>
      <c r="K115" s="1"/>
      <c r="L115" s="1"/>
    </row>
    <row r="116" spans="2:17" s="78" customFormat="1" ht="33" customHeight="1" x14ac:dyDescent="0.35">
      <c r="B116" s="224"/>
      <c r="C116" s="224"/>
      <c r="D116" s="224"/>
      <c r="E116" s="224"/>
      <c r="F116" s="224"/>
      <c r="G116" s="224"/>
      <c r="H116" s="224"/>
    </row>
    <row r="117" spans="2:17" s="78" customFormat="1" ht="33" customHeight="1" x14ac:dyDescent="0.35">
      <c r="B117" s="225" t="s">
        <v>129</v>
      </c>
      <c r="C117" s="225"/>
      <c r="D117" s="225"/>
      <c r="E117" s="225"/>
      <c r="F117" s="225"/>
      <c r="G117" s="225"/>
      <c r="H117" s="225"/>
    </row>
    <row r="118" spans="2:17" s="78" customFormat="1" ht="40.5" customHeight="1" x14ac:dyDescent="0.35">
      <c r="B118" s="226" t="s">
        <v>120</v>
      </c>
      <c r="C118" s="226"/>
      <c r="E118" s="79"/>
      <c r="F118" s="79"/>
      <c r="G118" s="79"/>
      <c r="H118" s="79"/>
    </row>
    <row r="119" spans="2:17" s="78" customFormat="1" ht="33" customHeight="1" x14ac:dyDescent="0.35">
      <c r="C119" s="103" t="str">
        <f>CONCATENATE(" $45.000"," +")</f>
        <v xml:space="preserve"> $45.000 +</v>
      </c>
      <c r="D119" s="104">
        <f>G67</f>
        <v>5.1054000000000002E-2</v>
      </c>
      <c r="E119" s="105" t="s">
        <v>163</v>
      </c>
      <c r="F119" s="80">
        <f>(45+G67)</f>
        <v>45.051054000000001</v>
      </c>
      <c r="G119" s="18"/>
      <c r="H119" s="18"/>
    </row>
    <row r="120" spans="2:17" ht="43.5" customHeight="1" x14ac:dyDescent="0.4">
      <c r="B120" s="227" t="s">
        <v>121</v>
      </c>
      <c r="C120" s="227"/>
      <c r="D120" s="106">
        <f>F119</f>
        <v>45.051054000000001</v>
      </c>
      <c r="E120" s="81" t="s">
        <v>130</v>
      </c>
      <c r="F120" s="78"/>
      <c r="G120" s="18"/>
      <c r="H120" s="18"/>
      <c r="J120" s="1"/>
      <c r="K120" s="1"/>
      <c r="L120" s="1"/>
    </row>
    <row r="121" spans="2:17" ht="34" customHeight="1" thickBot="1" x14ac:dyDescent="0.4">
      <c r="B121" s="78"/>
      <c r="C121" s="78"/>
      <c r="D121" s="80"/>
      <c r="E121" s="18"/>
      <c r="F121" s="18"/>
      <c r="G121" s="18"/>
      <c r="H121" s="18"/>
      <c r="I121" s="9"/>
      <c r="J121" s="1"/>
      <c r="K121" s="1"/>
      <c r="L121" s="1"/>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31" t="s">
        <v>115</v>
      </c>
      <c r="D125" s="77" t="s">
        <v>116</v>
      </c>
      <c r="E125" s="243" t="s">
        <v>117</v>
      </c>
      <c r="F125" s="243"/>
      <c r="G125" s="244" t="s">
        <v>118</v>
      </c>
      <c r="H125" s="245"/>
    </row>
    <row r="126" spans="2:17" ht="33" customHeight="1" thickBot="1" x14ac:dyDescent="0.3">
      <c r="B126" s="232"/>
      <c r="C126" s="248">
        <v>14400</v>
      </c>
      <c r="D126" s="249"/>
      <c r="E126" s="249"/>
      <c r="F126" s="249"/>
      <c r="G126" s="246"/>
      <c r="H126" s="247"/>
      <c r="J126" s="1"/>
      <c r="K126" s="1"/>
      <c r="L126" s="1"/>
    </row>
    <row r="127" spans="2:17" s="78" customFormat="1" ht="33" customHeight="1" x14ac:dyDescent="0.35">
      <c r="B127" s="224"/>
      <c r="C127" s="224"/>
      <c r="D127" s="224"/>
      <c r="E127" s="224"/>
      <c r="F127" s="224"/>
      <c r="G127" s="224"/>
      <c r="H127" s="224"/>
    </row>
    <row r="128" spans="2:17" s="78" customFormat="1" ht="33" customHeight="1" x14ac:dyDescent="0.35">
      <c r="B128" s="225" t="s">
        <v>133</v>
      </c>
      <c r="C128" s="225"/>
      <c r="D128" s="225"/>
      <c r="E128" s="225"/>
      <c r="F128" s="225"/>
      <c r="G128" s="225"/>
      <c r="H128" s="225"/>
    </row>
    <row r="129" spans="2:17" s="78" customFormat="1" ht="40.5" customHeight="1" x14ac:dyDescent="0.35">
      <c r="B129" s="226" t="s">
        <v>120</v>
      </c>
      <c r="C129" s="226"/>
      <c r="E129" s="79"/>
      <c r="F129" s="79"/>
      <c r="G129" s="79"/>
      <c r="H129" s="79"/>
    </row>
    <row r="130" spans="2:17" s="78" customFormat="1" ht="33" customHeight="1" x14ac:dyDescent="0.35">
      <c r="C130" s="103" t="str">
        <f>CONCATENATE(" $45.000"," +")</f>
        <v xml:space="preserve"> $45.000 +</v>
      </c>
      <c r="D130" s="104">
        <f>G70</f>
        <v>9.9130555555555552E-3</v>
      </c>
      <c r="E130" s="105" t="s">
        <v>163</v>
      </c>
      <c r="F130" s="80">
        <f>(45+G70)</f>
        <v>45.009913055555558</v>
      </c>
      <c r="G130" s="18"/>
      <c r="H130" s="18"/>
    </row>
    <row r="131" spans="2:17" ht="43.5" customHeight="1" x14ac:dyDescent="0.4">
      <c r="B131" s="227" t="s">
        <v>121</v>
      </c>
      <c r="C131" s="227"/>
      <c r="D131" s="106">
        <f>F130</f>
        <v>45.009913055555558</v>
      </c>
      <c r="E131" s="239" t="s">
        <v>134</v>
      </c>
      <c r="F131" s="239"/>
      <c r="G131" s="18"/>
      <c r="H131" s="78"/>
      <c r="J131" s="1"/>
      <c r="K131" s="1"/>
      <c r="L131" s="1"/>
    </row>
    <row r="132" spans="2:17" ht="27" customHeight="1" thickBot="1" x14ac:dyDescent="0.4">
      <c r="B132" s="78"/>
      <c r="C132" s="78"/>
      <c r="D132" s="80"/>
      <c r="E132" s="18"/>
      <c r="F132" s="18"/>
      <c r="G132" s="18"/>
      <c r="H132" s="18"/>
      <c r="I132" s="9"/>
      <c r="J132" s="1"/>
      <c r="K132" s="1"/>
      <c r="L132" s="1"/>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c r="J137" s="1"/>
      <c r="K137" s="1"/>
      <c r="L137" s="1"/>
    </row>
    <row r="138" spans="2:17" s="78" customFormat="1" ht="33" customHeight="1" x14ac:dyDescent="0.35">
      <c r="B138" s="224"/>
      <c r="C138" s="224"/>
      <c r="D138" s="224"/>
      <c r="E138" s="224"/>
      <c r="F138" s="224"/>
      <c r="G138" s="224"/>
      <c r="H138" s="224"/>
    </row>
    <row r="139" spans="2:17" s="78" customFormat="1" ht="33" customHeight="1" x14ac:dyDescent="0.35">
      <c r="B139" s="225" t="s">
        <v>137</v>
      </c>
      <c r="C139" s="225"/>
      <c r="D139" s="225"/>
      <c r="E139" s="225"/>
      <c r="F139" s="225"/>
      <c r="G139" s="225"/>
      <c r="H139" s="225"/>
    </row>
    <row r="140" spans="2:17" s="78" customFormat="1" ht="40.5" customHeight="1" x14ac:dyDescent="0.35">
      <c r="B140" s="226" t="s">
        <v>120</v>
      </c>
      <c r="C140" s="226"/>
      <c r="E140" s="79"/>
      <c r="F140" s="79"/>
      <c r="G140" s="79"/>
      <c r="H140" s="79"/>
    </row>
    <row r="141" spans="2:17" s="78" customFormat="1" ht="33" customHeight="1" thickBot="1" x14ac:dyDescent="0.4">
      <c r="C141" s="103" t="str">
        <f>CONCATENATE(" $45.000"," +")</f>
        <v xml:space="preserve"> $45.000 +</v>
      </c>
      <c r="D141" s="104">
        <f>G74</f>
        <v>23.367999999999999</v>
      </c>
      <c r="E141" s="105" t="s">
        <v>163</v>
      </c>
      <c r="F141" s="80">
        <f>(45+G74)</f>
        <v>68.367999999999995</v>
      </c>
      <c r="G141" s="18"/>
      <c r="H141" s="18"/>
    </row>
    <row r="142" spans="2:17" ht="18.5" thickBot="1" x14ac:dyDescent="0.45">
      <c r="B142" s="227" t="s">
        <v>121</v>
      </c>
      <c r="C142" s="227"/>
      <c r="D142" s="106">
        <f>F141</f>
        <v>68.367999999999995</v>
      </c>
      <c r="E142" s="81" t="s">
        <v>13</v>
      </c>
      <c r="F142" s="81"/>
      <c r="G142" s="18"/>
      <c r="H142" s="78"/>
      <c r="J142" s="285" t="s">
        <v>138</v>
      </c>
      <c r="K142" s="286"/>
      <c r="M142" s="287" t="s">
        <v>139</v>
      </c>
      <c r="N142" s="237"/>
      <c r="O142" s="24"/>
    </row>
    <row r="143" spans="2:17" ht="17.5" x14ac:dyDescent="0.35">
      <c r="B143" s="78"/>
      <c r="C143" s="78"/>
      <c r="D143" s="80"/>
      <c r="E143" s="18"/>
      <c r="F143" s="18"/>
      <c r="G143" s="18"/>
      <c r="H143" s="18"/>
      <c r="J143" s="82"/>
      <c r="K143" s="83"/>
      <c r="M143" s="288"/>
      <c r="N143" s="289"/>
      <c r="O143" s="24"/>
    </row>
    <row r="144" spans="2:17" ht="15.5" x14ac:dyDescent="0.25">
      <c r="J144" s="84" t="s">
        <v>140</v>
      </c>
      <c r="K144" s="85">
        <v>2022</v>
      </c>
      <c r="M144" s="290"/>
      <c r="N144" s="291"/>
      <c r="O144" s="24"/>
    </row>
    <row r="145" spans="10:15" ht="15.5" x14ac:dyDescent="0.25">
      <c r="J145" s="84" t="s">
        <v>141</v>
      </c>
      <c r="K145" s="85" t="s">
        <v>153</v>
      </c>
      <c r="L145" s="86"/>
      <c r="M145" s="87" t="s">
        <v>143</v>
      </c>
      <c r="N145" s="88">
        <v>2022</v>
      </c>
      <c r="O145" s="24"/>
    </row>
    <row r="146" spans="10:15" ht="16" thickBot="1" x14ac:dyDescent="0.3">
      <c r="J146" s="89"/>
      <c r="K146" s="90"/>
      <c r="M146" s="91" t="s">
        <v>144</v>
      </c>
      <c r="N146" s="92" t="s">
        <v>145</v>
      </c>
    </row>
    <row r="147" spans="10:15" ht="16" thickBot="1" x14ac:dyDescent="0.3">
      <c r="J147" s="283" t="s">
        <v>0</v>
      </c>
      <c r="K147" s="284"/>
      <c r="M147" s="91" t="s">
        <v>146</v>
      </c>
      <c r="N147" s="93" t="s">
        <v>116</v>
      </c>
    </row>
    <row r="148" spans="10:15" ht="15.5" x14ac:dyDescent="0.25">
      <c r="J148" s="84" t="s">
        <v>147</v>
      </c>
      <c r="K148" s="94">
        <v>570</v>
      </c>
      <c r="M148" s="91" t="s">
        <v>148</v>
      </c>
      <c r="N148" s="93" t="s">
        <v>116</v>
      </c>
    </row>
    <row r="149" spans="10:15" ht="16" thickBot="1" x14ac:dyDescent="0.3">
      <c r="J149" s="95" t="s">
        <v>149</v>
      </c>
      <c r="K149" s="96">
        <v>824</v>
      </c>
      <c r="M149" s="91" t="s">
        <v>150</v>
      </c>
      <c r="N149" s="93" t="s">
        <v>116</v>
      </c>
    </row>
    <row r="150" spans="10:15" ht="15.5" x14ac:dyDescent="0.25">
      <c r="J150" s="1"/>
      <c r="K150" s="1"/>
      <c r="M150" s="91" t="s">
        <v>142</v>
      </c>
      <c r="N150" s="97">
        <v>655</v>
      </c>
    </row>
    <row r="151" spans="10:15" ht="15.5" x14ac:dyDescent="0.25">
      <c r="J151" s="1"/>
      <c r="K151" s="1"/>
      <c r="M151" s="91" t="s">
        <v>151</v>
      </c>
      <c r="N151" s="97">
        <v>719</v>
      </c>
    </row>
    <row r="152" spans="10:15" ht="15.5" x14ac:dyDescent="0.25">
      <c r="J152" s="1"/>
      <c r="K152" s="1"/>
      <c r="M152" s="91" t="s">
        <v>152</v>
      </c>
      <c r="N152" s="97">
        <v>779</v>
      </c>
    </row>
    <row r="153" spans="10:15" ht="15.5" x14ac:dyDescent="0.25">
      <c r="J153" s="1"/>
      <c r="K153" s="1"/>
      <c r="M153" s="91" t="s">
        <v>153</v>
      </c>
      <c r="N153" s="97">
        <v>824</v>
      </c>
    </row>
    <row r="154" spans="10:15" ht="15.5" x14ac:dyDescent="0.25">
      <c r="J154" s="98"/>
      <c r="K154" s="99"/>
      <c r="M154" s="91" t="s">
        <v>154</v>
      </c>
      <c r="N154" s="97"/>
    </row>
    <row r="155" spans="10:15" ht="15.5" x14ac:dyDescent="0.25">
      <c r="J155" s="100"/>
      <c r="K155" s="99"/>
      <c r="M155" s="91" t="s">
        <v>155</v>
      </c>
      <c r="N155" s="97"/>
    </row>
    <row r="156" spans="10:15" ht="15.5" x14ac:dyDescent="0.25">
      <c r="J156" s="100"/>
      <c r="K156" s="99"/>
      <c r="M156" s="91" t="s">
        <v>156</v>
      </c>
      <c r="N156" s="97"/>
    </row>
    <row r="157" spans="10:15" ht="15.5" x14ac:dyDescent="0.25">
      <c r="J157" s="100"/>
      <c r="K157" s="99"/>
      <c r="M157" s="91" t="s">
        <v>157</v>
      </c>
      <c r="N157" s="97"/>
    </row>
    <row r="158" spans="10:15" ht="16" thickBot="1" x14ac:dyDescent="0.3">
      <c r="K158" s="99"/>
      <c r="L158" s="1"/>
      <c r="M158" s="101" t="s">
        <v>158</v>
      </c>
      <c r="N158" s="102"/>
    </row>
    <row r="159" spans="10:15" ht="15.5" x14ac:dyDescent="0.25">
      <c r="M159" s="87"/>
      <c r="N159" s="88">
        <v>2023</v>
      </c>
    </row>
    <row r="160" spans="10:15" ht="15.5" x14ac:dyDescent="0.25">
      <c r="M160" s="91" t="s">
        <v>144</v>
      </c>
      <c r="N160" s="92" t="s">
        <v>145</v>
      </c>
    </row>
    <row r="161" spans="13:14" ht="15.5" x14ac:dyDescent="0.25">
      <c r="M161" s="91" t="s">
        <v>146</v>
      </c>
      <c r="N161" s="97"/>
    </row>
    <row r="162" spans="13:14" ht="15.5" x14ac:dyDescent="0.25">
      <c r="M162" s="91" t="s">
        <v>148</v>
      </c>
      <c r="N162" s="97"/>
    </row>
    <row r="163" spans="13:14" ht="15.5" x14ac:dyDescent="0.25">
      <c r="M163" s="91" t="s">
        <v>150</v>
      </c>
      <c r="N163" s="97"/>
    </row>
    <row r="164" spans="13:14" ht="15.5" x14ac:dyDescent="0.25">
      <c r="M164" s="91" t="s">
        <v>142</v>
      </c>
      <c r="N164" s="97"/>
    </row>
    <row r="165" spans="13:14" ht="15.5" x14ac:dyDescent="0.25">
      <c r="M165" s="91" t="s">
        <v>151</v>
      </c>
      <c r="N165" s="97"/>
    </row>
    <row r="166" spans="13:14" ht="15.5" x14ac:dyDescent="0.25">
      <c r="M166" s="91" t="s">
        <v>152</v>
      </c>
      <c r="N166" s="97"/>
    </row>
    <row r="167" spans="13:14" ht="15.5" x14ac:dyDescent="0.25">
      <c r="M167" s="91" t="s">
        <v>153</v>
      </c>
      <c r="N167" s="97"/>
    </row>
    <row r="168" spans="13:14" ht="15.5" x14ac:dyDescent="0.25">
      <c r="M168" s="91" t="s">
        <v>154</v>
      </c>
      <c r="N168" s="97"/>
    </row>
    <row r="169" spans="13:14" ht="15.5" x14ac:dyDescent="0.25">
      <c r="M169" s="91" t="s">
        <v>155</v>
      </c>
      <c r="N169" s="97"/>
    </row>
    <row r="170" spans="13:14" ht="15.5" x14ac:dyDescent="0.25">
      <c r="M170" s="91" t="s">
        <v>156</v>
      </c>
      <c r="N170" s="97"/>
    </row>
    <row r="171" spans="13:14" ht="15.5" x14ac:dyDescent="0.25">
      <c r="M171" s="91" t="s">
        <v>157</v>
      </c>
      <c r="N171" s="97"/>
    </row>
    <row r="172" spans="13:14" ht="16" thickBot="1" x14ac:dyDescent="0.3">
      <c r="M172" s="101" t="s">
        <v>158</v>
      </c>
      <c r="N172" s="102"/>
    </row>
    <row r="173" spans="13:14" ht="15.5" x14ac:dyDescent="0.25">
      <c r="M173" s="87"/>
      <c r="N173" s="88">
        <v>2024</v>
      </c>
    </row>
    <row r="174" spans="13:14" ht="15.5" x14ac:dyDescent="0.25">
      <c r="M174" s="91" t="s">
        <v>144</v>
      </c>
      <c r="N174" s="92" t="s">
        <v>145</v>
      </c>
    </row>
    <row r="175" spans="13:14" ht="15.5" x14ac:dyDescent="0.25">
      <c r="M175" s="91" t="s">
        <v>146</v>
      </c>
      <c r="N175" s="97"/>
    </row>
    <row r="176" spans="13:14" ht="15.5" x14ac:dyDescent="0.25">
      <c r="M176" s="91" t="s">
        <v>148</v>
      </c>
      <c r="N176" s="97"/>
    </row>
    <row r="177" spans="13:14" ht="15.5" x14ac:dyDescent="0.25">
      <c r="M177" s="91" t="s">
        <v>150</v>
      </c>
      <c r="N177" s="97"/>
    </row>
    <row r="178" spans="13:14" ht="16" thickBot="1" x14ac:dyDescent="0.3">
      <c r="M178" s="101" t="s">
        <v>142</v>
      </c>
      <c r="N178" s="102"/>
    </row>
  </sheetData>
  <sheetProtection algorithmName="SHA-512" hashValue="bb8heq+1m7X0RSZI97OwZoSDY2gB/JiutA6fYjX94pCo12bSXGuHgNwaBJ5zvbj9QoK2NDvOE9e7X+S2FFENng==" saltValue="WvhNLYHHsLnto2iUApPXFw==" spinCount="100000" sheet="1" formatColumns="0" formatRows="0"/>
  <mergeCells count="145">
    <mergeCell ref="J147:K147"/>
    <mergeCell ref="B138:H138"/>
    <mergeCell ref="B139:H139"/>
    <mergeCell ref="B140:C140"/>
    <mergeCell ref="B142:C142"/>
    <mergeCell ref="J142:K142"/>
    <mergeCell ref="M142:N144"/>
    <mergeCell ref="B134:H134"/>
    <mergeCell ref="B135:H135"/>
    <mergeCell ref="B136:B137"/>
    <mergeCell ref="C136:C137"/>
    <mergeCell ref="D136:D137"/>
    <mergeCell ref="E136:F137"/>
    <mergeCell ref="G136:H137"/>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02:H102"/>
    <mergeCell ref="B103:B104"/>
    <mergeCell ref="E103:F103"/>
    <mergeCell ref="G103:H104"/>
    <mergeCell ref="C104:F104"/>
    <mergeCell ref="B105:H105"/>
    <mergeCell ref="B94:H94"/>
    <mergeCell ref="B95:H95"/>
    <mergeCell ref="B96:C96"/>
    <mergeCell ref="B98:C98"/>
    <mergeCell ref="B100:H100"/>
    <mergeCell ref="B101:H101"/>
    <mergeCell ref="B89:H89"/>
    <mergeCell ref="B90:H90"/>
    <mergeCell ref="B91:H91"/>
    <mergeCell ref="B92:B93"/>
    <mergeCell ref="E92:F92"/>
    <mergeCell ref="G92:H93"/>
    <mergeCell ref="C93:F93"/>
    <mergeCell ref="G81:H81"/>
    <mergeCell ref="G82:H82"/>
    <mergeCell ref="B84:H84"/>
    <mergeCell ref="G85:H85"/>
    <mergeCell ref="G86:H86"/>
    <mergeCell ref="G87:H87"/>
    <mergeCell ref="G75:H75"/>
    <mergeCell ref="G76:H76"/>
    <mergeCell ref="G77:H77"/>
    <mergeCell ref="G78:H78"/>
    <mergeCell ref="G79:H79"/>
    <mergeCell ref="G80:H80"/>
    <mergeCell ref="B68:H68"/>
    <mergeCell ref="G69:H69"/>
    <mergeCell ref="G70:H70"/>
    <mergeCell ref="B72:H72"/>
    <mergeCell ref="G73:H73"/>
    <mergeCell ref="G74:H74"/>
    <mergeCell ref="G62:H62"/>
    <mergeCell ref="G63:H63"/>
    <mergeCell ref="G64:H64"/>
    <mergeCell ref="G65:H65"/>
    <mergeCell ref="G66:H66"/>
    <mergeCell ref="G67:H67"/>
    <mergeCell ref="B55:H55"/>
    <mergeCell ref="G56:H56"/>
    <mergeCell ref="G57:H57"/>
    <mergeCell ref="B59:H59"/>
    <mergeCell ref="G60:H60"/>
    <mergeCell ref="G61:H61"/>
    <mergeCell ref="G48:H48"/>
    <mergeCell ref="G49:H49"/>
    <mergeCell ref="G50:H50"/>
    <mergeCell ref="G51:H51"/>
    <mergeCell ref="G52:H52"/>
    <mergeCell ref="B53:H53"/>
    <mergeCell ref="G42:H42"/>
    <mergeCell ref="G43:H43"/>
    <mergeCell ref="G44:H44"/>
    <mergeCell ref="G45:H45"/>
    <mergeCell ref="G46:H46"/>
    <mergeCell ref="G47:H47"/>
    <mergeCell ref="G36:H36"/>
    <mergeCell ref="G37:H37"/>
    <mergeCell ref="G38:H38"/>
    <mergeCell ref="G39:H39"/>
    <mergeCell ref="G40:H40"/>
    <mergeCell ref="G41:H41"/>
    <mergeCell ref="G30:H30"/>
    <mergeCell ref="G31:H31"/>
    <mergeCell ref="G32:H32"/>
    <mergeCell ref="G33:H33"/>
    <mergeCell ref="G34:H34"/>
    <mergeCell ref="G35:H35"/>
    <mergeCell ref="G24:H24"/>
    <mergeCell ref="G25:H25"/>
    <mergeCell ref="G26:H26"/>
    <mergeCell ref="G27:H27"/>
    <mergeCell ref="G28:H28"/>
    <mergeCell ref="G29:H29"/>
    <mergeCell ref="B18:H18"/>
    <mergeCell ref="B19:H19"/>
    <mergeCell ref="B20:H20"/>
    <mergeCell ref="G21:H21"/>
    <mergeCell ref="G22:H22"/>
    <mergeCell ref="G23:H23"/>
    <mergeCell ref="B14:H14"/>
    <mergeCell ref="B15:H15"/>
    <mergeCell ref="B16:H16"/>
    <mergeCell ref="B17:H17"/>
    <mergeCell ref="B7:E7"/>
    <mergeCell ref="B8:H8"/>
    <mergeCell ref="B9:H9"/>
    <mergeCell ref="B10:C10"/>
    <mergeCell ref="D10:F10"/>
    <mergeCell ref="B11:H11"/>
    <mergeCell ref="B1:D1"/>
    <mergeCell ref="C3:E3"/>
    <mergeCell ref="G3:H3"/>
    <mergeCell ref="C4:E4"/>
    <mergeCell ref="G4:H4"/>
    <mergeCell ref="B6:E6"/>
    <mergeCell ref="F6:G6"/>
    <mergeCell ref="B12:E12"/>
    <mergeCell ref="B13:H13"/>
  </mergeCells>
  <dataValidations count="5">
    <dataValidation type="list" allowBlank="1" showInputMessage="1" showErrorMessage="1" sqref="K144" xr:uid="{B391EA4D-03A8-4BC0-9B88-9E77188CBBD4}">
      <formula1>"2022,2023,2024,2025, 2026"</formula1>
    </dataValidation>
    <dataValidation type="list" allowBlank="1" showInputMessage="1" showErrorMessage="1" sqref="JF3 WVR983033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3033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497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961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425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889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353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817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281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745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209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673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137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601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1065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529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xr:uid="{245E32B8-5B3B-46BA-9DF1-1BFB305785E1}">
      <formula1>$N$145:$N$145</formula1>
    </dataValidation>
    <dataValidation type="list" allowBlank="1" showInputMessage="1" showErrorMessage="1" sqref="WVR983034 K145 WLV983034 WBZ983034 VSD983034 VIH983034 UYL983034 UOP983034 UET983034 TUX983034 TLB983034 TBF983034 SRJ983034 SHN983034 RXR983034 RNV983034 RDZ983034 QUD983034 QKH983034 QAL983034 PQP983034 PGT983034 OWX983034 ONB983034 ODF983034 NTJ983034 NJN983034 MZR983034 MPV983034 MFZ983034 LWD983034 LMH983034 LCL983034 KSP983034 KIT983034 JYX983034 JPB983034 JFF983034 IVJ983034 ILN983034 IBR983034 HRV983034 HHZ983034 GYD983034 GOH983034 GEL983034 FUP983034 FKT983034 FAX983034 ERB983034 EHF983034 DXJ983034 DNN983034 DDR983034 CTV983034 CJZ983034 CAD983034 BQH983034 BGL983034 AWP983034 AMT983034 ACX983034 TB983034 JF983034 K983034 WVR917498 WLV917498 WBZ917498 VSD917498 VIH917498 UYL917498 UOP917498 UET917498 TUX917498 TLB917498 TBF917498 SRJ917498 SHN917498 RXR917498 RNV917498 RDZ917498 QUD917498 QKH917498 QAL917498 PQP917498 PGT917498 OWX917498 ONB917498 ODF917498 NTJ917498 NJN917498 MZR917498 MPV917498 MFZ917498 LWD917498 LMH917498 LCL917498 KSP917498 KIT917498 JYX917498 JPB917498 JFF917498 IVJ917498 ILN917498 IBR917498 HRV917498 HHZ917498 GYD917498 GOH917498 GEL917498 FUP917498 FKT917498 FAX917498 ERB917498 EHF917498 DXJ917498 DNN917498 DDR917498 CTV917498 CJZ917498 CAD917498 BQH917498 BGL917498 AWP917498 AMT917498 ACX917498 TB917498 JF917498 K917498 WVR851962 WLV851962 WBZ851962 VSD851962 VIH851962 UYL851962 UOP851962 UET851962 TUX851962 TLB851962 TBF851962 SRJ851962 SHN851962 RXR851962 RNV851962 RDZ851962 QUD851962 QKH851962 QAL851962 PQP851962 PGT851962 OWX851962 ONB851962 ODF851962 NTJ851962 NJN851962 MZR851962 MPV851962 MFZ851962 LWD851962 LMH851962 LCL851962 KSP851962 KIT851962 JYX851962 JPB851962 JFF851962 IVJ851962 ILN851962 IBR851962 HRV851962 HHZ851962 GYD851962 GOH851962 GEL851962 FUP851962 FKT851962 FAX851962 ERB851962 EHF851962 DXJ851962 DNN851962 DDR851962 CTV851962 CJZ851962 CAD851962 BQH851962 BGL851962 AWP851962 AMT851962 ACX851962 TB851962 JF851962 K851962 WVR786426 WLV786426 WBZ786426 VSD786426 VIH786426 UYL786426 UOP786426 UET786426 TUX786426 TLB786426 TBF786426 SRJ786426 SHN786426 RXR786426 RNV786426 RDZ786426 QUD786426 QKH786426 QAL786426 PQP786426 PGT786426 OWX786426 ONB786426 ODF786426 NTJ786426 NJN786426 MZR786426 MPV786426 MFZ786426 LWD786426 LMH786426 LCL786426 KSP786426 KIT786426 JYX786426 JPB786426 JFF786426 IVJ786426 ILN786426 IBR786426 HRV786426 HHZ786426 GYD786426 GOH786426 GEL786426 FUP786426 FKT786426 FAX786426 ERB786426 EHF786426 DXJ786426 DNN786426 DDR786426 CTV786426 CJZ786426 CAD786426 BQH786426 BGL786426 AWP786426 AMT786426 ACX786426 TB786426 JF786426 K786426 WVR720890 WLV720890 WBZ720890 VSD720890 VIH720890 UYL720890 UOP720890 UET720890 TUX720890 TLB720890 TBF720890 SRJ720890 SHN720890 RXR720890 RNV720890 RDZ720890 QUD720890 QKH720890 QAL720890 PQP720890 PGT720890 OWX720890 ONB720890 ODF720890 NTJ720890 NJN720890 MZR720890 MPV720890 MFZ720890 LWD720890 LMH720890 LCL720890 KSP720890 KIT720890 JYX720890 JPB720890 JFF720890 IVJ720890 ILN720890 IBR720890 HRV720890 HHZ720890 GYD720890 GOH720890 GEL720890 FUP720890 FKT720890 FAX720890 ERB720890 EHF720890 DXJ720890 DNN720890 DDR720890 CTV720890 CJZ720890 CAD720890 BQH720890 BGL720890 AWP720890 AMT720890 ACX720890 TB720890 JF720890 K720890 WVR655354 WLV655354 WBZ655354 VSD655354 VIH655354 UYL655354 UOP655354 UET655354 TUX655354 TLB655354 TBF655354 SRJ655354 SHN655354 RXR655354 RNV655354 RDZ655354 QUD655354 QKH655354 QAL655354 PQP655354 PGT655354 OWX655354 ONB655354 ODF655354 NTJ655354 NJN655354 MZR655354 MPV655354 MFZ655354 LWD655354 LMH655354 LCL655354 KSP655354 KIT655354 JYX655354 JPB655354 JFF655354 IVJ655354 ILN655354 IBR655354 HRV655354 HHZ655354 GYD655354 GOH655354 GEL655354 FUP655354 FKT655354 FAX655354 ERB655354 EHF655354 DXJ655354 DNN655354 DDR655354 CTV655354 CJZ655354 CAD655354 BQH655354 BGL655354 AWP655354 AMT655354 ACX655354 TB655354 JF655354 K655354 WVR589818 WLV589818 WBZ589818 VSD589818 VIH589818 UYL589818 UOP589818 UET589818 TUX589818 TLB589818 TBF589818 SRJ589818 SHN589818 RXR589818 RNV589818 RDZ589818 QUD589818 QKH589818 QAL589818 PQP589818 PGT589818 OWX589818 ONB589818 ODF589818 NTJ589818 NJN589818 MZR589818 MPV589818 MFZ589818 LWD589818 LMH589818 LCL589818 KSP589818 KIT589818 JYX589818 JPB589818 JFF589818 IVJ589818 ILN589818 IBR589818 HRV589818 HHZ589818 GYD589818 GOH589818 GEL589818 FUP589818 FKT589818 FAX589818 ERB589818 EHF589818 DXJ589818 DNN589818 DDR589818 CTV589818 CJZ589818 CAD589818 BQH589818 BGL589818 AWP589818 AMT589818 ACX589818 TB589818 JF589818 K589818 WVR524282 WLV524282 WBZ524282 VSD524282 VIH524282 UYL524282 UOP524282 UET524282 TUX524282 TLB524282 TBF524282 SRJ524282 SHN524282 RXR524282 RNV524282 RDZ524282 QUD524282 QKH524282 QAL524282 PQP524282 PGT524282 OWX524282 ONB524282 ODF524282 NTJ524282 NJN524282 MZR524282 MPV524282 MFZ524282 LWD524282 LMH524282 LCL524282 KSP524282 KIT524282 JYX524282 JPB524282 JFF524282 IVJ524282 ILN524282 IBR524282 HRV524282 HHZ524282 GYD524282 GOH524282 GEL524282 FUP524282 FKT524282 FAX524282 ERB524282 EHF524282 DXJ524282 DNN524282 DDR524282 CTV524282 CJZ524282 CAD524282 BQH524282 BGL524282 AWP524282 AMT524282 ACX524282 TB524282 JF524282 K524282 WVR458746 WLV458746 WBZ458746 VSD458746 VIH458746 UYL458746 UOP458746 UET458746 TUX458746 TLB458746 TBF458746 SRJ458746 SHN458746 RXR458746 RNV458746 RDZ458746 QUD458746 QKH458746 QAL458746 PQP458746 PGT458746 OWX458746 ONB458746 ODF458746 NTJ458746 NJN458746 MZR458746 MPV458746 MFZ458746 LWD458746 LMH458746 LCL458746 KSP458746 KIT458746 JYX458746 JPB458746 JFF458746 IVJ458746 ILN458746 IBR458746 HRV458746 HHZ458746 GYD458746 GOH458746 GEL458746 FUP458746 FKT458746 FAX458746 ERB458746 EHF458746 DXJ458746 DNN458746 DDR458746 CTV458746 CJZ458746 CAD458746 BQH458746 BGL458746 AWP458746 AMT458746 ACX458746 TB458746 JF458746 K458746 WVR393210 WLV393210 WBZ393210 VSD393210 VIH393210 UYL393210 UOP393210 UET393210 TUX393210 TLB393210 TBF393210 SRJ393210 SHN393210 RXR393210 RNV393210 RDZ393210 QUD393210 QKH393210 QAL393210 PQP393210 PGT393210 OWX393210 ONB393210 ODF393210 NTJ393210 NJN393210 MZR393210 MPV393210 MFZ393210 LWD393210 LMH393210 LCL393210 KSP393210 KIT393210 JYX393210 JPB393210 JFF393210 IVJ393210 ILN393210 IBR393210 HRV393210 HHZ393210 GYD393210 GOH393210 GEL393210 FUP393210 FKT393210 FAX393210 ERB393210 EHF393210 DXJ393210 DNN393210 DDR393210 CTV393210 CJZ393210 CAD393210 BQH393210 BGL393210 AWP393210 AMT393210 ACX393210 TB393210 JF393210 K393210 WVR327674 WLV327674 WBZ327674 VSD327674 VIH327674 UYL327674 UOP327674 UET327674 TUX327674 TLB327674 TBF327674 SRJ327674 SHN327674 RXR327674 RNV327674 RDZ327674 QUD327674 QKH327674 QAL327674 PQP327674 PGT327674 OWX327674 ONB327674 ODF327674 NTJ327674 NJN327674 MZR327674 MPV327674 MFZ327674 LWD327674 LMH327674 LCL327674 KSP327674 KIT327674 JYX327674 JPB327674 JFF327674 IVJ327674 ILN327674 IBR327674 HRV327674 HHZ327674 GYD327674 GOH327674 GEL327674 FUP327674 FKT327674 FAX327674 ERB327674 EHF327674 DXJ327674 DNN327674 DDR327674 CTV327674 CJZ327674 CAD327674 BQH327674 BGL327674 AWP327674 AMT327674 ACX327674 TB327674 JF327674 K327674 WVR262138 WLV262138 WBZ262138 VSD262138 VIH262138 UYL262138 UOP262138 UET262138 TUX262138 TLB262138 TBF262138 SRJ262138 SHN262138 RXR262138 RNV262138 RDZ262138 QUD262138 QKH262138 QAL262138 PQP262138 PGT262138 OWX262138 ONB262138 ODF262138 NTJ262138 NJN262138 MZR262138 MPV262138 MFZ262138 LWD262138 LMH262138 LCL262138 KSP262138 KIT262138 JYX262138 JPB262138 JFF262138 IVJ262138 ILN262138 IBR262138 HRV262138 HHZ262138 GYD262138 GOH262138 GEL262138 FUP262138 FKT262138 FAX262138 ERB262138 EHF262138 DXJ262138 DNN262138 DDR262138 CTV262138 CJZ262138 CAD262138 BQH262138 BGL262138 AWP262138 AMT262138 ACX262138 TB262138 JF262138 K262138 WVR196602 WLV196602 WBZ196602 VSD196602 VIH196602 UYL196602 UOP196602 UET196602 TUX196602 TLB196602 TBF196602 SRJ196602 SHN196602 RXR196602 RNV196602 RDZ196602 QUD196602 QKH196602 QAL196602 PQP196602 PGT196602 OWX196602 ONB196602 ODF196602 NTJ196602 NJN196602 MZR196602 MPV196602 MFZ196602 LWD196602 LMH196602 LCL196602 KSP196602 KIT196602 JYX196602 JPB196602 JFF196602 IVJ196602 ILN196602 IBR196602 HRV196602 HHZ196602 GYD196602 GOH196602 GEL196602 FUP196602 FKT196602 FAX196602 ERB196602 EHF196602 DXJ196602 DNN196602 DDR196602 CTV196602 CJZ196602 CAD196602 BQH196602 BGL196602 AWP196602 AMT196602 ACX196602 TB196602 JF196602 K196602 WVR131066 WLV131066 WBZ131066 VSD131066 VIH131066 UYL131066 UOP131066 UET131066 TUX131066 TLB131066 TBF131066 SRJ131066 SHN131066 RXR131066 RNV131066 RDZ131066 QUD131066 QKH131066 QAL131066 PQP131066 PGT131066 OWX131066 ONB131066 ODF131066 NTJ131066 NJN131066 MZR131066 MPV131066 MFZ131066 LWD131066 LMH131066 LCL131066 KSP131066 KIT131066 JYX131066 JPB131066 JFF131066 IVJ131066 ILN131066 IBR131066 HRV131066 HHZ131066 GYD131066 GOH131066 GEL131066 FUP131066 FKT131066 FAX131066 ERB131066 EHF131066 DXJ131066 DNN131066 DDR131066 CTV131066 CJZ131066 CAD131066 BQH131066 BGL131066 AWP131066 AMT131066 ACX131066 TB131066 JF131066 K131066 WVR65530 WLV65530 WBZ65530 VSD65530 VIH65530 UYL65530 UOP65530 UET65530 TUX65530 TLB65530 TBF65530 SRJ65530 SHN65530 RXR65530 RNV65530 RDZ65530 QUD65530 QKH65530 QAL65530 PQP65530 PGT65530 OWX65530 ONB65530 ODF65530 NTJ65530 NJN65530 MZR65530 MPV65530 MFZ65530 LWD65530 LMH65530 LCL65530 KSP65530 KIT65530 JYX65530 JPB65530 JFF65530 IVJ65530 ILN65530 IBR65530 HRV65530 HHZ65530 GYD65530 GOH65530 GEL65530 FUP65530 FKT65530 FAX65530 ERB65530 EHF65530 DXJ65530 DNN65530 DDR65530 CTV65530 CJZ65530 CAD65530 BQH65530 BGL65530 AWP65530 AMT65530 ACX65530 TB65530 JF65530 K65530" xr:uid="{441FD3D8-8A6F-47EB-9EE0-A91B6A0904BE}">
      <formula1>$M$147:$M$158</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3038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502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966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430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894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358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822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286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750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214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678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142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606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1070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534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DCC54B7D-5C6D-4F7D-A51D-3696FDDD8334}">
      <formula1>#REF!</formula1>
    </dataValidation>
    <dataValidation type="list" allowBlank="1" showInputMessage="1" showErrorMessage="1" sqref="K149" xr:uid="{2F06A73A-19C1-4441-B6FE-61A0E045F277}">
      <formula1>$N$145:$N$178</formula1>
    </dataValidation>
  </dataValidations>
  <hyperlinks>
    <hyperlink ref="M145" r:id="rId1" display="https://www.dot.ny.gov/main/business-center/contractors/construction-division/fuel-asphalt-steel-price-adjustments?nd=nysdot" xr:uid="{BA76091A-DDA4-4DC2-972D-59E414F6C7B6}"/>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F4 B22:H10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18856-AB19-49AC-A8C9-10B2AD3B3FD3}">
  <dimension ref="B1:W178"/>
  <sheetViews>
    <sheetView showGridLines="0" showRowColHeaders="0" zoomScale="90" zoomScaleNormal="90" workbookViewId="0">
      <selection activeCell="F6" sqref="F6:G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K145</f>
        <v>June</v>
      </c>
      <c r="G1" s="3">
        <f>K144</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22" t="s">
        <v>159</v>
      </c>
      <c r="G4" s="301" t="s">
        <v>160</v>
      </c>
      <c r="H4" s="302"/>
      <c r="I4" s="120"/>
    </row>
    <row r="5" spans="2:17" ht="20.25" customHeight="1" x14ac:dyDescent="0.25">
      <c r="B5" s="9"/>
      <c r="C5" s="9"/>
      <c r="D5" s="9"/>
      <c r="E5" s="9"/>
      <c r="F5" s="9"/>
      <c r="G5" s="9"/>
      <c r="H5" s="9"/>
      <c r="I5" s="9"/>
    </row>
    <row r="6" spans="2:17" ht="24" customHeight="1" x14ac:dyDescent="0.25">
      <c r="B6" s="303" t="s">
        <v>8</v>
      </c>
      <c r="C6" s="303"/>
      <c r="D6" s="303"/>
      <c r="E6" s="303"/>
      <c r="F6" s="304" t="str">
        <f>CONCATENATE(F1," 1, ",G1)</f>
        <v>June 1, 2022</v>
      </c>
      <c r="G6" s="304" t="e">
        <f>CONCATENATE(#REF!," 1, ",#REF!)</f>
        <v>#REF!</v>
      </c>
      <c r="H6" s="16"/>
      <c r="I6" s="9"/>
    </row>
    <row r="7" spans="2:17" ht="24" customHeight="1" x14ac:dyDescent="0.25">
      <c r="B7" s="292" t="s">
        <v>161</v>
      </c>
      <c r="C7" s="292"/>
      <c r="D7" s="292"/>
      <c r="E7" s="292"/>
      <c r="F7" s="17">
        <f>K148</f>
        <v>570</v>
      </c>
      <c r="G7" s="18" t="s">
        <v>9</v>
      </c>
      <c r="H7" s="18"/>
      <c r="I7" s="18"/>
    </row>
    <row r="8" spans="2:17" ht="24" customHeight="1" x14ac:dyDescent="0.25">
      <c r="B8" s="279" t="s">
        <v>10</v>
      </c>
      <c r="C8" s="279"/>
      <c r="D8" s="279"/>
      <c r="E8" s="279"/>
      <c r="F8" s="279"/>
      <c r="G8" s="279"/>
      <c r="H8" s="279"/>
      <c r="I8" s="121"/>
    </row>
    <row r="9" spans="2:17" ht="24" customHeight="1" x14ac:dyDescent="0.25">
      <c r="B9" s="279" t="s">
        <v>11</v>
      </c>
      <c r="C9" s="279"/>
      <c r="D9" s="279"/>
      <c r="E9" s="279"/>
      <c r="F9" s="279"/>
      <c r="G9" s="279"/>
      <c r="H9" s="279"/>
      <c r="I9" s="121"/>
    </row>
    <row r="10" spans="2:17" ht="24" customHeight="1" x14ac:dyDescent="0.25">
      <c r="B10" s="293" t="s">
        <v>12</v>
      </c>
      <c r="C10" s="293"/>
      <c r="D10" s="294" t="str">
        <f>CONCATENATE("The ",F1," ",G1," Average is")</f>
        <v>The June 2022 Average is</v>
      </c>
      <c r="E10" s="294"/>
      <c r="F10" s="294"/>
      <c r="G10" s="20">
        <f>K149</f>
        <v>779</v>
      </c>
      <c r="H10" s="21" t="s">
        <v>13</v>
      </c>
      <c r="I10" s="22"/>
    </row>
    <row r="11" spans="2:17" ht="24" customHeight="1" x14ac:dyDescent="0.25">
      <c r="B11" s="282" t="s">
        <v>14</v>
      </c>
      <c r="C11" s="282"/>
      <c r="D11" s="282"/>
      <c r="E11" s="282"/>
      <c r="F11" s="282"/>
      <c r="G11" s="282"/>
      <c r="H11" s="282"/>
      <c r="I11" s="23"/>
      <c r="P11" s="24"/>
      <c r="Q11" s="24"/>
    </row>
    <row r="12" spans="2:17" ht="24" customHeight="1" x14ac:dyDescent="0.25">
      <c r="B12" s="279" t="s">
        <v>162</v>
      </c>
      <c r="C12" s="279"/>
      <c r="D12" s="279"/>
      <c r="E12" s="279"/>
      <c r="F12" s="17">
        <f>K148</f>
        <v>570</v>
      </c>
      <c r="G12" s="18" t="s">
        <v>9</v>
      </c>
      <c r="I12" s="18"/>
      <c r="P12" s="24"/>
      <c r="Q12" s="24"/>
    </row>
    <row r="13" spans="2:17" ht="24" customHeight="1" x14ac:dyDescent="0.25">
      <c r="B13" s="279" t="s">
        <v>15</v>
      </c>
      <c r="C13" s="279"/>
      <c r="D13" s="279"/>
      <c r="E13" s="279"/>
      <c r="F13" s="279"/>
      <c r="G13" s="279"/>
      <c r="H13" s="279"/>
      <c r="I13" s="121"/>
      <c r="P13" s="24"/>
      <c r="Q13" s="24"/>
    </row>
    <row r="14" spans="2:17" ht="24" customHeight="1" x14ac:dyDescent="0.25">
      <c r="B14" s="279" t="s">
        <v>16</v>
      </c>
      <c r="C14" s="279"/>
      <c r="D14" s="279"/>
      <c r="E14" s="279"/>
      <c r="F14" s="279"/>
      <c r="G14" s="279"/>
      <c r="H14" s="279"/>
      <c r="I14" s="121"/>
      <c r="P14" s="24"/>
      <c r="Q14" s="24"/>
    </row>
    <row r="15" spans="2:17" ht="24" customHeight="1" x14ac:dyDescent="0.25">
      <c r="B15" s="279" t="s">
        <v>17</v>
      </c>
      <c r="C15" s="279"/>
      <c r="D15" s="279"/>
      <c r="E15" s="279"/>
      <c r="F15" s="279"/>
      <c r="G15" s="279"/>
      <c r="H15" s="279"/>
      <c r="I15" s="121"/>
      <c r="P15" s="24"/>
      <c r="Q15" s="24"/>
    </row>
    <row r="16" spans="2:17" ht="24" customHeight="1" x14ac:dyDescent="0.25">
      <c r="B16" s="279" t="s">
        <v>18</v>
      </c>
      <c r="C16" s="279"/>
      <c r="D16" s="279"/>
      <c r="E16" s="279"/>
      <c r="F16" s="279"/>
      <c r="G16" s="279"/>
      <c r="H16" s="279"/>
      <c r="I16" s="121"/>
      <c r="P16" s="24"/>
      <c r="Q16" s="24"/>
    </row>
    <row r="17" spans="2:23" ht="24" customHeight="1" x14ac:dyDescent="0.25">
      <c r="B17" s="279" t="s">
        <v>19</v>
      </c>
      <c r="C17" s="279"/>
      <c r="D17" s="279"/>
      <c r="E17" s="279"/>
      <c r="F17" s="279"/>
      <c r="G17" s="279"/>
      <c r="H17" s="279"/>
      <c r="I17" s="121"/>
      <c r="P17" s="24"/>
      <c r="Q17" s="24"/>
    </row>
    <row r="18" spans="2:23" ht="24" customHeight="1" thickBot="1" x14ac:dyDescent="0.3">
      <c r="B18" s="280" t="s">
        <v>20</v>
      </c>
      <c r="C18" s="281"/>
      <c r="D18" s="281"/>
      <c r="E18" s="281"/>
      <c r="F18" s="281"/>
      <c r="G18" s="281"/>
      <c r="H18" s="281"/>
      <c r="I18" s="25"/>
      <c r="P18" s="24"/>
      <c r="Q18" s="24"/>
    </row>
    <row r="19" spans="2:23" ht="33.65" customHeight="1" thickBot="1" x14ac:dyDescent="0.3">
      <c r="B19" s="305" t="s">
        <v>21</v>
      </c>
      <c r="C19" s="306"/>
      <c r="D19" s="306"/>
      <c r="E19" s="306"/>
      <c r="F19" s="306"/>
      <c r="G19" s="306"/>
      <c r="H19" s="307"/>
      <c r="I19" s="119"/>
      <c r="P19" s="27"/>
      <c r="Q19" s="27"/>
      <c r="R19" s="27"/>
      <c r="S19" s="27"/>
      <c r="V19" s="24"/>
      <c r="W19" s="24"/>
    </row>
    <row r="20" spans="2:23" ht="33.65" customHeight="1" thickBot="1" x14ac:dyDescent="0.3">
      <c r="B20" s="254" t="s">
        <v>22</v>
      </c>
      <c r="C20" s="229"/>
      <c r="D20" s="229"/>
      <c r="E20" s="229"/>
      <c r="F20" s="229"/>
      <c r="G20" s="229"/>
      <c r="H20" s="230"/>
      <c r="I20" s="9"/>
      <c r="J20" s="1"/>
      <c r="K20" s="1"/>
      <c r="L20" s="1"/>
      <c r="P20" s="24"/>
      <c r="Q20" s="24"/>
    </row>
    <row r="21" spans="2:23" ht="33.65" customHeight="1" thickBot="1" x14ac:dyDescent="0.3">
      <c r="B21" s="28" t="s">
        <v>23</v>
      </c>
      <c r="C21" s="29" t="s">
        <v>24</v>
      </c>
      <c r="D21" s="30" t="s">
        <v>25</v>
      </c>
      <c r="E21" s="30" t="s">
        <v>26</v>
      </c>
      <c r="F21" s="30" t="s">
        <v>27</v>
      </c>
      <c r="G21" s="255" t="s">
        <v>28</v>
      </c>
      <c r="H21" s="256"/>
      <c r="I21" s="31"/>
      <c r="J21" s="1"/>
      <c r="K21" s="1"/>
      <c r="L21" s="1"/>
      <c r="P21" s="24"/>
      <c r="Q21" s="24"/>
    </row>
    <row r="22" spans="2:23" ht="29.15" customHeight="1" x14ac:dyDescent="0.3">
      <c r="B22" s="32" t="s">
        <v>29</v>
      </c>
      <c r="C22" s="33" t="s">
        <v>30</v>
      </c>
      <c r="D22" s="34">
        <v>100</v>
      </c>
      <c r="E22" s="35">
        <v>0.2</v>
      </c>
      <c r="F22" s="36">
        <v>100.2</v>
      </c>
      <c r="G22" s="259">
        <f t="shared" ref="G22:G51" si="0">IF((ABS((($K$149-$K$148)/235)*F22/100))&gt;0.01, ((($K$149-$K$148)/235)*F22/100), 0)</f>
        <v>0.89114042553191486</v>
      </c>
      <c r="H22" s="260" t="e">
        <f t="shared" ref="H22:H31" si="1">IF((ABS((J149-J148)*E22/100))&gt;0.1, (J149-J148)*E22/100, 0)</f>
        <v>#VALUE!</v>
      </c>
      <c r="I22" s="37"/>
      <c r="J22" s="1"/>
      <c r="K22" s="1"/>
      <c r="L22" s="1"/>
      <c r="P22" s="24"/>
      <c r="Q22" s="24"/>
    </row>
    <row r="23" spans="2:23" ht="29.15" customHeight="1" x14ac:dyDescent="0.3">
      <c r="B23" s="38">
        <v>702.30010000000004</v>
      </c>
      <c r="C23" s="39" t="s">
        <v>31</v>
      </c>
      <c r="D23" s="40">
        <v>55</v>
      </c>
      <c r="E23" s="40">
        <v>1.7</v>
      </c>
      <c r="F23" s="41">
        <v>56.7</v>
      </c>
      <c r="G23" s="252">
        <f t="shared" si="0"/>
        <v>0.50426808510638299</v>
      </c>
      <c r="H23" s="253" t="e">
        <f t="shared" si="1"/>
        <v>#VALUE!</v>
      </c>
      <c r="I23" s="37"/>
      <c r="J23" s="1"/>
      <c r="K23" s="1"/>
      <c r="L23" s="1"/>
    </row>
    <row r="24" spans="2:23" ht="29.15" customHeight="1" x14ac:dyDescent="0.3">
      <c r="B24" s="38">
        <v>702.30020000000002</v>
      </c>
      <c r="C24" s="39" t="s">
        <v>32</v>
      </c>
      <c r="D24" s="40">
        <v>55</v>
      </c>
      <c r="E24" s="40">
        <v>1.7</v>
      </c>
      <c r="F24" s="41">
        <v>56.7</v>
      </c>
      <c r="G24" s="252">
        <f t="shared" si="0"/>
        <v>0.50426808510638299</v>
      </c>
      <c r="H24" s="253">
        <f t="shared" si="1"/>
        <v>0</v>
      </c>
      <c r="I24" s="37"/>
      <c r="J24" s="1"/>
      <c r="K24" s="1"/>
      <c r="L24" s="1"/>
    </row>
    <row r="25" spans="2:23" ht="29.15" customHeight="1" x14ac:dyDescent="0.3">
      <c r="B25" s="38">
        <v>702.31010000000003</v>
      </c>
      <c r="C25" s="39" t="s">
        <v>33</v>
      </c>
      <c r="D25" s="40">
        <v>63</v>
      </c>
      <c r="E25" s="40">
        <v>2.7</v>
      </c>
      <c r="F25" s="41">
        <v>65.7</v>
      </c>
      <c r="G25" s="252">
        <f t="shared" si="0"/>
        <v>0.58431063829787233</v>
      </c>
      <c r="H25" s="253">
        <f t="shared" si="1"/>
        <v>0</v>
      </c>
      <c r="I25" s="37"/>
      <c r="J25" s="1"/>
      <c r="K25" s="1"/>
      <c r="L25" s="1"/>
    </row>
    <row r="26" spans="2:23" ht="29.15" customHeight="1" x14ac:dyDescent="0.3">
      <c r="B26" s="38">
        <v>702.31020000000001</v>
      </c>
      <c r="C26" s="39" t="s">
        <v>34</v>
      </c>
      <c r="D26" s="40">
        <v>63</v>
      </c>
      <c r="E26" s="40">
        <v>2.7</v>
      </c>
      <c r="F26" s="41">
        <v>65.7</v>
      </c>
      <c r="G26" s="252">
        <f t="shared" si="0"/>
        <v>0.58431063829787233</v>
      </c>
      <c r="H26" s="253">
        <f t="shared" si="1"/>
        <v>0</v>
      </c>
      <c r="I26" s="37"/>
      <c r="J26" s="1"/>
      <c r="K26" s="1"/>
      <c r="L26" s="1"/>
    </row>
    <row r="27" spans="2:23" ht="29.15" customHeight="1" x14ac:dyDescent="0.3">
      <c r="B27" s="38">
        <v>702.32010000000002</v>
      </c>
      <c r="C27" s="39" t="s">
        <v>35</v>
      </c>
      <c r="D27" s="40">
        <v>65</v>
      </c>
      <c r="E27" s="40">
        <v>8.1999999999999993</v>
      </c>
      <c r="F27" s="41">
        <v>73.2</v>
      </c>
      <c r="G27" s="252">
        <f t="shared" si="0"/>
        <v>0.65101276595744684</v>
      </c>
      <c r="H27" s="253">
        <f t="shared" si="1"/>
        <v>0</v>
      </c>
      <c r="I27" s="37"/>
      <c r="J27" s="1"/>
      <c r="K27" s="1"/>
      <c r="L27" s="1"/>
    </row>
    <row r="28" spans="2:23" ht="29.15" customHeight="1" x14ac:dyDescent="0.3">
      <c r="B28" s="38">
        <v>702.33010000000002</v>
      </c>
      <c r="C28" s="39" t="s">
        <v>36</v>
      </c>
      <c r="D28" s="40">
        <v>65</v>
      </c>
      <c r="E28" s="40">
        <v>8.1999999999999993</v>
      </c>
      <c r="F28" s="41">
        <v>73.2</v>
      </c>
      <c r="G28" s="252">
        <f t="shared" si="0"/>
        <v>0.65101276595744684</v>
      </c>
      <c r="H28" s="253">
        <f t="shared" si="1"/>
        <v>0</v>
      </c>
      <c r="I28" s="37"/>
      <c r="J28" s="1"/>
      <c r="K28" s="1"/>
      <c r="L28" s="1"/>
    </row>
    <row r="29" spans="2:23" ht="29.15" customHeight="1" x14ac:dyDescent="0.3">
      <c r="B29" s="38">
        <v>702.34010000000001</v>
      </c>
      <c r="C29" s="39" t="s">
        <v>37</v>
      </c>
      <c r="D29" s="40">
        <v>65</v>
      </c>
      <c r="E29" s="40">
        <v>2.7</v>
      </c>
      <c r="F29" s="41">
        <v>67.7</v>
      </c>
      <c r="G29" s="252">
        <f t="shared" si="0"/>
        <v>0.60209787234042556</v>
      </c>
      <c r="H29" s="253">
        <f t="shared" si="1"/>
        <v>0</v>
      </c>
      <c r="I29" s="37"/>
      <c r="J29" s="1"/>
      <c r="K29" s="1"/>
      <c r="L29" s="1"/>
    </row>
    <row r="30" spans="2:23" ht="29.15" customHeight="1" x14ac:dyDescent="0.3">
      <c r="B30" s="38">
        <v>702.34019999999998</v>
      </c>
      <c r="C30" s="39" t="s">
        <v>38</v>
      </c>
      <c r="D30" s="40">
        <v>65</v>
      </c>
      <c r="E30" s="42">
        <v>8.1999999999999993</v>
      </c>
      <c r="F30" s="41">
        <v>73.2</v>
      </c>
      <c r="G30" s="252">
        <f t="shared" si="0"/>
        <v>0.65101276595744684</v>
      </c>
      <c r="H30" s="253">
        <f t="shared" si="1"/>
        <v>0</v>
      </c>
      <c r="I30" s="37"/>
      <c r="J30" s="1"/>
      <c r="K30" s="1"/>
      <c r="L30" s="1"/>
    </row>
    <row r="31" spans="2:23" ht="29.15" customHeight="1" x14ac:dyDescent="0.3">
      <c r="B31" s="38">
        <v>702.3501</v>
      </c>
      <c r="C31" s="39" t="s">
        <v>39</v>
      </c>
      <c r="D31" s="40">
        <v>57</v>
      </c>
      <c r="E31" s="40">
        <v>0.2</v>
      </c>
      <c r="F31" s="41">
        <v>57.2</v>
      </c>
      <c r="G31" s="252">
        <f t="shared" si="0"/>
        <v>0.50871489361702127</v>
      </c>
      <c r="H31" s="253">
        <f t="shared" si="1"/>
        <v>0</v>
      </c>
      <c r="I31" s="37"/>
      <c r="J31" s="1"/>
      <c r="K31" s="1"/>
      <c r="L31" s="1"/>
    </row>
    <row r="32" spans="2:23" ht="29.15" customHeight="1" x14ac:dyDescent="0.3">
      <c r="B32" s="43" t="s">
        <v>40</v>
      </c>
      <c r="C32" s="44" t="s">
        <v>39</v>
      </c>
      <c r="D32" s="45">
        <v>65</v>
      </c>
      <c r="E32" s="45">
        <v>0.2</v>
      </c>
      <c r="F32" s="46">
        <v>65.2</v>
      </c>
      <c r="G32" s="277">
        <f t="shared" si="0"/>
        <v>0.57986382978723405</v>
      </c>
      <c r="H32" s="278">
        <f>IF((ABS((J16-J158)*E32/100))&gt;0.1, (J16-J158)*E32/100, 0)</f>
        <v>0</v>
      </c>
      <c r="I32" s="37"/>
      <c r="J32" s="1"/>
      <c r="K32" s="1"/>
      <c r="L32" s="1"/>
    </row>
    <row r="33" spans="2:12" ht="29.15" customHeight="1" x14ac:dyDescent="0.3">
      <c r="B33" s="38">
        <v>702.36009999999999</v>
      </c>
      <c r="C33" s="39" t="s">
        <v>41</v>
      </c>
      <c r="D33" s="40">
        <v>57</v>
      </c>
      <c r="E33" s="40">
        <v>0.2</v>
      </c>
      <c r="F33" s="41">
        <v>57.2</v>
      </c>
      <c r="G33" s="252">
        <f t="shared" si="0"/>
        <v>0.50871489361702127</v>
      </c>
      <c r="H33" s="253">
        <f>IF((ABS((J17-J16)*E33/100))&gt;0.1, (J17-J16)*E33/100, 0)</f>
        <v>0</v>
      </c>
      <c r="I33" s="37"/>
      <c r="J33" s="1"/>
      <c r="K33" s="1"/>
      <c r="L33" s="1"/>
    </row>
    <row r="34" spans="2:12" ht="29.15" customHeight="1" x14ac:dyDescent="0.3">
      <c r="B34" s="43" t="s">
        <v>42</v>
      </c>
      <c r="C34" s="44" t="s">
        <v>41</v>
      </c>
      <c r="D34" s="45">
        <v>65</v>
      </c>
      <c r="E34" s="45">
        <v>0.2</v>
      </c>
      <c r="F34" s="46">
        <v>65.2</v>
      </c>
      <c r="G34" s="277">
        <f t="shared" si="0"/>
        <v>0.57986382978723405</v>
      </c>
      <c r="H34" s="278">
        <f>IF((ABS((J18-J17)*E34/100))&gt;0.1, (J18-J17)*E34/100, 0)</f>
        <v>0</v>
      </c>
      <c r="I34" s="37"/>
      <c r="J34" s="1"/>
      <c r="K34" s="1"/>
      <c r="L34" s="1"/>
    </row>
    <row r="35" spans="2:12" ht="29.15" customHeight="1" x14ac:dyDescent="0.3">
      <c r="B35" s="38" t="s">
        <v>43</v>
      </c>
      <c r="C35" s="39" t="s">
        <v>44</v>
      </c>
      <c r="D35" s="40">
        <v>63</v>
      </c>
      <c r="E35" s="40">
        <v>2.7</v>
      </c>
      <c r="F35" s="41">
        <v>65.7</v>
      </c>
      <c r="G35" s="252">
        <f t="shared" si="0"/>
        <v>0.58431063829787233</v>
      </c>
      <c r="H35" s="253" t="e">
        <f>IF((ABS((#REF!-J18)*E35/100))&gt;0.1, (#REF!-J18)*E35/100, 0)</f>
        <v>#REF!</v>
      </c>
      <c r="I35" s="37"/>
      <c r="J35" s="1"/>
      <c r="K35" s="1"/>
      <c r="L35" s="1"/>
    </row>
    <row r="36" spans="2:12" ht="29.15" customHeight="1" x14ac:dyDescent="0.3">
      <c r="B36" s="38" t="s">
        <v>45</v>
      </c>
      <c r="C36" s="39" t="s">
        <v>46</v>
      </c>
      <c r="D36" s="40">
        <v>63</v>
      </c>
      <c r="E36" s="40">
        <v>2.7</v>
      </c>
      <c r="F36" s="41">
        <v>65.7</v>
      </c>
      <c r="G36" s="252">
        <f t="shared" si="0"/>
        <v>0.58431063829787233</v>
      </c>
      <c r="H36" s="253" t="e">
        <f>IF((ABS((J20-#REF!)*E36/100))&gt;0.1, (J20-#REF!)*E36/100, 0)</f>
        <v>#REF!</v>
      </c>
      <c r="I36" s="37"/>
      <c r="J36" s="1"/>
      <c r="K36" s="1"/>
      <c r="L36" s="1"/>
    </row>
    <row r="37" spans="2:12" ht="29.15" customHeight="1" x14ac:dyDescent="0.3">
      <c r="B37" s="38" t="s">
        <v>47</v>
      </c>
      <c r="C37" s="39" t="s">
        <v>48</v>
      </c>
      <c r="D37" s="40">
        <v>65</v>
      </c>
      <c r="E37" s="40">
        <v>8.1999999999999993</v>
      </c>
      <c r="F37" s="41">
        <v>73.2</v>
      </c>
      <c r="G37" s="252">
        <f t="shared" si="0"/>
        <v>0.65101276595744684</v>
      </c>
      <c r="H37" s="253">
        <f t="shared" ref="H37:H51" si="2">IF((ABS((J21-J20)*E37/100))&gt;0.1, (J21-J20)*E37/100, 0)</f>
        <v>0</v>
      </c>
      <c r="I37" s="37"/>
      <c r="J37" s="1"/>
      <c r="K37" s="1"/>
      <c r="L37" s="1"/>
    </row>
    <row r="38" spans="2:12" ht="29.15" customHeight="1" x14ac:dyDescent="0.3">
      <c r="B38" s="38">
        <v>702.40009999999995</v>
      </c>
      <c r="C38" s="39" t="s">
        <v>49</v>
      </c>
      <c r="D38" s="40">
        <v>60</v>
      </c>
      <c r="E38" s="40">
        <v>2.7</v>
      </c>
      <c r="F38" s="41">
        <v>62.7</v>
      </c>
      <c r="G38" s="252">
        <f t="shared" si="0"/>
        <v>0.55762978723404255</v>
      </c>
      <c r="H38" s="253">
        <f t="shared" si="2"/>
        <v>0</v>
      </c>
      <c r="I38" s="37"/>
      <c r="J38" s="1"/>
      <c r="K38" s="1"/>
      <c r="L38" s="1"/>
    </row>
    <row r="39" spans="2:12" ht="29.15" customHeight="1" x14ac:dyDescent="0.3">
      <c r="B39" s="38">
        <v>702.40020000000004</v>
      </c>
      <c r="C39" s="39" t="s">
        <v>50</v>
      </c>
      <c r="D39" s="40">
        <v>60</v>
      </c>
      <c r="E39" s="42">
        <v>2.7</v>
      </c>
      <c r="F39" s="41">
        <v>62.7</v>
      </c>
      <c r="G39" s="252">
        <f t="shared" si="0"/>
        <v>0.55762978723404255</v>
      </c>
      <c r="H39" s="253">
        <f t="shared" si="2"/>
        <v>0</v>
      </c>
      <c r="I39" s="37"/>
      <c r="J39" s="1"/>
      <c r="K39" s="1"/>
      <c r="L39" s="1"/>
    </row>
    <row r="40" spans="2:12" ht="29.15" customHeight="1" x14ac:dyDescent="0.3">
      <c r="B40" s="38">
        <v>702.41010000000006</v>
      </c>
      <c r="C40" s="39" t="s">
        <v>51</v>
      </c>
      <c r="D40" s="40">
        <v>65</v>
      </c>
      <c r="E40" s="40">
        <v>2.7</v>
      </c>
      <c r="F40" s="41">
        <v>67.7</v>
      </c>
      <c r="G40" s="252">
        <f t="shared" si="0"/>
        <v>0.60209787234042556</v>
      </c>
      <c r="H40" s="253">
        <f t="shared" si="2"/>
        <v>0</v>
      </c>
      <c r="I40" s="37"/>
      <c r="J40" s="1"/>
      <c r="K40" s="1"/>
      <c r="L40" s="1"/>
    </row>
    <row r="41" spans="2:12" ht="29.15" customHeight="1" x14ac:dyDescent="0.3">
      <c r="B41" s="38">
        <v>702.42010000000005</v>
      </c>
      <c r="C41" s="39" t="s">
        <v>52</v>
      </c>
      <c r="D41" s="40">
        <v>65</v>
      </c>
      <c r="E41" s="40">
        <v>10.199999999999999</v>
      </c>
      <c r="F41" s="41">
        <v>75.2</v>
      </c>
      <c r="G41" s="252">
        <f t="shared" si="0"/>
        <v>0.66879999999999995</v>
      </c>
      <c r="H41" s="253">
        <f t="shared" si="2"/>
        <v>0</v>
      </c>
      <c r="I41" s="37"/>
      <c r="J41" s="1"/>
      <c r="K41" s="1"/>
      <c r="L41" s="1"/>
    </row>
    <row r="42" spans="2:12" ht="29.15" customHeight="1" x14ac:dyDescent="0.3">
      <c r="B42" s="38">
        <v>702.43010000000004</v>
      </c>
      <c r="C42" s="39" t="s">
        <v>53</v>
      </c>
      <c r="D42" s="40">
        <v>65</v>
      </c>
      <c r="E42" s="40">
        <v>10.199999999999999</v>
      </c>
      <c r="F42" s="41">
        <v>75.2</v>
      </c>
      <c r="G42" s="252">
        <f t="shared" si="0"/>
        <v>0.66879999999999995</v>
      </c>
      <c r="H42" s="253">
        <f t="shared" si="2"/>
        <v>0</v>
      </c>
      <c r="I42" s="37"/>
      <c r="J42" s="1"/>
      <c r="K42" s="1"/>
      <c r="L42" s="1"/>
    </row>
    <row r="43" spans="2:12" ht="29.15" customHeight="1" x14ac:dyDescent="0.3">
      <c r="B43" s="38" t="s">
        <v>54</v>
      </c>
      <c r="C43" s="39" t="s">
        <v>55</v>
      </c>
      <c r="D43" s="40">
        <v>57</v>
      </c>
      <c r="E43" s="40">
        <v>0.2</v>
      </c>
      <c r="F43" s="41">
        <v>57.2</v>
      </c>
      <c r="G43" s="252">
        <f t="shared" si="0"/>
        <v>0.50871489361702127</v>
      </c>
      <c r="H43" s="253">
        <f t="shared" si="2"/>
        <v>0</v>
      </c>
      <c r="I43" s="37"/>
      <c r="J43" s="1"/>
      <c r="K43" s="1"/>
      <c r="L43" s="1"/>
    </row>
    <row r="44" spans="2:12" ht="29.15" customHeight="1" x14ac:dyDescent="0.3">
      <c r="B44" s="43" t="s">
        <v>56</v>
      </c>
      <c r="C44" s="44" t="s">
        <v>55</v>
      </c>
      <c r="D44" s="45">
        <v>65</v>
      </c>
      <c r="E44" s="45">
        <v>0.2</v>
      </c>
      <c r="F44" s="46">
        <v>65.2</v>
      </c>
      <c r="G44" s="277">
        <f t="shared" si="0"/>
        <v>0.57986382978723405</v>
      </c>
      <c r="H44" s="278">
        <f t="shared" si="2"/>
        <v>0</v>
      </c>
      <c r="I44" s="37"/>
      <c r="J44" s="1"/>
      <c r="K44" s="1"/>
      <c r="L44" s="1"/>
    </row>
    <row r="45" spans="2:12" ht="29.15" customHeight="1" x14ac:dyDescent="0.3">
      <c r="B45" s="38" t="s">
        <v>57</v>
      </c>
      <c r="C45" s="39" t="s">
        <v>58</v>
      </c>
      <c r="D45" s="40">
        <v>57</v>
      </c>
      <c r="E45" s="40">
        <v>0.2</v>
      </c>
      <c r="F45" s="41">
        <v>57.2</v>
      </c>
      <c r="G45" s="252">
        <f t="shared" si="0"/>
        <v>0.50871489361702127</v>
      </c>
      <c r="H45" s="253">
        <f t="shared" si="2"/>
        <v>0</v>
      </c>
      <c r="I45" s="37"/>
      <c r="J45" s="1"/>
      <c r="K45" s="1"/>
      <c r="L45" s="1"/>
    </row>
    <row r="46" spans="2:12" ht="29.15" customHeight="1" x14ac:dyDescent="0.3">
      <c r="B46" s="43" t="s">
        <v>59</v>
      </c>
      <c r="C46" s="44" t="s">
        <v>58</v>
      </c>
      <c r="D46" s="45">
        <v>65</v>
      </c>
      <c r="E46" s="47">
        <v>0.2</v>
      </c>
      <c r="F46" s="46">
        <v>65.2</v>
      </c>
      <c r="G46" s="277">
        <f t="shared" si="0"/>
        <v>0.57986382978723405</v>
      </c>
      <c r="H46" s="278">
        <f t="shared" si="2"/>
        <v>0</v>
      </c>
      <c r="I46" s="37"/>
      <c r="J46" s="1"/>
      <c r="K46" s="1"/>
      <c r="L46" s="1"/>
    </row>
    <row r="47" spans="2:12" ht="29.15" customHeight="1" x14ac:dyDescent="0.3">
      <c r="B47" s="38">
        <v>702.46010000000001</v>
      </c>
      <c r="C47" s="39" t="s">
        <v>60</v>
      </c>
      <c r="D47" s="40">
        <v>62</v>
      </c>
      <c r="E47" s="40">
        <v>0.2</v>
      </c>
      <c r="F47" s="41">
        <v>62.2</v>
      </c>
      <c r="G47" s="252">
        <f t="shared" si="0"/>
        <v>0.55318297872340427</v>
      </c>
      <c r="H47" s="253">
        <f t="shared" si="2"/>
        <v>0</v>
      </c>
      <c r="I47" s="37"/>
      <c r="J47" s="1"/>
      <c r="K47" s="1"/>
      <c r="L47" s="1"/>
    </row>
    <row r="48" spans="2:12" ht="29.15" customHeight="1" x14ac:dyDescent="0.3">
      <c r="B48" s="38" t="s">
        <v>61</v>
      </c>
      <c r="C48" s="39" t="s">
        <v>62</v>
      </c>
      <c r="D48" s="40">
        <v>60</v>
      </c>
      <c r="E48" s="40">
        <v>2.7</v>
      </c>
      <c r="F48" s="41">
        <v>62.7</v>
      </c>
      <c r="G48" s="252">
        <f t="shared" si="0"/>
        <v>0.55762978723404255</v>
      </c>
      <c r="H48" s="253">
        <f t="shared" si="2"/>
        <v>0</v>
      </c>
      <c r="I48" s="37"/>
      <c r="J48" s="1"/>
      <c r="K48" s="1"/>
      <c r="L48" s="1"/>
    </row>
    <row r="49" spans="2:17" ht="29.15" customHeight="1" x14ac:dyDescent="0.3">
      <c r="B49" s="38" t="s">
        <v>63</v>
      </c>
      <c r="C49" s="39" t="s">
        <v>64</v>
      </c>
      <c r="D49" s="40">
        <v>65</v>
      </c>
      <c r="E49" s="40">
        <v>2.7</v>
      </c>
      <c r="F49" s="41">
        <v>67.7</v>
      </c>
      <c r="G49" s="252">
        <f t="shared" si="0"/>
        <v>0.60209787234042556</v>
      </c>
      <c r="H49" s="253">
        <f t="shared" si="2"/>
        <v>0</v>
      </c>
      <c r="I49" s="37"/>
      <c r="J49" s="1"/>
      <c r="K49" s="1"/>
      <c r="L49" s="1"/>
    </row>
    <row r="50" spans="2:17" ht="29.15" customHeight="1" x14ac:dyDescent="0.3">
      <c r="B50" s="38" t="s">
        <v>65</v>
      </c>
      <c r="C50" s="39" t="s">
        <v>66</v>
      </c>
      <c r="D50" s="40">
        <v>62</v>
      </c>
      <c r="E50" s="40">
        <v>0.2</v>
      </c>
      <c r="F50" s="41">
        <v>62.2</v>
      </c>
      <c r="G50" s="252">
        <f t="shared" si="0"/>
        <v>0.55318297872340427</v>
      </c>
      <c r="H50" s="253">
        <f t="shared" si="2"/>
        <v>0</v>
      </c>
      <c r="I50" s="37"/>
      <c r="J50" s="1"/>
      <c r="K50" s="1"/>
      <c r="L50" s="1"/>
    </row>
    <row r="51" spans="2:17" ht="29.15" customHeight="1" x14ac:dyDescent="0.3">
      <c r="B51" s="38" t="s">
        <v>67</v>
      </c>
      <c r="C51" s="39" t="s">
        <v>68</v>
      </c>
      <c r="D51" s="40">
        <v>40</v>
      </c>
      <c r="E51" s="40">
        <v>0.2</v>
      </c>
      <c r="F51" s="41">
        <v>40.200000000000003</v>
      </c>
      <c r="G51" s="252">
        <f t="shared" si="0"/>
        <v>0.35752340425531914</v>
      </c>
      <c r="H51" s="253">
        <f t="shared" si="2"/>
        <v>0</v>
      </c>
      <c r="I51" s="37"/>
      <c r="J51" s="1"/>
      <c r="K51" s="1"/>
      <c r="L51" s="1"/>
    </row>
    <row r="52" spans="2:17" ht="29.15" customHeight="1" x14ac:dyDescent="0.3">
      <c r="B52" s="38" t="s">
        <v>67</v>
      </c>
      <c r="C52" s="39" t="s">
        <v>69</v>
      </c>
      <c r="D52" s="48"/>
      <c r="E52" s="48"/>
      <c r="F52" s="49"/>
      <c r="G52" s="275" t="s">
        <v>70</v>
      </c>
      <c r="H52" s="276" t="e">
        <f>IF((ABS((#REF!-#REF!)*E52/100))&gt;0.1, (#REF!-#REF!)*E52/100, 0)</f>
        <v>#REF!</v>
      </c>
      <c r="I52" s="37"/>
      <c r="J52" s="1"/>
      <c r="K52" s="1"/>
      <c r="L52" s="1"/>
    </row>
    <row r="53" spans="2:17" ht="29.15" customHeight="1" thickBot="1" x14ac:dyDescent="0.35">
      <c r="B53" s="272" t="s">
        <v>71</v>
      </c>
      <c r="C53" s="273"/>
      <c r="D53" s="273"/>
      <c r="E53" s="273"/>
      <c r="F53" s="273"/>
      <c r="G53" s="273"/>
      <c r="H53" s="274"/>
      <c r="I53" s="37"/>
      <c r="J53" s="1"/>
      <c r="K53" s="1"/>
      <c r="L53" s="1"/>
    </row>
    <row r="54" spans="2:17" ht="45" customHeight="1" thickBot="1" x14ac:dyDescent="0.35">
      <c r="B54" s="50"/>
      <c r="C54" s="51"/>
      <c r="D54" s="52"/>
      <c r="E54" s="53"/>
      <c r="F54" s="54"/>
      <c r="G54" s="55"/>
      <c r="H54" s="55"/>
      <c r="I54" s="37"/>
      <c r="J54" s="1"/>
      <c r="K54" s="1"/>
      <c r="L54" s="1"/>
    </row>
    <row r="55" spans="2:17" ht="46" customHeight="1" thickBot="1" x14ac:dyDescent="0.3">
      <c r="B55" s="254" t="s">
        <v>72</v>
      </c>
      <c r="C55" s="229"/>
      <c r="D55" s="229"/>
      <c r="E55" s="229"/>
      <c r="F55" s="229"/>
      <c r="G55" s="229"/>
      <c r="H55" s="230"/>
      <c r="I55" s="9"/>
      <c r="J55" s="1"/>
      <c r="K55" s="1"/>
      <c r="L55" s="1"/>
    </row>
    <row r="56" spans="2:17" ht="44.15" customHeight="1" thickBot="1" x14ac:dyDescent="0.3">
      <c r="B56" s="28" t="s">
        <v>23</v>
      </c>
      <c r="C56" s="29" t="s">
        <v>24</v>
      </c>
      <c r="D56" s="30" t="s">
        <v>25</v>
      </c>
      <c r="E56" s="30" t="s">
        <v>26</v>
      </c>
      <c r="F56" s="30" t="s">
        <v>27</v>
      </c>
      <c r="G56" s="255" t="s">
        <v>28</v>
      </c>
      <c r="H56" s="256"/>
      <c r="I56" s="31"/>
      <c r="J56" s="1"/>
      <c r="K56" s="1"/>
      <c r="L56" s="1"/>
    </row>
    <row r="57" spans="2:17" ht="24.65" customHeight="1" thickBot="1" x14ac:dyDescent="0.35">
      <c r="B57" s="56" t="s">
        <v>73</v>
      </c>
      <c r="C57" s="57" t="s">
        <v>74</v>
      </c>
      <c r="D57" s="58">
        <v>65</v>
      </c>
      <c r="E57" s="59">
        <v>1</v>
      </c>
      <c r="F57" s="60">
        <f>D57+E57</f>
        <v>66</v>
      </c>
      <c r="G57" s="266">
        <f>IF((ABS((($K$149-$K$148)/235)*F57/100))&gt;0.01, ((($K$149-$K$148)/235)*F57/100), 0)</f>
        <v>0.58697872340425528</v>
      </c>
      <c r="H57" s="267">
        <f>IF((ABS((J43-J42)*E57/100))&gt;0.1, (J43-J42)*E57/100, 0)</f>
        <v>0</v>
      </c>
      <c r="I57" s="37"/>
      <c r="J57" s="1"/>
      <c r="K57" s="1"/>
      <c r="L57" s="1"/>
    </row>
    <row r="58" spans="2:17" ht="45" customHeight="1" thickBot="1" x14ac:dyDescent="0.35">
      <c r="B58" s="50"/>
      <c r="C58" s="51"/>
      <c r="D58" s="52"/>
      <c r="E58" s="53"/>
      <c r="F58" s="54"/>
      <c r="G58" s="55"/>
      <c r="H58" s="55"/>
      <c r="I58" s="37"/>
      <c r="J58" s="1"/>
      <c r="K58" s="1"/>
      <c r="L58" s="1"/>
    </row>
    <row r="59" spans="2:17" ht="46" customHeight="1" thickBot="1" x14ac:dyDescent="0.3">
      <c r="B59" s="254" t="s">
        <v>75</v>
      </c>
      <c r="C59" s="229"/>
      <c r="D59" s="229"/>
      <c r="E59" s="229"/>
      <c r="F59" s="229"/>
      <c r="G59" s="229"/>
      <c r="H59" s="230"/>
      <c r="I59" s="9"/>
      <c r="J59" s="1"/>
      <c r="K59" s="1"/>
      <c r="L59" s="1"/>
      <c r="P59" s="24"/>
      <c r="Q59" s="24"/>
    </row>
    <row r="60" spans="2:17" ht="44.15" customHeight="1" thickBot="1" x14ac:dyDescent="0.3">
      <c r="B60" s="28" t="s">
        <v>23</v>
      </c>
      <c r="C60" s="29" t="s">
        <v>24</v>
      </c>
      <c r="D60" s="30" t="s">
        <v>25</v>
      </c>
      <c r="E60" s="30" t="s">
        <v>26</v>
      </c>
      <c r="F60" s="30" t="s">
        <v>27</v>
      </c>
      <c r="G60" s="255" t="s">
        <v>76</v>
      </c>
      <c r="H60" s="256"/>
      <c r="I60" s="31"/>
      <c r="J60" s="1"/>
      <c r="K60" s="1"/>
      <c r="L60" s="1"/>
      <c r="P60" s="24"/>
      <c r="Q60" s="24"/>
    </row>
    <row r="61" spans="2:17" ht="22.5" customHeight="1" thickBot="1" x14ac:dyDescent="0.35">
      <c r="B61" s="107" t="s">
        <v>77</v>
      </c>
      <c r="C61" s="108" t="s">
        <v>78</v>
      </c>
      <c r="D61" s="109">
        <v>56</v>
      </c>
      <c r="E61" s="110">
        <v>0.2</v>
      </c>
      <c r="F61" s="111">
        <v>56.2</v>
      </c>
      <c r="G61" s="268">
        <f>IF((ABS((($K$149-$K$148)/235)*F61/100))&gt;0.01, ((($K$149-$K$148)/235)*F61/100), 0)</f>
        <v>0.49982127659574466</v>
      </c>
      <c r="H61" s="269">
        <f>IF((ABS((J41-J40)*E61/100))&gt;0.1, (J41-J40)*E61/100, 0)</f>
        <v>0</v>
      </c>
      <c r="I61" s="37"/>
      <c r="J61" s="1"/>
      <c r="K61" s="1"/>
      <c r="L61" s="1"/>
      <c r="P61" s="24"/>
      <c r="Q61" s="24"/>
    </row>
    <row r="62" spans="2:17" ht="44.15" customHeight="1" thickBot="1" x14ac:dyDescent="0.3">
      <c r="B62" s="28" t="s">
        <v>23</v>
      </c>
      <c r="C62" s="29" t="s">
        <v>24</v>
      </c>
      <c r="D62" s="30" t="s">
        <v>25</v>
      </c>
      <c r="E62" s="30" t="s">
        <v>26</v>
      </c>
      <c r="F62" s="30" t="s">
        <v>27</v>
      </c>
      <c r="G62" s="255" t="s">
        <v>81</v>
      </c>
      <c r="H62" s="256"/>
      <c r="I62" s="31"/>
      <c r="J62" s="1"/>
      <c r="K62" s="1"/>
      <c r="L62" s="1"/>
      <c r="P62" s="24"/>
      <c r="Q62" s="24"/>
    </row>
    <row r="63" spans="2:17" ht="22.5" customHeight="1" thickBot="1" x14ac:dyDescent="0.35">
      <c r="B63" s="56" t="s">
        <v>77</v>
      </c>
      <c r="C63" s="112" t="s">
        <v>78</v>
      </c>
      <c r="D63" s="58">
        <v>56</v>
      </c>
      <c r="E63" s="59">
        <v>0.2</v>
      </c>
      <c r="F63" s="60">
        <v>56.2</v>
      </c>
      <c r="G63" s="270">
        <f>IF((ABS((($K$149-$K$148)/2000)*F63/100))&gt;0.001, ((($K$149-$K$148)/2000)*F63/100), 0)</f>
        <v>5.8729000000000003E-2</v>
      </c>
      <c r="H63" s="271">
        <f>IF((ABS((J38-J37)*E63/100))&gt;0.1, (J38-J37)*E63/100, 0)</f>
        <v>0</v>
      </c>
      <c r="I63" s="37"/>
      <c r="J63" s="1"/>
      <c r="K63" s="1"/>
      <c r="L63" s="1"/>
      <c r="P63" s="24"/>
      <c r="Q63" s="24"/>
    </row>
    <row r="64" spans="2:17" ht="44.15" customHeight="1" thickBot="1" x14ac:dyDescent="0.3">
      <c r="B64" s="28" t="s">
        <v>23</v>
      </c>
      <c r="C64" s="29" t="s">
        <v>24</v>
      </c>
      <c r="D64" s="30" t="s">
        <v>25</v>
      </c>
      <c r="E64" s="30" t="s">
        <v>26</v>
      </c>
      <c r="F64" s="30" t="s">
        <v>27</v>
      </c>
      <c r="G64" s="255" t="s">
        <v>76</v>
      </c>
      <c r="H64" s="256"/>
      <c r="I64" s="31"/>
      <c r="J64" s="1"/>
      <c r="K64" s="1"/>
      <c r="L64" s="1"/>
      <c r="P64" s="24"/>
      <c r="Q64" s="24"/>
    </row>
    <row r="65" spans="2:17" ht="22" customHeight="1" thickBot="1" x14ac:dyDescent="0.35">
      <c r="B65" s="32" t="s">
        <v>79</v>
      </c>
      <c r="C65" s="61" t="s">
        <v>80</v>
      </c>
      <c r="D65" s="34">
        <v>95</v>
      </c>
      <c r="E65" s="35">
        <v>0.2</v>
      </c>
      <c r="F65" s="36">
        <v>95.2</v>
      </c>
      <c r="G65" s="259">
        <f>IF((ABS((($K$149-$K$148)/235)*F65/100))&gt;0.01, ((($K$149-$K$148)/235)*F65/100), 0)</f>
        <v>0.84667234042553186</v>
      </c>
      <c r="H65" s="260">
        <f>IF((ABS((J43-J42)*E65/100))&gt;0.1, (J43-J42)*E65/100, 0)</f>
        <v>0</v>
      </c>
      <c r="I65" s="37"/>
      <c r="J65" s="1"/>
      <c r="K65" s="1"/>
      <c r="L65" s="1"/>
    </row>
    <row r="66" spans="2:17" ht="44.15" customHeight="1" thickBot="1" x14ac:dyDescent="0.3">
      <c r="B66" s="28" t="s">
        <v>23</v>
      </c>
      <c r="C66" s="29" t="s">
        <v>24</v>
      </c>
      <c r="D66" s="30" t="s">
        <v>25</v>
      </c>
      <c r="E66" s="30" t="s">
        <v>26</v>
      </c>
      <c r="F66" s="30" t="s">
        <v>27</v>
      </c>
      <c r="G66" s="255" t="s">
        <v>81</v>
      </c>
      <c r="H66" s="256"/>
      <c r="J66" s="1"/>
      <c r="K66" s="1"/>
      <c r="L66" s="1"/>
      <c r="N66" s="63"/>
    </row>
    <row r="67" spans="2:17" ht="22" customHeight="1" thickBot="1" x14ac:dyDescent="0.3">
      <c r="B67" s="123" t="s">
        <v>82</v>
      </c>
      <c r="C67" s="124" t="s">
        <v>83</v>
      </c>
      <c r="D67" s="125">
        <v>40</v>
      </c>
      <c r="E67" s="125">
        <v>0.2</v>
      </c>
      <c r="F67" s="126">
        <v>40.200000000000003</v>
      </c>
      <c r="G67" s="261">
        <f>IF((ABS((($K$149-$K$148)/2000)*F67/100))&gt;0.001, ((($K$149-$K$148)/2000)*F67/100), 0)</f>
        <v>4.2008999999999998E-2</v>
      </c>
      <c r="H67" s="262">
        <f>IF((ABS((J42-J41)*E67/100))&gt;0.1, (J42-J41)*E67/100, 0)</f>
        <v>0</v>
      </c>
      <c r="I67" s="31"/>
      <c r="J67" s="1"/>
      <c r="K67" s="1"/>
      <c r="L67" s="1"/>
      <c r="P67" s="24"/>
      <c r="Q67" s="24"/>
    </row>
    <row r="68" spans="2:17" ht="44.15" customHeight="1" thickBot="1" x14ac:dyDescent="0.35">
      <c r="B68" s="263" t="s">
        <v>84</v>
      </c>
      <c r="C68" s="264"/>
      <c r="D68" s="264"/>
      <c r="E68" s="264"/>
      <c r="F68" s="264"/>
      <c r="G68" s="264"/>
      <c r="H68" s="265"/>
      <c r="I68" s="37"/>
      <c r="J68" s="1"/>
      <c r="K68" s="1"/>
      <c r="L68" s="1"/>
      <c r="P68" s="24"/>
      <c r="Q68" s="24"/>
    </row>
    <row r="69" spans="2:17" ht="44.15" customHeight="1" thickBot="1" x14ac:dyDescent="0.3">
      <c r="B69" s="28" t="s">
        <v>23</v>
      </c>
      <c r="C69" s="29" t="s">
        <v>24</v>
      </c>
      <c r="D69" s="30" t="s">
        <v>25</v>
      </c>
      <c r="E69" s="30" t="s">
        <v>26</v>
      </c>
      <c r="F69" s="30" t="s">
        <v>27</v>
      </c>
      <c r="G69" s="255" t="s">
        <v>85</v>
      </c>
      <c r="H69" s="256"/>
      <c r="J69" s="1"/>
      <c r="K69" s="1"/>
      <c r="L69" s="1"/>
      <c r="N69" s="63"/>
    </row>
    <row r="70" spans="2:17" ht="22" customHeight="1" thickBot="1" x14ac:dyDescent="0.3">
      <c r="B70" s="56" t="s">
        <v>77</v>
      </c>
      <c r="C70" s="57" t="s">
        <v>78</v>
      </c>
      <c r="D70" s="58">
        <v>56</v>
      </c>
      <c r="E70" s="59">
        <v>0.2</v>
      </c>
      <c r="F70" s="60">
        <v>56.2</v>
      </c>
      <c r="G70" s="266">
        <f>IF((ABS((($K$149-$K$148)/14400)*F70/100))&gt;0.002, ((($K$149-$K$148)/14400)*F70/100), 0)</f>
        <v>8.156805555555556E-3</v>
      </c>
      <c r="H70" s="267">
        <f>IF((ABS((J46-J45)*E70/100))&gt;0.1, (J46-J45)*E70/100, 0)</f>
        <v>0</v>
      </c>
      <c r="I70" s="9"/>
      <c r="J70" s="1"/>
      <c r="K70" s="1"/>
      <c r="L70" s="1"/>
    </row>
    <row r="71" spans="2:17" ht="56.25" customHeight="1" thickBot="1" x14ac:dyDescent="0.3">
      <c r="I71" s="31"/>
      <c r="J71" s="1"/>
      <c r="K71" s="1"/>
      <c r="L71" s="1"/>
    </row>
    <row r="72" spans="2:17" ht="46" customHeight="1" thickBot="1" x14ac:dyDescent="0.35">
      <c r="B72" s="254" t="s">
        <v>86</v>
      </c>
      <c r="C72" s="229"/>
      <c r="D72" s="229"/>
      <c r="E72" s="229"/>
      <c r="F72" s="229"/>
      <c r="G72" s="229"/>
      <c r="H72" s="230"/>
      <c r="I72" s="37"/>
      <c r="J72" s="1"/>
      <c r="K72" s="1"/>
      <c r="L72" s="1"/>
    </row>
    <row r="73" spans="2:17" ht="44.15" customHeight="1" thickBot="1" x14ac:dyDescent="0.35">
      <c r="B73" s="64" t="s">
        <v>23</v>
      </c>
      <c r="C73" s="29" t="s">
        <v>24</v>
      </c>
      <c r="D73" s="30" t="s">
        <v>25</v>
      </c>
      <c r="E73" s="30" t="s">
        <v>87</v>
      </c>
      <c r="F73" s="30" t="s">
        <v>27</v>
      </c>
      <c r="G73" s="255" t="s">
        <v>88</v>
      </c>
      <c r="H73" s="256"/>
      <c r="I73" s="37"/>
      <c r="J73" s="1"/>
      <c r="K73" s="1"/>
      <c r="L73" s="1"/>
    </row>
    <row r="74" spans="2:17" ht="22" customHeight="1" x14ac:dyDescent="0.3">
      <c r="B74" s="65" t="s">
        <v>89</v>
      </c>
      <c r="C74" s="61" t="s">
        <v>90</v>
      </c>
      <c r="D74" s="34">
        <v>9</v>
      </c>
      <c r="E74" s="35">
        <v>0.2</v>
      </c>
      <c r="F74" s="36">
        <v>9.1999999999999993</v>
      </c>
      <c r="G74" s="259">
        <f t="shared" ref="G74:G82" si="3">IF((ABS(($K$149-$K$148)*F74/100))&gt;0.1, ($K$149-$K$148)*F74/100, 0)</f>
        <v>19.227999999999998</v>
      </c>
      <c r="H74" s="260">
        <f>IF((ABS((J59-J54)*E74/100))&gt;0.1, (J59-J54)*E74/100, 0)</f>
        <v>0</v>
      </c>
      <c r="I74" s="37"/>
      <c r="J74" s="1"/>
      <c r="K74" s="1"/>
      <c r="L74" s="1"/>
    </row>
    <row r="75" spans="2:17" ht="22" customHeight="1" x14ac:dyDescent="0.3">
      <c r="B75" s="66" t="s">
        <v>91</v>
      </c>
      <c r="C75" s="62" t="s">
        <v>92</v>
      </c>
      <c r="D75" s="40">
        <v>9</v>
      </c>
      <c r="E75" s="40">
        <v>0.2</v>
      </c>
      <c r="F75" s="41">
        <v>9.1999999999999993</v>
      </c>
      <c r="G75" s="252">
        <f t="shared" si="3"/>
        <v>19.227999999999998</v>
      </c>
      <c r="H75" s="253">
        <f>IF((ABS((J60-J59)*E75/100))&gt;0.1, (J60-J59)*E75/100, 0)</f>
        <v>0</v>
      </c>
      <c r="I75" s="37"/>
      <c r="J75" s="1"/>
      <c r="K75" s="1"/>
      <c r="L75" s="1"/>
    </row>
    <row r="76" spans="2:17" ht="22" customHeight="1" x14ac:dyDescent="0.3">
      <c r="B76" s="66" t="s">
        <v>93</v>
      </c>
      <c r="C76" s="62" t="s">
        <v>94</v>
      </c>
      <c r="D76" s="40">
        <v>9</v>
      </c>
      <c r="E76" s="40">
        <v>0.2</v>
      </c>
      <c r="F76" s="41">
        <v>9.1999999999999993</v>
      </c>
      <c r="G76" s="252">
        <f t="shared" si="3"/>
        <v>19.227999999999998</v>
      </c>
      <c r="H76" s="253">
        <f>IF((ABS((J61-J60)*E76/100))&gt;0.1, (J61-J60)*E76/100, 0)</f>
        <v>0</v>
      </c>
      <c r="I76" s="37"/>
      <c r="J76" s="1"/>
      <c r="K76" s="1"/>
      <c r="L76" s="1"/>
    </row>
    <row r="77" spans="2:17" ht="22" customHeight="1" x14ac:dyDescent="0.3">
      <c r="B77" s="66" t="s">
        <v>95</v>
      </c>
      <c r="C77" s="62" t="s">
        <v>96</v>
      </c>
      <c r="D77" s="40">
        <v>7.5</v>
      </c>
      <c r="E77" s="40">
        <v>0.2</v>
      </c>
      <c r="F77" s="41">
        <v>7.7</v>
      </c>
      <c r="G77" s="252">
        <f t="shared" si="3"/>
        <v>16.093</v>
      </c>
      <c r="H77" s="253">
        <f>IF((ABS((J65-J61)*E77/100))&gt;0.1, (J65-J61)*E77/100, 0)</f>
        <v>0</v>
      </c>
      <c r="I77" s="37"/>
      <c r="J77" s="1"/>
      <c r="K77" s="1"/>
      <c r="L77" s="1"/>
    </row>
    <row r="78" spans="2:17" ht="22" customHeight="1" x14ac:dyDescent="0.3">
      <c r="B78" s="66" t="s">
        <v>97</v>
      </c>
      <c r="C78" s="62" t="s">
        <v>98</v>
      </c>
      <c r="D78" s="40">
        <v>7.5</v>
      </c>
      <c r="E78" s="40">
        <v>0.2</v>
      </c>
      <c r="F78" s="41">
        <v>7.7</v>
      </c>
      <c r="G78" s="252">
        <f t="shared" si="3"/>
        <v>16.093</v>
      </c>
      <c r="H78" s="253" t="e">
        <f>IF((ABS((#REF!-J65)*E78/100))&gt;0.1, (#REF!-J65)*E78/100, 0)</f>
        <v>#REF!</v>
      </c>
      <c r="I78" s="37"/>
      <c r="J78" s="1"/>
      <c r="K78" s="1"/>
      <c r="L78" s="1"/>
    </row>
    <row r="79" spans="2:17" ht="22" customHeight="1" x14ac:dyDescent="0.3">
      <c r="B79" s="66" t="s">
        <v>99</v>
      </c>
      <c r="C79" s="62" t="s">
        <v>100</v>
      </c>
      <c r="D79" s="40">
        <v>7.5</v>
      </c>
      <c r="E79" s="40">
        <v>0.2</v>
      </c>
      <c r="F79" s="41">
        <v>7.7</v>
      </c>
      <c r="G79" s="252">
        <f t="shared" si="3"/>
        <v>16.093</v>
      </c>
      <c r="H79" s="253" t="e">
        <f>IF((ABS((J66-#REF!)*E79/100))&gt;0.1, (J66-#REF!)*E79/100, 0)</f>
        <v>#REF!</v>
      </c>
      <c r="I79" s="37"/>
      <c r="J79" s="1"/>
      <c r="K79" s="1"/>
      <c r="L79" s="1"/>
    </row>
    <row r="80" spans="2:17" ht="22" customHeight="1" x14ac:dyDescent="0.3">
      <c r="B80" s="66" t="s">
        <v>101</v>
      </c>
      <c r="C80" s="62" t="s">
        <v>102</v>
      </c>
      <c r="D80" s="40">
        <v>7.5</v>
      </c>
      <c r="E80" s="40">
        <v>0.2</v>
      </c>
      <c r="F80" s="41">
        <v>7.7</v>
      </c>
      <c r="G80" s="252">
        <f t="shared" si="3"/>
        <v>16.093</v>
      </c>
      <c r="H80" s="253">
        <f>IF((ABS((J67-J66)*E80/100))&gt;0.1, (J67-J66)*E80/100, 0)</f>
        <v>0</v>
      </c>
      <c r="I80" s="37"/>
      <c r="J80" s="1"/>
      <c r="K80" s="1"/>
      <c r="L80" s="1"/>
    </row>
    <row r="81" spans="2:14" ht="22" customHeight="1" x14ac:dyDescent="0.25">
      <c r="B81" s="66" t="s">
        <v>103</v>
      </c>
      <c r="C81" s="62" t="s">
        <v>104</v>
      </c>
      <c r="D81" s="40">
        <v>13.5</v>
      </c>
      <c r="E81" s="40">
        <v>0.2</v>
      </c>
      <c r="F81" s="41">
        <v>13.7</v>
      </c>
      <c r="G81" s="252">
        <f t="shared" si="3"/>
        <v>28.632999999999996</v>
      </c>
      <c r="H81" s="253">
        <f>IF((ABS((J68-J67)*E81/100))&gt;0.1, (J68-J67)*E81/100, 0)</f>
        <v>0</v>
      </c>
      <c r="J81" s="1"/>
      <c r="K81" s="1"/>
      <c r="L81" s="1"/>
      <c r="N81" s="63"/>
    </row>
    <row r="82" spans="2:14" ht="22" customHeight="1" thickBot="1" x14ac:dyDescent="0.3">
      <c r="B82" s="13" t="s">
        <v>105</v>
      </c>
      <c r="C82" s="67" t="s">
        <v>106</v>
      </c>
      <c r="D82" s="68">
        <v>12</v>
      </c>
      <c r="E82" s="68">
        <v>0.2</v>
      </c>
      <c r="F82" s="69">
        <v>12.2</v>
      </c>
      <c r="G82" s="250">
        <f t="shared" si="3"/>
        <v>25.497999999999998</v>
      </c>
      <c r="H82" s="251">
        <f>IF((ABS((J69-J68)*E82/100))&gt;0.1, (J69-J68)*E82/100, 0)</f>
        <v>0</v>
      </c>
      <c r="I82" s="9"/>
      <c r="J82" s="1"/>
      <c r="K82" s="1"/>
      <c r="L82" s="1"/>
    </row>
    <row r="83" spans="2:14" ht="56.25" customHeight="1" thickBot="1" x14ac:dyDescent="0.3">
      <c r="I83" s="31"/>
      <c r="J83" s="1"/>
      <c r="K83" s="1"/>
      <c r="L83" s="1"/>
    </row>
    <row r="84" spans="2:14" ht="46" customHeight="1" thickBot="1" x14ac:dyDescent="0.35">
      <c r="B84" s="254" t="s">
        <v>107</v>
      </c>
      <c r="C84" s="229"/>
      <c r="D84" s="229"/>
      <c r="E84" s="229"/>
      <c r="F84" s="229"/>
      <c r="G84" s="229"/>
      <c r="H84" s="230"/>
      <c r="I84" s="37"/>
      <c r="J84" s="1"/>
      <c r="K84" s="1"/>
      <c r="L84" s="1"/>
    </row>
    <row r="85" spans="2:14" ht="43.5" customHeight="1" thickBot="1" x14ac:dyDescent="0.35">
      <c r="B85" s="64" t="s">
        <v>23</v>
      </c>
      <c r="C85" s="29" t="s">
        <v>24</v>
      </c>
      <c r="D85" s="30" t="s">
        <v>25</v>
      </c>
      <c r="E85" s="30" t="s">
        <v>87</v>
      </c>
      <c r="F85" s="30" t="s">
        <v>27</v>
      </c>
      <c r="G85" s="255" t="s">
        <v>88</v>
      </c>
      <c r="H85" s="256"/>
      <c r="I85" s="37"/>
      <c r="J85" s="1"/>
      <c r="K85" s="1"/>
      <c r="L85" s="1"/>
    </row>
    <row r="86" spans="2:14" ht="22" customHeight="1" x14ac:dyDescent="0.25">
      <c r="B86" s="70" t="s">
        <v>108</v>
      </c>
      <c r="C86" s="71" t="s">
        <v>109</v>
      </c>
      <c r="D86" s="72">
        <v>6.5</v>
      </c>
      <c r="E86" s="73">
        <v>1</v>
      </c>
      <c r="F86" s="74">
        <v>7.5</v>
      </c>
      <c r="G86" s="257">
        <f>IF((ABS(($K$149-$K$148)*F86/100))&gt;0.1, ($K$149-$K$148)*F86/100, 0)</f>
        <v>15.675000000000001</v>
      </c>
      <c r="H86" s="258">
        <f>IF((ABS((J73-J72)*E86/100))&gt;0.1, (J73-J72)*E86/100, 0)</f>
        <v>0</v>
      </c>
      <c r="J86" s="1"/>
      <c r="K86" s="1"/>
      <c r="L86" s="1"/>
      <c r="N86" s="63"/>
    </row>
    <row r="87" spans="2:14" ht="22" customHeight="1" thickBot="1" x14ac:dyDescent="0.3">
      <c r="B87" s="75" t="s">
        <v>110</v>
      </c>
      <c r="C87" s="67" t="s">
        <v>111</v>
      </c>
      <c r="D87" s="68">
        <v>6.5</v>
      </c>
      <c r="E87" s="68">
        <v>1</v>
      </c>
      <c r="F87" s="69">
        <v>7.5</v>
      </c>
      <c r="G87" s="250">
        <f>IF((ABS(($K$149-$K$148)*F87/100))&gt;0.1, ($K$149-$K$148)*F87/100, 0)</f>
        <v>15.675000000000001</v>
      </c>
      <c r="H87" s="251">
        <f>IF((ABS((J74-J73)*E87/100))&gt;0.1, (J74-J73)*E87/100, 0)</f>
        <v>0</v>
      </c>
      <c r="J87" s="1"/>
      <c r="K87" s="1"/>
      <c r="L87" s="1"/>
    </row>
    <row r="88" spans="2:14" ht="43.5" customHeight="1" thickBot="1" x14ac:dyDescent="0.3">
      <c r="J88" s="1"/>
      <c r="K88" s="1"/>
      <c r="L88" s="1"/>
    </row>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18" t="s">
        <v>115</v>
      </c>
      <c r="D92" s="77" t="s">
        <v>116</v>
      </c>
      <c r="E92" s="243" t="s">
        <v>117</v>
      </c>
      <c r="F92" s="243"/>
      <c r="G92" s="244" t="s">
        <v>118</v>
      </c>
      <c r="H92" s="245"/>
    </row>
    <row r="93" spans="2:14" ht="33" customHeight="1" thickBot="1" x14ac:dyDescent="0.3">
      <c r="B93" s="232"/>
      <c r="C93" s="249">
        <v>235</v>
      </c>
      <c r="D93" s="249"/>
      <c r="E93" s="249"/>
      <c r="F93" s="249"/>
      <c r="G93" s="246"/>
      <c r="H93" s="247"/>
      <c r="J93" s="1"/>
      <c r="K93" s="1"/>
      <c r="L93" s="1"/>
    </row>
    <row r="94" spans="2:14" s="78" customFormat="1" ht="33" customHeight="1" x14ac:dyDescent="0.35">
      <c r="B94" s="224"/>
      <c r="C94" s="224"/>
      <c r="D94" s="224"/>
      <c r="E94" s="224"/>
      <c r="F94" s="224"/>
      <c r="G94" s="224"/>
      <c r="H94" s="224"/>
    </row>
    <row r="95" spans="2:14" s="78" customFormat="1" ht="33" customHeight="1" x14ac:dyDescent="0.35">
      <c r="B95" s="225" t="s">
        <v>119</v>
      </c>
      <c r="C95" s="225"/>
      <c r="D95" s="225"/>
      <c r="E95" s="225"/>
      <c r="F95" s="225"/>
      <c r="G95" s="225"/>
      <c r="H95" s="225"/>
    </row>
    <row r="96" spans="2:14" s="78" customFormat="1" ht="40.5" customHeight="1" x14ac:dyDescent="0.35">
      <c r="B96" s="226" t="s">
        <v>120</v>
      </c>
      <c r="C96" s="226"/>
      <c r="E96" s="79"/>
      <c r="F96" s="79"/>
      <c r="G96" s="79"/>
      <c r="H96" s="79"/>
    </row>
    <row r="97" spans="2:17" s="78" customFormat="1" ht="33" customHeight="1" x14ac:dyDescent="0.35">
      <c r="C97" s="103" t="str">
        <f>CONCATENATE(" $45.000"," +")</f>
        <v xml:space="preserve"> $45.000 +</v>
      </c>
      <c r="D97" s="104">
        <f>G22</f>
        <v>0.89114042553191486</v>
      </c>
      <c r="E97" s="105" t="s">
        <v>163</v>
      </c>
      <c r="F97" s="80">
        <f>(45+G22)</f>
        <v>45.891140425531916</v>
      </c>
      <c r="G97" s="18"/>
      <c r="H97" s="18"/>
    </row>
    <row r="98" spans="2:17" ht="43.5" customHeight="1" x14ac:dyDescent="0.4">
      <c r="B98" s="227" t="s">
        <v>121</v>
      </c>
      <c r="C98" s="227"/>
      <c r="D98" s="106">
        <f>F97</f>
        <v>45.891140425531916</v>
      </c>
      <c r="E98" s="81" t="s">
        <v>122</v>
      </c>
      <c r="F98" s="78"/>
      <c r="G98" s="18"/>
      <c r="H98" s="18"/>
      <c r="J98" s="1"/>
      <c r="K98" s="1"/>
      <c r="L98" s="1"/>
    </row>
    <row r="99" spans="2:17" ht="31.5" customHeight="1" thickBot="1" x14ac:dyDescent="0.4">
      <c r="B99" s="78"/>
      <c r="C99" s="78"/>
      <c r="D99" s="80"/>
      <c r="E99" s="18"/>
      <c r="F99" s="18"/>
      <c r="G99" s="18"/>
      <c r="H99" s="18"/>
      <c r="I99" s="9"/>
      <c r="J99" s="1"/>
      <c r="K99" s="1"/>
      <c r="L99" s="1"/>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18" t="s">
        <v>115</v>
      </c>
      <c r="D103" s="77" t="s">
        <v>116</v>
      </c>
      <c r="E103" s="243" t="s">
        <v>117</v>
      </c>
      <c r="F103" s="243"/>
      <c r="G103" s="244" t="s">
        <v>125</v>
      </c>
      <c r="H103" s="245"/>
    </row>
    <row r="104" spans="2:17" ht="33" customHeight="1" thickBot="1" x14ac:dyDescent="0.3">
      <c r="B104" s="232"/>
      <c r="C104" s="249">
        <v>235</v>
      </c>
      <c r="D104" s="249"/>
      <c r="E104" s="249"/>
      <c r="F104" s="249"/>
      <c r="G104" s="246"/>
      <c r="H104" s="247"/>
      <c r="J104" s="1"/>
      <c r="K104" s="1"/>
      <c r="L104" s="1"/>
    </row>
    <row r="105" spans="2:17" s="78" customFormat="1" ht="33" customHeight="1" x14ac:dyDescent="0.35">
      <c r="B105" s="224"/>
      <c r="C105" s="224"/>
      <c r="D105" s="224"/>
      <c r="E105" s="224"/>
      <c r="F105" s="224"/>
      <c r="G105" s="224"/>
      <c r="H105" s="224"/>
    </row>
    <row r="106" spans="2:17" s="78" customFormat="1" ht="33" customHeight="1" x14ac:dyDescent="0.35">
      <c r="B106" s="225" t="s">
        <v>126</v>
      </c>
      <c r="C106" s="225"/>
      <c r="D106" s="225"/>
      <c r="E106" s="225"/>
      <c r="F106" s="225"/>
      <c r="G106" s="225"/>
      <c r="H106" s="225"/>
    </row>
    <row r="107" spans="2:17" s="78" customFormat="1" ht="40.5" customHeight="1" x14ac:dyDescent="0.35">
      <c r="B107" s="226" t="s">
        <v>120</v>
      </c>
      <c r="C107" s="226"/>
      <c r="E107" s="79"/>
      <c r="F107" s="79"/>
      <c r="G107" s="79"/>
      <c r="H107" s="79"/>
    </row>
    <row r="108" spans="2:17" s="78" customFormat="1" ht="33" customHeight="1" x14ac:dyDescent="0.35">
      <c r="C108" s="103" t="str">
        <f>CONCATENATE(" $45.000"," +")</f>
        <v xml:space="preserve"> $45.000 +</v>
      </c>
      <c r="D108" s="104">
        <f>G61</f>
        <v>0.49982127659574466</v>
      </c>
      <c r="E108" s="105" t="s">
        <v>163</v>
      </c>
      <c r="F108" s="80">
        <f>(45+G61)</f>
        <v>45.499821276595746</v>
      </c>
      <c r="G108" s="18"/>
      <c r="H108" s="18"/>
    </row>
    <row r="109" spans="2:17" ht="43.5" customHeight="1" x14ac:dyDescent="0.4">
      <c r="B109" s="227" t="s">
        <v>121</v>
      </c>
      <c r="C109" s="227"/>
      <c r="D109" s="106">
        <f>F108</f>
        <v>45.499821276595746</v>
      </c>
      <c r="E109" s="81" t="s">
        <v>122</v>
      </c>
      <c r="F109" s="78"/>
      <c r="G109" s="18"/>
      <c r="H109" s="18"/>
      <c r="J109" s="1"/>
      <c r="K109" s="1"/>
      <c r="L109" s="1"/>
    </row>
    <row r="110" spans="2:17" ht="33" customHeight="1" thickBot="1" x14ac:dyDescent="0.4">
      <c r="B110" s="78"/>
      <c r="C110" s="78"/>
      <c r="D110" s="80"/>
      <c r="E110" s="18"/>
      <c r="F110" s="18"/>
      <c r="G110" s="18"/>
      <c r="H110" s="18"/>
      <c r="I110" s="9"/>
      <c r="J110" s="1"/>
      <c r="K110" s="1"/>
      <c r="L110" s="1"/>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18" t="s">
        <v>115</v>
      </c>
      <c r="D114" s="77" t="s">
        <v>116</v>
      </c>
      <c r="E114" s="243" t="s">
        <v>117</v>
      </c>
      <c r="F114" s="243"/>
      <c r="G114" s="244" t="s">
        <v>125</v>
      </c>
      <c r="H114" s="245"/>
    </row>
    <row r="115" spans="2:17" ht="33" customHeight="1" thickBot="1" x14ac:dyDescent="0.3">
      <c r="B115" s="232"/>
      <c r="C115" s="249">
        <v>2000</v>
      </c>
      <c r="D115" s="249"/>
      <c r="E115" s="249"/>
      <c r="F115" s="249"/>
      <c r="G115" s="246"/>
      <c r="H115" s="247"/>
      <c r="J115" s="1"/>
      <c r="K115" s="1"/>
      <c r="L115" s="1"/>
    </row>
    <row r="116" spans="2:17" s="78" customFormat="1" ht="33" customHeight="1" x14ac:dyDescent="0.35">
      <c r="B116" s="224"/>
      <c r="C116" s="224"/>
      <c r="D116" s="224"/>
      <c r="E116" s="224"/>
      <c r="F116" s="224"/>
      <c r="G116" s="224"/>
      <c r="H116" s="224"/>
    </row>
    <row r="117" spans="2:17" s="78" customFormat="1" ht="33" customHeight="1" x14ac:dyDescent="0.35">
      <c r="B117" s="225" t="s">
        <v>129</v>
      </c>
      <c r="C117" s="225"/>
      <c r="D117" s="225"/>
      <c r="E117" s="225"/>
      <c r="F117" s="225"/>
      <c r="G117" s="225"/>
      <c r="H117" s="225"/>
    </row>
    <row r="118" spans="2:17" s="78" customFormat="1" ht="40.5" customHeight="1" x14ac:dyDescent="0.35">
      <c r="B118" s="226" t="s">
        <v>120</v>
      </c>
      <c r="C118" s="226"/>
      <c r="E118" s="79"/>
      <c r="F118" s="79"/>
      <c r="G118" s="79"/>
      <c r="H118" s="79"/>
    </row>
    <row r="119" spans="2:17" s="78" customFormat="1" ht="33" customHeight="1" x14ac:dyDescent="0.35">
      <c r="C119" s="103" t="str">
        <f>CONCATENATE(" $45.000"," +")</f>
        <v xml:space="preserve"> $45.000 +</v>
      </c>
      <c r="D119" s="104">
        <f>G67</f>
        <v>4.2008999999999998E-2</v>
      </c>
      <c r="E119" s="105" t="s">
        <v>163</v>
      </c>
      <c r="F119" s="80">
        <f>(45+G67)</f>
        <v>45.042009</v>
      </c>
      <c r="G119" s="18"/>
      <c r="H119" s="18"/>
    </row>
    <row r="120" spans="2:17" ht="43.5" customHeight="1" x14ac:dyDescent="0.4">
      <c r="B120" s="227" t="s">
        <v>121</v>
      </c>
      <c r="C120" s="227"/>
      <c r="D120" s="106">
        <f>F119</f>
        <v>45.042009</v>
      </c>
      <c r="E120" s="81" t="s">
        <v>130</v>
      </c>
      <c r="F120" s="78"/>
      <c r="G120" s="18"/>
      <c r="H120" s="18"/>
      <c r="J120" s="1"/>
      <c r="K120" s="1"/>
      <c r="L120" s="1"/>
    </row>
    <row r="121" spans="2:17" ht="34" customHeight="1" thickBot="1" x14ac:dyDescent="0.4">
      <c r="B121" s="78"/>
      <c r="C121" s="78"/>
      <c r="D121" s="80"/>
      <c r="E121" s="18"/>
      <c r="F121" s="18"/>
      <c r="G121" s="18"/>
      <c r="H121" s="18"/>
      <c r="I121" s="9"/>
      <c r="J121" s="1"/>
      <c r="K121" s="1"/>
      <c r="L121" s="1"/>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18" t="s">
        <v>115</v>
      </c>
      <c r="D125" s="77" t="s">
        <v>116</v>
      </c>
      <c r="E125" s="243" t="s">
        <v>117</v>
      </c>
      <c r="F125" s="243"/>
      <c r="G125" s="244" t="s">
        <v>118</v>
      </c>
      <c r="H125" s="245"/>
    </row>
    <row r="126" spans="2:17" ht="33" customHeight="1" thickBot="1" x14ac:dyDescent="0.3">
      <c r="B126" s="232"/>
      <c r="C126" s="248">
        <v>14400</v>
      </c>
      <c r="D126" s="249"/>
      <c r="E126" s="249"/>
      <c r="F126" s="249"/>
      <c r="G126" s="246"/>
      <c r="H126" s="247"/>
      <c r="J126" s="1"/>
      <c r="K126" s="1"/>
      <c r="L126" s="1"/>
    </row>
    <row r="127" spans="2:17" s="78" customFormat="1" ht="33" customHeight="1" x14ac:dyDescent="0.35">
      <c r="B127" s="224"/>
      <c r="C127" s="224"/>
      <c r="D127" s="224"/>
      <c r="E127" s="224"/>
      <c r="F127" s="224"/>
      <c r="G127" s="224"/>
      <c r="H127" s="224"/>
    </row>
    <row r="128" spans="2:17" s="78" customFormat="1" ht="33" customHeight="1" x14ac:dyDescent="0.35">
      <c r="B128" s="225" t="s">
        <v>133</v>
      </c>
      <c r="C128" s="225"/>
      <c r="D128" s="225"/>
      <c r="E128" s="225"/>
      <c r="F128" s="225"/>
      <c r="G128" s="225"/>
      <c r="H128" s="225"/>
    </row>
    <row r="129" spans="2:17" s="78" customFormat="1" ht="40.5" customHeight="1" x14ac:dyDescent="0.35">
      <c r="B129" s="226" t="s">
        <v>120</v>
      </c>
      <c r="C129" s="226"/>
      <c r="E129" s="79"/>
      <c r="F129" s="79"/>
      <c r="G129" s="79"/>
      <c r="H129" s="79"/>
    </row>
    <row r="130" spans="2:17" s="78" customFormat="1" ht="33" customHeight="1" x14ac:dyDescent="0.35">
      <c r="C130" s="103" t="str">
        <f>CONCATENATE(" $45.000"," +")</f>
        <v xml:space="preserve"> $45.000 +</v>
      </c>
      <c r="D130" s="104">
        <f>G70</f>
        <v>8.156805555555556E-3</v>
      </c>
      <c r="E130" s="105" t="s">
        <v>163</v>
      </c>
      <c r="F130" s="80">
        <f>(45+G70)</f>
        <v>45.008156805555558</v>
      </c>
      <c r="G130" s="18"/>
      <c r="H130" s="18"/>
    </row>
    <row r="131" spans="2:17" ht="43.5" customHeight="1" x14ac:dyDescent="0.4">
      <c r="B131" s="227" t="s">
        <v>121</v>
      </c>
      <c r="C131" s="227"/>
      <c r="D131" s="106">
        <f>F130</f>
        <v>45.008156805555558</v>
      </c>
      <c r="E131" s="239" t="s">
        <v>134</v>
      </c>
      <c r="F131" s="239"/>
      <c r="G131" s="18"/>
      <c r="H131" s="78"/>
      <c r="J131" s="1"/>
      <c r="K131" s="1"/>
      <c r="L131" s="1"/>
    </row>
    <row r="132" spans="2:17" ht="27" customHeight="1" thickBot="1" x14ac:dyDescent="0.4">
      <c r="B132" s="78"/>
      <c r="C132" s="78"/>
      <c r="D132" s="80"/>
      <c r="E132" s="18"/>
      <c r="F132" s="18"/>
      <c r="G132" s="18"/>
      <c r="H132" s="18"/>
      <c r="I132" s="9"/>
      <c r="J132" s="1"/>
      <c r="K132" s="1"/>
      <c r="L132" s="1"/>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c r="J137" s="1"/>
      <c r="K137" s="1"/>
      <c r="L137" s="1"/>
    </row>
    <row r="138" spans="2:17" s="78" customFormat="1" ht="33" customHeight="1" x14ac:dyDescent="0.35">
      <c r="B138" s="224"/>
      <c r="C138" s="224"/>
      <c r="D138" s="224"/>
      <c r="E138" s="224"/>
      <c r="F138" s="224"/>
      <c r="G138" s="224"/>
      <c r="H138" s="224"/>
    </row>
    <row r="139" spans="2:17" s="78" customFormat="1" ht="33" customHeight="1" x14ac:dyDescent="0.35">
      <c r="B139" s="225" t="s">
        <v>137</v>
      </c>
      <c r="C139" s="225"/>
      <c r="D139" s="225"/>
      <c r="E139" s="225"/>
      <c r="F139" s="225"/>
      <c r="G139" s="225"/>
      <c r="H139" s="225"/>
    </row>
    <row r="140" spans="2:17" s="78" customFormat="1" ht="40.5" customHeight="1" x14ac:dyDescent="0.35">
      <c r="B140" s="226" t="s">
        <v>120</v>
      </c>
      <c r="C140" s="226"/>
      <c r="E140" s="79"/>
      <c r="F140" s="79"/>
      <c r="G140" s="79"/>
      <c r="H140" s="79"/>
    </row>
    <row r="141" spans="2:17" s="78" customFormat="1" ht="33" customHeight="1" thickBot="1" x14ac:dyDescent="0.4">
      <c r="C141" s="103" t="str">
        <f>CONCATENATE(" $45.000"," +")</f>
        <v xml:space="preserve"> $45.000 +</v>
      </c>
      <c r="D141" s="104">
        <f>G74</f>
        <v>19.227999999999998</v>
      </c>
      <c r="E141" s="105" t="s">
        <v>163</v>
      </c>
      <c r="F141" s="80">
        <f>(45+G74)</f>
        <v>64.227999999999994</v>
      </c>
      <c r="G141" s="18"/>
      <c r="H141" s="18"/>
    </row>
    <row r="142" spans="2:17" ht="18.5" thickBot="1" x14ac:dyDescent="0.45">
      <c r="B142" s="227" t="s">
        <v>121</v>
      </c>
      <c r="C142" s="227"/>
      <c r="D142" s="106">
        <f>F141</f>
        <v>64.227999999999994</v>
      </c>
      <c r="E142" s="81" t="s">
        <v>13</v>
      </c>
      <c r="F142" s="81"/>
      <c r="G142" s="18"/>
      <c r="H142" s="78"/>
      <c r="J142" s="285" t="s">
        <v>138</v>
      </c>
      <c r="K142" s="286"/>
      <c r="M142" s="287" t="s">
        <v>139</v>
      </c>
      <c r="N142" s="237"/>
      <c r="O142" s="24"/>
    </row>
    <row r="143" spans="2:17" ht="17.5" x14ac:dyDescent="0.35">
      <c r="B143" s="78"/>
      <c r="C143" s="78"/>
      <c r="D143" s="80"/>
      <c r="E143" s="18"/>
      <c r="F143" s="18"/>
      <c r="G143" s="18"/>
      <c r="H143" s="18"/>
      <c r="J143" s="82"/>
      <c r="K143" s="83"/>
      <c r="M143" s="288"/>
      <c r="N143" s="289"/>
      <c r="O143" s="24"/>
    </row>
    <row r="144" spans="2:17" ht="15.5" x14ac:dyDescent="0.25">
      <c r="J144" s="84" t="s">
        <v>140</v>
      </c>
      <c r="K144" s="85">
        <v>2022</v>
      </c>
      <c r="M144" s="290"/>
      <c r="N144" s="291"/>
      <c r="O144" s="24"/>
    </row>
    <row r="145" spans="10:15" ht="15.5" x14ac:dyDescent="0.25">
      <c r="J145" s="84" t="s">
        <v>141</v>
      </c>
      <c r="K145" s="85" t="s">
        <v>152</v>
      </c>
      <c r="L145" s="86"/>
      <c r="M145" s="87" t="s">
        <v>143</v>
      </c>
      <c r="N145" s="88">
        <v>2022</v>
      </c>
      <c r="O145" s="24"/>
    </row>
    <row r="146" spans="10:15" ht="16" thickBot="1" x14ac:dyDescent="0.3">
      <c r="J146" s="89"/>
      <c r="K146" s="90"/>
      <c r="M146" s="91" t="s">
        <v>144</v>
      </c>
      <c r="N146" s="92" t="s">
        <v>145</v>
      </c>
    </row>
    <row r="147" spans="10:15" ht="16" thickBot="1" x14ac:dyDescent="0.3">
      <c r="J147" s="283" t="s">
        <v>0</v>
      </c>
      <c r="K147" s="284"/>
      <c r="M147" s="91" t="s">
        <v>146</v>
      </c>
      <c r="N147" s="93" t="s">
        <v>116</v>
      </c>
    </row>
    <row r="148" spans="10:15" ht="15.5" x14ac:dyDescent="0.25">
      <c r="J148" s="84" t="s">
        <v>147</v>
      </c>
      <c r="K148" s="94">
        <v>570</v>
      </c>
      <c r="M148" s="91" t="s">
        <v>148</v>
      </c>
      <c r="N148" s="93" t="s">
        <v>116</v>
      </c>
    </row>
    <row r="149" spans="10:15" ht="16" thickBot="1" x14ac:dyDescent="0.3">
      <c r="J149" s="95" t="s">
        <v>149</v>
      </c>
      <c r="K149" s="96">
        <v>779</v>
      </c>
      <c r="M149" s="91" t="s">
        <v>150</v>
      </c>
      <c r="N149" s="93" t="s">
        <v>116</v>
      </c>
    </row>
    <row r="150" spans="10:15" ht="15.5" x14ac:dyDescent="0.25">
      <c r="J150" s="1"/>
      <c r="K150" s="1"/>
      <c r="M150" s="91" t="s">
        <v>142</v>
      </c>
      <c r="N150" s="97">
        <v>655</v>
      </c>
    </row>
    <row r="151" spans="10:15" ht="15.5" x14ac:dyDescent="0.25">
      <c r="J151" s="1"/>
      <c r="K151" s="1"/>
      <c r="M151" s="91" t="s">
        <v>151</v>
      </c>
      <c r="N151" s="97">
        <v>719</v>
      </c>
    </row>
    <row r="152" spans="10:15" ht="15.5" x14ac:dyDescent="0.25">
      <c r="J152" s="1"/>
      <c r="K152" s="1"/>
      <c r="M152" s="91" t="s">
        <v>152</v>
      </c>
      <c r="N152" s="97">
        <v>779</v>
      </c>
    </row>
    <row r="153" spans="10:15" ht="15.5" x14ac:dyDescent="0.25">
      <c r="J153" s="1"/>
      <c r="K153" s="1"/>
      <c r="M153" s="91" t="s">
        <v>153</v>
      </c>
      <c r="N153" s="97"/>
    </row>
    <row r="154" spans="10:15" ht="15.5" x14ac:dyDescent="0.25">
      <c r="J154" s="98"/>
      <c r="K154" s="99"/>
      <c r="M154" s="91" t="s">
        <v>154</v>
      </c>
      <c r="N154" s="97"/>
    </row>
    <row r="155" spans="10:15" ht="15.5" x14ac:dyDescent="0.25">
      <c r="J155" s="100"/>
      <c r="K155" s="99"/>
      <c r="M155" s="91" t="s">
        <v>155</v>
      </c>
      <c r="N155" s="97"/>
    </row>
    <row r="156" spans="10:15" ht="15.5" x14ac:dyDescent="0.25">
      <c r="J156" s="100"/>
      <c r="K156" s="99"/>
      <c r="M156" s="91" t="s">
        <v>156</v>
      </c>
      <c r="N156" s="97"/>
    </row>
    <row r="157" spans="10:15" ht="15.5" x14ac:dyDescent="0.25">
      <c r="J157" s="100"/>
      <c r="K157" s="99"/>
      <c r="M157" s="91" t="s">
        <v>157</v>
      </c>
      <c r="N157" s="97"/>
    </row>
    <row r="158" spans="10:15" ht="16" thickBot="1" x14ac:dyDescent="0.3">
      <c r="K158" s="99"/>
      <c r="L158" s="1"/>
      <c r="M158" s="101" t="s">
        <v>158</v>
      </c>
      <c r="N158" s="102"/>
    </row>
    <row r="159" spans="10:15" ht="15.5" x14ac:dyDescent="0.25">
      <c r="M159" s="87"/>
      <c r="N159" s="88">
        <v>2023</v>
      </c>
    </row>
    <row r="160" spans="10:15" ht="15.5" x14ac:dyDescent="0.25">
      <c r="M160" s="91" t="s">
        <v>144</v>
      </c>
      <c r="N160" s="92" t="s">
        <v>145</v>
      </c>
    </row>
    <row r="161" spans="13:14" ht="15.5" x14ac:dyDescent="0.25">
      <c r="M161" s="91" t="s">
        <v>146</v>
      </c>
      <c r="N161" s="97"/>
    </row>
    <row r="162" spans="13:14" ht="15.5" x14ac:dyDescent="0.25">
      <c r="M162" s="91" t="s">
        <v>148</v>
      </c>
      <c r="N162" s="97"/>
    </row>
    <row r="163" spans="13:14" ht="15.5" x14ac:dyDescent="0.25">
      <c r="M163" s="91" t="s">
        <v>150</v>
      </c>
      <c r="N163" s="97"/>
    </row>
    <row r="164" spans="13:14" ht="15.5" x14ac:dyDescent="0.25">
      <c r="M164" s="91" t="s">
        <v>142</v>
      </c>
      <c r="N164" s="97"/>
    </row>
    <row r="165" spans="13:14" ht="15.5" x14ac:dyDescent="0.25">
      <c r="M165" s="91" t="s">
        <v>151</v>
      </c>
      <c r="N165" s="97"/>
    </row>
    <row r="166" spans="13:14" ht="15.5" x14ac:dyDescent="0.25">
      <c r="M166" s="91" t="s">
        <v>152</v>
      </c>
      <c r="N166" s="97"/>
    </row>
    <row r="167" spans="13:14" ht="15.5" x14ac:dyDescent="0.25">
      <c r="M167" s="91" t="s">
        <v>153</v>
      </c>
      <c r="N167" s="97"/>
    </row>
    <row r="168" spans="13:14" ht="15.5" x14ac:dyDescent="0.25">
      <c r="M168" s="91" t="s">
        <v>154</v>
      </c>
      <c r="N168" s="97"/>
    </row>
    <row r="169" spans="13:14" ht="15.5" x14ac:dyDescent="0.25">
      <c r="M169" s="91" t="s">
        <v>155</v>
      </c>
      <c r="N169" s="97"/>
    </row>
    <row r="170" spans="13:14" ht="15.5" x14ac:dyDescent="0.25">
      <c r="M170" s="91" t="s">
        <v>156</v>
      </c>
      <c r="N170" s="97"/>
    </row>
    <row r="171" spans="13:14" ht="15.5" x14ac:dyDescent="0.25">
      <c r="M171" s="91" t="s">
        <v>157</v>
      </c>
      <c r="N171" s="97"/>
    </row>
    <row r="172" spans="13:14" ht="16" thickBot="1" x14ac:dyDescent="0.3">
      <c r="M172" s="101" t="s">
        <v>158</v>
      </c>
      <c r="N172" s="102"/>
    </row>
    <row r="173" spans="13:14" ht="15.5" x14ac:dyDescent="0.25">
      <c r="M173" s="87"/>
      <c r="N173" s="88">
        <v>2024</v>
      </c>
    </row>
    <row r="174" spans="13:14" ht="15.5" x14ac:dyDescent="0.25">
      <c r="M174" s="91" t="s">
        <v>144</v>
      </c>
      <c r="N174" s="92" t="s">
        <v>145</v>
      </c>
    </row>
    <row r="175" spans="13:14" ht="15.5" x14ac:dyDescent="0.25">
      <c r="M175" s="91" t="s">
        <v>146</v>
      </c>
      <c r="N175" s="97"/>
    </row>
    <row r="176" spans="13:14" ht="15.5" x14ac:dyDescent="0.25">
      <c r="M176" s="91" t="s">
        <v>148</v>
      </c>
      <c r="N176" s="97"/>
    </row>
    <row r="177" spans="13:14" ht="15.5" x14ac:dyDescent="0.25">
      <c r="M177" s="91" t="s">
        <v>150</v>
      </c>
      <c r="N177" s="97"/>
    </row>
    <row r="178" spans="13:14" ht="16" thickBot="1" x14ac:dyDescent="0.3">
      <c r="M178" s="101" t="s">
        <v>142</v>
      </c>
      <c r="N178" s="102"/>
    </row>
  </sheetData>
  <sheetProtection algorithmName="SHA-512" hashValue="16D3QoJZDv283cGZ5149XtgxkxNelEWMv0sO2jp8YhPa1OcocC06lYhF9GoIH9w+APTms97BKLaZAsBCCqngPg==" saltValue="WhcxAtwr7xsTYFpQ920Ejg==" spinCount="100000" sheet="1" formatColumns="0" formatRows="0"/>
  <mergeCells count="145">
    <mergeCell ref="B1:D1"/>
    <mergeCell ref="C3:E3"/>
    <mergeCell ref="G3:H3"/>
    <mergeCell ref="C4:E4"/>
    <mergeCell ref="G4:H4"/>
    <mergeCell ref="B6:E6"/>
    <mergeCell ref="F6:G6"/>
    <mergeCell ref="B12:E12"/>
    <mergeCell ref="B13:H13"/>
    <mergeCell ref="B14:H14"/>
    <mergeCell ref="B15:H15"/>
    <mergeCell ref="B16:H16"/>
    <mergeCell ref="B17:H17"/>
    <mergeCell ref="B7:E7"/>
    <mergeCell ref="B8:H8"/>
    <mergeCell ref="B9:H9"/>
    <mergeCell ref="B10:C10"/>
    <mergeCell ref="D10:F10"/>
    <mergeCell ref="B11:H11"/>
    <mergeCell ref="G24:H24"/>
    <mergeCell ref="G25:H25"/>
    <mergeCell ref="G26:H26"/>
    <mergeCell ref="G27:H27"/>
    <mergeCell ref="G28:H28"/>
    <mergeCell ref="G29:H29"/>
    <mergeCell ref="B18:H18"/>
    <mergeCell ref="B19:H19"/>
    <mergeCell ref="B20:H20"/>
    <mergeCell ref="G21:H21"/>
    <mergeCell ref="G22:H22"/>
    <mergeCell ref="G23:H23"/>
    <mergeCell ref="G36:H36"/>
    <mergeCell ref="G37:H37"/>
    <mergeCell ref="G38:H38"/>
    <mergeCell ref="G39:H39"/>
    <mergeCell ref="G40:H40"/>
    <mergeCell ref="G41:H41"/>
    <mergeCell ref="G30:H30"/>
    <mergeCell ref="G31:H31"/>
    <mergeCell ref="G32:H32"/>
    <mergeCell ref="G33:H33"/>
    <mergeCell ref="G34:H34"/>
    <mergeCell ref="G35:H35"/>
    <mergeCell ref="G48:H48"/>
    <mergeCell ref="G49:H49"/>
    <mergeCell ref="G50:H50"/>
    <mergeCell ref="G51:H51"/>
    <mergeCell ref="G52:H52"/>
    <mergeCell ref="B53:H53"/>
    <mergeCell ref="G42:H42"/>
    <mergeCell ref="G43:H43"/>
    <mergeCell ref="G44:H44"/>
    <mergeCell ref="G45:H45"/>
    <mergeCell ref="G46:H46"/>
    <mergeCell ref="G47:H47"/>
    <mergeCell ref="G62:H62"/>
    <mergeCell ref="G63:H63"/>
    <mergeCell ref="G64:H64"/>
    <mergeCell ref="G65:H65"/>
    <mergeCell ref="G66:H66"/>
    <mergeCell ref="G67:H67"/>
    <mergeCell ref="B55:H55"/>
    <mergeCell ref="G56:H56"/>
    <mergeCell ref="G57:H57"/>
    <mergeCell ref="B59:H59"/>
    <mergeCell ref="G60:H60"/>
    <mergeCell ref="G61:H61"/>
    <mergeCell ref="G75:H75"/>
    <mergeCell ref="G76:H76"/>
    <mergeCell ref="G77:H77"/>
    <mergeCell ref="G78:H78"/>
    <mergeCell ref="G79:H79"/>
    <mergeCell ref="G80:H80"/>
    <mergeCell ref="B68:H68"/>
    <mergeCell ref="G69:H69"/>
    <mergeCell ref="G70:H70"/>
    <mergeCell ref="B72:H72"/>
    <mergeCell ref="G73:H73"/>
    <mergeCell ref="G74:H74"/>
    <mergeCell ref="B89:H89"/>
    <mergeCell ref="B90:H90"/>
    <mergeCell ref="B91:H91"/>
    <mergeCell ref="B92:B93"/>
    <mergeCell ref="E92:F92"/>
    <mergeCell ref="G92:H93"/>
    <mergeCell ref="C93:F93"/>
    <mergeCell ref="G81:H81"/>
    <mergeCell ref="G82:H82"/>
    <mergeCell ref="B84:H84"/>
    <mergeCell ref="G85:H85"/>
    <mergeCell ref="G86:H86"/>
    <mergeCell ref="G87:H87"/>
    <mergeCell ref="B102:H102"/>
    <mergeCell ref="B103:B104"/>
    <mergeCell ref="E103:F103"/>
    <mergeCell ref="G103:H104"/>
    <mergeCell ref="C104:F104"/>
    <mergeCell ref="B105:H105"/>
    <mergeCell ref="B94:H94"/>
    <mergeCell ref="B95:H95"/>
    <mergeCell ref="B96:C96"/>
    <mergeCell ref="B98:C98"/>
    <mergeCell ref="B100:H100"/>
    <mergeCell ref="B101:H101"/>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J147:K147"/>
    <mergeCell ref="B138:H138"/>
    <mergeCell ref="B139:H139"/>
    <mergeCell ref="B140:C140"/>
    <mergeCell ref="B142:C142"/>
    <mergeCell ref="J142:K142"/>
    <mergeCell ref="M142:N144"/>
    <mergeCell ref="B134:H134"/>
    <mergeCell ref="B135:H135"/>
    <mergeCell ref="B136:B137"/>
    <mergeCell ref="C136:C137"/>
    <mergeCell ref="D136:D137"/>
    <mergeCell ref="E136:F137"/>
    <mergeCell ref="G136:H137"/>
  </mergeCells>
  <dataValidations count="5">
    <dataValidation type="list" allowBlank="1" showInputMessage="1" showErrorMessage="1" sqref="K149" xr:uid="{98CD41FC-65DE-4C8A-A953-A1FBB94B126B}">
      <formula1>$N$145:$N$178</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3038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502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966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430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894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358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822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286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750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214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678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142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606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1070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534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AF6EC2C4-E4DC-463E-BEEC-989DC68BDF81}">
      <formula1>#REF!</formula1>
    </dataValidation>
    <dataValidation type="list" allowBlank="1" showInputMessage="1" showErrorMessage="1" sqref="WVR983034 K145 WLV983034 WBZ983034 VSD983034 VIH983034 UYL983034 UOP983034 UET983034 TUX983034 TLB983034 TBF983034 SRJ983034 SHN983034 RXR983034 RNV983034 RDZ983034 QUD983034 QKH983034 QAL983034 PQP983034 PGT983034 OWX983034 ONB983034 ODF983034 NTJ983034 NJN983034 MZR983034 MPV983034 MFZ983034 LWD983034 LMH983034 LCL983034 KSP983034 KIT983034 JYX983034 JPB983034 JFF983034 IVJ983034 ILN983034 IBR983034 HRV983034 HHZ983034 GYD983034 GOH983034 GEL983034 FUP983034 FKT983034 FAX983034 ERB983034 EHF983034 DXJ983034 DNN983034 DDR983034 CTV983034 CJZ983034 CAD983034 BQH983034 BGL983034 AWP983034 AMT983034 ACX983034 TB983034 JF983034 K983034 WVR917498 WLV917498 WBZ917498 VSD917498 VIH917498 UYL917498 UOP917498 UET917498 TUX917498 TLB917498 TBF917498 SRJ917498 SHN917498 RXR917498 RNV917498 RDZ917498 QUD917498 QKH917498 QAL917498 PQP917498 PGT917498 OWX917498 ONB917498 ODF917498 NTJ917498 NJN917498 MZR917498 MPV917498 MFZ917498 LWD917498 LMH917498 LCL917498 KSP917498 KIT917498 JYX917498 JPB917498 JFF917498 IVJ917498 ILN917498 IBR917498 HRV917498 HHZ917498 GYD917498 GOH917498 GEL917498 FUP917498 FKT917498 FAX917498 ERB917498 EHF917498 DXJ917498 DNN917498 DDR917498 CTV917498 CJZ917498 CAD917498 BQH917498 BGL917498 AWP917498 AMT917498 ACX917498 TB917498 JF917498 K917498 WVR851962 WLV851962 WBZ851962 VSD851962 VIH851962 UYL851962 UOP851962 UET851962 TUX851962 TLB851962 TBF851962 SRJ851962 SHN851962 RXR851962 RNV851962 RDZ851962 QUD851962 QKH851962 QAL851962 PQP851962 PGT851962 OWX851962 ONB851962 ODF851962 NTJ851962 NJN851962 MZR851962 MPV851962 MFZ851962 LWD851962 LMH851962 LCL851962 KSP851962 KIT851962 JYX851962 JPB851962 JFF851962 IVJ851962 ILN851962 IBR851962 HRV851962 HHZ851962 GYD851962 GOH851962 GEL851962 FUP851962 FKT851962 FAX851962 ERB851962 EHF851962 DXJ851962 DNN851962 DDR851962 CTV851962 CJZ851962 CAD851962 BQH851962 BGL851962 AWP851962 AMT851962 ACX851962 TB851962 JF851962 K851962 WVR786426 WLV786426 WBZ786426 VSD786426 VIH786426 UYL786426 UOP786426 UET786426 TUX786426 TLB786426 TBF786426 SRJ786426 SHN786426 RXR786426 RNV786426 RDZ786426 QUD786426 QKH786426 QAL786426 PQP786426 PGT786426 OWX786426 ONB786426 ODF786426 NTJ786426 NJN786426 MZR786426 MPV786426 MFZ786426 LWD786426 LMH786426 LCL786426 KSP786426 KIT786426 JYX786426 JPB786426 JFF786426 IVJ786426 ILN786426 IBR786426 HRV786426 HHZ786426 GYD786426 GOH786426 GEL786426 FUP786426 FKT786426 FAX786426 ERB786426 EHF786426 DXJ786426 DNN786426 DDR786426 CTV786426 CJZ786426 CAD786426 BQH786426 BGL786426 AWP786426 AMT786426 ACX786426 TB786426 JF786426 K786426 WVR720890 WLV720890 WBZ720890 VSD720890 VIH720890 UYL720890 UOP720890 UET720890 TUX720890 TLB720890 TBF720890 SRJ720890 SHN720890 RXR720890 RNV720890 RDZ720890 QUD720890 QKH720890 QAL720890 PQP720890 PGT720890 OWX720890 ONB720890 ODF720890 NTJ720890 NJN720890 MZR720890 MPV720890 MFZ720890 LWD720890 LMH720890 LCL720890 KSP720890 KIT720890 JYX720890 JPB720890 JFF720890 IVJ720890 ILN720890 IBR720890 HRV720890 HHZ720890 GYD720890 GOH720890 GEL720890 FUP720890 FKT720890 FAX720890 ERB720890 EHF720890 DXJ720890 DNN720890 DDR720890 CTV720890 CJZ720890 CAD720890 BQH720890 BGL720890 AWP720890 AMT720890 ACX720890 TB720890 JF720890 K720890 WVR655354 WLV655354 WBZ655354 VSD655354 VIH655354 UYL655354 UOP655354 UET655354 TUX655354 TLB655354 TBF655354 SRJ655354 SHN655354 RXR655354 RNV655354 RDZ655354 QUD655354 QKH655354 QAL655354 PQP655354 PGT655354 OWX655354 ONB655354 ODF655354 NTJ655354 NJN655354 MZR655354 MPV655354 MFZ655354 LWD655354 LMH655354 LCL655354 KSP655354 KIT655354 JYX655354 JPB655354 JFF655354 IVJ655354 ILN655354 IBR655354 HRV655354 HHZ655354 GYD655354 GOH655354 GEL655354 FUP655354 FKT655354 FAX655354 ERB655354 EHF655354 DXJ655354 DNN655354 DDR655354 CTV655354 CJZ655354 CAD655354 BQH655354 BGL655354 AWP655354 AMT655354 ACX655354 TB655354 JF655354 K655354 WVR589818 WLV589818 WBZ589818 VSD589818 VIH589818 UYL589818 UOP589818 UET589818 TUX589818 TLB589818 TBF589818 SRJ589818 SHN589818 RXR589818 RNV589818 RDZ589818 QUD589818 QKH589818 QAL589818 PQP589818 PGT589818 OWX589818 ONB589818 ODF589818 NTJ589818 NJN589818 MZR589818 MPV589818 MFZ589818 LWD589818 LMH589818 LCL589818 KSP589818 KIT589818 JYX589818 JPB589818 JFF589818 IVJ589818 ILN589818 IBR589818 HRV589818 HHZ589818 GYD589818 GOH589818 GEL589818 FUP589818 FKT589818 FAX589818 ERB589818 EHF589818 DXJ589818 DNN589818 DDR589818 CTV589818 CJZ589818 CAD589818 BQH589818 BGL589818 AWP589818 AMT589818 ACX589818 TB589818 JF589818 K589818 WVR524282 WLV524282 WBZ524282 VSD524282 VIH524282 UYL524282 UOP524282 UET524282 TUX524282 TLB524282 TBF524282 SRJ524282 SHN524282 RXR524282 RNV524282 RDZ524282 QUD524282 QKH524282 QAL524282 PQP524282 PGT524282 OWX524282 ONB524282 ODF524282 NTJ524282 NJN524282 MZR524282 MPV524282 MFZ524282 LWD524282 LMH524282 LCL524282 KSP524282 KIT524282 JYX524282 JPB524282 JFF524282 IVJ524282 ILN524282 IBR524282 HRV524282 HHZ524282 GYD524282 GOH524282 GEL524282 FUP524282 FKT524282 FAX524282 ERB524282 EHF524282 DXJ524282 DNN524282 DDR524282 CTV524282 CJZ524282 CAD524282 BQH524282 BGL524282 AWP524282 AMT524282 ACX524282 TB524282 JF524282 K524282 WVR458746 WLV458746 WBZ458746 VSD458746 VIH458746 UYL458746 UOP458746 UET458746 TUX458746 TLB458746 TBF458746 SRJ458746 SHN458746 RXR458746 RNV458746 RDZ458746 QUD458746 QKH458746 QAL458746 PQP458746 PGT458746 OWX458746 ONB458746 ODF458746 NTJ458746 NJN458746 MZR458746 MPV458746 MFZ458746 LWD458746 LMH458746 LCL458746 KSP458746 KIT458746 JYX458746 JPB458746 JFF458746 IVJ458746 ILN458746 IBR458746 HRV458746 HHZ458746 GYD458746 GOH458746 GEL458746 FUP458746 FKT458746 FAX458746 ERB458746 EHF458746 DXJ458746 DNN458746 DDR458746 CTV458746 CJZ458746 CAD458746 BQH458746 BGL458746 AWP458746 AMT458746 ACX458746 TB458746 JF458746 K458746 WVR393210 WLV393210 WBZ393210 VSD393210 VIH393210 UYL393210 UOP393210 UET393210 TUX393210 TLB393210 TBF393210 SRJ393210 SHN393210 RXR393210 RNV393210 RDZ393210 QUD393210 QKH393210 QAL393210 PQP393210 PGT393210 OWX393210 ONB393210 ODF393210 NTJ393210 NJN393210 MZR393210 MPV393210 MFZ393210 LWD393210 LMH393210 LCL393210 KSP393210 KIT393210 JYX393210 JPB393210 JFF393210 IVJ393210 ILN393210 IBR393210 HRV393210 HHZ393210 GYD393210 GOH393210 GEL393210 FUP393210 FKT393210 FAX393210 ERB393210 EHF393210 DXJ393210 DNN393210 DDR393210 CTV393210 CJZ393210 CAD393210 BQH393210 BGL393210 AWP393210 AMT393210 ACX393210 TB393210 JF393210 K393210 WVR327674 WLV327674 WBZ327674 VSD327674 VIH327674 UYL327674 UOP327674 UET327674 TUX327674 TLB327674 TBF327674 SRJ327674 SHN327674 RXR327674 RNV327674 RDZ327674 QUD327674 QKH327674 QAL327674 PQP327674 PGT327674 OWX327674 ONB327674 ODF327674 NTJ327674 NJN327674 MZR327674 MPV327674 MFZ327674 LWD327674 LMH327674 LCL327674 KSP327674 KIT327674 JYX327674 JPB327674 JFF327674 IVJ327674 ILN327674 IBR327674 HRV327674 HHZ327674 GYD327674 GOH327674 GEL327674 FUP327674 FKT327674 FAX327674 ERB327674 EHF327674 DXJ327674 DNN327674 DDR327674 CTV327674 CJZ327674 CAD327674 BQH327674 BGL327674 AWP327674 AMT327674 ACX327674 TB327674 JF327674 K327674 WVR262138 WLV262138 WBZ262138 VSD262138 VIH262138 UYL262138 UOP262138 UET262138 TUX262138 TLB262138 TBF262138 SRJ262138 SHN262138 RXR262138 RNV262138 RDZ262138 QUD262138 QKH262138 QAL262138 PQP262138 PGT262138 OWX262138 ONB262138 ODF262138 NTJ262138 NJN262138 MZR262138 MPV262138 MFZ262138 LWD262138 LMH262138 LCL262138 KSP262138 KIT262138 JYX262138 JPB262138 JFF262138 IVJ262138 ILN262138 IBR262138 HRV262138 HHZ262138 GYD262138 GOH262138 GEL262138 FUP262138 FKT262138 FAX262138 ERB262138 EHF262138 DXJ262138 DNN262138 DDR262138 CTV262138 CJZ262138 CAD262138 BQH262138 BGL262138 AWP262138 AMT262138 ACX262138 TB262138 JF262138 K262138 WVR196602 WLV196602 WBZ196602 VSD196602 VIH196602 UYL196602 UOP196602 UET196602 TUX196602 TLB196602 TBF196602 SRJ196602 SHN196602 RXR196602 RNV196602 RDZ196602 QUD196602 QKH196602 QAL196602 PQP196602 PGT196602 OWX196602 ONB196602 ODF196602 NTJ196602 NJN196602 MZR196602 MPV196602 MFZ196602 LWD196602 LMH196602 LCL196602 KSP196602 KIT196602 JYX196602 JPB196602 JFF196602 IVJ196602 ILN196602 IBR196602 HRV196602 HHZ196602 GYD196602 GOH196602 GEL196602 FUP196602 FKT196602 FAX196602 ERB196602 EHF196602 DXJ196602 DNN196602 DDR196602 CTV196602 CJZ196602 CAD196602 BQH196602 BGL196602 AWP196602 AMT196602 ACX196602 TB196602 JF196602 K196602 WVR131066 WLV131066 WBZ131066 VSD131066 VIH131066 UYL131066 UOP131066 UET131066 TUX131066 TLB131066 TBF131066 SRJ131066 SHN131066 RXR131066 RNV131066 RDZ131066 QUD131066 QKH131066 QAL131066 PQP131066 PGT131066 OWX131066 ONB131066 ODF131066 NTJ131066 NJN131066 MZR131066 MPV131066 MFZ131066 LWD131066 LMH131066 LCL131066 KSP131066 KIT131066 JYX131066 JPB131066 JFF131066 IVJ131066 ILN131066 IBR131066 HRV131066 HHZ131066 GYD131066 GOH131066 GEL131066 FUP131066 FKT131066 FAX131066 ERB131066 EHF131066 DXJ131066 DNN131066 DDR131066 CTV131066 CJZ131066 CAD131066 BQH131066 BGL131066 AWP131066 AMT131066 ACX131066 TB131066 JF131066 K131066 WVR65530 WLV65530 WBZ65530 VSD65530 VIH65530 UYL65530 UOP65530 UET65530 TUX65530 TLB65530 TBF65530 SRJ65530 SHN65530 RXR65530 RNV65530 RDZ65530 QUD65530 QKH65530 QAL65530 PQP65530 PGT65530 OWX65530 ONB65530 ODF65530 NTJ65530 NJN65530 MZR65530 MPV65530 MFZ65530 LWD65530 LMH65530 LCL65530 KSP65530 KIT65530 JYX65530 JPB65530 JFF65530 IVJ65530 ILN65530 IBR65530 HRV65530 HHZ65530 GYD65530 GOH65530 GEL65530 FUP65530 FKT65530 FAX65530 ERB65530 EHF65530 DXJ65530 DNN65530 DDR65530 CTV65530 CJZ65530 CAD65530 BQH65530 BGL65530 AWP65530 AMT65530 ACX65530 TB65530 JF65530 K65530" xr:uid="{071B3A4F-A919-4781-B8D2-FB346BF9C641}">
      <formula1>$M$147:$M$158</formula1>
    </dataValidation>
    <dataValidation type="list" allowBlank="1" showInputMessage="1" showErrorMessage="1" sqref="JF3 WVR983033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3033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497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961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425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889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353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817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281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745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209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673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137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601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1065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529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xr:uid="{F8F8F98B-0623-4B71-B83C-647744F2F063}">
      <formula1>$N$145:$N$145</formula1>
    </dataValidation>
    <dataValidation type="list" allowBlank="1" showInputMessage="1" showErrorMessage="1" sqref="K144" xr:uid="{A5D4FC45-E858-4CFB-AC8C-1650923E0439}">
      <formula1>"2022,2023,2024,2025, 2026"</formula1>
    </dataValidation>
  </dataValidations>
  <hyperlinks>
    <hyperlink ref="M145" r:id="rId1" display="https://www.dot.ny.gov/main/business-center/contractors/construction-division/fuel-asphalt-steel-price-adjustments?nd=nysdot" xr:uid="{41237CDF-DEA6-4660-B34D-46F51A061606}"/>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 F4 B22:B52 B57 B74:B8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E264-CEEE-4915-B207-222CD7222FAF}">
  <dimension ref="B1:W178"/>
  <sheetViews>
    <sheetView showGridLines="0" showRowColHeaders="0" zoomScale="90" zoomScaleNormal="90" workbookViewId="0">
      <selection activeCell="F6" sqref="F6:G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K145</f>
        <v>May</v>
      </c>
      <c r="G1" s="3">
        <f>K144</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13" t="s">
        <v>159</v>
      </c>
      <c r="G4" s="301" t="s">
        <v>160</v>
      </c>
      <c r="H4" s="302"/>
      <c r="I4" s="115"/>
    </row>
    <row r="5" spans="2:17" ht="20.25" customHeight="1" x14ac:dyDescent="0.25">
      <c r="B5" s="9"/>
      <c r="C5" s="9"/>
      <c r="D5" s="9"/>
      <c r="E5" s="9"/>
      <c r="F5" s="9"/>
      <c r="G5" s="9"/>
      <c r="H5" s="9"/>
      <c r="I5" s="9"/>
    </row>
    <row r="6" spans="2:17" ht="24" customHeight="1" x14ac:dyDescent="0.25">
      <c r="B6" s="303" t="s">
        <v>8</v>
      </c>
      <c r="C6" s="303"/>
      <c r="D6" s="303"/>
      <c r="E6" s="303"/>
      <c r="F6" s="304" t="str">
        <f>CONCATENATE(F1," 1, ",G1)</f>
        <v>May 1, 2022</v>
      </c>
      <c r="G6" s="304" t="e">
        <f>CONCATENATE(#REF!," 1, ",#REF!)</f>
        <v>#REF!</v>
      </c>
      <c r="H6" s="16"/>
      <c r="I6" s="9"/>
    </row>
    <row r="7" spans="2:17" ht="24" customHeight="1" x14ac:dyDescent="0.25">
      <c r="B7" s="292" t="s">
        <v>161</v>
      </c>
      <c r="C7" s="292"/>
      <c r="D7" s="292"/>
      <c r="E7" s="292"/>
      <c r="F7" s="17">
        <f>K148</f>
        <v>570</v>
      </c>
      <c r="G7" s="18" t="s">
        <v>9</v>
      </c>
      <c r="H7" s="18"/>
      <c r="I7" s="18"/>
    </row>
    <row r="8" spans="2:17" ht="24" customHeight="1" x14ac:dyDescent="0.25">
      <c r="B8" s="279" t="s">
        <v>10</v>
      </c>
      <c r="C8" s="279"/>
      <c r="D8" s="279"/>
      <c r="E8" s="279"/>
      <c r="F8" s="279"/>
      <c r="G8" s="279"/>
      <c r="H8" s="279"/>
      <c r="I8" s="114"/>
    </row>
    <row r="9" spans="2:17" ht="24" customHeight="1" x14ac:dyDescent="0.25">
      <c r="B9" s="279" t="s">
        <v>11</v>
      </c>
      <c r="C9" s="279"/>
      <c r="D9" s="279"/>
      <c r="E9" s="279"/>
      <c r="F9" s="279"/>
      <c r="G9" s="279"/>
      <c r="H9" s="279"/>
      <c r="I9" s="114"/>
    </row>
    <row r="10" spans="2:17" ht="24" customHeight="1" x14ac:dyDescent="0.25">
      <c r="B10" s="293" t="s">
        <v>12</v>
      </c>
      <c r="C10" s="293"/>
      <c r="D10" s="294" t="str">
        <f>CONCATENATE("The ",F1," ",G1," Average is")</f>
        <v>The May 2022 Average is</v>
      </c>
      <c r="E10" s="294"/>
      <c r="F10" s="294"/>
      <c r="G10" s="20">
        <f>K149</f>
        <v>719</v>
      </c>
      <c r="H10" s="21" t="s">
        <v>13</v>
      </c>
      <c r="I10" s="22"/>
    </row>
    <row r="11" spans="2:17" ht="24" customHeight="1" x14ac:dyDescent="0.25">
      <c r="B11" s="282" t="s">
        <v>14</v>
      </c>
      <c r="C11" s="282"/>
      <c r="D11" s="282"/>
      <c r="E11" s="282"/>
      <c r="F11" s="282"/>
      <c r="G11" s="282"/>
      <c r="H11" s="282"/>
      <c r="I11" s="23"/>
      <c r="P11" s="24"/>
      <c r="Q11" s="24"/>
    </row>
    <row r="12" spans="2:17" ht="24" customHeight="1" x14ac:dyDescent="0.25">
      <c r="B12" s="279" t="s">
        <v>162</v>
      </c>
      <c r="C12" s="279"/>
      <c r="D12" s="279"/>
      <c r="E12" s="279"/>
      <c r="F12" s="17">
        <f>K148</f>
        <v>570</v>
      </c>
      <c r="G12" s="18" t="s">
        <v>9</v>
      </c>
      <c r="I12" s="18"/>
      <c r="P12" s="24"/>
      <c r="Q12" s="24"/>
    </row>
    <row r="13" spans="2:17" ht="24" customHeight="1" x14ac:dyDescent="0.25">
      <c r="B13" s="279" t="s">
        <v>15</v>
      </c>
      <c r="C13" s="279"/>
      <c r="D13" s="279"/>
      <c r="E13" s="279"/>
      <c r="F13" s="279"/>
      <c r="G13" s="279"/>
      <c r="H13" s="279"/>
      <c r="I13" s="114"/>
      <c r="P13" s="24"/>
      <c r="Q13" s="24"/>
    </row>
    <row r="14" spans="2:17" ht="24" customHeight="1" x14ac:dyDescent="0.25">
      <c r="B14" s="279" t="s">
        <v>16</v>
      </c>
      <c r="C14" s="279"/>
      <c r="D14" s="279"/>
      <c r="E14" s="279"/>
      <c r="F14" s="279"/>
      <c r="G14" s="279"/>
      <c r="H14" s="279"/>
      <c r="I14" s="114"/>
      <c r="P14" s="24"/>
      <c r="Q14" s="24"/>
    </row>
    <row r="15" spans="2:17" ht="24" customHeight="1" x14ac:dyDescent="0.25">
      <c r="B15" s="279" t="s">
        <v>17</v>
      </c>
      <c r="C15" s="279"/>
      <c r="D15" s="279"/>
      <c r="E15" s="279"/>
      <c r="F15" s="279"/>
      <c r="G15" s="279"/>
      <c r="H15" s="279"/>
      <c r="I15" s="114"/>
      <c r="P15" s="24"/>
      <c r="Q15" s="24"/>
    </row>
    <row r="16" spans="2:17" ht="24" customHeight="1" x14ac:dyDescent="0.25">
      <c r="B16" s="279" t="s">
        <v>18</v>
      </c>
      <c r="C16" s="279"/>
      <c r="D16" s="279"/>
      <c r="E16" s="279"/>
      <c r="F16" s="279"/>
      <c r="G16" s="279"/>
      <c r="H16" s="279"/>
      <c r="I16" s="114"/>
      <c r="P16" s="24"/>
      <c r="Q16" s="24"/>
    </row>
    <row r="17" spans="2:23" ht="24" customHeight="1" x14ac:dyDescent="0.25">
      <c r="B17" s="279" t="s">
        <v>19</v>
      </c>
      <c r="C17" s="279"/>
      <c r="D17" s="279"/>
      <c r="E17" s="279"/>
      <c r="F17" s="279"/>
      <c r="G17" s="279"/>
      <c r="H17" s="279"/>
      <c r="I17" s="114"/>
      <c r="P17" s="24"/>
      <c r="Q17" s="24"/>
    </row>
    <row r="18" spans="2:23" ht="24" customHeight="1" thickBot="1" x14ac:dyDescent="0.3">
      <c r="B18" s="280" t="s">
        <v>20</v>
      </c>
      <c r="C18" s="281"/>
      <c r="D18" s="281"/>
      <c r="E18" s="281"/>
      <c r="F18" s="281"/>
      <c r="G18" s="281"/>
      <c r="H18" s="281"/>
      <c r="I18" s="25"/>
      <c r="P18" s="24"/>
      <c r="Q18" s="24"/>
    </row>
    <row r="19" spans="2:23" ht="33.65" customHeight="1" thickBot="1" x14ac:dyDescent="0.3">
      <c r="B19" s="305" t="s">
        <v>21</v>
      </c>
      <c r="C19" s="306"/>
      <c r="D19" s="306"/>
      <c r="E19" s="306"/>
      <c r="F19" s="306"/>
      <c r="G19" s="306"/>
      <c r="H19" s="307"/>
      <c r="I19" s="116"/>
      <c r="P19" s="27"/>
      <c r="Q19" s="27"/>
      <c r="R19" s="27"/>
      <c r="S19" s="27"/>
      <c r="V19" s="24"/>
      <c r="W19" s="24"/>
    </row>
    <row r="20" spans="2:23" ht="33.65" customHeight="1" thickBot="1" x14ac:dyDescent="0.3">
      <c r="B20" s="254" t="s">
        <v>22</v>
      </c>
      <c r="C20" s="229"/>
      <c r="D20" s="229"/>
      <c r="E20" s="229"/>
      <c r="F20" s="229"/>
      <c r="G20" s="229"/>
      <c r="H20" s="230"/>
      <c r="I20" s="9"/>
      <c r="J20" s="1"/>
      <c r="K20" s="1"/>
      <c r="L20" s="1"/>
      <c r="P20" s="24"/>
      <c r="Q20" s="24"/>
    </row>
    <row r="21" spans="2:23" ht="33.65" customHeight="1" thickBot="1" x14ac:dyDescent="0.3">
      <c r="B21" s="28" t="s">
        <v>23</v>
      </c>
      <c r="C21" s="29" t="s">
        <v>24</v>
      </c>
      <c r="D21" s="30" t="s">
        <v>25</v>
      </c>
      <c r="E21" s="30" t="s">
        <v>26</v>
      </c>
      <c r="F21" s="30" t="s">
        <v>27</v>
      </c>
      <c r="G21" s="255" t="s">
        <v>28</v>
      </c>
      <c r="H21" s="256"/>
      <c r="I21" s="31"/>
      <c r="J21" s="1"/>
      <c r="K21" s="1"/>
      <c r="L21" s="1"/>
      <c r="P21" s="24"/>
      <c r="Q21" s="24"/>
    </row>
    <row r="22" spans="2:23" ht="29.15" customHeight="1" x14ac:dyDescent="0.3">
      <c r="B22" s="32" t="s">
        <v>29</v>
      </c>
      <c r="C22" s="33" t="s">
        <v>30</v>
      </c>
      <c r="D22" s="34">
        <v>100</v>
      </c>
      <c r="E22" s="35">
        <v>0.2</v>
      </c>
      <c r="F22" s="36">
        <v>100.2</v>
      </c>
      <c r="G22" s="259">
        <f t="shared" ref="G22:G51" si="0">IF((ABS((($K$149-$K$148)/235)*F22/100))&gt;0.01, ((($K$149-$K$148)/235)*F22/100), 0)</f>
        <v>0.63531063829787238</v>
      </c>
      <c r="H22" s="260" t="e">
        <f t="shared" ref="H22:H31" si="1">IF((ABS((J149-J148)*E22/100))&gt;0.1, (J149-J148)*E22/100, 0)</f>
        <v>#VALUE!</v>
      </c>
      <c r="I22" s="37"/>
      <c r="J22" s="1"/>
      <c r="K22" s="1"/>
      <c r="L22" s="1"/>
      <c r="P22" s="24"/>
      <c r="Q22" s="24"/>
    </row>
    <row r="23" spans="2:23" ht="29.15" customHeight="1" x14ac:dyDescent="0.3">
      <c r="B23" s="38">
        <v>702.30010000000004</v>
      </c>
      <c r="C23" s="39" t="s">
        <v>31</v>
      </c>
      <c r="D23" s="40">
        <v>55</v>
      </c>
      <c r="E23" s="40">
        <v>1.7</v>
      </c>
      <c r="F23" s="41">
        <v>56.7</v>
      </c>
      <c r="G23" s="252">
        <f t="shared" si="0"/>
        <v>0.35950212765957451</v>
      </c>
      <c r="H23" s="253" t="e">
        <f t="shared" si="1"/>
        <v>#VALUE!</v>
      </c>
      <c r="I23" s="37"/>
      <c r="J23" s="1"/>
      <c r="K23" s="1"/>
      <c r="L23" s="1"/>
    </row>
    <row r="24" spans="2:23" ht="29.15" customHeight="1" x14ac:dyDescent="0.3">
      <c r="B24" s="38">
        <v>702.30020000000002</v>
      </c>
      <c r="C24" s="39" t="s">
        <v>32</v>
      </c>
      <c r="D24" s="40">
        <v>55</v>
      </c>
      <c r="E24" s="40">
        <v>1.7</v>
      </c>
      <c r="F24" s="41">
        <v>56.7</v>
      </c>
      <c r="G24" s="252">
        <f t="shared" si="0"/>
        <v>0.35950212765957451</v>
      </c>
      <c r="H24" s="253">
        <f t="shared" si="1"/>
        <v>0</v>
      </c>
      <c r="I24" s="37"/>
      <c r="J24" s="1"/>
      <c r="K24" s="1"/>
      <c r="L24" s="1"/>
    </row>
    <row r="25" spans="2:23" ht="29.15" customHeight="1" x14ac:dyDescent="0.3">
      <c r="B25" s="38">
        <v>702.31010000000003</v>
      </c>
      <c r="C25" s="39" t="s">
        <v>33</v>
      </c>
      <c r="D25" s="40">
        <v>63</v>
      </c>
      <c r="E25" s="40">
        <v>2.7</v>
      </c>
      <c r="F25" s="41">
        <v>65.7</v>
      </c>
      <c r="G25" s="252">
        <f t="shared" si="0"/>
        <v>0.41656595744680858</v>
      </c>
      <c r="H25" s="253">
        <f t="shared" si="1"/>
        <v>0</v>
      </c>
      <c r="I25" s="37"/>
      <c r="J25" s="1"/>
      <c r="K25" s="1"/>
      <c r="L25" s="1"/>
    </row>
    <row r="26" spans="2:23" ht="29.15" customHeight="1" x14ac:dyDescent="0.3">
      <c r="B26" s="38">
        <v>702.31020000000001</v>
      </c>
      <c r="C26" s="39" t="s">
        <v>34</v>
      </c>
      <c r="D26" s="40">
        <v>63</v>
      </c>
      <c r="E26" s="40">
        <v>2.7</v>
      </c>
      <c r="F26" s="41">
        <v>65.7</v>
      </c>
      <c r="G26" s="252">
        <f t="shared" si="0"/>
        <v>0.41656595744680858</v>
      </c>
      <c r="H26" s="253">
        <f t="shared" si="1"/>
        <v>0</v>
      </c>
      <c r="I26" s="37"/>
      <c r="J26" s="1"/>
      <c r="K26" s="1"/>
      <c r="L26" s="1"/>
    </row>
    <row r="27" spans="2:23" ht="29.15" customHeight="1" x14ac:dyDescent="0.3">
      <c r="B27" s="38">
        <v>702.32010000000002</v>
      </c>
      <c r="C27" s="39" t="s">
        <v>35</v>
      </c>
      <c r="D27" s="40">
        <v>65</v>
      </c>
      <c r="E27" s="40">
        <v>8.1999999999999993</v>
      </c>
      <c r="F27" s="41">
        <v>73.2</v>
      </c>
      <c r="G27" s="252">
        <f t="shared" si="0"/>
        <v>0.46411914893617023</v>
      </c>
      <c r="H27" s="253">
        <f t="shared" si="1"/>
        <v>0</v>
      </c>
      <c r="I27" s="37"/>
      <c r="J27" s="1"/>
      <c r="K27" s="1"/>
      <c r="L27" s="1"/>
    </row>
    <row r="28" spans="2:23" ht="29.15" customHeight="1" x14ac:dyDescent="0.3">
      <c r="B28" s="38">
        <v>702.33010000000002</v>
      </c>
      <c r="C28" s="39" t="s">
        <v>36</v>
      </c>
      <c r="D28" s="40">
        <v>65</v>
      </c>
      <c r="E28" s="40">
        <v>8.1999999999999993</v>
      </c>
      <c r="F28" s="41">
        <v>73.2</v>
      </c>
      <c r="G28" s="252">
        <f t="shared" si="0"/>
        <v>0.46411914893617023</v>
      </c>
      <c r="H28" s="253">
        <f t="shared" si="1"/>
        <v>0</v>
      </c>
      <c r="I28" s="37"/>
      <c r="J28" s="1"/>
      <c r="K28" s="1"/>
      <c r="L28" s="1"/>
    </row>
    <row r="29" spans="2:23" ht="29.15" customHeight="1" x14ac:dyDescent="0.3">
      <c r="B29" s="38">
        <v>702.34010000000001</v>
      </c>
      <c r="C29" s="39" t="s">
        <v>37</v>
      </c>
      <c r="D29" s="40">
        <v>65</v>
      </c>
      <c r="E29" s="40">
        <v>2.7</v>
      </c>
      <c r="F29" s="41">
        <v>67.7</v>
      </c>
      <c r="G29" s="252">
        <f t="shared" si="0"/>
        <v>0.42924680851063834</v>
      </c>
      <c r="H29" s="253">
        <f t="shared" si="1"/>
        <v>0</v>
      </c>
      <c r="I29" s="37"/>
      <c r="J29" s="1"/>
      <c r="K29" s="1"/>
      <c r="L29" s="1"/>
    </row>
    <row r="30" spans="2:23" ht="29.15" customHeight="1" x14ac:dyDescent="0.3">
      <c r="B30" s="38">
        <v>702.34019999999998</v>
      </c>
      <c r="C30" s="39" t="s">
        <v>38</v>
      </c>
      <c r="D30" s="40">
        <v>65</v>
      </c>
      <c r="E30" s="42">
        <v>8.1999999999999993</v>
      </c>
      <c r="F30" s="41">
        <v>73.2</v>
      </c>
      <c r="G30" s="252">
        <f t="shared" si="0"/>
        <v>0.46411914893617023</v>
      </c>
      <c r="H30" s="253">
        <f t="shared" si="1"/>
        <v>0</v>
      </c>
      <c r="I30" s="37"/>
      <c r="J30" s="1"/>
      <c r="K30" s="1"/>
      <c r="L30" s="1"/>
    </row>
    <row r="31" spans="2:23" ht="29.15" customHeight="1" x14ac:dyDescent="0.3">
      <c r="B31" s="38">
        <v>702.3501</v>
      </c>
      <c r="C31" s="39" t="s">
        <v>39</v>
      </c>
      <c r="D31" s="40">
        <v>57</v>
      </c>
      <c r="E31" s="40">
        <v>0.2</v>
      </c>
      <c r="F31" s="41">
        <v>57.2</v>
      </c>
      <c r="G31" s="252">
        <f t="shared" si="0"/>
        <v>0.36267234042553192</v>
      </c>
      <c r="H31" s="253">
        <f t="shared" si="1"/>
        <v>0</v>
      </c>
      <c r="I31" s="37"/>
      <c r="J31" s="1"/>
      <c r="K31" s="1"/>
      <c r="L31" s="1"/>
    </row>
    <row r="32" spans="2:23" ht="29.15" customHeight="1" x14ac:dyDescent="0.3">
      <c r="B32" s="43" t="s">
        <v>40</v>
      </c>
      <c r="C32" s="44" t="s">
        <v>39</v>
      </c>
      <c r="D32" s="45">
        <v>65</v>
      </c>
      <c r="E32" s="45">
        <v>0.2</v>
      </c>
      <c r="F32" s="46">
        <v>65.2</v>
      </c>
      <c r="G32" s="277">
        <f t="shared" si="0"/>
        <v>0.41339574468085111</v>
      </c>
      <c r="H32" s="278">
        <f>IF((ABS((J16-J158)*E32/100))&gt;0.1, (J16-J158)*E32/100, 0)</f>
        <v>0</v>
      </c>
      <c r="I32" s="37"/>
      <c r="J32" s="1"/>
      <c r="K32" s="1"/>
      <c r="L32" s="1"/>
    </row>
    <row r="33" spans="2:12" ht="29.15" customHeight="1" x14ac:dyDescent="0.3">
      <c r="B33" s="38">
        <v>702.36009999999999</v>
      </c>
      <c r="C33" s="39" t="s">
        <v>41</v>
      </c>
      <c r="D33" s="40">
        <v>57</v>
      </c>
      <c r="E33" s="40">
        <v>0.2</v>
      </c>
      <c r="F33" s="41">
        <v>57.2</v>
      </c>
      <c r="G33" s="252">
        <f t="shared" si="0"/>
        <v>0.36267234042553192</v>
      </c>
      <c r="H33" s="253">
        <f>IF((ABS((J17-J16)*E33/100))&gt;0.1, (J17-J16)*E33/100, 0)</f>
        <v>0</v>
      </c>
      <c r="I33" s="37"/>
      <c r="J33" s="1"/>
      <c r="K33" s="1"/>
      <c r="L33" s="1"/>
    </row>
    <row r="34" spans="2:12" ht="29.15" customHeight="1" x14ac:dyDescent="0.3">
      <c r="B34" s="43" t="s">
        <v>42</v>
      </c>
      <c r="C34" s="44" t="s">
        <v>41</v>
      </c>
      <c r="D34" s="45">
        <v>65</v>
      </c>
      <c r="E34" s="45">
        <v>0.2</v>
      </c>
      <c r="F34" s="46">
        <v>65.2</v>
      </c>
      <c r="G34" s="277">
        <f t="shared" si="0"/>
        <v>0.41339574468085111</v>
      </c>
      <c r="H34" s="278">
        <f>IF((ABS((J18-J17)*E34/100))&gt;0.1, (J18-J17)*E34/100, 0)</f>
        <v>0</v>
      </c>
      <c r="I34" s="37"/>
      <c r="J34" s="1"/>
      <c r="K34" s="1"/>
      <c r="L34" s="1"/>
    </row>
    <row r="35" spans="2:12" ht="29.15" customHeight="1" x14ac:dyDescent="0.3">
      <c r="B35" s="38" t="s">
        <v>43</v>
      </c>
      <c r="C35" s="39" t="s">
        <v>44</v>
      </c>
      <c r="D35" s="40">
        <v>63</v>
      </c>
      <c r="E35" s="40">
        <v>2.7</v>
      </c>
      <c r="F35" s="41">
        <v>65.7</v>
      </c>
      <c r="G35" s="252">
        <f t="shared" si="0"/>
        <v>0.41656595744680858</v>
      </c>
      <c r="H35" s="253" t="e">
        <f>IF((ABS((#REF!-J18)*E35/100))&gt;0.1, (#REF!-J18)*E35/100, 0)</f>
        <v>#REF!</v>
      </c>
      <c r="I35" s="37"/>
      <c r="J35" s="1"/>
      <c r="K35" s="1"/>
      <c r="L35" s="1"/>
    </row>
    <row r="36" spans="2:12" ht="29.15" customHeight="1" x14ac:dyDescent="0.3">
      <c r="B36" s="38" t="s">
        <v>45</v>
      </c>
      <c r="C36" s="39" t="s">
        <v>46</v>
      </c>
      <c r="D36" s="40">
        <v>63</v>
      </c>
      <c r="E36" s="40">
        <v>2.7</v>
      </c>
      <c r="F36" s="41">
        <v>65.7</v>
      </c>
      <c r="G36" s="252">
        <f t="shared" si="0"/>
        <v>0.41656595744680858</v>
      </c>
      <c r="H36" s="253" t="e">
        <f>IF((ABS((J20-#REF!)*E36/100))&gt;0.1, (J20-#REF!)*E36/100, 0)</f>
        <v>#REF!</v>
      </c>
      <c r="I36" s="37"/>
      <c r="J36" s="1"/>
      <c r="K36" s="1"/>
      <c r="L36" s="1"/>
    </row>
    <row r="37" spans="2:12" ht="29.15" customHeight="1" x14ac:dyDescent="0.3">
      <c r="B37" s="38" t="s">
        <v>47</v>
      </c>
      <c r="C37" s="39" t="s">
        <v>48</v>
      </c>
      <c r="D37" s="40">
        <v>65</v>
      </c>
      <c r="E37" s="40">
        <v>8.1999999999999993</v>
      </c>
      <c r="F37" s="41">
        <v>73.2</v>
      </c>
      <c r="G37" s="252">
        <f t="shared" si="0"/>
        <v>0.46411914893617023</v>
      </c>
      <c r="H37" s="253">
        <f t="shared" ref="H37:H51" si="2">IF((ABS((J21-J20)*E37/100))&gt;0.1, (J21-J20)*E37/100, 0)</f>
        <v>0</v>
      </c>
      <c r="I37" s="37"/>
      <c r="J37" s="1"/>
      <c r="K37" s="1"/>
      <c r="L37" s="1"/>
    </row>
    <row r="38" spans="2:12" ht="29.15" customHeight="1" x14ac:dyDescent="0.3">
      <c r="B38" s="38">
        <v>702.40009999999995</v>
      </c>
      <c r="C38" s="39" t="s">
        <v>49</v>
      </c>
      <c r="D38" s="40">
        <v>60</v>
      </c>
      <c r="E38" s="40">
        <v>2.7</v>
      </c>
      <c r="F38" s="41">
        <v>62.7</v>
      </c>
      <c r="G38" s="252">
        <f t="shared" si="0"/>
        <v>0.39754468085106387</v>
      </c>
      <c r="H38" s="253">
        <f t="shared" si="2"/>
        <v>0</v>
      </c>
      <c r="I38" s="37"/>
      <c r="J38" s="1"/>
      <c r="K38" s="1"/>
      <c r="L38" s="1"/>
    </row>
    <row r="39" spans="2:12" ht="29.15" customHeight="1" x14ac:dyDescent="0.3">
      <c r="B39" s="38">
        <v>702.40020000000004</v>
      </c>
      <c r="C39" s="39" t="s">
        <v>50</v>
      </c>
      <c r="D39" s="40">
        <v>60</v>
      </c>
      <c r="E39" s="42">
        <v>2.7</v>
      </c>
      <c r="F39" s="41">
        <v>62.7</v>
      </c>
      <c r="G39" s="252">
        <f t="shared" si="0"/>
        <v>0.39754468085106387</v>
      </c>
      <c r="H39" s="253">
        <f t="shared" si="2"/>
        <v>0</v>
      </c>
      <c r="I39" s="37"/>
      <c r="J39" s="1"/>
      <c r="K39" s="1"/>
      <c r="L39" s="1"/>
    </row>
    <row r="40" spans="2:12" ht="29.15" customHeight="1" x14ac:dyDescent="0.3">
      <c r="B40" s="38">
        <v>702.41010000000006</v>
      </c>
      <c r="C40" s="39" t="s">
        <v>51</v>
      </c>
      <c r="D40" s="40">
        <v>65</v>
      </c>
      <c r="E40" s="40">
        <v>2.7</v>
      </c>
      <c r="F40" s="41">
        <v>67.7</v>
      </c>
      <c r="G40" s="252">
        <f t="shared" si="0"/>
        <v>0.42924680851063834</v>
      </c>
      <c r="H40" s="253">
        <f t="shared" si="2"/>
        <v>0</v>
      </c>
      <c r="I40" s="37"/>
      <c r="J40" s="1"/>
      <c r="K40" s="1"/>
      <c r="L40" s="1"/>
    </row>
    <row r="41" spans="2:12" ht="29.15" customHeight="1" x14ac:dyDescent="0.3">
      <c r="B41" s="38">
        <v>702.42010000000005</v>
      </c>
      <c r="C41" s="39" t="s">
        <v>52</v>
      </c>
      <c r="D41" s="40">
        <v>65</v>
      </c>
      <c r="E41" s="40">
        <v>10.199999999999999</v>
      </c>
      <c r="F41" s="41">
        <v>75.2</v>
      </c>
      <c r="G41" s="252">
        <f t="shared" si="0"/>
        <v>0.47680000000000006</v>
      </c>
      <c r="H41" s="253">
        <f t="shared" si="2"/>
        <v>0</v>
      </c>
      <c r="I41" s="37"/>
      <c r="J41" s="1"/>
      <c r="K41" s="1"/>
      <c r="L41" s="1"/>
    </row>
    <row r="42" spans="2:12" ht="29.15" customHeight="1" x14ac:dyDescent="0.3">
      <c r="B42" s="38">
        <v>702.43010000000004</v>
      </c>
      <c r="C42" s="39" t="s">
        <v>53</v>
      </c>
      <c r="D42" s="40">
        <v>65</v>
      </c>
      <c r="E42" s="40">
        <v>10.199999999999999</v>
      </c>
      <c r="F42" s="41">
        <v>75.2</v>
      </c>
      <c r="G42" s="252">
        <f t="shared" si="0"/>
        <v>0.47680000000000006</v>
      </c>
      <c r="H42" s="253">
        <f t="shared" si="2"/>
        <v>0</v>
      </c>
      <c r="I42" s="37"/>
      <c r="J42" s="1"/>
      <c r="K42" s="1"/>
      <c r="L42" s="1"/>
    </row>
    <row r="43" spans="2:12" ht="29.15" customHeight="1" x14ac:dyDescent="0.3">
      <c r="B43" s="38" t="s">
        <v>54</v>
      </c>
      <c r="C43" s="39" t="s">
        <v>55</v>
      </c>
      <c r="D43" s="40">
        <v>57</v>
      </c>
      <c r="E43" s="40">
        <v>0.2</v>
      </c>
      <c r="F43" s="41">
        <v>57.2</v>
      </c>
      <c r="G43" s="252">
        <f t="shared" si="0"/>
        <v>0.36267234042553192</v>
      </c>
      <c r="H43" s="253">
        <f t="shared" si="2"/>
        <v>0</v>
      </c>
      <c r="I43" s="37"/>
      <c r="J43" s="1"/>
      <c r="K43" s="1"/>
      <c r="L43" s="1"/>
    </row>
    <row r="44" spans="2:12" ht="29.15" customHeight="1" x14ac:dyDescent="0.3">
      <c r="B44" s="43" t="s">
        <v>56</v>
      </c>
      <c r="C44" s="44" t="s">
        <v>55</v>
      </c>
      <c r="D44" s="45">
        <v>65</v>
      </c>
      <c r="E44" s="45">
        <v>0.2</v>
      </c>
      <c r="F44" s="46">
        <v>65.2</v>
      </c>
      <c r="G44" s="277">
        <f t="shared" si="0"/>
        <v>0.41339574468085111</v>
      </c>
      <c r="H44" s="278">
        <f t="shared" si="2"/>
        <v>0</v>
      </c>
      <c r="I44" s="37"/>
      <c r="J44" s="1"/>
      <c r="K44" s="1"/>
      <c r="L44" s="1"/>
    </row>
    <row r="45" spans="2:12" ht="29.15" customHeight="1" x14ac:dyDescent="0.3">
      <c r="B45" s="38" t="s">
        <v>57</v>
      </c>
      <c r="C45" s="39" t="s">
        <v>58</v>
      </c>
      <c r="D45" s="40">
        <v>57</v>
      </c>
      <c r="E45" s="40">
        <v>0.2</v>
      </c>
      <c r="F45" s="41">
        <v>57.2</v>
      </c>
      <c r="G45" s="252">
        <f t="shared" si="0"/>
        <v>0.36267234042553192</v>
      </c>
      <c r="H45" s="253">
        <f t="shared" si="2"/>
        <v>0</v>
      </c>
      <c r="I45" s="37"/>
      <c r="J45" s="1"/>
      <c r="K45" s="1"/>
      <c r="L45" s="1"/>
    </row>
    <row r="46" spans="2:12" ht="29.15" customHeight="1" x14ac:dyDescent="0.3">
      <c r="B46" s="43" t="s">
        <v>59</v>
      </c>
      <c r="C46" s="44" t="s">
        <v>58</v>
      </c>
      <c r="D46" s="45">
        <v>65</v>
      </c>
      <c r="E46" s="47">
        <v>0.2</v>
      </c>
      <c r="F46" s="46">
        <v>65.2</v>
      </c>
      <c r="G46" s="277">
        <f t="shared" si="0"/>
        <v>0.41339574468085111</v>
      </c>
      <c r="H46" s="278">
        <f t="shared" si="2"/>
        <v>0</v>
      </c>
      <c r="I46" s="37"/>
      <c r="J46" s="1"/>
      <c r="K46" s="1"/>
      <c r="L46" s="1"/>
    </row>
    <row r="47" spans="2:12" ht="29.15" customHeight="1" x14ac:dyDescent="0.3">
      <c r="B47" s="38">
        <v>702.46010000000001</v>
      </c>
      <c r="C47" s="39" t="s">
        <v>60</v>
      </c>
      <c r="D47" s="40">
        <v>62</v>
      </c>
      <c r="E47" s="40">
        <v>0.2</v>
      </c>
      <c r="F47" s="41">
        <v>62.2</v>
      </c>
      <c r="G47" s="252">
        <f t="shared" si="0"/>
        <v>0.39437446808510646</v>
      </c>
      <c r="H47" s="253">
        <f t="shared" si="2"/>
        <v>0</v>
      </c>
      <c r="I47" s="37"/>
      <c r="J47" s="1"/>
      <c r="K47" s="1"/>
      <c r="L47" s="1"/>
    </row>
    <row r="48" spans="2:12" ht="29.15" customHeight="1" x14ac:dyDescent="0.3">
      <c r="B48" s="38" t="s">
        <v>61</v>
      </c>
      <c r="C48" s="39" t="s">
        <v>62</v>
      </c>
      <c r="D48" s="40">
        <v>60</v>
      </c>
      <c r="E48" s="40">
        <v>2.7</v>
      </c>
      <c r="F48" s="41">
        <v>62.7</v>
      </c>
      <c r="G48" s="252">
        <f t="shared" si="0"/>
        <v>0.39754468085106387</v>
      </c>
      <c r="H48" s="253">
        <f t="shared" si="2"/>
        <v>0</v>
      </c>
      <c r="I48" s="37"/>
      <c r="J48" s="1"/>
      <c r="K48" s="1"/>
      <c r="L48" s="1"/>
    </row>
    <row r="49" spans="2:17" ht="29.15" customHeight="1" x14ac:dyDescent="0.3">
      <c r="B49" s="38" t="s">
        <v>63</v>
      </c>
      <c r="C49" s="39" t="s">
        <v>64</v>
      </c>
      <c r="D49" s="40">
        <v>65</v>
      </c>
      <c r="E49" s="40">
        <v>2.7</v>
      </c>
      <c r="F49" s="41">
        <v>67.7</v>
      </c>
      <c r="G49" s="252">
        <f t="shared" si="0"/>
        <v>0.42924680851063834</v>
      </c>
      <c r="H49" s="253">
        <f t="shared" si="2"/>
        <v>0</v>
      </c>
      <c r="I49" s="37"/>
      <c r="J49" s="1"/>
      <c r="K49" s="1"/>
      <c r="L49" s="1"/>
    </row>
    <row r="50" spans="2:17" ht="29.15" customHeight="1" x14ac:dyDescent="0.3">
      <c r="B50" s="38" t="s">
        <v>65</v>
      </c>
      <c r="C50" s="39" t="s">
        <v>66</v>
      </c>
      <c r="D50" s="40">
        <v>62</v>
      </c>
      <c r="E50" s="40">
        <v>0.2</v>
      </c>
      <c r="F50" s="41">
        <v>62.2</v>
      </c>
      <c r="G50" s="252">
        <f t="shared" si="0"/>
        <v>0.39437446808510646</v>
      </c>
      <c r="H50" s="253">
        <f t="shared" si="2"/>
        <v>0</v>
      </c>
      <c r="I50" s="37"/>
      <c r="J50" s="1"/>
      <c r="K50" s="1"/>
      <c r="L50" s="1"/>
    </row>
    <row r="51" spans="2:17" ht="29.15" customHeight="1" x14ac:dyDescent="0.3">
      <c r="B51" s="38" t="s">
        <v>67</v>
      </c>
      <c r="C51" s="39" t="s">
        <v>68</v>
      </c>
      <c r="D51" s="40">
        <v>40</v>
      </c>
      <c r="E51" s="40">
        <v>0.2</v>
      </c>
      <c r="F51" s="41">
        <v>40.200000000000003</v>
      </c>
      <c r="G51" s="252">
        <f t="shared" si="0"/>
        <v>0.25488510638297873</v>
      </c>
      <c r="H51" s="253">
        <f t="shared" si="2"/>
        <v>0</v>
      </c>
      <c r="I51" s="37"/>
      <c r="J51" s="1"/>
      <c r="K51" s="1"/>
      <c r="L51" s="1"/>
    </row>
    <row r="52" spans="2:17" ht="29.15" customHeight="1" x14ac:dyDescent="0.3">
      <c r="B52" s="38" t="s">
        <v>67</v>
      </c>
      <c r="C52" s="39" t="s">
        <v>69</v>
      </c>
      <c r="D52" s="48"/>
      <c r="E52" s="48"/>
      <c r="F52" s="49"/>
      <c r="G52" s="275" t="s">
        <v>70</v>
      </c>
      <c r="H52" s="276" t="e">
        <f>IF((ABS((#REF!-#REF!)*E52/100))&gt;0.1, (#REF!-#REF!)*E52/100, 0)</f>
        <v>#REF!</v>
      </c>
      <c r="I52" s="37"/>
      <c r="J52" s="1"/>
      <c r="K52" s="1"/>
      <c r="L52" s="1"/>
    </row>
    <row r="53" spans="2:17" ht="29.15" customHeight="1" thickBot="1" x14ac:dyDescent="0.35">
      <c r="B53" s="272" t="s">
        <v>71</v>
      </c>
      <c r="C53" s="273"/>
      <c r="D53" s="273"/>
      <c r="E53" s="273"/>
      <c r="F53" s="273"/>
      <c r="G53" s="273"/>
      <c r="H53" s="274"/>
      <c r="I53" s="37"/>
      <c r="J53" s="1"/>
      <c r="K53" s="1"/>
      <c r="L53" s="1"/>
    </row>
    <row r="54" spans="2:17" ht="45" customHeight="1" thickBot="1" x14ac:dyDescent="0.35">
      <c r="B54" s="50"/>
      <c r="C54" s="51"/>
      <c r="D54" s="52"/>
      <c r="E54" s="53"/>
      <c r="F54" s="54"/>
      <c r="G54" s="55"/>
      <c r="H54" s="55"/>
      <c r="I54" s="37"/>
      <c r="J54" s="1"/>
      <c r="K54" s="1"/>
      <c r="L54" s="1"/>
    </row>
    <row r="55" spans="2:17" ht="46" customHeight="1" thickBot="1" x14ac:dyDescent="0.3">
      <c r="B55" s="254" t="s">
        <v>72</v>
      </c>
      <c r="C55" s="229"/>
      <c r="D55" s="229"/>
      <c r="E55" s="229"/>
      <c r="F55" s="229"/>
      <c r="G55" s="229"/>
      <c r="H55" s="230"/>
      <c r="I55" s="9"/>
      <c r="J55" s="1"/>
      <c r="K55" s="1"/>
      <c r="L55" s="1"/>
    </row>
    <row r="56" spans="2:17" ht="44.15" customHeight="1" thickBot="1" x14ac:dyDescent="0.3">
      <c r="B56" s="28" t="s">
        <v>23</v>
      </c>
      <c r="C56" s="29" t="s">
        <v>24</v>
      </c>
      <c r="D56" s="30" t="s">
        <v>25</v>
      </c>
      <c r="E56" s="30" t="s">
        <v>26</v>
      </c>
      <c r="F56" s="30" t="s">
        <v>27</v>
      </c>
      <c r="G56" s="255" t="s">
        <v>28</v>
      </c>
      <c r="H56" s="256"/>
      <c r="I56" s="31"/>
      <c r="J56" s="1"/>
      <c r="K56" s="1"/>
      <c r="L56" s="1"/>
    </row>
    <row r="57" spans="2:17" ht="24.65" customHeight="1" thickBot="1" x14ac:dyDescent="0.35">
      <c r="B57" s="56" t="s">
        <v>73</v>
      </c>
      <c r="C57" s="57" t="s">
        <v>74</v>
      </c>
      <c r="D57" s="58">
        <v>65</v>
      </c>
      <c r="E57" s="59">
        <v>1</v>
      </c>
      <c r="F57" s="60">
        <f>D57+E57</f>
        <v>66</v>
      </c>
      <c r="G57" s="266">
        <f>IF((ABS((($K$149-$K$148)/235)*F57/100))&gt;0.01, ((($K$149-$K$148)/235)*F57/100), 0)</f>
        <v>0.41846808510638295</v>
      </c>
      <c r="H57" s="267">
        <f>IF((ABS((J43-J42)*E57/100))&gt;0.1, (J43-J42)*E57/100, 0)</f>
        <v>0</v>
      </c>
      <c r="I57" s="37"/>
      <c r="J57" s="1"/>
      <c r="K57" s="1"/>
      <c r="L57" s="1"/>
    </row>
    <row r="58" spans="2:17" ht="45" customHeight="1" thickBot="1" x14ac:dyDescent="0.35">
      <c r="B58" s="50"/>
      <c r="C58" s="51"/>
      <c r="D58" s="52"/>
      <c r="E58" s="53"/>
      <c r="F58" s="54"/>
      <c r="G58" s="55"/>
      <c r="H58" s="55"/>
      <c r="I58" s="37"/>
      <c r="J58" s="1"/>
      <c r="K58" s="1"/>
      <c r="L58" s="1"/>
    </row>
    <row r="59" spans="2:17" ht="46" customHeight="1" thickBot="1" x14ac:dyDescent="0.3">
      <c r="B59" s="254" t="s">
        <v>75</v>
      </c>
      <c r="C59" s="229"/>
      <c r="D59" s="229"/>
      <c r="E59" s="229"/>
      <c r="F59" s="229"/>
      <c r="G59" s="229"/>
      <c r="H59" s="230"/>
      <c r="I59" s="9"/>
      <c r="J59" s="1"/>
      <c r="K59" s="1"/>
      <c r="L59" s="1"/>
      <c r="P59" s="24"/>
      <c r="Q59" s="24"/>
    </row>
    <row r="60" spans="2:17" ht="44.15" customHeight="1" thickBot="1" x14ac:dyDescent="0.3">
      <c r="B60" s="28" t="s">
        <v>23</v>
      </c>
      <c r="C60" s="29" t="s">
        <v>24</v>
      </c>
      <c r="D60" s="30" t="s">
        <v>25</v>
      </c>
      <c r="E60" s="30" t="s">
        <v>26</v>
      </c>
      <c r="F60" s="30" t="s">
        <v>27</v>
      </c>
      <c r="G60" s="255" t="s">
        <v>76</v>
      </c>
      <c r="H60" s="256"/>
      <c r="I60" s="31"/>
      <c r="J60" s="1"/>
      <c r="K60" s="1"/>
      <c r="L60" s="1"/>
      <c r="P60" s="24"/>
      <c r="Q60" s="24"/>
    </row>
    <row r="61" spans="2:17" ht="22.5" customHeight="1" thickBot="1" x14ac:dyDescent="0.35">
      <c r="B61" s="107" t="s">
        <v>77</v>
      </c>
      <c r="C61" s="108" t="s">
        <v>78</v>
      </c>
      <c r="D61" s="109">
        <v>56</v>
      </c>
      <c r="E61" s="110">
        <v>0.2</v>
      </c>
      <c r="F61" s="111">
        <v>56.2</v>
      </c>
      <c r="G61" s="268">
        <f>IF((ABS((($K$149-$K$148)/235)*F61/100))&gt;0.01, ((($K$149-$K$148)/235)*F61/100), 0)</f>
        <v>0.35633191489361704</v>
      </c>
      <c r="H61" s="269">
        <f>IF((ABS((J41-J40)*E61/100))&gt;0.1, (J41-J40)*E61/100, 0)</f>
        <v>0</v>
      </c>
      <c r="I61" s="37"/>
      <c r="J61" s="1"/>
      <c r="K61" s="1"/>
      <c r="L61" s="1"/>
      <c r="P61" s="24"/>
      <c r="Q61" s="24"/>
    </row>
    <row r="62" spans="2:17" ht="44.15" customHeight="1" thickBot="1" x14ac:dyDescent="0.3">
      <c r="B62" s="28" t="s">
        <v>23</v>
      </c>
      <c r="C62" s="29" t="s">
        <v>24</v>
      </c>
      <c r="D62" s="30" t="s">
        <v>25</v>
      </c>
      <c r="E62" s="30" t="s">
        <v>26</v>
      </c>
      <c r="F62" s="30" t="s">
        <v>27</v>
      </c>
      <c r="G62" s="255" t="s">
        <v>81</v>
      </c>
      <c r="H62" s="256"/>
      <c r="I62" s="31"/>
      <c r="J62" s="1"/>
      <c r="K62" s="1"/>
      <c r="L62" s="1"/>
      <c r="P62" s="24"/>
      <c r="Q62" s="24"/>
    </row>
    <row r="63" spans="2:17" ht="22.5" customHeight="1" thickBot="1" x14ac:dyDescent="0.35">
      <c r="B63" s="56" t="s">
        <v>77</v>
      </c>
      <c r="C63" s="112" t="s">
        <v>78</v>
      </c>
      <c r="D63" s="58">
        <v>56</v>
      </c>
      <c r="E63" s="59">
        <v>0.2</v>
      </c>
      <c r="F63" s="60">
        <v>56.2</v>
      </c>
      <c r="G63" s="270">
        <f>IF((ABS((($K$149-$K$148)/2000)*F63/100))&gt;0.001, ((($K$149-$K$148)/2000)*F63/100), 0)</f>
        <v>4.1868999999999996E-2</v>
      </c>
      <c r="H63" s="271">
        <f>IF((ABS((J38-J37)*E63/100))&gt;0.1, (J38-J37)*E63/100, 0)</f>
        <v>0</v>
      </c>
      <c r="I63" s="37"/>
      <c r="J63" s="1"/>
      <c r="K63" s="1"/>
      <c r="L63" s="1"/>
      <c r="P63" s="24"/>
      <c r="Q63" s="24"/>
    </row>
    <row r="64" spans="2:17" ht="44.15" customHeight="1" thickBot="1" x14ac:dyDescent="0.3">
      <c r="B64" s="28" t="s">
        <v>23</v>
      </c>
      <c r="C64" s="29" t="s">
        <v>24</v>
      </c>
      <c r="D64" s="30" t="s">
        <v>25</v>
      </c>
      <c r="E64" s="30" t="s">
        <v>26</v>
      </c>
      <c r="F64" s="30" t="s">
        <v>27</v>
      </c>
      <c r="G64" s="255" t="s">
        <v>76</v>
      </c>
      <c r="H64" s="256"/>
      <c r="I64" s="31"/>
      <c r="J64" s="1"/>
      <c r="K64" s="1"/>
      <c r="L64" s="1"/>
      <c r="P64" s="24"/>
      <c r="Q64" s="24"/>
    </row>
    <row r="65" spans="2:17" ht="22" customHeight="1" thickBot="1" x14ac:dyDescent="0.35">
      <c r="B65" s="32" t="s">
        <v>79</v>
      </c>
      <c r="C65" s="61" t="s">
        <v>80</v>
      </c>
      <c r="D65" s="34">
        <v>95</v>
      </c>
      <c r="E65" s="35">
        <v>0.2</v>
      </c>
      <c r="F65" s="36">
        <v>95.2</v>
      </c>
      <c r="G65" s="259">
        <f>IF((ABS((($K$149-$K$148)/235)*F65/100))&gt;0.01, ((($K$149-$K$148)/235)*F65/100), 0)</f>
        <v>0.6036085106382979</v>
      </c>
      <c r="H65" s="260">
        <f>IF((ABS((J43-J42)*E65/100))&gt;0.1, (J43-J42)*E65/100, 0)</f>
        <v>0</v>
      </c>
      <c r="I65" s="37"/>
      <c r="J65" s="1"/>
      <c r="K65" s="1"/>
      <c r="L65" s="1"/>
    </row>
    <row r="66" spans="2:17" ht="44.15" customHeight="1" thickBot="1" x14ac:dyDescent="0.3">
      <c r="B66" s="28" t="s">
        <v>23</v>
      </c>
      <c r="C66" s="29" t="s">
        <v>24</v>
      </c>
      <c r="D66" s="30" t="s">
        <v>25</v>
      </c>
      <c r="E66" s="30" t="s">
        <v>26</v>
      </c>
      <c r="F66" s="30" t="s">
        <v>27</v>
      </c>
      <c r="G66" s="255" t="s">
        <v>81</v>
      </c>
      <c r="H66" s="256"/>
      <c r="J66" s="1"/>
      <c r="K66" s="1"/>
      <c r="L66" s="1"/>
      <c r="N66" s="63"/>
    </row>
    <row r="67" spans="2:17" ht="22" customHeight="1" thickBot="1" x14ac:dyDescent="0.3">
      <c r="B67" s="123" t="s">
        <v>82</v>
      </c>
      <c r="C67" s="124" t="s">
        <v>83</v>
      </c>
      <c r="D67" s="125">
        <v>40</v>
      </c>
      <c r="E67" s="125">
        <v>0.2</v>
      </c>
      <c r="F67" s="126">
        <v>40.200000000000003</v>
      </c>
      <c r="G67" s="261">
        <f>IF((ABS((($K$149-$K$148)/2000)*F67/100))&gt;0.001, ((($K$149-$K$148)/2000)*F67/100), 0)</f>
        <v>2.9949E-2</v>
      </c>
      <c r="H67" s="262">
        <f>IF((ABS((J42-J41)*E67/100))&gt;0.1, (J42-J41)*E67/100, 0)</f>
        <v>0</v>
      </c>
      <c r="I67" s="31"/>
      <c r="J67" s="1"/>
      <c r="K67" s="1"/>
      <c r="L67" s="1"/>
      <c r="P67" s="24"/>
      <c r="Q67" s="24"/>
    </row>
    <row r="68" spans="2:17" ht="44.15" customHeight="1" thickBot="1" x14ac:dyDescent="0.35">
      <c r="B68" s="263" t="s">
        <v>84</v>
      </c>
      <c r="C68" s="264"/>
      <c r="D68" s="264"/>
      <c r="E68" s="264"/>
      <c r="F68" s="264"/>
      <c r="G68" s="264"/>
      <c r="H68" s="265"/>
      <c r="I68" s="37"/>
      <c r="J68" s="1"/>
      <c r="K68" s="1"/>
      <c r="L68" s="1"/>
      <c r="P68" s="24"/>
      <c r="Q68" s="24"/>
    </row>
    <row r="69" spans="2:17" ht="44.15" customHeight="1" thickBot="1" x14ac:dyDescent="0.3">
      <c r="B69" s="28" t="s">
        <v>23</v>
      </c>
      <c r="C69" s="29" t="s">
        <v>24</v>
      </c>
      <c r="D69" s="30" t="s">
        <v>25</v>
      </c>
      <c r="E69" s="30" t="s">
        <v>26</v>
      </c>
      <c r="F69" s="30" t="s">
        <v>27</v>
      </c>
      <c r="G69" s="255" t="s">
        <v>85</v>
      </c>
      <c r="H69" s="256"/>
      <c r="J69" s="1"/>
      <c r="K69" s="1"/>
      <c r="L69" s="1"/>
      <c r="N69" s="63"/>
    </row>
    <row r="70" spans="2:17" ht="22" customHeight="1" thickBot="1" x14ac:dyDescent="0.3">
      <c r="B70" s="56" t="s">
        <v>77</v>
      </c>
      <c r="C70" s="57" t="s">
        <v>78</v>
      </c>
      <c r="D70" s="58">
        <v>56</v>
      </c>
      <c r="E70" s="59">
        <v>0.2</v>
      </c>
      <c r="F70" s="60">
        <v>56.2</v>
      </c>
      <c r="G70" s="266">
        <f>IF((ABS((($K$149-$K$148)/14400)*F70/100))&gt;0.002, ((($K$149-$K$148)/14400)*F70/100), 0)</f>
        <v>5.8151388888888897E-3</v>
      </c>
      <c r="H70" s="267">
        <f>IF((ABS((J46-J45)*E70/100))&gt;0.1, (J46-J45)*E70/100, 0)</f>
        <v>0</v>
      </c>
      <c r="I70" s="9"/>
      <c r="J70" s="1"/>
      <c r="K70" s="1"/>
      <c r="L70" s="1"/>
    </row>
    <row r="71" spans="2:17" ht="56.25" customHeight="1" thickBot="1" x14ac:dyDescent="0.3">
      <c r="I71" s="31"/>
      <c r="J71" s="1"/>
      <c r="K71" s="1"/>
      <c r="L71" s="1"/>
    </row>
    <row r="72" spans="2:17" ht="46" customHeight="1" thickBot="1" x14ac:dyDescent="0.35">
      <c r="B72" s="254" t="s">
        <v>86</v>
      </c>
      <c r="C72" s="229"/>
      <c r="D72" s="229"/>
      <c r="E72" s="229"/>
      <c r="F72" s="229"/>
      <c r="G72" s="229"/>
      <c r="H72" s="230"/>
      <c r="I72" s="37"/>
      <c r="J72" s="1"/>
      <c r="K72" s="1"/>
      <c r="L72" s="1"/>
    </row>
    <row r="73" spans="2:17" ht="44.15" customHeight="1" thickBot="1" x14ac:dyDescent="0.35">
      <c r="B73" s="64" t="s">
        <v>23</v>
      </c>
      <c r="C73" s="29" t="s">
        <v>24</v>
      </c>
      <c r="D73" s="30" t="s">
        <v>25</v>
      </c>
      <c r="E73" s="30" t="s">
        <v>87</v>
      </c>
      <c r="F73" s="30" t="s">
        <v>27</v>
      </c>
      <c r="G73" s="255" t="s">
        <v>88</v>
      </c>
      <c r="H73" s="256"/>
      <c r="I73" s="37"/>
      <c r="J73" s="1"/>
      <c r="K73" s="1"/>
      <c r="L73" s="1"/>
    </row>
    <row r="74" spans="2:17" ht="22" customHeight="1" x14ac:dyDescent="0.3">
      <c r="B74" s="65" t="s">
        <v>89</v>
      </c>
      <c r="C74" s="61" t="s">
        <v>90</v>
      </c>
      <c r="D74" s="34">
        <v>9</v>
      </c>
      <c r="E74" s="35">
        <v>0.2</v>
      </c>
      <c r="F74" s="36">
        <v>9.1999999999999993</v>
      </c>
      <c r="G74" s="259">
        <f t="shared" ref="G74:G82" si="3">IF((ABS(($K$149-$K$148)*F74/100))&gt;0.1, ($K$149-$K$148)*F74/100, 0)</f>
        <v>13.708</v>
      </c>
      <c r="H74" s="260">
        <f>IF((ABS((J59-J54)*E74/100))&gt;0.1, (J59-J54)*E74/100, 0)</f>
        <v>0</v>
      </c>
      <c r="I74" s="37"/>
      <c r="J74" s="1"/>
      <c r="K74" s="1"/>
      <c r="L74" s="1"/>
    </row>
    <row r="75" spans="2:17" ht="22" customHeight="1" x14ac:dyDescent="0.3">
      <c r="B75" s="66" t="s">
        <v>91</v>
      </c>
      <c r="C75" s="62" t="s">
        <v>92</v>
      </c>
      <c r="D75" s="40">
        <v>9</v>
      </c>
      <c r="E75" s="40">
        <v>0.2</v>
      </c>
      <c r="F75" s="41">
        <v>9.1999999999999993</v>
      </c>
      <c r="G75" s="252">
        <f t="shared" si="3"/>
        <v>13.708</v>
      </c>
      <c r="H75" s="253">
        <f>IF((ABS((J60-J59)*E75/100))&gt;0.1, (J60-J59)*E75/100, 0)</f>
        <v>0</v>
      </c>
      <c r="I75" s="37"/>
      <c r="J75" s="1"/>
      <c r="K75" s="1"/>
      <c r="L75" s="1"/>
    </row>
    <row r="76" spans="2:17" ht="22" customHeight="1" x14ac:dyDescent="0.3">
      <c r="B76" s="66" t="s">
        <v>93</v>
      </c>
      <c r="C76" s="62" t="s">
        <v>94</v>
      </c>
      <c r="D76" s="40">
        <v>9</v>
      </c>
      <c r="E76" s="40">
        <v>0.2</v>
      </c>
      <c r="F76" s="41">
        <v>9.1999999999999993</v>
      </c>
      <c r="G76" s="252">
        <f t="shared" si="3"/>
        <v>13.708</v>
      </c>
      <c r="H76" s="253">
        <f>IF((ABS((J61-J60)*E76/100))&gt;0.1, (J61-J60)*E76/100, 0)</f>
        <v>0</v>
      </c>
      <c r="I76" s="37"/>
      <c r="J76" s="1"/>
      <c r="K76" s="1"/>
      <c r="L76" s="1"/>
    </row>
    <row r="77" spans="2:17" ht="22" customHeight="1" x14ac:dyDescent="0.3">
      <c r="B77" s="66" t="s">
        <v>95</v>
      </c>
      <c r="C77" s="62" t="s">
        <v>96</v>
      </c>
      <c r="D77" s="40">
        <v>7.5</v>
      </c>
      <c r="E77" s="40">
        <v>0.2</v>
      </c>
      <c r="F77" s="41">
        <v>7.7</v>
      </c>
      <c r="G77" s="252">
        <f t="shared" si="3"/>
        <v>11.472999999999999</v>
      </c>
      <c r="H77" s="253">
        <f>IF((ABS((J65-J61)*E77/100))&gt;0.1, (J65-J61)*E77/100, 0)</f>
        <v>0</v>
      </c>
      <c r="I77" s="37"/>
      <c r="J77" s="1"/>
      <c r="K77" s="1"/>
      <c r="L77" s="1"/>
    </row>
    <row r="78" spans="2:17" ht="22" customHeight="1" x14ac:dyDescent="0.3">
      <c r="B78" s="66" t="s">
        <v>97</v>
      </c>
      <c r="C78" s="62" t="s">
        <v>98</v>
      </c>
      <c r="D78" s="40">
        <v>7.5</v>
      </c>
      <c r="E78" s="40">
        <v>0.2</v>
      </c>
      <c r="F78" s="41">
        <v>7.7</v>
      </c>
      <c r="G78" s="252">
        <f t="shared" si="3"/>
        <v>11.472999999999999</v>
      </c>
      <c r="H78" s="253" t="e">
        <f>IF((ABS((#REF!-J65)*E78/100))&gt;0.1, (#REF!-J65)*E78/100, 0)</f>
        <v>#REF!</v>
      </c>
      <c r="I78" s="37"/>
      <c r="J78" s="1"/>
      <c r="K78" s="1"/>
      <c r="L78" s="1"/>
    </row>
    <row r="79" spans="2:17" ht="22" customHeight="1" x14ac:dyDescent="0.3">
      <c r="B79" s="66" t="s">
        <v>99</v>
      </c>
      <c r="C79" s="62" t="s">
        <v>100</v>
      </c>
      <c r="D79" s="40">
        <v>7.5</v>
      </c>
      <c r="E79" s="40">
        <v>0.2</v>
      </c>
      <c r="F79" s="41">
        <v>7.7</v>
      </c>
      <c r="G79" s="252">
        <f t="shared" si="3"/>
        <v>11.472999999999999</v>
      </c>
      <c r="H79" s="253" t="e">
        <f>IF((ABS((J66-#REF!)*E79/100))&gt;0.1, (J66-#REF!)*E79/100, 0)</f>
        <v>#REF!</v>
      </c>
      <c r="I79" s="37"/>
      <c r="J79" s="1"/>
      <c r="K79" s="1"/>
      <c r="L79" s="1"/>
    </row>
    <row r="80" spans="2:17" ht="22" customHeight="1" x14ac:dyDescent="0.3">
      <c r="B80" s="66" t="s">
        <v>101</v>
      </c>
      <c r="C80" s="62" t="s">
        <v>102</v>
      </c>
      <c r="D80" s="40">
        <v>7.5</v>
      </c>
      <c r="E80" s="40">
        <v>0.2</v>
      </c>
      <c r="F80" s="41">
        <v>7.7</v>
      </c>
      <c r="G80" s="252">
        <f t="shared" si="3"/>
        <v>11.472999999999999</v>
      </c>
      <c r="H80" s="253">
        <f>IF((ABS((J67-J66)*E80/100))&gt;0.1, (J67-J66)*E80/100, 0)</f>
        <v>0</v>
      </c>
      <c r="I80" s="37"/>
      <c r="J80" s="1"/>
      <c r="K80" s="1"/>
      <c r="L80" s="1"/>
    </row>
    <row r="81" spans="2:14" ht="22" customHeight="1" x14ac:dyDescent="0.25">
      <c r="B81" s="66" t="s">
        <v>103</v>
      </c>
      <c r="C81" s="62" t="s">
        <v>104</v>
      </c>
      <c r="D81" s="40">
        <v>13.5</v>
      </c>
      <c r="E81" s="40">
        <v>0.2</v>
      </c>
      <c r="F81" s="41">
        <v>13.7</v>
      </c>
      <c r="G81" s="252">
        <f t="shared" si="3"/>
        <v>20.413</v>
      </c>
      <c r="H81" s="253">
        <f>IF((ABS((J68-J67)*E81/100))&gt;0.1, (J68-J67)*E81/100, 0)</f>
        <v>0</v>
      </c>
      <c r="J81" s="1"/>
      <c r="K81" s="1"/>
      <c r="L81" s="1"/>
      <c r="N81" s="63"/>
    </row>
    <row r="82" spans="2:14" ht="22" customHeight="1" thickBot="1" x14ac:dyDescent="0.3">
      <c r="B82" s="13" t="s">
        <v>105</v>
      </c>
      <c r="C82" s="67" t="s">
        <v>106</v>
      </c>
      <c r="D82" s="68">
        <v>12</v>
      </c>
      <c r="E82" s="68">
        <v>0.2</v>
      </c>
      <c r="F82" s="69">
        <v>12.2</v>
      </c>
      <c r="G82" s="250">
        <f t="shared" si="3"/>
        <v>18.178000000000001</v>
      </c>
      <c r="H82" s="251">
        <f>IF((ABS((J69-J68)*E82/100))&gt;0.1, (J69-J68)*E82/100, 0)</f>
        <v>0</v>
      </c>
      <c r="I82" s="9"/>
      <c r="J82" s="1"/>
      <c r="K82" s="1"/>
      <c r="L82" s="1"/>
    </row>
    <row r="83" spans="2:14" ht="56.25" customHeight="1" thickBot="1" x14ac:dyDescent="0.3">
      <c r="I83" s="31"/>
      <c r="J83" s="1"/>
      <c r="K83" s="1"/>
      <c r="L83" s="1"/>
    </row>
    <row r="84" spans="2:14" ht="46" customHeight="1" thickBot="1" x14ac:dyDescent="0.35">
      <c r="B84" s="254" t="s">
        <v>107</v>
      </c>
      <c r="C84" s="229"/>
      <c r="D84" s="229"/>
      <c r="E84" s="229"/>
      <c r="F84" s="229"/>
      <c r="G84" s="229"/>
      <c r="H84" s="230"/>
      <c r="I84" s="37"/>
      <c r="J84" s="1"/>
      <c r="K84" s="1"/>
      <c r="L84" s="1"/>
    </row>
    <row r="85" spans="2:14" ht="43.5" customHeight="1" thickBot="1" x14ac:dyDescent="0.35">
      <c r="B85" s="64" t="s">
        <v>23</v>
      </c>
      <c r="C85" s="29" t="s">
        <v>24</v>
      </c>
      <c r="D85" s="30" t="s">
        <v>25</v>
      </c>
      <c r="E85" s="30" t="s">
        <v>87</v>
      </c>
      <c r="F85" s="30" t="s">
        <v>27</v>
      </c>
      <c r="G85" s="255" t="s">
        <v>88</v>
      </c>
      <c r="H85" s="256"/>
      <c r="I85" s="37"/>
      <c r="J85" s="1"/>
      <c r="K85" s="1"/>
      <c r="L85" s="1"/>
    </row>
    <row r="86" spans="2:14" ht="22" customHeight="1" x14ac:dyDescent="0.25">
      <c r="B86" s="70" t="s">
        <v>108</v>
      </c>
      <c r="C86" s="71" t="s">
        <v>109</v>
      </c>
      <c r="D86" s="72">
        <v>6.5</v>
      </c>
      <c r="E86" s="73">
        <v>1</v>
      </c>
      <c r="F86" s="74">
        <v>7.5</v>
      </c>
      <c r="G86" s="257">
        <f>IF((ABS(($K$149-$K$148)*F86/100))&gt;0.1, ($K$149-$K$148)*F86/100, 0)</f>
        <v>11.175000000000001</v>
      </c>
      <c r="H86" s="258">
        <f>IF((ABS((J73-J72)*E86/100))&gt;0.1, (J73-J72)*E86/100, 0)</f>
        <v>0</v>
      </c>
      <c r="J86" s="1"/>
      <c r="K86" s="1"/>
      <c r="L86" s="1"/>
      <c r="N86" s="63"/>
    </row>
    <row r="87" spans="2:14" ht="22" customHeight="1" thickBot="1" x14ac:dyDescent="0.3">
      <c r="B87" s="75" t="s">
        <v>110</v>
      </c>
      <c r="C87" s="67" t="s">
        <v>111</v>
      </c>
      <c r="D87" s="68">
        <v>6.5</v>
      </c>
      <c r="E87" s="68">
        <v>1</v>
      </c>
      <c r="F87" s="69">
        <v>7.5</v>
      </c>
      <c r="G87" s="250">
        <f>IF((ABS(($K$149-$K$148)*F87/100))&gt;0.1, ($K$149-$K$148)*F87/100, 0)</f>
        <v>11.175000000000001</v>
      </c>
      <c r="H87" s="251">
        <f>IF((ABS((J74-J73)*E87/100))&gt;0.1, (J74-J73)*E87/100, 0)</f>
        <v>0</v>
      </c>
      <c r="J87" s="1"/>
      <c r="K87" s="1"/>
      <c r="L87" s="1"/>
    </row>
    <row r="88" spans="2:14" ht="43.5" customHeight="1" thickBot="1" x14ac:dyDescent="0.3">
      <c r="J88" s="1"/>
      <c r="K88" s="1"/>
      <c r="L88" s="1"/>
    </row>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117" t="s">
        <v>115</v>
      </c>
      <c r="D92" s="77" t="s">
        <v>116</v>
      </c>
      <c r="E92" s="243" t="s">
        <v>117</v>
      </c>
      <c r="F92" s="243"/>
      <c r="G92" s="244" t="s">
        <v>118</v>
      </c>
      <c r="H92" s="245"/>
    </row>
    <row r="93" spans="2:14" ht="33" customHeight="1" thickBot="1" x14ac:dyDescent="0.3">
      <c r="B93" s="232"/>
      <c r="C93" s="249">
        <v>235</v>
      </c>
      <c r="D93" s="249"/>
      <c r="E93" s="249"/>
      <c r="F93" s="249"/>
      <c r="G93" s="246"/>
      <c r="H93" s="247"/>
      <c r="J93" s="1"/>
      <c r="K93" s="1"/>
      <c r="L93" s="1"/>
    </row>
    <row r="94" spans="2:14" s="78" customFormat="1" ht="33" customHeight="1" x14ac:dyDescent="0.35">
      <c r="B94" s="224"/>
      <c r="C94" s="224"/>
      <c r="D94" s="224"/>
      <c r="E94" s="224"/>
      <c r="F94" s="224"/>
      <c r="G94" s="224"/>
      <c r="H94" s="224"/>
    </row>
    <row r="95" spans="2:14" s="78" customFormat="1" ht="33" customHeight="1" x14ac:dyDescent="0.35">
      <c r="B95" s="225" t="s">
        <v>119</v>
      </c>
      <c r="C95" s="225"/>
      <c r="D95" s="225"/>
      <c r="E95" s="225"/>
      <c r="F95" s="225"/>
      <c r="G95" s="225"/>
      <c r="H95" s="225"/>
    </row>
    <row r="96" spans="2:14" s="78" customFormat="1" ht="40.5" customHeight="1" x14ac:dyDescent="0.35">
      <c r="B96" s="226" t="s">
        <v>120</v>
      </c>
      <c r="C96" s="226"/>
      <c r="E96" s="79"/>
      <c r="F96" s="79"/>
      <c r="G96" s="79"/>
      <c r="H96" s="79"/>
    </row>
    <row r="97" spans="2:17" s="78" customFormat="1" ht="33" customHeight="1" x14ac:dyDescent="0.35">
      <c r="C97" s="103" t="str">
        <f>CONCATENATE(" $45.000"," +")</f>
        <v xml:space="preserve"> $45.000 +</v>
      </c>
      <c r="D97" s="104">
        <f>G22</f>
        <v>0.63531063829787238</v>
      </c>
      <c r="E97" s="105" t="s">
        <v>163</v>
      </c>
      <c r="F97" s="80">
        <f>(45+G22)</f>
        <v>45.635310638297874</v>
      </c>
      <c r="G97" s="18"/>
      <c r="H97" s="18"/>
    </row>
    <row r="98" spans="2:17" ht="43.5" customHeight="1" x14ac:dyDescent="0.4">
      <c r="B98" s="227" t="s">
        <v>121</v>
      </c>
      <c r="C98" s="227"/>
      <c r="D98" s="106">
        <f>F97</f>
        <v>45.635310638297874</v>
      </c>
      <c r="E98" s="81" t="s">
        <v>122</v>
      </c>
      <c r="F98" s="78"/>
      <c r="G98" s="18"/>
      <c r="H98" s="18"/>
      <c r="J98" s="1"/>
      <c r="K98" s="1"/>
      <c r="L98" s="1"/>
    </row>
    <row r="99" spans="2:17" ht="31.5" customHeight="1" thickBot="1" x14ac:dyDescent="0.4">
      <c r="B99" s="78"/>
      <c r="C99" s="78"/>
      <c r="D99" s="80"/>
      <c r="E99" s="18"/>
      <c r="F99" s="18"/>
      <c r="G99" s="18"/>
      <c r="H99" s="18"/>
      <c r="I99" s="9"/>
      <c r="J99" s="1"/>
      <c r="K99" s="1"/>
      <c r="L99" s="1"/>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117" t="s">
        <v>115</v>
      </c>
      <c r="D103" s="77" t="s">
        <v>116</v>
      </c>
      <c r="E103" s="243" t="s">
        <v>117</v>
      </c>
      <c r="F103" s="243"/>
      <c r="G103" s="244" t="s">
        <v>125</v>
      </c>
      <c r="H103" s="245"/>
    </row>
    <row r="104" spans="2:17" ht="33" customHeight="1" thickBot="1" x14ac:dyDescent="0.3">
      <c r="B104" s="232"/>
      <c r="C104" s="249">
        <v>235</v>
      </c>
      <c r="D104" s="249"/>
      <c r="E104" s="249"/>
      <c r="F104" s="249"/>
      <c r="G104" s="246"/>
      <c r="H104" s="247"/>
      <c r="J104" s="1"/>
      <c r="K104" s="1"/>
      <c r="L104" s="1"/>
    </row>
    <row r="105" spans="2:17" s="78" customFormat="1" ht="33" customHeight="1" x14ac:dyDescent="0.35">
      <c r="B105" s="224"/>
      <c r="C105" s="224"/>
      <c r="D105" s="224"/>
      <c r="E105" s="224"/>
      <c r="F105" s="224"/>
      <c r="G105" s="224"/>
      <c r="H105" s="224"/>
    </row>
    <row r="106" spans="2:17" s="78" customFormat="1" ht="33" customHeight="1" x14ac:dyDescent="0.35">
      <c r="B106" s="225" t="s">
        <v>126</v>
      </c>
      <c r="C106" s="225"/>
      <c r="D106" s="225"/>
      <c r="E106" s="225"/>
      <c r="F106" s="225"/>
      <c r="G106" s="225"/>
      <c r="H106" s="225"/>
    </row>
    <row r="107" spans="2:17" s="78" customFormat="1" ht="40.5" customHeight="1" x14ac:dyDescent="0.35">
      <c r="B107" s="226" t="s">
        <v>120</v>
      </c>
      <c r="C107" s="226"/>
      <c r="E107" s="79"/>
      <c r="F107" s="79"/>
      <c r="G107" s="79"/>
      <c r="H107" s="79"/>
    </row>
    <row r="108" spans="2:17" s="78" customFormat="1" ht="33" customHeight="1" x14ac:dyDescent="0.35">
      <c r="C108" s="103" t="str">
        <f>CONCATENATE(" $45.000"," +")</f>
        <v xml:space="preserve"> $45.000 +</v>
      </c>
      <c r="D108" s="104">
        <f>G61</f>
        <v>0.35633191489361704</v>
      </c>
      <c r="E108" s="105" t="s">
        <v>163</v>
      </c>
      <c r="F108" s="80">
        <f>(45+G61)</f>
        <v>45.356331914893616</v>
      </c>
      <c r="G108" s="18"/>
      <c r="H108" s="18"/>
    </row>
    <row r="109" spans="2:17" ht="43.5" customHeight="1" x14ac:dyDescent="0.4">
      <c r="B109" s="227" t="s">
        <v>121</v>
      </c>
      <c r="C109" s="227"/>
      <c r="D109" s="106">
        <f>F108</f>
        <v>45.356331914893616</v>
      </c>
      <c r="E109" s="81" t="s">
        <v>122</v>
      </c>
      <c r="F109" s="78"/>
      <c r="G109" s="18"/>
      <c r="H109" s="18"/>
      <c r="J109" s="1"/>
      <c r="K109" s="1"/>
      <c r="L109" s="1"/>
    </row>
    <row r="110" spans="2:17" ht="33" customHeight="1" thickBot="1" x14ac:dyDescent="0.4">
      <c r="B110" s="78"/>
      <c r="C110" s="78"/>
      <c r="D110" s="80"/>
      <c r="E110" s="18"/>
      <c r="F110" s="18"/>
      <c r="G110" s="18"/>
      <c r="H110" s="18"/>
      <c r="I110" s="9"/>
      <c r="J110" s="1"/>
      <c r="K110" s="1"/>
      <c r="L110" s="1"/>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117" t="s">
        <v>115</v>
      </c>
      <c r="D114" s="77" t="s">
        <v>116</v>
      </c>
      <c r="E114" s="243" t="s">
        <v>117</v>
      </c>
      <c r="F114" s="243"/>
      <c r="G114" s="244" t="s">
        <v>125</v>
      </c>
      <c r="H114" s="245"/>
    </row>
    <row r="115" spans="2:17" ht="33" customHeight="1" thickBot="1" x14ac:dyDescent="0.3">
      <c r="B115" s="232"/>
      <c r="C115" s="249">
        <v>2000</v>
      </c>
      <c r="D115" s="249"/>
      <c r="E115" s="249"/>
      <c r="F115" s="249"/>
      <c r="G115" s="246"/>
      <c r="H115" s="247"/>
      <c r="J115" s="1"/>
      <c r="K115" s="1"/>
      <c r="L115" s="1"/>
    </row>
    <row r="116" spans="2:17" s="78" customFormat="1" ht="33" customHeight="1" x14ac:dyDescent="0.35">
      <c r="B116" s="224"/>
      <c r="C116" s="224"/>
      <c r="D116" s="224"/>
      <c r="E116" s="224"/>
      <c r="F116" s="224"/>
      <c r="G116" s="224"/>
      <c r="H116" s="224"/>
    </row>
    <row r="117" spans="2:17" s="78" customFormat="1" ht="33" customHeight="1" x14ac:dyDescent="0.35">
      <c r="B117" s="225" t="s">
        <v>129</v>
      </c>
      <c r="C117" s="225"/>
      <c r="D117" s="225"/>
      <c r="E117" s="225"/>
      <c r="F117" s="225"/>
      <c r="G117" s="225"/>
      <c r="H117" s="225"/>
    </row>
    <row r="118" spans="2:17" s="78" customFormat="1" ht="40.5" customHeight="1" x14ac:dyDescent="0.35">
      <c r="B118" s="226" t="s">
        <v>120</v>
      </c>
      <c r="C118" s="226"/>
      <c r="E118" s="79"/>
      <c r="F118" s="79"/>
      <c r="G118" s="79"/>
      <c r="H118" s="79"/>
    </row>
    <row r="119" spans="2:17" s="78" customFormat="1" ht="33" customHeight="1" x14ac:dyDescent="0.35">
      <c r="C119" s="103" t="str">
        <f>CONCATENATE(" $45.000"," +")</f>
        <v xml:space="preserve"> $45.000 +</v>
      </c>
      <c r="D119" s="104">
        <f>G67</f>
        <v>2.9949E-2</v>
      </c>
      <c r="E119" s="105" t="s">
        <v>163</v>
      </c>
      <c r="F119" s="80">
        <f>(45+G67)</f>
        <v>45.029949000000002</v>
      </c>
      <c r="G119" s="18"/>
      <c r="H119" s="18"/>
    </row>
    <row r="120" spans="2:17" ht="43.5" customHeight="1" x14ac:dyDescent="0.4">
      <c r="B120" s="227" t="s">
        <v>121</v>
      </c>
      <c r="C120" s="227"/>
      <c r="D120" s="106">
        <f>F119</f>
        <v>45.029949000000002</v>
      </c>
      <c r="E120" s="81" t="s">
        <v>130</v>
      </c>
      <c r="F120" s="78"/>
      <c r="G120" s="18"/>
      <c r="H120" s="18"/>
      <c r="J120" s="1"/>
      <c r="K120" s="1"/>
      <c r="L120" s="1"/>
    </row>
    <row r="121" spans="2:17" ht="34" customHeight="1" thickBot="1" x14ac:dyDescent="0.4">
      <c r="B121" s="78"/>
      <c r="C121" s="78"/>
      <c r="D121" s="80"/>
      <c r="E121" s="18"/>
      <c r="F121" s="18"/>
      <c r="G121" s="18"/>
      <c r="H121" s="18"/>
      <c r="I121" s="9"/>
      <c r="J121" s="1"/>
      <c r="K121" s="1"/>
      <c r="L121" s="1"/>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117" t="s">
        <v>115</v>
      </c>
      <c r="D125" s="77" t="s">
        <v>116</v>
      </c>
      <c r="E125" s="243" t="s">
        <v>117</v>
      </c>
      <c r="F125" s="243"/>
      <c r="G125" s="244" t="s">
        <v>118</v>
      </c>
      <c r="H125" s="245"/>
    </row>
    <row r="126" spans="2:17" ht="33" customHeight="1" thickBot="1" x14ac:dyDescent="0.3">
      <c r="B126" s="232"/>
      <c r="C126" s="248">
        <v>14400</v>
      </c>
      <c r="D126" s="249"/>
      <c r="E126" s="249"/>
      <c r="F126" s="249"/>
      <c r="G126" s="246"/>
      <c r="H126" s="247"/>
      <c r="J126" s="1"/>
      <c r="K126" s="1"/>
      <c r="L126" s="1"/>
    </row>
    <row r="127" spans="2:17" s="78" customFormat="1" ht="33" customHeight="1" x14ac:dyDescent="0.35">
      <c r="B127" s="224"/>
      <c r="C127" s="224"/>
      <c r="D127" s="224"/>
      <c r="E127" s="224"/>
      <c r="F127" s="224"/>
      <c r="G127" s="224"/>
      <c r="H127" s="224"/>
    </row>
    <row r="128" spans="2:17" s="78" customFormat="1" ht="33" customHeight="1" x14ac:dyDescent="0.35">
      <c r="B128" s="225" t="s">
        <v>133</v>
      </c>
      <c r="C128" s="225"/>
      <c r="D128" s="225"/>
      <c r="E128" s="225"/>
      <c r="F128" s="225"/>
      <c r="G128" s="225"/>
      <c r="H128" s="225"/>
    </row>
    <row r="129" spans="2:17" s="78" customFormat="1" ht="40.5" customHeight="1" x14ac:dyDescent="0.35">
      <c r="B129" s="226" t="s">
        <v>120</v>
      </c>
      <c r="C129" s="226"/>
      <c r="E129" s="79"/>
      <c r="F129" s="79"/>
      <c r="G129" s="79"/>
      <c r="H129" s="79"/>
    </row>
    <row r="130" spans="2:17" s="78" customFormat="1" ht="33" customHeight="1" x14ac:dyDescent="0.35">
      <c r="C130" s="103" t="str">
        <f>CONCATENATE(" $45.000"," +")</f>
        <v xml:space="preserve"> $45.000 +</v>
      </c>
      <c r="D130" s="104">
        <f>G70</f>
        <v>5.8151388888888897E-3</v>
      </c>
      <c r="E130" s="105" t="s">
        <v>163</v>
      </c>
      <c r="F130" s="80">
        <f>(45+G70)</f>
        <v>45.005815138888892</v>
      </c>
      <c r="G130" s="18"/>
      <c r="H130" s="18"/>
    </row>
    <row r="131" spans="2:17" ht="43.5" customHeight="1" x14ac:dyDescent="0.4">
      <c r="B131" s="227" t="s">
        <v>121</v>
      </c>
      <c r="C131" s="227"/>
      <c r="D131" s="106">
        <f>F130</f>
        <v>45.005815138888892</v>
      </c>
      <c r="E131" s="239" t="s">
        <v>134</v>
      </c>
      <c r="F131" s="239"/>
      <c r="G131" s="18"/>
      <c r="H131" s="78"/>
      <c r="J131" s="1"/>
      <c r="K131" s="1"/>
      <c r="L131" s="1"/>
    </row>
    <row r="132" spans="2:17" ht="27" customHeight="1" thickBot="1" x14ac:dyDescent="0.4">
      <c r="B132" s="78"/>
      <c r="C132" s="78"/>
      <c r="D132" s="80"/>
      <c r="E132" s="18"/>
      <c r="F132" s="18"/>
      <c r="G132" s="18"/>
      <c r="H132" s="18"/>
      <c r="I132" s="9"/>
      <c r="J132" s="1"/>
      <c r="K132" s="1"/>
      <c r="L132" s="1"/>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c r="J137" s="1"/>
      <c r="K137" s="1"/>
      <c r="L137" s="1"/>
    </row>
    <row r="138" spans="2:17" s="78" customFormat="1" ht="33" customHeight="1" x14ac:dyDescent="0.35">
      <c r="B138" s="224"/>
      <c r="C138" s="224"/>
      <c r="D138" s="224"/>
      <c r="E138" s="224"/>
      <c r="F138" s="224"/>
      <c r="G138" s="224"/>
      <c r="H138" s="224"/>
    </row>
    <row r="139" spans="2:17" s="78" customFormat="1" ht="33" customHeight="1" x14ac:dyDescent="0.35">
      <c r="B139" s="225" t="s">
        <v>137</v>
      </c>
      <c r="C139" s="225"/>
      <c r="D139" s="225"/>
      <c r="E139" s="225"/>
      <c r="F139" s="225"/>
      <c r="G139" s="225"/>
      <c r="H139" s="225"/>
    </row>
    <row r="140" spans="2:17" s="78" customFormat="1" ht="40.5" customHeight="1" x14ac:dyDescent="0.35">
      <c r="B140" s="226" t="s">
        <v>120</v>
      </c>
      <c r="C140" s="226"/>
      <c r="E140" s="79"/>
      <c r="F140" s="79"/>
      <c r="G140" s="79"/>
      <c r="H140" s="79"/>
    </row>
    <row r="141" spans="2:17" s="78" customFormat="1" ht="33" customHeight="1" thickBot="1" x14ac:dyDescent="0.4">
      <c r="C141" s="103" t="str">
        <f>CONCATENATE(" $45.000"," +")</f>
        <v xml:space="preserve"> $45.000 +</v>
      </c>
      <c r="D141" s="104">
        <f>G74</f>
        <v>13.708</v>
      </c>
      <c r="E141" s="105" t="s">
        <v>163</v>
      </c>
      <c r="F141" s="80">
        <f>(45+G74)</f>
        <v>58.707999999999998</v>
      </c>
      <c r="G141" s="18"/>
      <c r="H141" s="18"/>
    </row>
    <row r="142" spans="2:17" ht="18.5" thickBot="1" x14ac:dyDescent="0.45">
      <c r="B142" s="227" t="s">
        <v>121</v>
      </c>
      <c r="C142" s="227"/>
      <c r="D142" s="106">
        <f>F141</f>
        <v>58.707999999999998</v>
      </c>
      <c r="E142" s="81" t="s">
        <v>13</v>
      </c>
      <c r="F142" s="81"/>
      <c r="G142" s="18"/>
      <c r="H142" s="78"/>
      <c r="J142" s="285" t="s">
        <v>138</v>
      </c>
      <c r="K142" s="286"/>
      <c r="M142" s="287" t="s">
        <v>139</v>
      </c>
      <c r="N142" s="237"/>
      <c r="O142" s="24"/>
    </row>
    <row r="143" spans="2:17" ht="17.5" x14ac:dyDescent="0.35">
      <c r="B143" s="78"/>
      <c r="C143" s="78"/>
      <c r="D143" s="80"/>
      <c r="E143" s="18"/>
      <c r="F143" s="18"/>
      <c r="G143" s="18"/>
      <c r="H143" s="18"/>
      <c r="J143" s="82"/>
      <c r="K143" s="83"/>
      <c r="M143" s="288"/>
      <c r="N143" s="289"/>
      <c r="O143" s="24"/>
    </row>
    <row r="144" spans="2:17" ht="15.5" x14ac:dyDescent="0.25">
      <c r="J144" s="84" t="s">
        <v>140</v>
      </c>
      <c r="K144" s="85">
        <v>2022</v>
      </c>
      <c r="M144" s="290"/>
      <c r="N144" s="291"/>
      <c r="O144" s="24"/>
    </row>
    <row r="145" spans="10:15" ht="15.5" x14ac:dyDescent="0.25">
      <c r="J145" s="84" t="s">
        <v>141</v>
      </c>
      <c r="K145" s="85" t="s">
        <v>151</v>
      </c>
      <c r="L145" s="86"/>
      <c r="M145" s="87" t="s">
        <v>143</v>
      </c>
      <c r="N145" s="88">
        <v>2022</v>
      </c>
      <c r="O145" s="24"/>
    </row>
    <row r="146" spans="10:15" ht="16" thickBot="1" x14ac:dyDescent="0.3">
      <c r="J146" s="89"/>
      <c r="K146" s="90"/>
      <c r="M146" s="91" t="s">
        <v>144</v>
      </c>
      <c r="N146" s="92" t="s">
        <v>145</v>
      </c>
    </row>
    <row r="147" spans="10:15" ht="16" thickBot="1" x14ac:dyDescent="0.3">
      <c r="J147" s="283" t="s">
        <v>0</v>
      </c>
      <c r="K147" s="284"/>
      <c r="M147" s="91" t="s">
        <v>146</v>
      </c>
      <c r="N147" s="93" t="s">
        <v>116</v>
      </c>
    </row>
    <row r="148" spans="10:15" ht="15.5" x14ac:dyDescent="0.25">
      <c r="J148" s="84" t="s">
        <v>147</v>
      </c>
      <c r="K148" s="94">
        <v>570</v>
      </c>
      <c r="M148" s="91" t="s">
        <v>148</v>
      </c>
      <c r="N148" s="93" t="s">
        <v>116</v>
      </c>
    </row>
    <row r="149" spans="10:15" ht="16" thickBot="1" x14ac:dyDescent="0.3">
      <c r="J149" s="95" t="s">
        <v>149</v>
      </c>
      <c r="K149" s="96">
        <v>719</v>
      </c>
      <c r="M149" s="91" t="s">
        <v>150</v>
      </c>
      <c r="N149" s="93" t="s">
        <v>116</v>
      </c>
    </row>
    <row r="150" spans="10:15" ht="15.5" x14ac:dyDescent="0.25">
      <c r="J150" s="1"/>
      <c r="K150" s="1"/>
      <c r="M150" s="91" t="s">
        <v>142</v>
      </c>
      <c r="N150" s="97">
        <v>655</v>
      </c>
    </row>
    <row r="151" spans="10:15" ht="15.5" x14ac:dyDescent="0.25">
      <c r="J151" s="1"/>
      <c r="K151" s="1"/>
      <c r="M151" s="91" t="s">
        <v>151</v>
      </c>
      <c r="N151" s="97">
        <v>719</v>
      </c>
    </row>
    <row r="152" spans="10:15" ht="15.5" x14ac:dyDescent="0.25">
      <c r="J152" s="1"/>
      <c r="K152" s="1"/>
      <c r="M152" s="91" t="s">
        <v>152</v>
      </c>
      <c r="N152" s="97"/>
    </row>
    <row r="153" spans="10:15" ht="15.5" x14ac:dyDescent="0.25">
      <c r="J153" s="1"/>
      <c r="K153" s="1"/>
      <c r="M153" s="91" t="s">
        <v>153</v>
      </c>
      <c r="N153" s="97"/>
    </row>
    <row r="154" spans="10:15" ht="15.5" x14ac:dyDescent="0.25">
      <c r="J154" s="98"/>
      <c r="K154" s="99"/>
      <c r="M154" s="91" t="s">
        <v>154</v>
      </c>
      <c r="N154" s="97"/>
    </row>
    <row r="155" spans="10:15" ht="15.5" x14ac:dyDescent="0.25">
      <c r="J155" s="100"/>
      <c r="K155" s="99"/>
      <c r="M155" s="91" t="s">
        <v>155</v>
      </c>
      <c r="N155" s="97"/>
    </row>
    <row r="156" spans="10:15" ht="15.5" x14ac:dyDescent="0.25">
      <c r="J156" s="100"/>
      <c r="K156" s="99"/>
      <c r="M156" s="91" t="s">
        <v>156</v>
      </c>
      <c r="N156" s="97"/>
    </row>
    <row r="157" spans="10:15" ht="15.5" x14ac:dyDescent="0.25">
      <c r="J157" s="100"/>
      <c r="K157" s="99"/>
      <c r="M157" s="91" t="s">
        <v>157</v>
      </c>
      <c r="N157" s="97"/>
    </row>
    <row r="158" spans="10:15" ht="16" thickBot="1" x14ac:dyDescent="0.3">
      <c r="K158" s="99"/>
      <c r="L158" s="1"/>
      <c r="M158" s="101" t="s">
        <v>158</v>
      </c>
      <c r="N158" s="102"/>
    </row>
    <row r="159" spans="10:15" ht="15.5" x14ac:dyDescent="0.25">
      <c r="M159" s="87"/>
      <c r="N159" s="88">
        <v>2023</v>
      </c>
    </row>
    <row r="160" spans="10:15" ht="15.5" x14ac:dyDescent="0.25">
      <c r="M160" s="91" t="s">
        <v>144</v>
      </c>
      <c r="N160" s="92" t="s">
        <v>145</v>
      </c>
    </row>
    <row r="161" spans="13:14" ht="15.5" x14ac:dyDescent="0.25">
      <c r="M161" s="91" t="s">
        <v>146</v>
      </c>
      <c r="N161" s="97"/>
    </row>
    <row r="162" spans="13:14" ht="15.5" x14ac:dyDescent="0.25">
      <c r="M162" s="91" t="s">
        <v>148</v>
      </c>
      <c r="N162" s="97"/>
    </row>
    <row r="163" spans="13:14" ht="15.5" x14ac:dyDescent="0.25">
      <c r="M163" s="91" t="s">
        <v>150</v>
      </c>
      <c r="N163" s="97"/>
    </row>
    <row r="164" spans="13:14" ht="15.5" x14ac:dyDescent="0.25">
      <c r="M164" s="91" t="s">
        <v>142</v>
      </c>
      <c r="N164" s="97"/>
    </row>
    <row r="165" spans="13:14" ht="15.5" x14ac:dyDescent="0.25">
      <c r="M165" s="91" t="s">
        <v>151</v>
      </c>
      <c r="N165" s="97"/>
    </row>
    <row r="166" spans="13:14" ht="15.5" x14ac:dyDescent="0.25">
      <c r="M166" s="91" t="s">
        <v>152</v>
      </c>
      <c r="N166" s="97"/>
    </row>
    <row r="167" spans="13:14" ht="15.5" x14ac:dyDescent="0.25">
      <c r="M167" s="91" t="s">
        <v>153</v>
      </c>
      <c r="N167" s="97"/>
    </row>
    <row r="168" spans="13:14" ht="15.5" x14ac:dyDescent="0.25">
      <c r="M168" s="91" t="s">
        <v>154</v>
      </c>
      <c r="N168" s="97"/>
    </row>
    <row r="169" spans="13:14" ht="15.5" x14ac:dyDescent="0.25">
      <c r="M169" s="91" t="s">
        <v>155</v>
      </c>
      <c r="N169" s="97"/>
    </row>
    <row r="170" spans="13:14" ht="15.5" x14ac:dyDescent="0.25">
      <c r="M170" s="91" t="s">
        <v>156</v>
      </c>
      <c r="N170" s="97"/>
    </row>
    <row r="171" spans="13:14" ht="15.5" x14ac:dyDescent="0.25">
      <c r="M171" s="91" t="s">
        <v>157</v>
      </c>
      <c r="N171" s="97"/>
    </row>
    <row r="172" spans="13:14" ht="16" thickBot="1" x14ac:dyDescent="0.3">
      <c r="M172" s="101" t="s">
        <v>158</v>
      </c>
      <c r="N172" s="102"/>
    </row>
    <row r="173" spans="13:14" ht="15.5" x14ac:dyDescent="0.25">
      <c r="M173" s="87"/>
      <c r="N173" s="88">
        <v>2024</v>
      </c>
    </row>
    <row r="174" spans="13:14" ht="15.5" x14ac:dyDescent="0.25">
      <c r="M174" s="91" t="s">
        <v>144</v>
      </c>
      <c r="N174" s="92" t="s">
        <v>145</v>
      </c>
    </row>
    <row r="175" spans="13:14" ht="15.5" x14ac:dyDescent="0.25">
      <c r="M175" s="91" t="s">
        <v>146</v>
      </c>
      <c r="N175" s="97"/>
    </row>
    <row r="176" spans="13:14" ht="15.5" x14ac:dyDescent="0.25">
      <c r="M176" s="91" t="s">
        <v>148</v>
      </c>
      <c r="N176" s="97"/>
    </row>
    <row r="177" spans="13:14" ht="15.5" x14ac:dyDescent="0.25">
      <c r="M177" s="91" t="s">
        <v>150</v>
      </c>
      <c r="N177" s="97"/>
    </row>
    <row r="178" spans="13:14" ht="16" thickBot="1" x14ac:dyDescent="0.3">
      <c r="M178" s="101" t="s">
        <v>142</v>
      </c>
      <c r="N178" s="102"/>
    </row>
  </sheetData>
  <sheetProtection algorithmName="SHA-512" hashValue="jc5xatph9HAd0vGVjfc7DQ5ltCF+f7OMxaGzwi6UAzrVV5/eaQ78dWtfb6VtYHfI0/lwphbIPs5FgXFO8RVBhw==" saltValue="SNdPVmdqICT4bHKLBztvlw==" spinCount="100000" sheet="1" formatColumns="0" formatRows="0"/>
  <mergeCells count="145">
    <mergeCell ref="B1:D1"/>
    <mergeCell ref="C3:E3"/>
    <mergeCell ref="G3:H3"/>
    <mergeCell ref="C4:E4"/>
    <mergeCell ref="G4:H4"/>
    <mergeCell ref="B6:E6"/>
    <mergeCell ref="F6:G6"/>
    <mergeCell ref="B12:E12"/>
    <mergeCell ref="B13:H13"/>
    <mergeCell ref="B14:H14"/>
    <mergeCell ref="B15:H15"/>
    <mergeCell ref="B16:H16"/>
    <mergeCell ref="B17:H17"/>
    <mergeCell ref="B7:E7"/>
    <mergeCell ref="B8:H8"/>
    <mergeCell ref="B9:H9"/>
    <mergeCell ref="B10:C10"/>
    <mergeCell ref="D10:F10"/>
    <mergeCell ref="B11:H11"/>
    <mergeCell ref="G24:H24"/>
    <mergeCell ref="G25:H25"/>
    <mergeCell ref="G26:H26"/>
    <mergeCell ref="G27:H27"/>
    <mergeCell ref="G28:H28"/>
    <mergeCell ref="G29:H29"/>
    <mergeCell ref="B18:H18"/>
    <mergeCell ref="B19:H19"/>
    <mergeCell ref="B20:H20"/>
    <mergeCell ref="G21:H21"/>
    <mergeCell ref="G22:H22"/>
    <mergeCell ref="G23:H23"/>
    <mergeCell ref="G36:H36"/>
    <mergeCell ref="G37:H37"/>
    <mergeCell ref="G38:H38"/>
    <mergeCell ref="G39:H39"/>
    <mergeCell ref="G40:H40"/>
    <mergeCell ref="G41:H41"/>
    <mergeCell ref="G30:H30"/>
    <mergeCell ref="G31:H31"/>
    <mergeCell ref="G32:H32"/>
    <mergeCell ref="G33:H33"/>
    <mergeCell ref="G34:H34"/>
    <mergeCell ref="G35:H35"/>
    <mergeCell ref="G48:H48"/>
    <mergeCell ref="G49:H49"/>
    <mergeCell ref="G50:H50"/>
    <mergeCell ref="G51:H51"/>
    <mergeCell ref="G52:H52"/>
    <mergeCell ref="B53:H53"/>
    <mergeCell ref="G42:H42"/>
    <mergeCell ref="G43:H43"/>
    <mergeCell ref="G44:H44"/>
    <mergeCell ref="G45:H45"/>
    <mergeCell ref="G46:H46"/>
    <mergeCell ref="G47:H47"/>
    <mergeCell ref="G62:H62"/>
    <mergeCell ref="G63:H63"/>
    <mergeCell ref="G64:H64"/>
    <mergeCell ref="G65:H65"/>
    <mergeCell ref="G66:H66"/>
    <mergeCell ref="G67:H67"/>
    <mergeCell ref="B55:H55"/>
    <mergeCell ref="G56:H56"/>
    <mergeCell ref="G57:H57"/>
    <mergeCell ref="B59:H59"/>
    <mergeCell ref="G60:H60"/>
    <mergeCell ref="G61:H61"/>
    <mergeCell ref="G75:H75"/>
    <mergeCell ref="G76:H76"/>
    <mergeCell ref="G77:H77"/>
    <mergeCell ref="G78:H78"/>
    <mergeCell ref="G79:H79"/>
    <mergeCell ref="G80:H80"/>
    <mergeCell ref="B68:H68"/>
    <mergeCell ref="G69:H69"/>
    <mergeCell ref="G70:H70"/>
    <mergeCell ref="B72:H72"/>
    <mergeCell ref="G73:H73"/>
    <mergeCell ref="G74:H74"/>
    <mergeCell ref="B89:H89"/>
    <mergeCell ref="B90:H90"/>
    <mergeCell ref="B91:H91"/>
    <mergeCell ref="B92:B93"/>
    <mergeCell ref="E92:F92"/>
    <mergeCell ref="G92:H93"/>
    <mergeCell ref="C93:F93"/>
    <mergeCell ref="G81:H81"/>
    <mergeCell ref="G82:H82"/>
    <mergeCell ref="B84:H84"/>
    <mergeCell ref="G85:H85"/>
    <mergeCell ref="G86:H86"/>
    <mergeCell ref="G87:H87"/>
    <mergeCell ref="B102:H102"/>
    <mergeCell ref="B103:B104"/>
    <mergeCell ref="E103:F103"/>
    <mergeCell ref="G103:H104"/>
    <mergeCell ref="C104:F104"/>
    <mergeCell ref="B105:H105"/>
    <mergeCell ref="B94:H94"/>
    <mergeCell ref="B95:H95"/>
    <mergeCell ref="B96:C96"/>
    <mergeCell ref="B98:C98"/>
    <mergeCell ref="B100:H100"/>
    <mergeCell ref="B101:H101"/>
    <mergeCell ref="B114:B115"/>
    <mergeCell ref="E114:F114"/>
    <mergeCell ref="G114:H115"/>
    <mergeCell ref="C115:F115"/>
    <mergeCell ref="B116:H116"/>
    <mergeCell ref="B117:H117"/>
    <mergeCell ref="B106:H106"/>
    <mergeCell ref="B107:C107"/>
    <mergeCell ref="B109:C109"/>
    <mergeCell ref="B111:H111"/>
    <mergeCell ref="B112:H112"/>
    <mergeCell ref="B113:H113"/>
    <mergeCell ref="B127:H127"/>
    <mergeCell ref="B128:H128"/>
    <mergeCell ref="B129:C129"/>
    <mergeCell ref="B131:C131"/>
    <mergeCell ref="E131:F131"/>
    <mergeCell ref="B133:H133"/>
    <mergeCell ref="B118:C118"/>
    <mergeCell ref="B120:C120"/>
    <mergeCell ref="B122:H122"/>
    <mergeCell ref="B123:H123"/>
    <mergeCell ref="B124:H124"/>
    <mergeCell ref="B125:B126"/>
    <mergeCell ref="E125:F125"/>
    <mergeCell ref="G125:H126"/>
    <mergeCell ref="C126:F126"/>
    <mergeCell ref="J147:K147"/>
    <mergeCell ref="B138:H138"/>
    <mergeCell ref="B139:H139"/>
    <mergeCell ref="B140:C140"/>
    <mergeCell ref="B142:C142"/>
    <mergeCell ref="J142:K142"/>
    <mergeCell ref="M142:N144"/>
    <mergeCell ref="B134:H134"/>
    <mergeCell ref="B135:H135"/>
    <mergeCell ref="B136:B137"/>
    <mergeCell ref="C136:C137"/>
    <mergeCell ref="D136:D137"/>
    <mergeCell ref="E136:F137"/>
    <mergeCell ref="G136:H137"/>
  </mergeCells>
  <dataValidations count="5">
    <dataValidation type="list" allowBlank="1" showInputMessage="1" showErrorMessage="1" sqref="K144" xr:uid="{4BB9CD9A-AC01-4A88-A3CF-D6130FCD4FFF}">
      <formula1>"2022,2023,2024,2025, 2026"</formula1>
    </dataValidation>
    <dataValidation type="list" allowBlank="1" showInputMessage="1" showErrorMessage="1" sqref="JF3 WVR983033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3033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497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961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425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889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353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817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281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745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209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673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137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601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1065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529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xr:uid="{D59691C4-BFDD-435D-A3D5-3F9145F096AC}">
      <formula1>$N$145:$N$145</formula1>
    </dataValidation>
    <dataValidation type="list" allowBlank="1" showInputMessage="1" showErrorMessage="1" sqref="WVR983034 K145 WLV983034 WBZ983034 VSD983034 VIH983034 UYL983034 UOP983034 UET983034 TUX983034 TLB983034 TBF983034 SRJ983034 SHN983034 RXR983034 RNV983034 RDZ983034 QUD983034 QKH983034 QAL983034 PQP983034 PGT983034 OWX983034 ONB983034 ODF983034 NTJ983034 NJN983034 MZR983034 MPV983034 MFZ983034 LWD983034 LMH983034 LCL983034 KSP983034 KIT983034 JYX983034 JPB983034 JFF983034 IVJ983034 ILN983034 IBR983034 HRV983034 HHZ983034 GYD983034 GOH983034 GEL983034 FUP983034 FKT983034 FAX983034 ERB983034 EHF983034 DXJ983034 DNN983034 DDR983034 CTV983034 CJZ983034 CAD983034 BQH983034 BGL983034 AWP983034 AMT983034 ACX983034 TB983034 JF983034 K983034 WVR917498 WLV917498 WBZ917498 VSD917498 VIH917498 UYL917498 UOP917498 UET917498 TUX917498 TLB917498 TBF917498 SRJ917498 SHN917498 RXR917498 RNV917498 RDZ917498 QUD917498 QKH917498 QAL917498 PQP917498 PGT917498 OWX917498 ONB917498 ODF917498 NTJ917498 NJN917498 MZR917498 MPV917498 MFZ917498 LWD917498 LMH917498 LCL917498 KSP917498 KIT917498 JYX917498 JPB917498 JFF917498 IVJ917498 ILN917498 IBR917498 HRV917498 HHZ917498 GYD917498 GOH917498 GEL917498 FUP917498 FKT917498 FAX917498 ERB917498 EHF917498 DXJ917498 DNN917498 DDR917498 CTV917498 CJZ917498 CAD917498 BQH917498 BGL917498 AWP917498 AMT917498 ACX917498 TB917498 JF917498 K917498 WVR851962 WLV851962 WBZ851962 VSD851962 VIH851962 UYL851962 UOP851962 UET851962 TUX851962 TLB851962 TBF851962 SRJ851962 SHN851962 RXR851962 RNV851962 RDZ851962 QUD851962 QKH851962 QAL851962 PQP851962 PGT851962 OWX851962 ONB851962 ODF851962 NTJ851962 NJN851962 MZR851962 MPV851962 MFZ851962 LWD851962 LMH851962 LCL851962 KSP851962 KIT851962 JYX851962 JPB851962 JFF851962 IVJ851962 ILN851962 IBR851962 HRV851962 HHZ851962 GYD851962 GOH851962 GEL851962 FUP851962 FKT851962 FAX851962 ERB851962 EHF851962 DXJ851962 DNN851962 DDR851962 CTV851962 CJZ851962 CAD851962 BQH851962 BGL851962 AWP851962 AMT851962 ACX851962 TB851962 JF851962 K851962 WVR786426 WLV786426 WBZ786426 VSD786426 VIH786426 UYL786426 UOP786426 UET786426 TUX786426 TLB786426 TBF786426 SRJ786426 SHN786426 RXR786426 RNV786426 RDZ786426 QUD786426 QKH786426 QAL786426 PQP786426 PGT786426 OWX786426 ONB786426 ODF786426 NTJ786426 NJN786426 MZR786426 MPV786426 MFZ786426 LWD786426 LMH786426 LCL786426 KSP786426 KIT786426 JYX786426 JPB786426 JFF786426 IVJ786426 ILN786426 IBR786426 HRV786426 HHZ786426 GYD786426 GOH786426 GEL786426 FUP786426 FKT786426 FAX786426 ERB786426 EHF786426 DXJ786426 DNN786426 DDR786426 CTV786426 CJZ786426 CAD786426 BQH786426 BGL786426 AWP786426 AMT786426 ACX786426 TB786426 JF786426 K786426 WVR720890 WLV720890 WBZ720890 VSD720890 VIH720890 UYL720890 UOP720890 UET720890 TUX720890 TLB720890 TBF720890 SRJ720890 SHN720890 RXR720890 RNV720890 RDZ720890 QUD720890 QKH720890 QAL720890 PQP720890 PGT720890 OWX720890 ONB720890 ODF720890 NTJ720890 NJN720890 MZR720890 MPV720890 MFZ720890 LWD720890 LMH720890 LCL720890 KSP720890 KIT720890 JYX720890 JPB720890 JFF720890 IVJ720890 ILN720890 IBR720890 HRV720890 HHZ720890 GYD720890 GOH720890 GEL720890 FUP720890 FKT720890 FAX720890 ERB720890 EHF720890 DXJ720890 DNN720890 DDR720890 CTV720890 CJZ720890 CAD720890 BQH720890 BGL720890 AWP720890 AMT720890 ACX720890 TB720890 JF720890 K720890 WVR655354 WLV655354 WBZ655354 VSD655354 VIH655354 UYL655354 UOP655354 UET655354 TUX655354 TLB655354 TBF655354 SRJ655354 SHN655354 RXR655354 RNV655354 RDZ655354 QUD655354 QKH655354 QAL655354 PQP655354 PGT655354 OWX655354 ONB655354 ODF655354 NTJ655354 NJN655354 MZR655354 MPV655354 MFZ655354 LWD655354 LMH655354 LCL655354 KSP655354 KIT655354 JYX655354 JPB655354 JFF655354 IVJ655354 ILN655354 IBR655354 HRV655354 HHZ655354 GYD655354 GOH655354 GEL655354 FUP655354 FKT655354 FAX655354 ERB655354 EHF655354 DXJ655354 DNN655354 DDR655354 CTV655354 CJZ655354 CAD655354 BQH655354 BGL655354 AWP655354 AMT655354 ACX655354 TB655354 JF655354 K655354 WVR589818 WLV589818 WBZ589818 VSD589818 VIH589818 UYL589818 UOP589818 UET589818 TUX589818 TLB589818 TBF589818 SRJ589818 SHN589818 RXR589818 RNV589818 RDZ589818 QUD589818 QKH589818 QAL589818 PQP589818 PGT589818 OWX589818 ONB589818 ODF589818 NTJ589818 NJN589818 MZR589818 MPV589818 MFZ589818 LWD589818 LMH589818 LCL589818 KSP589818 KIT589818 JYX589818 JPB589818 JFF589818 IVJ589818 ILN589818 IBR589818 HRV589818 HHZ589818 GYD589818 GOH589818 GEL589818 FUP589818 FKT589818 FAX589818 ERB589818 EHF589818 DXJ589818 DNN589818 DDR589818 CTV589818 CJZ589818 CAD589818 BQH589818 BGL589818 AWP589818 AMT589818 ACX589818 TB589818 JF589818 K589818 WVR524282 WLV524282 WBZ524282 VSD524282 VIH524282 UYL524282 UOP524282 UET524282 TUX524282 TLB524282 TBF524282 SRJ524282 SHN524282 RXR524282 RNV524282 RDZ524282 QUD524282 QKH524282 QAL524282 PQP524282 PGT524282 OWX524282 ONB524282 ODF524282 NTJ524282 NJN524282 MZR524282 MPV524282 MFZ524282 LWD524282 LMH524282 LCL524282 KSP524282 KIT524282 JYX524282 JPB524282 JFF524282 IVJ524282 ILN524282 IBR524282 HRV524282 HHZ524282 GYD524282 GOH524282 GEL524282 FUP524282 FKT524282 FAX524282 ERB524282 EHF524282 DXJ524282 DNN524282 DDR524282 CTV524282 CJZ524282 CAD524282 BQH524282 BGL524282 AWP524282 AMT524282 ACX524282 TB524282 JF524282 K524282 WVR458746 WLV458746 WBZ458746 VSD458746 VIH458746 UYL458746 UOP458746 UET458746 TUX458746 TLB458746 TBF458746 SRJ458746 SHN458746 RXR458746 RNV458746 RDZ458746 QUD458746 QKH458746 QAL458746 PQP458746 PGT458746 OWX458746 ONB458746 ODF458746 NTJ458746 NJN458746 MZR458746 MPV458746 MFZ458746 LWD458746 LMH458746 LCL458746 KSP458746 KIT458746 JYX458746 JPB458746 JFF458746 IVJ458746 ILN458746 IBR458746 HRV458746 HHZ458746 GYD458746 GOH458746 GEL458746 FUP458746 FKT458746 FAX458746 ERB458746 EHF458746 DXJ458746 DNN458746 DDR458746 CTV458746 CJZ458746 CAD458746 BQH458746 BGL458746 AWP458746 AMT458746 ACX458746 TB458746 JF458746 K458746 WVR393210 WLV393210 WBZ393210 VSD393210 VIH393210 UYL393210 UOP393210 UET393210 TUX393210 TLB393210 TBF393210 SRJ393210 SHN393210 RXR393210 RNV393210 RDZ393210 QUD393210 QKH393210 QAL393210 PQP393210 PGT393210 OWX393210 ONB393210 ODF393210 NTJ393210 NJN393210 MZR393210 MPV393210 MFZ393210 LWD393210 LMH393210 LCL393210 KSP393210 KIT393210 JYX393210 JPB393210 JFF393210 IVJ393210 ILN393210 IBR393210 HRV393210 HHZ393210 GYD393210 GOH393210 GEL393210 FUP393210 FKT393210 FAX393210 ERB393210 EHF393210 DXJ393210 DNN393210 DDR393210 CTV393210 CJZ393210 CAD393210 BQH393210 BGL393210 AWP393210 AMT393210 ACX393210 TB393210 JF393210 K393210 WVR327674 WLV327674 WBZ327674 VSD327674 VIH327674 UYL327674 UOP327674 UET327674 TUX327674 TLB327674 TBF327674 SRJ327674 SHN327674 RXR327674 RNV327674 RDZ327674 QUD327674 QKH327674 QAL327674 PQP327674 PGT327674 OWX327674 ONB327674 ODF327674 NTJ327674 NJN327674 MZR327674 MPV327674 MFZ327674 LWD327674 LMH327674 LCL327674 KSP327674 KIT327674 JYX327674 JPB327674 JFF327674 IVJ327674 ILN327674 IBR327674 HRV327674 HHZ327674 GYD327674 GOH327674 GEL327674 FUP327674 FKT327674 FAX327674 ERB327674 EHF327674 DXJ327674 DNN327674 DDR327674 CTV327674 CJZ327674 CAD327674 BQH327674 BGL327674 AWP327674 AMT327674 ACX327674 TB327674 JF327674 K327674 WVR262138 WLV262138 WBZ262138 VSD262138 VIH262138 UYL262138 UOP262138 UET262138 TUX262138 TLB262138 TBF262138 SRJ262138 SHN262138 RXR262138 RNV262138 RDZ262138 QUD262138 QKH262138 QAL262138 PQP262138 PGT262138 OWX262138 ONB262138 ODF262138 NTJ262138 NJN262138 MZR262138 MPV262138 MFZ262138 LWD262138 LMH262138 LCL262138 KSP262138 KIT262138 JYX262138 JPB262138 JFF262138 IVJ262138 ILN262138 IBR262138 HRV262138 HHZ262138 GYD262138 GOH262138 GEL262138 FUP262138 FKT262138 FAX262138 ERB262138 EHF262138 DXJ262138 DNN262138 DDR262138 CTV262138 CJZ262138 CAD262138 BQH262138 BGL262138 AWP262138 AMT262138 ACX262138 TB262138 JF262138 K262138 WVR196602 WLV196602 WBZ196602 VSD196602 VIH196602 UYL196602 UOP196602 UET196602 TUX196602 TLB196602 TBF196602 SRJ196602 SHN196602 RXR196602 RNV196602 RDZ196602 QUD196602 QKH196602 QAL196602 PQP196602 PGT196602 OWX196602 ONB196602 ODF196602 NTJ196602 NJN196602 MZR196602 MPV196602 MFZ196602 LWD196602 LMH196602 LCL196602 KSP196602 KIT196602 JYX196602 JPB196602 JFF196602 IVJ196602 ILN196602 IBR196602 HRV196602 HHZ196602 GYD196602 GOH196602 GEL196602 FUP196602 FKT196602 FAX196602 ERB196602 EHF196602 DXJ196602 DNN196602 DDR196602 CTV196602 CJZ196602 CAD196602 BQH196602 BGL196602 AWP196602 AMT196602 ACX196602 TB196602 JF196602 K196602 WVR131066 WLV131066 WBZ131066 VSD131066 VIH131066 UYL131066 UOP131066 UET131066 TUX131066 TLB131066 TBF131066 SRJ131066 SHN131066 RXR131066 RNV131066 RDZ131066 QUD131066 QKH131066 QAL131066 PQP131066 PGT131066 OWX131066 ONB131066 ODF131066 NTJ131066 NJN131066 MZR131066 MPV131066 MFZ131066 LWD131066 LMH131066 LCL131066 KSP131066 KIT131066 JYX131066 JPB131066 JFF131066 IVJ131066 ILN131066 IBR131066 HRV131066 HHZ131066 GYD131066 GOH131066 GEL131066 FUP131066 FKT131066 FAX131066 ERB131066 EHF131066 DXJ131066 DNN131066 DDR131066 CTV131066 CJZ131066 CAD131066 BQH131066 BGL131066 AWP131066 AMT131066 ACX131066 TB131066 JF131066 K131066 WVR65530 WLV65530 WBZ65530 VSD65530 VIH65530 UYL65530 UOP65530 UET65530 TUX65530 TLB65530 TBF65530 SRJ65530 SHN65530 RXR65530 RNV65530 RDZ65530 QUD65530 QKH65530 QAL65530 PQP65530 PGT65530 OWX65530 ONB65530 ODF65530 NTJ65530 NJN65530 MZR65530 MPV65530 MFZ65530 LWD65530 LMH65530 LCL65530 KSP65530 KIT65530 JYX65530 JPB65530 JFF65530 IVJ65530 ILN65530 IBR65530 HRV65530 HHZ65530 GYD65530 GOH65530 GEL65530 FUP65530 FKT65530 FAX65530 ERB65530 EHF65530 DXJ65530 DNN65530 DDR65530 CTV65530 CJZ65530 CAD65530 BQH65530 BGL65530 AWP65530 AMT65530 ACX65530 TB65530 JF65530 K65530" xr:uid="{4253A1D4-E4D4-4690-B6C5-254AD3F7CFEC}">
      <formula1>$M$147:$M$158</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3038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502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966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430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894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358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822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286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750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214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678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142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606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1070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534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E110C8E2-979E-446B-BCAD-6AE214BD2BA3}">
      <formula1>#REF!</formula1>
    </dataValidation>
    <dataValidation type="list" allowBlank="1" showInputMessage="1" showErrorMessage="1" sqref="K149" xr:uid="{09C01292-9D27-4CD7-B23D-CF1FEB15C8DB}">
      <formula1>$N$145:$N$178</formula1>
    </dataValidation>
  </dataValidations>
  <hyperlinks>
    <hyperlink ref="M145" r:id="rId1" display="https://www.dot.ny.gov/main/business-center/contractors/construction-division/fuel-asphalt-steel-price-adjustments?nd=nysdot" xr:uid="{D003A923-A0EE-4DC6-BA2E-F08E5853676A}"/>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 F4 B22 B43:B45 B57 B74:B8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4E269-8AA4-4E97-A709-FCA5F6158CE6}">
  <dimension ref="B1:W178"/>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K145</f>
        <v>April</v>
      </c>
      <c r="G1" s="3">
        <f>K144</f>
        <v>2022</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4" t="s">
        <v>159</v>
      </c>
      <c r="G4" s="301" t="s">
        <v>160</v>
      </c>
      <c r="H4" s="302"/>
      <c r="I4" s="15"/>
    </row>
    <row r="5" spans="2:17" ht="20.25" customHeight="1" x14ac:dyDescent="0.25">
      <c r="B5" s="9"/>
      <c r="C5" s="9"/>
      <c r="D5" s="9"/>
      <c r="E5" s="9"/>
      <c r="F5" s="9"/>
      <c r="G5" s="9"/>
      <c r="H5" s="9"/>
      <c r="I5" s="9"/>
    </row>
    <row r="6" spans="2:17" ht="24" customHeight="1" x14ac:dyDescent="0.25">
      <c r="B6" s="303" t="s">
        <v>8</v>
      </c>
      <c r="C6" s="303"/>
      <c r="D6" s="303"/>
      <c r="E6" s="303"/>
      <c r="F6" s="304" t="str">
        <f>CONCATENATE(F1," 1, ",G1)</f>
        <v>April 1, 2022</v>
      </c>
      <c r="G6" s="304" t="e">
        <f>CONCATENATE(#REF!," 1, ",#REF!)</f>
        <v>#REF!</v>
      </c>
      <c r="H6" s="16"/>
      <c r="I6" s="9"/>
    </row>
    <row r="7" spans="2:17" ht="24" customHeight="1" x14ac:dyDescent="0.25">
      <c r="B7" s="292" t="s">
        <v>161</v>
      </c>
      <c r="C7" s="292"/>
      <c r="D7" s="292"/>
      <c r="E7" s="292"/>
      <c r="F7" s="17">
        <f>K148</f>
        <v>570</v>
      </c>
      <c r="G7" s="18" t="s">
        <v>9</v>
      </c>
      <c r="H7" s="18"/>
      <c r="I7" s="18"/>
    </row>
    <row r="8" spans="2:17" ht="24" customHeight="1" x14ac:dyDescent="0.25">
      <c r="B8" s="279" t="s">
        <v>10</v>
      </c>
      <c r="C8" s="279"/>
      <c r="D8" s="279"/>
      <c r="E8" s="279"/>
      <c r="F8" s="279"/>
      <c r="G8" s="279"/>
      <c r="H8" s="279"/>
      <c r="I8" s="19"/>
    </row>
    <row r="9" spans="2:17" ht="24" customHeight="1" x14ac:dyDescent="0.25">
      <c r="B9" s="279" t="s">
        <v>11</v>
      </c>
      <c r="C9" s="279"/>
      <c r="D9" s="279"/>
      <c r="E9" s="279"/>
      <c r="F9" s="279"/>
      <c r="G9" s="279"/>
      <c r="H9" s="279"/>
      <c r="I9" s="19"/>
    </row>
    <row r="10" spans="2:17" ht="24" customHeight="1" x14ac:dyDescent="0.25">
      <c r="B10" s="293" t="s">
        <v>12</v>
      </c>
      <c r="C10" s="293"/>
      <c r="D10" s="294" t="str">
        <f>CONCATENATE("The ",F1," ",G1," Average is")</f>
        <v>The April 2022 Average is</v>
      </c>
      <c r="E10" s="294"/>
      <c r="F10" s="294"/>
      <c r="G10" s="20">
        <f>K149</f>
        <v>655</v>
      </c>
      <c r="H10" s="21" t="s">
        <v>13</v>
      </c>
      <c r="I10" s="22"/>
    </row>
    <row r="11" spans="2:17" ht="24" customHeight="1" x14ac:dyDescent="0.25">
      <c r="B11" s="282" t="s">
        <v>14</v>
      </c>
      <c r="C11" s="282"/>
      <c r="D11" s="282"/>
      <c r="E11" s="282"/>
      <c r="F11" s="282"/>
      <c r="G11" s="282"/>
      <c r="H11" s="282"/>
      <c r="I11" s="23"/>
      <c r="P11" s="24"/>
      <c r="Q11" s="24"/>
    </row>
    <row r="12" spans="2:17" ht="24" customHeight="1" x14ac:dyDescent="0.25">
      <c r="B12" s="279" t="s">
        <v>162</v>
      </c>
      <c r="C12" s="279"/>
      <c r="D12" s="279"/>
      <c r="E12" s="279"/>
      <c r="F12" s="17">
        <f>K148</f>
        <v>570</v>
      </c>
      <c r="G12" s="18" t="s">
        <v>9</v>
      </c>
      <c r="I12" s="18"/>
      <c r="P12" s="24"/>
      <c r="Q12" s="24"/>
    </row>
    <row r="13" spans="2:17" ht="24" customHeight="1" x14ac:dyDescent="0.25">
      <c r="B13" s="279" t="s">
        <v>15</v>
      </c>
      <c r="C13" s="279"/>
      <c r="D13" s="279"/>
      <c r="E13" s="279"/>
      <c r="F13" s="279"/>
      <c r="G13" s="279"/>
      <c r="H13" s="279"/>
      <c r="I13" s="19"/>
      <c r="P13" s="24"/>
      <c r="Q13" s="24"/>
    </row>
    <row r="14" spans="2:17" ht="24" customHeight="1" x14ac:dyDescent="0.25">
      <c r="B14" s="279" t="s">
        <v>16</v>
      </c>
      <c r="C14" s="279"/>
      <c r="D14" s="279"/>
      <c r="E14" s="279"/>
      <c r="F14" s="279"/>
      <c r="G14" s="279"/>
      <c r="H14" s="279"/>
      <c r="I14" s="19"/>
      <c r="P14" s="24"/>
      <c r="Q14" s="24"/>
    </row>
    <row r="15" spans="2:17" ht="24" customHeight="1" x14ac:dyDescent="0.25">
      <c r="B15" s="279" t="s">
        <v>17</v>
      </c>
      <c r="C15" s="279"/>
      <c r="D15" s="279"/>
      <c r="E15" s="279"/>
      <c r="F15" s="279"/>
      <c r="G15" s="279"/>
      <c r="H15" s="279"/>
      <c r="I15" s="19"/>
      <c r="P15" s="24"/>
      <c r="Q15" s="24"/>
    </row>
    <row r="16" spans="2:17" ht="24" customHeight="1" x14ac:dyDescent="0.25">
      <c r="B16" s="279" t="s">
        <v>18</v>
      </c>
      <c r="C16" s="279"/>
      <c r="D16" s="279"/>
      <c r="E16" s="279"/>
      <c r="F16" s="279"/>
      <c r="G16" s="279"/>
      <c r="H16" s="279"/>
      <c r="I16" s="19"/>
      <c r="P16" s="24"/>
      <c r="Q16" s="24"/>
    </row>
    <row r="17" spans="2:23" ht="24" customHeight="1" x14ac:dyDescent="0.25">
      <c r="B17" s="279" t="s">
        <v>19</v>
      </c>
      <c r="C17" s="279"/>
      <c r="D17" s="279"/>
      <c r="E17" s="279"/>
      <c r="F17" s="279"/>
      <c r="G17" s="279"/>
      <c r="H17" s="279"/>
      <c r="I17" s="19"/>
      <c r="P17" s="24"/>
      <c r="Q17" s="24"/>
    </row>
    <row r="18" spans="2:23" ht="24" customHeight="1" thickBot="1" x14ac:dyDescent="0.3">
      <c r="B18" s="280" t="s">
        <v>20</v>
      </c>
      <c r="C18" s="281"/>
      <c r="D18" s="281"/>
      <c r="E18" s="281"/>
      <c r="F18" s="281"/>
      <c r="G18" s="281"/>
      <c r="H18" s="281"/>
      <c r="I18" s="25"/>
      <c r="P18" s="24"/>
      <c r="Q18" s="24"/>
    </row>
    <row r="19" spans="2:23" ht="33.65" customHeight="1" thickBot="1" x14ac:dyDescent="0.3">
      <c r="B19" s="305" t="s">
        <v>21</v>
      </c>
      <c r="C19" s="306"/>
      <c r="D19" s="306"/>
      <c r="E19" s="306"/>
      <c r="F19" s="306"/>
      <c r="G19" s="306"/>
      <c r="H19" s="307"/>
      <c r="I19" s="26"/>
      <c r="P19" s="27"/>
      <c r="Q19" s="27"/>
      <c r="R19" s="27"/>
      <c r="S19" s="27"/>
      <c r="V19" s="24"/>
      <c r="W19" s="24"/>
    </row>
    <row r="20" spans="2:23" ht="33.65" customHeight="1" thickBot="1" x14ac:dyDescent="0.3">
      <c r="B20" s="254" t="s">
        <v>22</v>
      </c>
      <c r="C20" s="229"/>
      <c r="D20" s="229"/>
      <c r="E20" s="229"/>
      <c r="F20" s="229"/>
      <c r="G20" s="229"/>
      <c r="H20" s="230"/>
      <c r="I20" s="9"/>
      <c r="J20" s="1"/>
      <c r="K20" s="1"/>
      <c r="L20" s="1"/>
      <c r="P20" s="24"/>
      <c r="Q20" s="24"/>
    </row>
    <row r="21" spans="2:23" ht="33.65" customHeight="1" thickBot="1" x14ac:dyDescent="0.3">
      <c r="B21" s="28" t="s">
        <v>23</v>
      </c>
      <c r="C21" s="29" t="s">
        <v>24</v>
      </c>
      <c r="D21" s="30" t="s">
        <v>25</v>
      </c>
      <c r="E21" s="30" t="s">
        <v>26</v>
      </c>
      <c r="F21" s="30" t="s">
        <v>27</v>
      </c>
      <c r="G21" s="255" t="s">
        <v>28</v>
      </c>
      <c r="H21" s="256"/>
      <c r="I21" s="31"/>
      <c r="J21" s="1"/>
      <c r="K21" s="1"/>
      <c r="L21" s="1"/>
      <c r="P21" s="24"/>
      <c r="Q21" s="24"/>
    </row>
    <row r="22" spans="2:23" ht="29.15" customHeight="1" x14ac:dyDescent="0.3">
      <c r="B22" s="32" t="s">
        <v>29</v>
      </c>
      <c r="C22" s="33" t="s">
        <v>30</v>
      </c>
      <c r="D22" s="34">
        <v>100</v>
      </c>
      <c r="E22" s="35">
        <v>0.2</v>
      </c>
      <c r="F22" s="36">
        <v>100.2</v>
      </c>
      <c r="G22" s="259">
        <f t="shared" ref="G22:G51" si="0">IF((ABS((($K$149-$K$148)/235)*F22/100))&gt;0.01, ((($K$149-$K$148)/235)*F22/100), 0)</f>
        <v>0.36242553191489363</v>
      </c>
      <c r="H22" s="260" t="e">
        <f t="shared" ref="H22:H31" si="1">IF((ABS((J149-J148)*E22/100))&gt;0.1, (J149-J148)*E22/100, 0)</f>
        <v>#VALUE!</v>
      </c>
      <c r="I22" s="37"/>
      <c r="J22" s="1"/>
      <c r="K22" s="1"/>
      <c r="L22" s="1"/>
      <c r="P22" s="24"/>
      <c r="Q22" s="24"/>
    </row>
    <row r="23" spans="2:23" ht="29.15" customHeight="1" x14ac:dyDescent="0.3">
      <c r="B23" s="38">
        <v>702.30010000000004</v>
      </c>
      <c r="C23" s="39" t="s">
        <v>31</v>
      </c>
      <c r="D23" s="40">
        <v>55</v>
      </c>
      <c r="E23" s="40">
        <v>1.7</v>
      </c>
      <c r="F23" s="41">
        <v>56.7</v>
      </c>
      <c r="G23" s="252">
        <f t="shared" si="0"/>
        <v>0.20508510638297875</v>
      </c>
      <c r="H23" s="253" t="e">
        <f t="shared" si="1"/>
        <v>#VALUE!</v>
      </c>
      <c r="I23" s="37"/>
      <c r="J23" s="1"/>
      <c r="K23" s="1"/>
      <c r="L23" s="1"/>
    </row>
    <row r="24" spans="2:23" ht="29.15" customHeight="1" x14ac:dyDescent="0.3">
      <c r="B24" s="38">
        <v>702.30020000000002</v>
      </c>
      <c r="C24" s="39" t="s">
        <v>32</v>
      </c>
      <c r="D24" s="40">
        <v>55</v>
      </c>
      <c r="E24" s="40">
        <v>1.7</v>
      </c>
      <c r="F24" s="41">
        <v>56.7</v>
      </c>
      <c r="G24" s="252">
        <f t="shared" si="0"/>
        <v>0.20508510638297875</v>
      </c>
      <c r="H24" s="253">
        <f t="shared" si="1"/>
        <v>0</v>
      </c>
      <c r="I24" s="37"/>
      <c r="J24" s="1"/>
      <c r="K24" s="1"/>
      <c r="L24" s="1"/>
    </row>
    <row r="25" spans="2:23" ht="29.15" customHeight="1" x14ac:dyDescent="0.3">
      <c r="B25" s="38">
        <v>702.31010000000003</v>
      </c>
      <c r="C25" s="39" t="s">
        <v>33</v>
      </c>
      <c r="D25" s="40">
        <v>63</v>
      </c>
      <c r="E25" s="40">
        <v>2.7</v>
      </c>
      <c r="F25" s="41">
        <v>65.7</v>
      </c>
      <c r="G25" s="252">
        <f t="shared" si="0"/>
        <v>0.23763829787234045</v>
      </c>
      <c r="H25" s="253">
        <f t="shared" si="1"/>
        <v>0</v>
      </c>
      <c r="I25" s="37"/>
      <c r="J25" s="1"/>
      <c r="K25" s="1"/>
      <c r="L25" s="1"/>
    </row>
    <row r="26" spans="2:23" ht="29.15" customHeight="1" x14ac:dyDescent="0.3">
      <c r="B26" s="38">
        <v>702.31020000000001</v>
      </c>
      <c r="C26" s="39" t="s">
        <v>34</v>
      </c>
      <c r="D26" s="40">
        <v>63</v>
      </c>
      <c r="E26" s="40">
        <v>2.7</v>
      </c>
      <c r="F26" s="41">
        <v>65.7</v>
      </c>
      <c r="G26" s="252">
        <f t="shared" si="0"/>
        <v>0.23763829787234045</v>
      </c>
      <c r="H26" s="253">
        <f t="shared" si="1"/>
        <v>0</v>
      </c>
      <c r="I26" s="37"/>
      <c r="J26" s="1"/>
      <c r="K26" s="1"/>
      <c r="L26" s="1"/>
    </row>
    <row r="27" spans="2:23" ht="29.15" customHeight="1" x14ac:dyDescent="0.3">
      <c r="B27" s="38">
        <v>702.32010000000002</v>
      </c>
      <c r="C27" s="39" t="s">
        <v>35</v>
      </c>
      <c r="D27" s="40">
        <v>65</v>
      </c>
      <c r="E27" s="40">
        <v>8.1999999999999993</v>
      </c>
      <c r="F27" s="41">
        <v>73.2</v>
      </c>
      <c r="G27" s="252">
        <f t="shared" si="0"/>
        <v>0.26476595744680853</v>
      </c>
      <c r="H27" s="253">
        <f t="shared" si="1"/>
        <v>0</v>
      </c>
      <c r="I27" s="37"/>
      <c r="J27" s="1"/>
      <c r="K27" s="1"/>
      <c r="L27" s="1"/>
    </row>
    <row r="28" spans="2:23" ht="29.15" customHeight="1" x14ac:dyDescent="0.3">
      <c r="B28" s="38">
        <v>702.33010000000002</v>
      </c>
      <c r="C28" s="39" t="s">
        <v>36</v>
      </c>
      <c r="D28" s="40">
        <v>65</v>
      </c>
      <c r="E28" s="40">
        <v>8.1999999999999993</v>
      </c>
      <c r="F28" s="41">
        <v>73.2</v>
      </c>
      <c r="G28" s="252">
        <f t="shared" si="0"/>
        <v>0.26476595744680853</v>
      </c>
      <c r="H28" s="253">
        <f t="shared" si="1"/>
        <v>0</v>
      </c>
      <c r="I28" s="37"/>
      <c r="J28" s="1"/>
      <c r="K28" s="1"/>
      <c r="L28" s="1"/>
    </row>
    <row r="29" spans="2:23" ht="29.15" customHeight="1" x14ac:dyDescent="0.3">
      <c r="B29" s="38">
        <v>702.34010000000001</v>
      </c>
      <c r="C29" s="39" t="s">
        <v>37</v>
      </c>
      <c r="D29" s="40">
        <v>65</v>
      </c>
      <c r="E29" s="40">
        <v>2.7</v>
      </c>
      <c r="F29" s="41">
        <v>67.7</v>
      </c>
      <c r="G29" s="252">
        <f t="shared" si="0"/>
        <v>0.24487234042553194</v>
      </c>
      <c r="H29" s="253">
        <f t="shared" si="1"/>
        <v>0</v>
      </c>
      <c r="I29" s="37"/>
      <c r="J29" s="1"/>
      <c r="K29" s="1"/>
      <c r="L29" s="1"/>
    </row>
    <row r="30" spans="2:23" ht="29.15" customHeight="1" x14ac:dyDescent="0.3">
      <c r="B30" s="38">
        <v>702.34019999999998</v>
      </c>
      <c r="C30" s="39" t="s">
        <v>38</v>
      </c>
      <c r="D30" s="40">
        <v>65</v>
      </c>
      <c r="E30" s="42">
        <v>8.1999999999999993</v>
      </c>
      <c r="F30" s="41">
        <v>73.2</v>
      </c>
      <c r="G30" s="252">
        <f t="shared" si="0"/>
        <v>0.26476595744680853</v>
      </c>
      <c r="H30" s="253">
        <f t="shared" si="1"/>
        <v>0</v>
      </c>
      <c r="I30" s="37"/>
      <c r="J30" s="1"/>
      <c r="K30" s="1"/>
      <c r="L30" s="1"/>
    </row>
    <row r="31" spans="2:23" ht="29.15" customHeight="1" x14ac:dyDescent="0.3">
      <c r="B31" s="38">
        <v>702.3501</v>
      </c>
      <c r="C31" s="39" t="s">
        <v>39</v>
      </c>
      <c r="D31" s="40">
        <v>57</v>
      </c>
      <c r="E31" s="40">
        <v>0.2</v>
      </c>
      <c r="F31" s="41">
        <v>57.2</v>
      </c>
      <c r="G31" s="252">
        <f t="shared" si="0"/>
        <v>0.20689361702127662</v>
      </c>
      <c r="H31" s="253">
        <f t="shared" si="1"/>
        <v>0</v>
      </c>
      <c r="I31" s="37"/>
      <c r="J31" s="1"/>
      <c r="K31" s="1"/>
      <c r="L31" s="1"/>
    </row>
    <row r="32" spans="2:23" ht="29.15" customHeight="1" x14ac:dyDescent="0.3">
      <c r="B32" s="43" t="s">
        <v>40</v>
      </c>
      <c r="C32" s="44" t="s">
        <v>39</v>
      </c>
      <c r="D32" s="45">
        <v>65</v>
      </c>
      <c r="E32" s="45">
        <v>0.2</v>
      </c>
      <c r="F32" s="46">
        <v>65.2</v>
      </c>
      <c r="G32" s="277">
        <f t="shared" si="0"/>
        <v>0.23582978723404258</v>
      </c>
      <c r="H32" s="278">
        <f>IF((ABS((J16-J158)*E32/100))&gt;0.1, (J16-J158)*E32/100, 0)</f>
        <v>0</v>
      </c>
      <c r="I32" s="37"/>
      <c r="J32" s="1"/>
      <c r="K32" s="1"/>
      <c r="L32" s="1"/>
    </row>
    <row r="33" spans="2:12" ht="29.15" customHeight="1" x14ac:dyDescent="0.3">
      <c r="B33" s="38">
        <v>702.36009999999999</v>
      </c>
      <c r="C33" s="39" t="s">
        <v>41</v>
      </c>
      <c r="D33" s="40">
        <v>57</v>
      </c>
      <c r="E33" s="40">
        <v>0.2</v>
      </c>
      <c r="F33" s="41">
        <v>57.2</v>
      </c>
      <c r="G33" s="252">
        <f t="shared" si="0"/>
        <v>0.20689361702127662</v>
      </c>
      <c r="H33" s="253">
        <f>IF((ABS((J17-J16)*E33/100))&gt;0.1, (J17-J16)*E33/100, 0)</f>
        <v>0</v>
      </c>
      <c r="I33" s="37"/>
      <c r="J33" s="1"/>
      <c r="K33" s="1"/>
      <c r="L33" s="1"/>
    </row>
    <row r="34" spans="2:12" ht="29.15" customHeight="1" x14ac:dyDescent="0.3">
      <c r="B34" s="43" t="s">
        <v>42</v>
      </c>
      <c r="C34" s="44" t="s">
        <v>41</v>
      </c>
      <c r="D34" s="45">
        <v>65</v>
      </c>
      <c r="E34" s="45">
        <v>0.2</v>
      </c>
      <c r="F34" s="46">
        <v>65.2</v>
      </c>
      <c r="G34" s="277">
        <f t="shared" si="0"/>
        <v>0.23582978723404258</v>
      </c>
      <c r="H34" s="278">
        <f>IF((ABS((J18-J17)*E34/100))&gt;0.1, (J18-J17)*E34/100, 0)</f>
        <v>0</v>
      </c>
      <c r="I34" s="37"/>
      <c r="J34" s="1"/>
      <c r="K34" s="1"/>
      <c r="L34" s="1"/>
    </row>
    <row r="35" spans="2:12" ht="29.15" customHeight="1" x14ac:dyDescent="0.3">
      <c r="B35" s="38" t="s">
        <v>43</v>
      </c>
      <c r="C35" s="39" t="s">
        <v>44</v>
      </c>
      <c r="D35" s="40">
        <v>63</v>
      </c>
      <c r="E35" s="40">
        <v>2.7</v>
      </c>
      <c r="F35" s="41">
        <v>65.7</v>
      </c>
      <c r="G35" s="252">
        <f t="shared" si="0"/>
        <v>0.23763829787234045</v>
      </c>
      <c r="H35" s="253" t="e">
        <f>IF((ABS((#REF!-J18)*E35/100))&gt;0.1, (#REF!-J18)*E35/100, 0)</f>
        <v>#REF!</v>
      </c>
      <c r="I35" s="37"/>
      <c r="J35" s="1"/>
      <c r="K35" s="1"/>
      <c r="L35" s="1"/>
    </row>
    <row r="36" spans="2:12" ht="29.15" customHeight="1" x14ac:dyDescent="0.3">
      <c r="B36" s="38" t="s">
        <v>45</v>
      </c>
      <c r="C36" s="39" t="s">
        <v>46</v>
      </c>
      <c r="D36" s="40">
        <v>63</v>
      </c>
      <c r="E36" s="40">
        <v>2.7</v>
      </c>
      <c r="F36" s="41">
        <v>65.7</v>
      </c>
      <c r="G36" s="252">
        <f t="shared" si="0"/>
        <v>0.23763829787234045</v>
      </c>
      <c r="H36" s="253" t="e">
        <f>IF((ABS((J20-#REF!)*E36/100))&gt;0.1, (J20-#REF!)*E36/100, 0)</f>
        <v>#REF!</v>
      </c>
      <c r="I36" s="37"/>
      <c r="J36" s="1"/>
      <c r="K36" s="1"/>
      <c r="L36" s="1"/>
    </row>
    <row r="37" spans="2:12" ht="29.15" customHeight="1" x14ac:dyDescent="0.3">
      <c r="B37" s="38" t="s">
        <v>47</v>
      </c>
      <c r="C37" s="39" t="s">
        <v>48</v>
      </c>
      <c r="D37" s="40">
        <v>65</v>
      </c>
      <c r="E37" s="40">
        <v>8.1999999999999993</v>
      </c>
      <c r="F37" s="41">
        <v>73.2</v>
      </c>
      <c r="G37" s="252">
        <f t="shared" si="0"/>
        <v>0.26476595744680853</v>
      </c>
      <c r="H37" s="253">
        <f t="shared" ref="H37:H51" si="2">IF((ABS((J21-J20)*E37/100))&gt;0.1, (J21-J20)*E37/100, 0)</f>
        <v>0</v>
      </c>
      <c r="I37" s="37"/>
      <c r="J37" s="1"/>
      <c r="K37" s="1"/>
      <c r="L37" s="1"/>
    </row>
    <row r="38" spans="2:12" ht="29.15" customHeight="1" x14ac:dyDescent="0.3">
      <c r="B38" s="38">
        <v>702.40009999999995</v>
      </c>
      <c r="C38" s="39" t="s">
        <v>49</v>
      </c>
      <c r="D38" s="40">
        <v>60</v>
      </c>
      <c r="E38" s="40">
        <v>2.7</v>
      </c>
      <c r="F38" s="41">
        <v>62.7</v>
      </c>
      <c r="G38" s="252">
        <f t="shared" si="0"/>
        <v>0.22678723404255322</v>
      </c>
      <c r="H38" s="253">
        <f t="shared" si="2"/>
        <v>0</v>
      </c>
      <c r="I38" s="37"/>
      <c r="J38" s="1"/>
      <c r="K38" s="1"/>
      <c r="L38" s="1"/>
    </row>
    <row r="39" spans="2:12" ht="29.15" customHeight="1" x14ac:dyDescent="0.3">
      <c r="B39" s="38">
        <v>702.40020000000004</v>
      </c>
      <c r="C39" s="39" t="s">
        <v>50</v>
      </c>
      <c r="D39" s="40">
        <v>60</v>
      </c>
      <c r="E39" s="42">
        <v>2.7</v>
      </c>
      <c r="F39" s="41">
        <v>62.7</v>
      </c>
      <c r="G39" s="252">
        <f t="shared" si="0"/>
        <v>0.22678723404255322</v>
      </c>
      <c r="H39" s="253">
        <f t="shared" si="2"/>
        <v>0</v>
      </c>
      <c r="I39" s="37"/>
      <c r="J39" s="1"/>
      <c r="K39" s="1"/>
      <c r="L39" s="1"/>
    </row>
    <row r="40" spans="2:12" ht="29.15" customHeight="1" x14ac:dyDescent="0.3">
      <c r="B40" s="38">
        <v>702.41010000000006</v>
      </c>
      <c r="C40" s="39" t="s">
        <v>51</v>
      </c>
      <c r="D40" s="40">
        <v>65</v>
      </c>
      <c r="E40" s="40">
        <v>2.7</v>
      </c>
      <c r="F40" s="41">
        <v>67.7</v>
      </c>
      <c r="G40" s="252">
        <f t="shared" si="0"/>
        <v>0.24487234042553194</v>
      </c>
      <c r="H40" s="253">
        <f t="shared" si="2"/>
        <v>0</v>
      </c>
      <c r="I40" s="37"/>
      <c r="J40" s="1"/>
      <c r="K40" s="1"/>
      <c r="L40" s="1"/>
    </row>
    <row r="41" spans="2:12" ht="29.15" customHeight="1" x14ac:dyDescent="0.3">
      <c r="B41" s="38">
        <v>702.42010000000005</v>
      </c>
      <c r="C41" s="39" t="s">
        <v>52</v>
      </c>
      <c r="D41" s="40">
        <v>65</v>
      </c>
      <c r="E41" s="40">
        <v>10.199999999999999</v>
      </c>
      <c r="F41" s="41">
        <v>75.2</v>
      </c>
      <c r="G41" s="252">
        <f t="shared" si="0"/>
        <v>0.27200000000000002</v>
      </c>
      <c r="H41" s="253">
        <f t="shared" si="2"/>
        <v>0</v>
      </c>
      <c r="I41" s="37"/>
      <c r="J41" s="1"/>
      <c r="K41" s="1"/>
      <c r="L41" s="1"/>
    </row>
    <row r="42" spans="2:12" ht="29.15" customHeight="1" x14ac:dyDescent="0.3">
      <c r="B42" s="38">
        <v>702.43010000000004</v>
      </c>
      <c r="C42" s="39" t="s">
        <v>53</v>
      </c>
      <c r="D42" s="40">
        <v>65</v>
      </c>
      <c r="E42" s="40">
        <v>10.199999999999999</v>
      </c>
      <c r="F42" s="41">
        <v>75.2</v>
      </c>
      <c r="G42" s="252">
        <f t="shared" si="0"/>
        <v>0.27200000000000002</v>
      </c>
      <c r="H42" s="253">
        <f t="shared" si="2"/>
        <v>0</v>
      </c>
      <c r="I42" s="37"/>
      <c r="J42" s="1"/>
      <c r="K42" s="1"/>
      <c r="L42" s="1"/>
    </row>
    <row r="43" spans="2:12" ht="29.15" customHeight="1" x14ac:dyDescent="0.3">
      <c r="B43" s="38" t="s">
        <v>54</v>
      </c>
      <c r="C43" s="39" t="s">
        <v>55</v>
      </c>
      <c r="D43" s="40">
        <v>57</v>
      </c>
      <c r="E43" s="40">
        <v>0.2</v>
      </c>
      <c r="F43" s="41">
        <v>57.2</v>
      </c>
      <c r="G43" s="252">
        <f t="shared" si="0"/>
        <v>0.20689361702127662</v>
      </c>
      <c r="H43" s="253">
        <f t="shared" si="2"/>
        <v>0</v>
      </c>
      <c r="I43" s="37"/>
      <c r="J43" s="1"/>
      <c r="K43" s="1"/>
      <c r="L43" s="1"/>
    </row>
    <row r="44" spans="2:12" ht="29.15" customHeight="1" x14ac:dyDescent="0.3">
      <c r="B44" s="43" t="s">
        <v>56</v>
      </c>
      <c r="C44" s="44" t="s">
        <v>55</v>
      </c>
      <c r="D44" s="45">
        <v>65</v>
      </c>
      <c r="E44" s="45">
        <v>0.2</v>
      </c>
      <c r="F44" s="46">
        <v>65.2</v>
      </c>
      <c r="G44" s="277">
        <f t="shared" si="0"/>
        <v>0.23582978723404258</v>
      </c>
      <c r="H44" s="278">
        <f t="shared" si="2"/>
        <v>0</v>
      </c>
      <c r="I44" s="37"/>
      <c r="J44" s="1"/>
      <c r="K44" s="1"/>
      <c r="L44" s="1"/>
    </row>
    <row r="45" spans="2:12" ht="29.15" customHeight="1" x14ac:dyDescent="0.3">
      <c r="B45" s="38" t="s">
        <v>57</v>
      </c>
      <c r="C45" s="39" t="s">
        <v>58</v>
      </c>
      <c r="D45" s="40">
        <v>57</v>
      </c>
      <c r="E45" s="40">
        <v>0.2</v>
      </c>
      <c r="F45" s="41">
        <v>57.2</v>
      </c>
      <c r="G45" s="252">
        <f t="shared" si="0"/>
        <v>0.20689361702127662</v>
      </c>
      <c r="H45" s="253">
        <f t="shared" si="2"/>
        <v>0</v>
      </c>
      <c r="I45" s="37"/>
      <c r="J45" s="1"/>
      <c r="K45" s="1"/>
      <c r="L45" s="1"/>
    </row>
    <row r="46" spans="2:12" ht="29.15" customHeight="1" x14ac:dyDescent="0.3">
      <c r="B46" s="43" t="s">
        <v>59</v>
      </c>
      <c r="C46" s="44" t="s">
        <v>58</v>
      </c>
      <c r="D46" s="45">
        <v>65</v>
      </c>
      <c r="E46" s="47">
        <v>0.2</v>
      </c>
      <c r="F46" s="46">
        <v>65.2</v>
      </c>
      <c r="G46" s="277">
        <f t="shared" si="0"/>
        <v>0.23582978723404258</v>
      </c>
      <c r="H46" s="278">
        <f t="shared" si="2"/>
        <v>0</v>
      </c>
      <c r="I46" s="37"/>
      <c r="J46" s="1"/>
      <c r="K46" s="1"/>
      <c r="L46" s="1"/>
    </row>
    <row r="47" spans="2:12" ht="29.15" customHeight="1" x14ac:dyDescent="0.3">
      <c r="B47" s="38">
        <v>702.46010000000001</v>
      </c>
      <c r="C47" s="39" t="s">
        <v>60</v>
      </c>
      <c r="D47" s="40">
        <v>62</v>
      </c>
      <c r="E47" s="40">
        <v>0.2</v>
      </c>
      <c r="F47" s="41">
        <v>62.2</v>
      </c>
      <c r="G47" s="252">
        <f t="shared" si="0"/>
        <v>0.22497872340425534</v>
      </c>
      <c r="H47" s="253">
        <f t="shared" si="2"/>
        <v>0</v>
      </c>
      <c r="I47" s="37"/>
      <c r="J47" s="1"/>
      <c r="K47" s="1"/>
      <c r="L47" s="1"/>
    </row>
    <row r="48" spans="2:12" ht="29.15" customHeight="1" x14ac:dyDescent="0.3">
      <c r="B48" s="38" t="s">
        <v>61</v>
      </c>
      <c r="C48" s="39" t="s">
        <v>62</v>
      </c>
      <c r="D48" s="40">
        <v>60</v>
      </c>
      <c r="E48" s="40">
        <v>2.7</v>
      </c>
      <c r="F48" s="41">
        <v>62.7</v>
      </c>
      <c r="G48" s="252">
        <f t="shared" si="0"/>
        <v>0.22678723404255322</v>
      </c>
      <c r="H48" s="253">
        <f t="shared" si="2"/>
        <v>0</v>
      </c>
      <c r="I48" s="37"/>
      <c r="J48" s="1"/>
      <c r="K48" s="1"/>
      <c r="L48" s="1"/>
    </row>
    <row r="49" spans="2:17" ht="29.15" customHeight="1" x14ac:dyDescent="0.3">
      <c r="B49" s="38" t="s">
        <v>63</v>
      </c>
      <c r="C49" s="39" t="s">
        <v>64</v>
      </c>
      <c r="D49" s="40">
        <v>65</v>
      </c>
      <c r="E49" s="40">
        <v>2.7</v>
      </c>
      <c r="F49" s="41">
        <v>67.7</v>
      </c>
      <c r="G49" s="252">
        <f t="shared" si="0"/>
        <v>0.24487234042553194</v>
      </c>
      <c r="H49" s="253">
        <f t="shared" si="2"/>
        <v>0</v>
      </c>
      <c r="I49" s="37"/>
      <c r="J49" s="1"/>
      <c r="K49" s="1"/>
      <c r="L49" s="1"/>
    </row>
    <row r="50" spans="2:17" ht="29.15" customHeight="1" x14ac:dyDescent="0.3">
      <c r="B50" s="38" t="s">
        <v>65</v>
      </c>
      <c r="C50" s="39" t="s">
        <v>66</v>
      </c>
      <c r="D50" s="40">
        <v>62</v>
      </c>
      <c r="E50" s="40">
        <v>0.2</v>
      </c>
      <c r="F50" s="41">
        <v>62.2</v>
      </c>
      <c r="G50" s="252">
        <f t="shared" si="0"/>
        <v>0.22497872340425534</v>
      </c>
      <c r="H50" s="253">
        <f t="shared" si="2"/>
        <v>0</v>
      </c>
      <c r="I50" s="37"/>
      <c r="J50" s="1"/>
      <c r="K50" s="1"/>
      <c r="L50" s="1"/>
    </row>
    <row r="51" spans="2:17" ht="29.15" customHeight="1" x14ac:dyDescent="0.3">
      <c r="B51" s="38" t="s">
        <v>67</v>
      </c>
      <c r="C51" s="39" t="s">
        <v>68</v>
      </c>
      <c r="D51" s="40">
        <v>40</v>
      </c>
      <c r="E51" s="40">
        <v>0.2</v>
      </c>
      <c r="F51" s="41">
        <v>40.200000000000003</v>
      </c>
      <c r="G51" s="252">
        <f t="shared" si="0"/>
        <v>0.14540425531914894</v>
      </c>
      <c r="H51" s="253">
        <f t="shared" si="2"/>
        <v>0</v>
      </c>
      <c r="I51" s="37"/>
      <c r="J51" s="1"/>
      <c r="K51" s="1"/>
      <c r="L51" s="1"/>
    </row>
    <row r="52" spans="2:17" ht="29.15" customHeight="1" x14ac:dyDescent="0.3">
      <c r="B52" s="38" t="s">
        <v>67</v>
      </c>
      <c r="C52" s="39" t="s">
        <v>69</v>
      </c>
      <c r="D52" s="48"/>
      <c r="E52" s="48"/>
      <c r="F52" s="49"/>
      <c r="G52" s="275" t="s">
        <v>70</v>
      </c>
      <c r="H52" s="276" t="e">
        <f>IF((ABS((#REF!-#REF!)*E52/100))&gt;0.1, (#REF!-#REF!)*E52/100, 0)</f>
        <v>#REF!</v>
      </c>
      <c r="I52" s="37"/>
      <c r="J52" s="1"/>
      <c r="K52" s="1"/>
      <c r="L52" s="1"/>
    </row>
    <row r="53" spans="2:17" ht="29.15" customHeight="1" thickBot="1" x14ac:dyDescent="0.35">
      <c r="B53" s="272" t="s">
        <v>71</v>
      </c>
      <c r="C53" s="273"/>
      <c r="D53" s="273"/>
      <c r="E53" s="273"/>
      <c r="F53" s="273"/>
      <c r="G53" s="273"/>
      <c r="H53" s="274"/>
      <c r="I53" s="37"/>
      <c r="J53" s="1"/>
      <c r="K53" s="1"/>
      <c r="L53" s="1"/>
    </row>
    <row r="54" spans="2:17" ht="45" customHeight="1" thickBot="1" x14ac:dyDescent="0.35">
      <c r="B54" s="50"/>
      <c r="C54" s="51"/>
      <c r="D54" s="52"/>
      <c r="E54" s="53"/>
      <c r="F54" s="54"/>
      <c r="G54" s="55"/>
      <c r="H54" s="55"/>
      <c r="I54" s="37"/>
      <c r="J54" s="1"/>
      <c r="K54" s="1"/>
      <c r="L54" s="1"/>
    </row>
    <row r="55" spans="2:17" ht="46" customHeight="1" thickBot="1" x14ac:dyDescent="0.3">
      <c r="B55" s="254" t="s">
        <v>72</v>
      </c>
      <c r="C55" s="229"/>
      <c r="D55" s="229"/>
      <c r="E55" s="229"/>
      <c r="F55" s="229"/>
      <c r="G55" s="229"/>
      <c r="H55" s="230"/>
      <c r="I55" s="9"/>
      <c r="J55" s="1"/>
      <c r="K55" s="1"/>
      <c r="L55" s="1"/>
    </row>
    <row r="56" spans="2:17" ht="44.15" customHeight="1" thickBot="1" x14ac:dyDescent="0.3">
      <c r="B56" s="28" t="s">
        <v>23</v>
      </c>
      <c r="C56" s="29" t="s">
        <v>24</v>
      </c>
      <c r="D56" s="30" t="s">
        <v>25</v>
      </c>
      <c r="E56" s="30" t="s">
        <v>26</v>
      </c>
      <c r="F56" s="30" t="s">
        <v>27</v>
      </c>
      <c r="G56" s="255" t="s">
        <v>28</v>
      </c>
      <c r="H56" s="256"/>
      <c r="I56" s="31"/>
      <c r="J56" s="1"/>
      <c r="K56" s="1"/>
      <c r="L56" s="1"/>
    </row>
    <row r="57" spans="2:17" ht="24.65" customHeight="1" thickBot="1" x14ac:dyDescent="0.35">
      <c r="B57" s="56" t="s">
        <v>73</v>
      </c>
      <c r="C57" s="57" t="s">
        <v>74</v>
      </c>
      <c r="D57" s="58">
        <v>65</v>
      </c>
      <c r="E57" s="59">
        <v>1</v>
      </c>
      <c r="F57" s="60">
        <f>D57+E57</f>
        <v>66</v>
      </c>
      <c r="G57" s="266">
        <f>IF((ABS((($K$149-$K$148)/235)*F57/100))&gt;0.01, ((($K$149-$K$148)/235)*F57/100), 0)</f>
        <v>0.23872340425531915</v>
      </c>
      <c r="H57" s="267">
        <f>IF((ABS((J43-J42)*E57/100))&gt;0.1, (J43-J42)*E57/100, 0)</f>
        <v>0</v>
      </c>
      <c r="I57" s="37"/>
      <c r="J57" s="1"/>
      <c r="K57" s="1"/>
      <c r="L57" s="1"/>
    </row>
    <row r="58" spans="2:17" ht="45" customHeight="1" thickBot="1" x14ac:dyDescent="0.35">
      <c r="B58" s="50"/>
      <c r="C58" s="51"/>
      <c r="D58" s="52"/>
      <c r="E58" s="53"/>
      <c r="F58" s="54"/>
      <c r="G58" s="55"/>
      <c r="H58" s="55"/>
      <c r="I58" s="37"/>
      <c r="J58" s="1"/>
      <c r="K58" s="1"/>
      <c r="L58" s="1"/>
    </row>
    <row r="59" spans="2:17" ht="46" customHeight="1" thickBot="1" x14ac:dyDescent="0.3">
      <c r="B59" s="254" t="s">
        <v>75</v>
      </c>
      <c r="C59" s="229"/>
      <c r="D59" s="229"/>
      <c r="E59" s="229"/>
      <c r="F59" s="229"/>
      <c r="G59" s="229"/>
      <c r="H59" s="230"/>
      <c r="I59" s="9"/>
      <c r="J59" s="1"/>
      <c r="K59" s="1"/>
      <c r="L59" s="1"/>
      <c r="P59" s="24"/>
      <c r="Q59" s="24"/>
    </row>
    <row r="60" spans="2:17" ht="44.15" customHeight="1" thickBot="1" x14ac:dyDescent="0.3">
      <c r="B60" s="28" t="s">
        <v>23</v>
      </c>
      <c r="C60" s="29" t="s">
        <v>24</v>
      </c>
      <c r="D60" s="30" t="s">
        <v>25</v>
      </c>
      <c r="E60" s="30" t="s">
        <v>26</v>
      </c>
      <c r="F60" s="30" t="s">
        <v>27</v>
      </c>
      <c r="G60" s="255" t="s">
        <v>76</v>
      </c>
      <c r="H60" s="256"/>
      <c r="I60" s="31"/>
      <c r="J60" s="1"/>
      <c r="K60" s="1"/>
      <c r="L60" s="1"/>
      <c r="P60" s="24"/>
      <c r="Q60" s="24"/>
    </row>
    <row r="61" spans="2:17" ht="22.5" customHeight="1" thickBot="1" x14ac:dyDescent="0.35">
      <c r="B61" s="107" t="s">
        <v>77</v>
      </c>
      <c r="C61" s="108" t="s">
        <v>78</v>
      </c>
      <c r="D61" s="109">
        <v>56</v>
      </c>
      <c r="E61" s="110">
        <v>0.2</v>
      </c>
      <c r="F61" s="111">
        <v>56.2</v>
      </c>
      <c r="G61" s="268">
        <f>IF((ABS((($K$149-$K$148)/235)*F61/100))&gt;0.01, ((($K$149-$K$148)/235)*F61/100), 0)</f>
        <v>0.20327659574468085</v>
      </c>
      <c r="H61" s="269">
        <f>IF((ABS((J41-J40)*E61/100))&gt;0.1, (J41-J40)*E61/100, 0)</f>
        <v>0</v>
      </c>
      <c r="I61" s="37"/>
      <c r="J61" s="1"/>
      <c r="K61" s="1"/>
      <c r="L61" s="1"/>
      <c r="P61" s="24"/>
      <c r="Q61" s="24"/>
    </row>
    <row r="62" spans="2:17" ht="44.15" customHeight="1" thickBot="1" x14ac:dyDescent="0.3">
      <c r="B62" s="28" t="s">
        <v>23</v>
      </c>
      <c r="C62" s="29" t="s">
        <v>24</v>
      </c>
      <c r="D62" s="30" t="s">
        <v>25</v>
      </c>
      <c r="E62" s="30" t="s">
        <v>26</v>
      </c>
      <c r="F62" s="30" t="s">
        <v>27</v>
      </c>
      <c r="G62" s="255" t="s">
        <v>81</v>
      </c>
      <c r="H62" s="256"/>
      <c r="I62" s="31"/>
      <c r="J62" s="1"/>
      <c r="K62" s="1"/>
      <c r="L62" s="1"/>
      <c r="P62" s="24"/>
      <c r="Q62" s="24"/>
    </row>
    <row r="63" spans="2:17" ht="22.5" customHeight="1" thickBot="1" x14ac:dyDescent="0.35">
      <c r="B63" s="56" t="s">
        <v>77</v>
      </c>
      <c r="C63" s="112" t="s">
        <v>78</v>
      </c>
      <c r="D63" s="58">
        <v>56</v>
      </c>
      <c r="E63" s="59">
        <v>0.2</v>
      </c>
      <c r="F63" s="60">
        <v>56.2</v>
      </c>
      <c r="G63" s="270">
        <f>IF((ABS((($K$149-$K$148)/2000)*F63/100))&gt;0.001, ((($K$149-$K$148)/2000)*F63/100), 0)</f>
        <v>2.3885000000000003E-2</v>
      </c>
      <c r="H63" s="271">
        <f>IF((ABS((J38-J37)*E63/100))&gt;0.1, (J38-J37)*E63/100, 0)</f>
        <v>0</v>
      </c>
      <c r="I63" s="37"/>
      <c r="J63" s="1"/>
      <c r="K63" s="1"/>
      <c r="L63" s="1"/>
      <c r="P63" s="24"/>
      <c r="Q63" s="24"/>
    </row>
    <row r="64" spans="2:17" ht="44.15" customHeight="1" thickBot="1" x14ac:dyDescent="0.3">
      <c r="B64" s="28" t="s">
        <v>23</v>
      </c>
      <c r="C64" s="29" t="s">
        <v>24</v>
      </c>
      <c r="D64" s="30" t="s">
        <v>25</v>
      </c>
      <c r="E64" s="30" t="s">
        <v>26</v>
      </c>
      <c r="F64" s="30" t="s">
        <v>27</v>
      </c>
      <c r="G64" s="255" t="s">
        <v>76</v>
      </c>
      <c r="H64" s="256"/>
      <c r="I64" s="31"/>
      <c r="J64" s="1"/>
      <c r="K64" s="1"/>
      <c r="L64" s="1"/>
      <c r="P64" s="24"/>
      <c r="Q64" s="24"/>
    </row>
    <row r="65" spans="2:17" ht="22" customHeight="1" thickBot="1" x14ac:dyDescent="0.35">
      <c r="B65" s="32" t="s">
        <v>79</v>
      </c>
      <c r="C65" s="61" t="s">
        <v>80</v>
      </c>
      <c r="D65" s="34">
        <v>95</v>
      </c>
      <c r="E65" s="35">
        <v>0.2</v>
      </c>
      <c r="F65" s="36">
        <v>95.2</v>
      </c>
      <c r="G65" s="259">
        <f>IF((ABS((($K$149-$K$148)/235)*F65/100))&gt;0.01, ((($K$149-$K$148)/235)*F65/100), 0)</f>
        <v>0.34434042553191496</v>
      </c>
      <c r="H65" s="260">
        <f>IF((ABS((J43-J42)*E65/100))&gt;0.1, (J43-J42)*E65/100, 0)</f>
        <v>0</v>
      </c>
      <c r="I65" s="37"/>
      <c r="J65" s="1"/>
      <c r="K65" s="1"/>
      <c r="L65" s="1"/>
    </row>
    <row r="66" spans="2:17" ht="44.15" customHeight="1" thickBot="1" x14ac:dyDescent="0.3">
      <c r="B66" s="28" t="s">
        <v>23</v>
      </c>
      <c r="C66" s="29" t="s">
        <v>24</v>
      </c>
      <c r="D66" s="30" t="s">
        <v>25</v>
      </c>
      <c r="E66" s="30" t="s">
        <v>26</v>
      </c>
      <c r="F66" s="30" t="s">
        <v>27</v>
      </c>
      <c r="G66" s="255" t="s">
        <v>81</v>
      </c>
      <c r="H66" s="256"/>
      <c r="J66" s="1"/>
      <c r="K66" s="1"/>
      <c r="L66" s="1"/>
      <c r="N66" s="63"/>
    </row>
    <row r="67" spans="2:17" ht="22" customHeight="1" x14ac:dyDescent="0.25">
      <c r="B67" s="38" t="s">
        <v>82</v>
      </c>
      <c r="C67" s="62" t="s">
        <v>83</v>
      </c>
      <c r="D67" s="40">
        <v>40</v>
      </c>
      <c r="E67" s="40">
        <v>0.2</v>
      </c>
      <c r="F67" s="41">
        <v>40.200000000000003</v>
      </c>
      <c r="G67" s="252">
        <f>IF((ABS((($K$149-$K$148)/2000)*F67/100))&gt;0.001, ((($K$149-$K$148)/2000)*F67/100), 0)</f>
        <v>1.7085000000000003E-2</v>
      </c>
      <c r="H67" s="253">
        <f>IF((ABS((J42-J41)*E67/100))&gt;0.1, (J42-J41)*E67/100, 0)</f>
        <v>0</v>
      </c>
      <c r="I67" s="31"/>
      <c r="J67" s="1"/>
      <c r="K67" s="1"/>
      <c r="L67" s="1"/>
      <c r="P67" s="24"/>
      <c r="Q67" s="24"/>
    </row>
    <row r="68" spans="2:17" ht="44.15" customHeight="1" thickBot="1" x14ac:dyDescent="0.35">
      <c r="B68" s="263" t="s">
        <v>84</v>
      </c>
      <c r="C68" s="264"/>
      <c r="D68" s="264"/>
      <c r="E68" s="264"/>
      <c r="F68" s="264"/>
      <c r="G68" s="264"/>
      <c r="H68" s="265"/>
      <c r="I68" s="37"/>
      <c r="J68" s="1"/>
      <c r="K68" s="1"/>
      <c r="L68" s="1"/>
      <c r="P68" s="24"/>
      <c r="Q68" s="24"/>
    </row>
    <row r="69" spans="2:17" ht="44.15" customHeight="1" thickBot="1" x14ac:dyDescent="0.3">
      <c r="B69" s="28" t="s">
        <v>23</v>
      </c>
      <c r="C69" s="29" t="s">
        <v>24</v>
      </c>
      <c r="D69" s="30" t="s">
        <v>25</v>
      </c>
      <c r="E69" s="30" t="s">
        <v>26</v>
      </c>
      <c r="F69" s="30" t="s">
        <v>27</v>
      </c>
      <c r="G69" s="255" t="s">
        <v>85</v>
      </c>
      <c r="H69" s="256"/>
      <c r="J69" s="1"/>
      <c r="K69" s="1"/>
      <c r="L69" s="1"/>
      <c r="N69" s="63"/>
    </row>
    <row r="70" spans="2:17" ht="22" customHeight="1" thickBot="1" x14ac:dyDescent="0.3">
      <c r="B70" s="56" t="s">
        <v>77</v>
      </c>
      <c r="C70" s="57" t="s">
        <v>78</v>
      </c>
      <c r="D70" s="58">
        <v>56</v>
      </c>
      <c r="E70" s="59">
        <v>0.2</v>
      </c>
      <c r="F70" s="60">
        <v>56.2</v>
      </c>
      <c r="G70" s="266">
        <f>IF((ABS((($K$149-$K$148)/14400)*F70/100))&gt;0.002, ((($K$149-$K$148)/14400)*F70/100), 0)</f>
        <v>3.3173611111111112E-3</v>
      </c>
      <c r="H70" s="267">
        <f>IF((ABS((J46-J45)*E70/100))&gt;0.1, (J46-J45)*E70/100, 0)</f>
        <v>0</v>
      </c>
      <c r="I70" s="9"/>
      <c r="J70" s="1"/>
      <c r="K70" s="1"/>
      <c r="L70" s="1"/>
    </row>
    <row r="71" spans="2:17" ht="56.25" customHeight="1" thickBot="1" x14ac:dyDescent="0.3">
      <c r="I71" s="31"/>
      <c r="J71" s="1"/>
      <c r="K71" s="1"/>
      <c r="L71" s="1"/>
    </row>
    <row r="72" spans="2:17" ht="46" customHeight="1" thickBot="1" x14ac:dyDescent="0.35">
      <c r="B72" s="254" t="s">
        <v>86</v>
      </c>
      <c r="C72" s="229"/>
      <c r="D72" s="229"/>
      <c r="E72" s="229"/>
      <c r="F72" s="229"/>
      <c r="G72" s="229"/>
      <c r="H72" s="230"/>
      <c r="I72" s="37"/>
      <c r="J72" s="1"/>
      <c r="K72" s="1"/>
      <c r="L72" s="1"/>
    </row>
    <row r="73" spans="2:17" ht="44.15" customHeight="1" thickBot="1" x14ac:dyDescent="0.35">
      <c r="B73" s="64" t="s">
        <v>23</v>
      </c>
      <c r="C73" s="29" t="s">
        <v>24</v>
      </c>
      <c r="D73" s="30" t="s">
        <v>25</v>
      </c>
      <c r="E73" s="30" t="s">
        <v>87</v>
      </c>
      <c r="F73" s="30" t="s">
        <v>27</v>
      </c>
      <c r="G73" s="255" t="s">
        <v>88</v>
      </c>
      <c r="H73" s="256"/>
      <c r="I73" s="37"/>
      <c r="J73" s="1"/>
      <c r="K73" s="1"/>
      <c r="L73" s="1"/>
    </row>
    <row r="74" spans="2:17" ht="22" customHeight="1" x14ac:dyDescent="0.3">
      <c r="B74" s="65" t="s">
        <v>89</v>
      </c>
      <c r="C74" s="61" t="s">
        <v>90</v>
      </c>
      <c r="D74" s="34">
        <v>9</v>
      </c>
      <c r="E74" s="35">
        <v>0.2</v>
      </c>
      <c r="F74" s="36">
        <v>9.1999999999999993</v>
      </c>
      <c r="G74" s="259">
        <f t="shared" ref="G74:G82" si="3">IF((ABS(($K$149-$K$148)*F74/100))&gt;0.1, ($K$149-$K$148)*F74/100, 0)</f>
        <v>7.8199999999999985</v>
      </c>
      <c r="H74" s="260">
        <f>IF((ABS((J59-J54)*E74/100))&gt;0.1, (J59-J54)*E74/100, 0)</f>
        <v>0</v>
      </c>
      <c r="I74" s="37"/>
      <c r="J74" s="1"/>
      <c r="K74" s="1"/>
      <c r="L74" s="1"/>
    </row>
    <row r="75" spans="2:17" ht="22" customHeight="1" x14ac:dyDescent="0.3">
      <c r="B75" s="66" t="s">
        <v>91</v>
      </c>
      <c r="C75" s="62" t="s">
        <v>92</v>
      </c>
      <c r="D75" s="40">
        <v>9</v>
      </c>
      <c r="E75" s="40">
        <v>0.2</v>
      </c>
      <c r="F75" s="41">
        <v>9.1999999999999993</v>
      </c>
      <c r="G75" s="252">
        <f t="shared" si="3"/>
        <v>7.8199999999999985</v>
      </c>
      <c r="H75" s="253">
        <f>IF((ABS((J60-J59)*E75/100))&gt;0.1, (J60-J59)*E75/100, 0)</f>
        <v>0</v>
      </c>
      <c r="I75" s="37"/>
      <c r="J75" s="1"/>
      <c r="K75" s="1"/>
      <c r="L75" s="1"/>
    </row>
    <row r="76" spans="2:17" ht="22" customHeight="1" x14ac:dyDescent="0.3">
      <c r="B76" s="66" t="s">
        <v>93</v>
      </c>
      <c r="C76" s="62" t="s">
        <v>94</v>
      </c>
      <c r="D76" s="40">
        <v>9</v>
      </c>
      <c r="E76" s="40">
        <v>0.2</v>
      </c>
      <c r="F76" s="41">
        <v>9.1999999999999993</v>
      </c>
      <c r="G76" s="252">
        <f t="shared" si="3"/>
        <v>7.8199999999999985</v>
      </c>
      <c r="H76" s="253">
        <f>IF((ABS((J61-J60)*E76/100))&gt;0.1, (J61-J60)*E76/100, 0)</f>
        <v>0</v>
      </c>
      <c r="I76" s="37"/>
      <c r="J76" s="1"/>
      <c r="K76" s="1"/>
      <c r="L76" s="1"/>
    </row>
    <row r="77" spans="2:17" ht="22" customHeight="1" x14ac:dyDescent="0.3">
      <c r="B77" s="66" t="s">
        <v>95</v>
      </c>
      <c r="C77" s="62" t="s">
        <v>96</v>
      </c>
      <c r="D77" s="40">
        <v>7.5</v>
      </c>
      <c r="E77" s="40">
        <v>0.2</v>
      </c>
      <c r="F77" s="41">
        <v>7.7</v>
      </c>
      <c r="G77" s="252">
        <f t="shared" si="3"/>
        <v>6.5449999999999999</v>
      </c>
      <c r="H77" s="253">
        <f>IF((ABS((J65-J61)*E77/100))&gt;0.1, (J65-J61)*E77/100, 0)</f>
        <v>0</v>
      </c>
      <c r="I77" s="37"/>
      <c r="J77" s="1"/>
      <c r="K77" s="1"/>
      <c r="L77" s="1"/>
    </row>
    <row r="78" spans="2:17" ht="22" customHeight="1" x14ac:dyDescent="0.3">
      <c r="B78" s="66" t="s">
        <v>97</v>
      </c>
      <c r="C78" s="62" t="s">
        <v>98</v>
      </c>
      <c r="D78" s="40">
        <v>7.5</v>
      </c>
      <c r="E78" s="40">
        <v>0.2</v>
      </c>
      <c r="F78" s="41">
        <v>7.7</v>
      </c>
      <c r="G78" s="252">
        <f t="shared" si="3"/>
        <v>6.5449999999999999</v>
      </c>
      <c r="H78" s="253" t="e">
        <f>IF((ABS((#REF!-J65)*E78/100))&gt;0.1, (#REF!-J65)*E78/100, 0)</f>
        <v>#REF!</v>
      </c>
      <c r="I78" s="37"/>
      <c r="J78" s="1"/>
      <c r="K78" s="1"/>
      <c r="L78" s="1"/>
    </row>
    <row r="79" spans="2:17" ht="22" customHeight="1" x14ac:dyDescent="0.3">
      <c r="B79" s="66" t="s">
        <v>99</v>
      </c>
      <c r="C79" s="62" t="s">
        <v>100</v>
      </c>
      <c r="D79" s="40">
        <v>7.5</v>
      </c>
      <c r="E79" s="40">
        <v>0.2</v>
      </c>
      <c r="F79" s="41">
        <v>7.7</v>
      </c>
      <c r="G79" s="252">
        <f t="shared" si="3"/>
        <v>6.5449999999999999</v>
      </c>
      <c r="H79" s="253" t="e">
        <f>IF((ABS((J66-#REF!)*E79/100))&gt;0.1, (J66-#REF!)*E79/100, 0)</f>
        <v>#REF!</v>
      </c>
      <c r="I79" s="37"/>
      <c r="J79" s="1"/>
      <c r="K79" s="1"/>
      <c r="L79" s="1"/>
    </row>
    <row r="80" spans="2:17" ht="22" customHeight="1" x14ac:dyDescent="0.3">
      <c r="B80" s="66" t="s">
        <v>101</v>
      </c>
      <c r="C80" s="62" t="s">
        <v>102</v>
      </c>
      <c r="D80" s="40">
        <v>7.5</v>
      </c>
      <c r="E80" s="40">
        <v>0.2</v>
      </c>
      <c r="F80" s="41">
        <v>7.7</v>
      </c>
      <c r="G80" s="252">
        <f t="shared" si="3"/>
        <v>6.5449999999999999</v>
      </c>
      <c r="H80" s="253">
        <f>IF((ABS((J67-J66)*E80/100))&gt;0.1, (J67-J66)*E80/100, 0)</f>
        <v>0</v>
      </c>
      <c r="I80" s="37"/>
      <c r="J80" s="1"/>
      <c r="K80" s="1"/>
      <c r="L80" s="1"/>
    </row>
    <row r="81" spans="2:14" ht="22" customHeight="1" x14ac:dyDescent="0.25">
      <c r="B81" s="66" t="s">
        <v>103</v>
      </c>
      <c r="C81" s="62" t="s">
        <v>104</v>
      </c>
      <c r="D81" s="40">
        <v>13.5</v>
      </c>
      <c r="E81" s="40">
        <v>0.2</v>
      </c>
      <c r="F81" s="41">
        <v>13.7</v>
      </c>
      <c r="G81" s="252">
        <f t="shared" si="3"/>
        <v>11.645</v>
      </c>
      <c r="H81" s="253">
        <f>IF((ABS((J68-J67)*E81/100))&gt;0.1, (J68-J67)*E81/100, 0)</f>
        <v>0</v>
      </c>
      <c r="J81" s="1"/>
      <c r="K81" s="1"/>
      <c r="L81" s="1"/>
      <c r="N81" s="63"/>
    </row>
    <row r="82" spans="2:14" ht="22" customHeight="1" thickBot="1" x14ac:dyDescent="0.3">
      <c r="B82" s="13" t="s">
        <v>105</v>
      </c>
      <c r="C82" s="67" t="s">
        <v>106</v>
      </c>
      <c r="D82" s="68">
        <v>12</v>
      </c>
      <c r="E82" s="68">
        <v>0.2</v>
      </c>
      <c r="F82" s="69">
        <v>12.2</v>
      </c>
      <c r="G82" s="250">
        <f t="shared" si="3"/>
        <v>10.37</v>
      </c>
      <c r="H82" s="251">
        <f>IF((ABS((J69-J68)*E82/100))&gt;0.1, (J69-J68)*E82/100, 0)</f>
        <v>0</v>
      </c>
      <c r="I82" s="9"/>
      <c r="J82" s="1"/>
      <c r="K82" s="1"/>
      <c r="L82" s="1"/>
    </row>
    <row r="83" spans="2:14" ht="56.25" customHeight="1" thickBot="1" x14ac:dyDescent="0.3">
      <c r="I83" s="31"/>
      <c r="J83" s="1"/>
      <c r="K83" s="1"/>
      <c r="L83" s="1"/>
    </row>
    <row r="84" spans="2:14" ht="46" customHeight="1" thickBot="1" x14ac:dyDescent="0.35">
      <c r="B84" s="254" t="s">
        <v>107</v>
      </c>
      <c r="C84" s="229"/>
      <c r="D84" s="229"/>
      <c r="E84" s="229"/>
      <c r="F84" s="229"/>
      <c r="G84" s="229"/>
      <c r="H84" s="230"/>
      <c r="I84" s="37"/>
      <c r="J84" s="1"/>
      <c r="K84" s="1"/>
      <c r="L84" s="1"/>
    </row>
    <row r="85" spans="2:14" ht="43.5" customHeight="1" thickBot="1" x14ac:dyDescent="0.35">
      <c r="B85" s="64" t="s">
        <v>23</v>
      </c>
      <c r="C85" s="29" t="s">
        <v>24</v>
      </c>
      <c r="D85" s="30" t="s">
        <v>25</v>
      </c>
      <c r="E85" s="30" t="s">
        <v>87</v>
      </c>
      <c r="F85" s="30" t="s">
        <v>27</v>
      </c>
      <c r="G85" s="255" t="s">
        <v>88</v>
      </c>
      <c r="H85" s="256"/>
      <c r="I85" s="37"/>
      <c r="J85" s="1"/>
      <c r="K85" s="1"/>
      <c r="L85" s="1"/>
    </row>
    <row r="86" spans="2:14" ht="22" customHeight="1" x14ac:dyDescent="0.25">
      <c r="B86" s="70" t="s">
        <v>108</v>
      </c>
      <c r="C86" s="71" t="s">
        <v>109</v>
      </c>
      <c r="D86" s="72">
        <v>6.5</v>
      </c>
      <c r="E86" s="73">
        <v>1</v>
      </c>
      <c r="F86" s="74">
        <v>7.5</v>
      </c>
      <c r="G86" s="257">
        <f>IF((ABS(($K$149-$K$148)*F86/100))&gt;0.1, ($K$149-$K$148)*F86/100, 0)</f>
        <v>6.375</v>
      </c>
      <c r="H86" s="258">
        <f>IF((ABS((J73-J72)*E86/100))&gt;0.1, (J73-J72)*E86/100, 0)</f>
        <v>0</v>
      </c>
      <c r="J86" s="1"/>
      <c r="K86" s="1"/>
      <c r="L86" s="1"/>
      <c r="N86" s="63"/>
    </row>
    <row r="87" spans="2:14" ht="22" customHeight="1" thickBot="1" x14ac:dyDescent="0.3">
      <c r="B87" s="75" t="s">
        <v>110</v>
      </c>
      <c r="C87" s="67" t="s">
        <v>111</v>
      </c>
      <c r="D87" s="68">
        <v>6.5</v>
      </c>
      <c r="E87" s="68">
        <v>1</v>
      </c>
      <c r="F87" s="69">
        <v>7.5</v>
      </c>
      <c r="G87" s="250">
        <f>IF((ABS(($K$149-$K$148)*F87/100))&gt;0.1, ($K$149-$K$148)*F87/100, 0)</f>
        <v>6.375</v>
      </c>
      <c r="H87" s="251">
        <f>IF((ABS((J74-J73)*E87/100))&gt;0.1, (J74-J73)*E87/100, 0)</f>
        <v>0</v>
      </c>
      <c r="J87" s="1"/>
      <c r="K87" s="1"/>
      <c r="L87" s="1"/>
    </row>
    <row r="88" spans="2:14" ht="43.5" customHeight="1" thickBot="1" x14ac:dyDescent="0.3">
      <c r="J88" s="1"/>
      <c r="K88" s="1"/>
      <c r="L88" s="1"/>
    </row>
    <row r="89" spans="2:14" ht="30" customHeight="1" thickBot="1" x14ac:dyDescent="0.3">
      <c r="B89" s="240" t="s">
        <v>112</v>
      </c>
      <c r="C89" s="241"/>
      <c r="D89" s="241"/>
      <c r="E89" s="241"/>
      <c r="F89" s="241"/>
      <c r="G89" s="241"/>
      <c r="H89" s="242"/>
    </row>
    <row r="90" spans="2:14" ht="71.150000000000006" customHeight="1" thickBot="1" x14ac:dyDescent="0.3">
      <c r="B90" s="228" t="s">
        <v>113</v>
      </c>
      <c r="C90" s="229"/>
      <c r="D90" s="229"/>
      <c r="E90" s="229"/>
      <c r="F90" s="229"/>
      <c r="G90" s="229"/>
      <c r="H90" s="230"/>
    </row>
    <row r="91" spans="2:14" ht="22" customHeight="1" thickBot="1" x14ac:dyDescent="0.3">
      <c r="B91" s="224"/>
      <c r="C91" s="224"/>
      <c r="D91" s="224"/>
      <c r="E91" s="224"/>
      <c r="F91" s="224"/>
      <c r="G91" s="224"/>
      <c r="H91" s="224"/>
    </row>
    <row r="92" spans="2:14" ht="41.5" customHeight="1" x14ac:dyDescent="0.25">
      <c r="B92" s="231" t="s">
        <v>114</v>
      </c>
      <c r="C92" s="76" t="s">
        <v>115</v>
      </c>
      <c r="D92" s="77" t="s">
        <v>116</v>
      </c>
      <c r="E92" s="243" t="s">
        <v>117</v>
      </c>
      <c r="F92" s="243"/>
      <c r="G92" s="244" t="s">
        <v>118</v>
      </c>
      <c r="H92" s="245"/>
    </row>
    <row r="93" spans="2:14" ht="33" customHeight="1" thickBot="1" x14ac:dyDescent="0.3">
      <c r="B93" s="232"/>
      <c r="C93" s="249">
        <v>235</v>
      </c>
      <c r="D93" s="249"/>
      <c r="E93" s="249"/>
      <c r="F93" s="249"/>
      <c r="G93" s="246"/>
      <c r="H93" s="247"/>
      <c r="J93" s="1"/>
      <c r="K93" s="1"/>
      <c r="L93" s="1"/>
    </row>
    <row r="94" spans="2:14" s="78" customFormat="1" ht="33" customHeight="1" x14ac:dyDescent="0.35">
      <c r="B94" s="224"/>
      <c r="C94" s="224"/>
      <c r="D94" s="224"/>
      <c r="E94" s="224"/>
      <c r="F94" s="224"/>
      <c r="G94" s="224"/>
      <c r="H94" s="224"/>
    </row>
    <row r="95" spans="2:14" s="78" customFormat="1" ht="33" customHeight="1" x14ac:dyDescent="0.35">
      <c r="B95" s="225" t="s">
        <v>119</v>
      </c>
      <c r="C95" s="225"/>
      <c r="D95" s="225"/>
      <c r="E95" s="225"/>
      <c r="F95" s="225"/>
      <c r="G95" s="225"/>
      <c r="H95" s="225"/>
    </row>
    <row r="96" spans="2:14" s="78" customFormat="1" ht="40.5" customHeight="1" x14ac:dyDescent="0.35">
      <c r="B96" s="226" t="s">
        <v>120</v>
      </c>
      <c r="C96" s="226"/>
      <c r="E96" s="79"/>
      <c r="F96" s="79"/>
      <c r="G96" s="79"/>
      <c r="H96" s="79"/>
    </row>
    <row r="97" spans="2:17" s="78" customFormat="1" ht="33" customHeight="1" x14ac:dyDescent="0.35">
      <c r="C97" s="103" t="str">
        <f>CONCATENATE(" $45.000"," +")</f>
        <v xml:space="preserve"> $45.000 +</v>
      </c>
      <c r="D97" s="104">
        <f>G22</f>
        <v>0.36242553191489363</v>
      </c>
      <c r="E97" s="105" t="s">
        <v>163</v>
      </c>
      <c r="F97" s="80">
        <f>(45+G22)</f>
        <v>45.362425531914894</v>
      </c>
      <c r="G97" s="18"/>
      <c r="H97" s="18"/>
    </row>
    <row r="98" spans="2:17" ht="43.5" customHeight="1" x14ac:dyDescent="0.4">
      <c r="B98" s="227" t="s">
        <v>121</v>
      </c>
      <c r="C98" s="227"/>
      <c r="D98" s="106">
        <f>F97</f>
        <v>45.362425531914894</v>
      </c>
      <c r="E98" s="81" t="s">
        <v>122</v>
      </c>
      <c r="F98" s="78"/>
      <c r="G98" s="18"/>
      <c r="H98" s="18"/>
      <c r="J98" s="1"/>
      <c r="K98" s="1"/>
      <c r="L98" s="1"/>
    </row>
    <row r="99" spans="2:17" ht="31.5" customHeight="1" thickBot="1" x14ac:dyDescent="0.4">
      <c r="B99" s="78"/>
      <c r="C99" s="78"/>
      <c r="D99" s="80"/>
      <c r="E99" s="18"/>
      <c r="F99" s="18"/>
      <c r="G99" s="18"/>
      <c r="H99" s="18"/>
      <c r="I99" s="9"/>
      <c r="J99" s="1"/>
      <c r="K99" s="1"/>
      <c r="L99" s="1"/>
      <c r="P99" s="24"/>
      <c r="Q99" s="24"/>
    </row>
    <row r="100" spans="2:17" ht="30" customHeight="1" thickBot="1" x14ac:dyDescent="0.3">
      <c r="B100" s="240" t="s">
        <v>112</v>
      </c>
      <c r="C100" s="241"/>
      <c r="D100" s="241"/>
      <c r="E100" s="241"/>
      <c r="F100" s="241"/>
      <c r="G100" s="241"/>
      <c r="H100" s="242"/>
    </row>
    <row r="101" spans="2:17" ht="71.150000000000006" customHeight="1" thickBot="1" x14ac:dyDescent="0.3">
      <c r="B101" s="228" t="s">
        <v>123</v>
      </c>
      <c r="C101" s="229"/>
      <c r="D101" s="229"/>
      <c r="E101" s="229"/>
      <c r="F101" s="229"/>
      <c r="G101" s="229"/>
      <c r="H101" s="230"/>
    </row>
    <row r="102" spans="2:17" ht="15.65" customHeight="1" thickBot="1" x14ac:dyDescent="0.3">
      <c r="B102" s="224"/>
      <c r="C102" s="224"/>
      <c r="D102" s="224"/>
      <c r="E102" s="224"/>
      <c r="F102" s="224"/>
      <c r="G102" s="224"/>
      <c r="H102" s="224"/>
    </row>
    <row r="103" spans="2:17" ht="38.5" customHeight="1" x14ac:dyDescent="0.25">
      <c r="B103" s="231" t="s">
        <v>124</v>
      </c>
      <c r="C103" s="76" t="s">
        <v>115</v>
      </c>
      <c r="D103" s="77" t="s">
        <v>116</v>
      </c>
      <c r="E103" s="243" t="s">
        <v>117</v>
      </c>
      <c r="F103" s="243"/>
      <c r="G103" s="244" t="s">
        <v>125</v>
      </c>
      <c r="H103" s="245"/>
    </row>
    <row r="104" spans="2:17" ht="33" customHeight="1" thickBot="1" x14ac:dyDescent="0.3">
      <c r="B104" s="232"/>
      <c r="C104" s="249">
        <v>235</v>
      </c>
      <c r="D104" s="249"/>
      <c r="E104" s="249"/>
      <c r="F104" s="249"/>
      <c r="G104" s="246"/>
      <c r="H104" s="247"/>
      <c r="J104" s="1"/>
      <c r="K104" s="1"/>
      <c r="L104" s="1"/>
    </row>
    <row r="105" spans="2:17" s="78" customFormat="1" ht="33" customHeight="1" x14ac:dyDescent="0.35">
      <c r="B105" s="224"/>
      <c r="C105" s="224"/>
      <c r="D105" s="224"/>
      <c r="E105" s="224"/>
      <c r="F105" s="224"/>
      <c r="G105" s="224"/>
      <c r="H105" s="224"/>
    </row>
    <row r="106" spans="2:17" s="78" customFormat="1" ht="33" customHeight="1" x14ac:dyDescent="0.35">
      <c r="B106" s="225" t="s">
        <v>126</v>
      </c>
      <c r="C106" s="225"/>
      <c r="D106" s="225"/>
      <c r="E106" s="225"/>
      <c r="F106" s="225"/>
      <c r="G106" s="225"/>
      <c r="H106" s="225"/>
    </row>
    <row r="107" spans="2:17" s="78" customFormat="1" ht="40.5" customHeight="1" x14ac:dyDescent="0.35">
      <c r="B107" s="226" t="s">
        <v>120</v>
      </c>
      <c r="C107" s="226"/>
      <c r="E107" s="79"/>
      <c r="F107" s="79"/>
      <c r="G107" s="79"/>
      <c r="H107" s="79"/>
    </row>
    <row r="108" spans="2:17" s="78" customFormat="1" ht="33" customHeight="1" x14ac:dyDescent="0.35">
      <c r="C108" s="103" t="str">
        <f>CONCATENATE(" $45.000"," +")</f>
        <v xml:space="preserve"> $45.000 +</v>
      </c>
      <c r="D108" s="104">
        <f>G61</f>
        <v>0.20327659574468085</v>
      </c>
      <c r="E108" s="105" t="s">
        <v>163</v>
      </c>
      <c r="F108" s="80">
        <f>(45+G61)</f>
        <v>45.203276595744683</v>
      </c>
      <c r="G108" s="18"/>
      <c r="H108" s="18"/>
    </row>
    <row r="109" spans="2:17" ht="43.5" customHeight="1" x14ac:dyDescent="0.4">
      <c r="B109" s="227" t="s">
        <v>121</v>
      </c>
      <c r="C109" s="227"/>
      <c r="D109" s="106">
        <f>F108</f>
        <v>45.203276595744683</v>
      </c>
      <c r="E109" s="81" t="s">
        <v>122</v>
      </c>
      <c r="F109" s="78"/>
      <c r="G109" s="18"/>
      <c r="H109" s="18"/>
      <c r="J109" s="1"/>
      <c r="K109" s="1"/>
      <c r="L109" s="1"/>
    </row>
    <row r="110" spans="2:17" ht="33" customHeight="1" thickBot="1" x14ac:dyDescent="0.4">
      <c r="B110" s="78"/>
      <c r="C110" s="78"/>
      <c r="D110" s="80"/>
      <c r="E110" s="18"/>
      <c r="F110" s="18"/>
      <c r="G110" s="18"/>
      <c r="H110" s="18"/>
      <c r="I110" s="9"/>
      <c r="J110" s="1"/>
      <c r="K110" s="1"/>
      <c r="L110" s="1"/>
      <c r="P110" s="24"/>
      <c r="Q110" s="24"/>
    </row>
    <row r="111" spans="2:17" ht="30" customHeight="1" thickBot="1" x14ac:dyDescent="0.3">
      <c r="B111" s="240" t="s">
        <v>112</v>
      </c>
      <c r="C111" s="241"/>
      <c r="D111" s="241"/>
      <c r="E111" s="241"/>
      <c r="F111" s="241"/>
      <c r="G111" s="241"/>
      <c r="H111" s="242"/>
    </row>
    <row r="112" spans="2:17" ht="71.150000000000006" customHeight="1" thickBot="1" x14ac:dyDescent="0.3">
      <c r="B112" s="228" t="s">
        <v>127</v>
      </c>
      <c r="C112" s="229"/>
      <c r="D112" s="229"/>
      <c r="E112" s="229"/>
      <c r="F112" s="229"/>
      <c r="G112" s="229"/>
      <c r="H112" s="230"/>
    </row>
    <row r="113" spans="2:17" ht="18" customHeight="1" thickBot="1" x14ac:dyDescent="0.3">
      <c r="B113" s="224"/>
      <c r="C113" s="224"/>
      <c r="D113" s="224"/>
      <c r="E113" s="224"/>
      <c r="F113" s="224"/>
      <c r="G113" s="224"/>
      <c r="H113" s="224"/>
    </row>
    <row r="114" spans="2:17" ht="33.65" customHeight="1" x14ac:dyDescent="0.25">
      <c r="B114" s="231" t="s">
        <v>128</v>
      </c>
      <c r="C114" s="76" t="s">
        <v>115</v>
      </c>
      <c r="D114" s="77" t="s">
        <v>116</v>
      </c>
      <c r="E114" s="243" t="s">
        <v>117</v>
      </c>
      <c r="F114" s="243"/>
      <c r="G114" s="244" t="s">
        <v>125</v>
      </c>
      <c r="H114" s="245"/>
    </row>
    <row r="115" spans="2:17" ht="33" customHeight="1" thickBot="1" x14ac:dyDescent="0.3">
      <c r="B115" s="232"/>
      <c r="C115" s="249">
        <v>2000</v>
      </c>
      <c r="D115" s="249"/>
      <c r="E115" s="249"/>
      <c r="F115" s="249"/>
      <c r="G115" s="246"/>
      <c r="H115" s="247"/>
      <c r="J115" s="1"/>
      <c r="K115" s="1"/>
      <c r="L115" s="1"/>
    </row>
    <row r="116" spans="2:17" s="78" customFormat="1" ht="33" customHeight="1" x14ac:dyDescent="0.35">
      <c r="B116" s="224"/>
      <c r="C116" s="224"/>
      <c r="D116" s="224"/>
      <c r="E116" s="224"/>
      <c r="F116" s="224"/>
      <c r="G116" s="224"/>
      <c r="H116" s="224"/>
    </row>
    <row r="117" spans="2:17" s="78" customFormat="1" ht="33" customHeight="1" x14ac:dyDescent="0.35">
      <c r="B117" s="225" t="s">
        <v>129</v>
      </c>
      <c r="C117" s="225"/>
      <c r="D117" s="225"/>
      <c r="E117" s="225"/>
      <c r="F117" s="225"/>
      <c r="G117" s="225"/>
      <c r="H117" s="225"/>
    </row>
    <row r="118" spans="2:17" s="78" customFormat="1" ht="40.5" customHeight="1" x14ac:dyDescent="0.35">
      <c r="B118" s="226" t="s">
        <v>120</v>
      </c>
      <c r="C118" s="226"/>
      <c r="E118" s="79"/>
      <c r="F118" s="79"/>
      <c r="G118" s="79"/>
      <c r="H118" s="79"/>
    </row>
    <row r="119" spans="2:17" s="78" customFormat="1" ht="33" customHeight="1" x14ac:dyDescent="0.35">
      <c r="C119" s="103" t="str">
        <f>CONCATENATE(" $45.000"," +")</f>
        <v xml:space="preserve"> $45.000 +</v>
      </c>
      <c r="D119" s="104">
        <f>G67</f>
        <v>1.7085000000000003E-2</v>
      </c>
      <c r="E119" s="105" t="s">
        <v>163</v>
      </c>
      <c r="F119" s="80">
        <f>(45+G67)</f>
        <v>45.017085000000002</v>
      </c>
      <c r="G119" s="18"/>
      <c r="H119" s="18"/>
    </row>
    <row r="120" spans="2:17" ht="43.5" customHeight="1" x14ac:dyDescent="0.4">
      <c r="B120" s="227" t="s">
        <v>121</v>
      </c>
      <c r="C120" s="227"/>
      <c r="D120" s="106">
        <f>F119</f>
        <v>45.017085000000002</v>
      </c>
      <c r="E120" s="81" t="s">
        <v>130</v>
      </c>
      <c r="F120" s="78"/>
      <c r="G120" s="18"/>
      <c r="H120" s="18"/>
      <c r="J120" s="1"/>
      <c r="K120" s="1"/>
      <c r="L120" s="1"/>
    </row>
    <row r="121" spans="2:17" ht="34" customHeight="1" thickBot="1" x14ac:dyDescent="0.4">
      <c r="B121" s="78"/>
      <c r="C121" s="78"/>
      <c r="D121" s="80"/>
      <c r="E121" s="18"/>
      <c r="F121" s="18"/>
      <c r="G121" s="18"/>
      <c r="H121" s="18"/>
      <c r="I121" s="9"/>
      <c r="J121" s="1"/>
      <c r="K121" s="1"/>
      <c r="L121" s="1"/>
      <c r="P121" s="24"/>
      <c r="Q121" s="24"/>
    </row>
    <row r="122" spans="2:17" ht="30" customHeight="1" thickBot="1" x14ac:dyDescent="0.3">
      <c r="B122" s="240" t="s">
        <v>112</v>
      </c>
      <c r="C122" s="241"/>
      <c r="D122" s="241"/>
      <c r="E122" s="241"/>
      <c r="F122" s="241"/>
      <c r="G122" s="241"/>
      <c r="H122" s="242"/>
    </row>
    <row r="123" spans="2:17" ht="71.150000000000006" customHeight="1" thickBot="1" x14ac:dyDescent="0.3">
      <c r="B123" s="228" t="s">
        <v>131</v>
      </c>
      <c r="C123" s="229"/>
      <c r="D123" s="229"/>
      <c r="E123" s="229"/>
      <c r="F123" s="229"/>
      <c r="G123" s="229"/>
      <c r="H123" s="230"/>
    </row>
    <row r="124" spans="2:17" ht="26.15" customHeight="1" thickBot="1" x14ac:dyDescent="0.3">
      <c r="B124" s="224"/>
      <c r="C124" s="224"/>
      <c r="D124" s="224"/>
      <c r="E124" s="224"/>
      <c r="F124" s="224"/>
      <c r="G124" s="224"/>
      <c r="H124" s="224"/>
    </row>
    <row r="125" spans="2:17" ht="69" customHeight="1" x14ac:dyDescent="0.25">
      <c r="B125" s="231" t="s">
        <v>132</v>
      </c>
      <c r="C125" s="76" t="s">
        <v>115</v>
      </c>
      <c r="D125" s="77" t="s">
        <v>116</v>
      </c>
      <c r="E125" s="243" t="s">
        <v>117</v>
      </c>
      <c r="F125" s="243"/>
      <c r="G125" s="244" t="s">
        <v>118</v>
      </c>
      <c r="H125" s="245"/>
    </row>
    <row r="126" spans="2:17" ht="33" customHeight="1" thickBot="1" x14ac:dyDescent="0.3">
      <c r="B126" s="232"/>
      <c r="C126" s="248">
        <v>14400</v>
      </c>
      <c r="D126" s="249"/>
      <c r="E126" s="249"/>
      <c r="F126" s="249"/>
      <c r="G126" s="246"/>
      <c r="H126" s="247"/>
      <c r="J126" s="1"/>
      <c r="K126" s="1"/>
      <c r="L126" s="1"/>
    </row>
    <row r="127" spans="2:17" s="78" customFormat="1" ht="33" customHeight="1" x14ac:dyDescent="0.35">
      <c r="B127" s="224"/>
      <c r="C127" s="224"/>
      <c r="D127" s="224"/>
      <c r="E127" s="224"/>
      <c r="F127" s="224"/>
      <c r="G127" s="224"/>
      <c r="H127" s="224"/>
    </row>
    <row r="128" spans="2:17" s="78" customFormat="1" ht="33" customHeight="1" x14ac:dyDescent="0.35">
      <c r="B128" s="225" t="s">
        <v>133</v>
      </c>
      <c r="C128" s="225"/>
      <c r="D128" s="225"/>
      <c r="E128" s="225"/>
      <c r="F128" s="225"/>
      <c r="G128" s="225"/>
      <c r="H128" s="225"/>
    </row>
    <row r="129" spans="2:17" s="78" customFormat="1" ht="40.5" customHeight="1" x14ac:dyDescent="0.35">
      <c r="B129" s="226" t="s">
        <v>120</v>
      </c>
      <c r="C129" s="226"/>
      <c r="E129" s="79"/>
      <c r="F129" s="79"/>
      <c r="G129" s="79"/>
      <c r="H129" s="79"/>
    </row>
    <row r="130" spans="2:17" s="78" customFormat="1" ht="33" customHeight="1" x14ac:dyDescent="0.35">
      <c r="C130" s="103" t="str">
        <f>CONCATENATE(" $45.000"," +")</f>
        <v xml:space="preserve"> $45.000 +</v>
      </c>
      <c r="D130" s="104">
        <f>G70</f>
        <v>3.3173611111111112E-3</v>
      </c>
      <c r="E130" s="105" t="s">
        <v>163</v>
      </c>
      <c r="F130" s="80">
        <f>(45+G70)</f>
        <v>45.003317361111108</v>
      </c>
      <c r="G130" s="18"/>
      <c r="H130" s="18"/>
    </row>
    <row r="131" spans="2:17" ht="43.5" customHeight="1" x14ac:dyDescent="0.4">
      <c r="B131" s="227" t="s">
        <v>121</v>
      </c>
      <c r="C131" s="227"/>
      <c r="D131" s="106">
        <f>F130</f>
        <v>45.003317361111108</v>
      </c>
      <c r="E131" s="239" t="s">
        <v>134</v>
      </c>
      <c r="F131" s="239"/>
      <c r="G131" s="18"/>
      <c r="H131" s="78"/>
      <c r="J131" s="1"/>
      <c r="K131" s="1"/>
      <c r="L131" s="1"/>
    </row>
    <row r="132" spans="2:17" ht="27" customHeight="1" thickBot="1" x14ac:dyDescent="0.4">
      <c r="B132" s="78"/>
      <c r="C132" s="78"/>
      <c r="D132" s="80"/>
      <c r="E132" s="18"/>
      <c r="F132" s="18"/>
      <c r="G132" s="18"/>
      <c r="H132" s="18"/>
      <c r="I132" s="9"/>
      <c r="J132" s="1"/>
      <c r="K132" s="1"/>
      <c r="L132" s="1"/>
      <c r="P132" s="24"/>
      <c r="Q132" s="24"/>
    </row>
    <row r="133" spans="2:17" ht="30" customHeight="1" thickBot="1" x14ac:dyDescent="0.3">
      <c r="B133" s="240" t="s">
        <v>112</v>
      </c>
      <c r="C133" s="241"/>
      <c r="D133" s="241"/>
      <c r="E133" s="241"/>
      <c r="F133" s="241"/>
      <c r="G133" s="241"/>
      <c r="H133" s="242"/>
    </row>
    <row r="134" spans="2:17" ht="71.150000000000006" customHeight="1" thickBot="1" x14ac:dyDescent="0.3">
      <c r="B134" s="228" t="s">
        <v>135</v>
      </c>
      <c r="C134" s="229"/>
      <c r="D134" s="229"/>
      <c r="E134" s="229"/>
      <c r="F134" s="229"/>
      <c r="G134" s="229"/>
      <c r="H134" s="230"/>
    </row>
    <row r="135" spans="2:17" ht="23.15" customHeight="1" thickBot="1" x14ac:dyDescent="0.3">
      <c r="B135" s="224"/>
      <c r="C135" s="224"/>
      <c r="D135" s="224"/>
      <c r="E135" s="224"/>
      <c r="F135" s="224"/>
      <c r="G135" s="224"/>
      <c r="H135" s="224"/>
    </row>
    <row r="136" spans="2:17" ht="18.75" customHeight="1" x14ac:dyDescent="0.25">
      <c r="B136" s="231" t="s">
        <v>136</v>
      </c>
      <c r="C136" s="233" t="s">
        <v>115</v>
      </c>
      <c r="D136" s="235" t="s">
        <v>116</v>
      </c>
      <c r="E136" s="233" t="s">
        <v>117</v>
      </c>
      <c r="F136" s="233"/>
      <c r="G136" s="233" t="s">
        <v>118</v>
      </c>
      <c r="H136" s="237"/>
    </row>
    <row r="137" spans="2:17" ht="33" customHeight="1" thickBot="1" x14ac:dyDescent="0.3">
      <c r="B137" s="232"/>
      <c r="C137" s="234"/>
      <c r="D137" s="236"/>
      <c r="E137" s="234"/>
      <c r="F137" s="234"/>
      <c r="G137" s="234"/>
      <c r="H137" s="238"/>
      <c r="J137" s="1"/>
      <c r="K137" s="1"/>
      <c r="L137" s="1"/>
    </row>
    <row r="138" spans="2:17" s="78" customFormat="1" ht="33" customHeight="1" x14ac:dyDescent="0.35">
      <c r="B138" s="224"/>
      <c r="C138" s="224"/>
      <c r="D138" s="224"/>
      <c r="E138" s="224"/>
      <c r="F138" s="224"/>
      <c r="G138" s="224"/>
      <c r="H138" s="224"/>
    </row>
    <row r="139" spans="2:17" s="78" customFormat="1" ht="33" customHeight="1" x14ac:dyDescent="0.35">
      <c r="B139" s="225" t="s">
        <v>137</v>
      </c>
      <c r="C139" s="225"/>
      <c r="D139" s="225"/>
      <c r="E139" s="225"/>
      <c r="F139" s="225"/>
      <c r="G139" s="225"/>
      <c r="H139" s="225"/>
    </row>
    <row r="140" spans="2:17" s="78" customFormat="1" ht="40.5" customHeight="1" x14ac:dyDescent="0.35">
      <c r="B140" s="226" t="s">
        <v>120</v>
      </c>
      <c r="C140" s="226"/>
      <c r="E140" s="79"/>
      <c r="F140" s="79"/>
      <c r="G140" s="79"/>
      <c r="H140" s="79"/>
    </row>
    <row r="141" spans="2:17" s="78" customFormat="1" ht="33" customHeight="1" thickBot="1" x14ac:dyDescent="0.4">
      <c r="C141" s="103" t="str">
        <f>CONCATENATE(" $45.000"," +")</f>
        <v xml:space="preserve"> $45.000 +</v>
      </c>
      <c r="D141" s="104">
        <f>G74</f>
        <v>7.8199999999999985</v>
      </c>
      <c r="E141" s="105" t="s">
        <v>163</v>
      </c>
      <c r="F141" s="80">
        <f>(45+G74)</f>
        <v>52.82</v>
      </c>
      <c r="G141" s="18"/>
      <c r="H141" s="18"/>
    </row>
    <row r="142" spans="2:17" ht="18.5" thickBot="1" x14ac:dyDescent="0.45">
      <c r="B142" s="227" t="s">
        <v>121</v>
      </c>
      <c r="C142" s="227"/>
      <c r="D142" s="106">
        <f>F141</f>
        <v>52.82</v>
      </c>
      <c r="E142" s="81" t="s">
        <v>13</v>
      </c>
      <c r="F142" s="81"/>
      <c r="G142" s="18"/>
      <c r="H142" s="78"/>
      <c r="J142" s="285" t="s">
        <v>138</v>
      </c>
      <c r="K142" s="286"/>
      <c r="M142" s="287" t="s">
        <v>139</v>
      </c>
      <c r="N142" s="237"/>
      <c r="O142" s="24"/>
    </row>
    <row r="143" spans="2:17" ht="17.5" x14ac:dyDescent="0.35">
      <c r="B143" s="78"/>
      <c r="C143" s="78"/>
      <c r="D143" s="80"/>
      <c r="E143" s="18"/>
      <c r="F143" s="18"/>
      <c r="G143" s="18"/>
      <c r="H143" s="18"/>
      <c r="J143" s="82"/>
      <c r="K143" s="83"/>
      <c r="M143" s="288"/>
      <c r="N143" s="289"/>
      <c r="O143" s="24"/>
    </row>
    <row r="144" spans="2:17" ht="15.5" x14ac:dyDescent="0.25">
      <c r="J144" s="84" t="s">
        <v>140</v>
      </c>
      <c r="K144" s="85">
        <v>2022</v>
      </c>
      <c r="M144" s="290"/>
      <c r="N144" s="291"/>
      <c r="O144" s="24"/>
    </row>
    <row r="145" spans="10:15" ht="15.5" x14ac:dyDescent="0.25">
      <c r="J145" s="84" t="s">
        <v>141</v>
      </c>
      <c r="K145" s="85" t="s">
        <v>142</v>
      </c>
      <c r="L145" s="86"/>
      <c r="M145" s="87" t="s">
        <v>143</v>
      </c>
      <c r="N145" s="88">
        <v>2022</v>
      </c>
      <c r="O145" s="24"/>
    </row>
    <row r="146" spans="10:15" ht="16" thickBot="1" x14ac:dyDescent="0.3">
      <c r="J146" s="89"/>
      <c r="K146" s="90"/>
      <c r="M146" s="91" t="s">
        <v>144</v>
      </c>
      <c r="N146" s="92" t="s">
        <v>145</v>
      </c>
    </row>
    <row r="147" spans="10:15" ht="16" thickBot="1" x14ac:dyDescent="0.3">
      <c r="J147" s="283" t="s">
        <v>0</v>
      </c>
      <c r="K147" s="284"/>
      <c r="M147" s="91" t="s">
        <v>146</v>
      </c>
      <c r="N147" s="93" t="s">
        <v>116</v>
      </c>
    </row>
    <row r="148" spans="10:15" ht="15.5" x14ac:dyDescent="0.25">
      <c r="J148" s="84" t="s">
        <v>147</v>
      </c>
      <c r="K148" s="94">
        <v>570</v>
      </c>
      <c r="M148" s="91" t="s">
        <v>148</v>
      </c>
      <c r="N148" s="93" t="s">
        <v>116</v>
      </c>
    </row>
    <row r="149" spans="10:15" ht="16" thickBot="1" x14ac:dyDescent="0.3">
      <c r="J149" s="95" t="s">
        <v>149</v>
      </c>
      <c r="K149" s="96">
        <v>655</v>
      </c>
      <c r="M149" s="91" t="s">
        <v>150</v>
      </c>
      <c r="N149" s="93" t="s">
        <v>116</v>
      </c>
    </row>
    <row r="150" spans="10:15" ht="15.5" x14ac:dyDescent="0.25">
      <c r="J150" s="1"/>
      <c r="K150" s="1"/>
      <c r="M150" s="91" t="s">
        <v>142</v>
      </c>
      <c r="N150" s="97">
        <v>655</v>
      </c>
    </row>
    <row r="151" spans="10:15" ht="15.5" x14ac:dyDescent="0.25">
      <c r="J151" s="1"/>
      <c r="K151" s="1"/>
      <c r="M151" s="91" t="s">
        <v>151</v>
      </c>
      <c r="N151" s="97"/>
    </row>
    <row r="152" spans="10:15" ht="15.5" x14ac:dyDescent="0.25">
      <c r="J152" s="1"/>
      <c r="K152" s="1"/>
      <c r="M152" s="91" t="s">
        <v>152</v>
      </c>
      <c r="N152" s="97"/>
    </row>
    <row r="153" spans="10:15" ht="15.5" x14ac:dyDescent="0.25">
      <c r="J153" s="1"/>
      <c r="K153" s="1"/>
      <c r="M153" s="91" t="s">
        <v>153</v>
      </c>
      <c r="N153" s="97"/>
    </row>
    <row r="154" spans="10:15" ht="15.5" x14ac:dyDescent="0.25">
      <c r="J154" s="98"/>
      <c r="K154" s="99"/>
      <c r="M154" s="91" t="s">
        <v>154</v>
      </c>
      <c r="N154" s="97"/>
    </row>
    <row r="155" spans="10:15" ht="15.5" x14ac:dyDescent="0.25">
      <c r="J155" s="100"/>
      <c r="K155" s="99"/>
      <c r="M155" s="91" t="s">
        <v>155</v>
      </c>
      <c r="N155" s="97"/>
    </row>
    <row r="156" spans="10:15" ht="15.5" x14ac:dyDescent="0.25">
      <c r="J156" s="100"/>
      <c r="K156" s="99"/>
      <c r="M156" s="91" t="s">
        <v>156</v>
      </c>
      <c r="N156" s="97"/>
    </row>
    <row r="157" spans="10:15" ht="15.5" x14ac:dyDescent="0.25">
      <c r="J157" s="100"/>
      <c r="K157" s="99"/>
      <c r="M157" s="91" t="s">
        <v>157</v>
      </c>
      <c r="N157" s="97"/>
    </row>
    <row r="158" spans="10:15" ht="16" thickBot="1" x14ac:dyDescent="0.3">
      <c r="K158" s="99"/>
      <c r="L158" s="1"/>
      <c r="M158" s="101" t="s">
        <v>158</v>
      </c>
      <c r="N158" s="102"/>
    </row>
    <row r="159" spans="10:15" ht="15.5" x14ac:dyDescent="0.25">
      <c r="M159" s="87"/>
      <c r="N159" s="88">
        <v>2023</v>
      </c>
    </row>
    <row r="160" spans="10:15" ht="15.5" x14ac:dyDescent="0.25">
      <c r="M160" s="91" t="s">
        <v>144</v>
      </c>
      <c r="N160" s="92" t="s">
        <v>145</v>
      </c>
    </row>
    <row r="161" spans="13:14" ht="15.5" x14ac:dyDescent="0.25">
      <c r="M161" s="91" t="s">
        <v>146</v>
      </c>
      <c r="N161" s="97"/>
    </row>
    <row r="162" spans="13:14" ht="15.5" x14ac:dyDescent="0.25">
      <c r="M162" s="91" t="s">
        <v>148</v>
      </c>
      <c r="N162" s="97"/>
    </row>
    <row r="163" spans="13:14" ht="15.5" x14ac:dyDescent="0.25">
      <c r="M163" s="91" t="s">
        <v>150</v>
      </c>
      <c r="N163" s="97"/>
    </row>
    <row r="164" spans="13:14" ht="15.5" x14ac:dyDescent="0.25">
      <c r="M164" s="91" t="s">
        <v>142</v>
      </c>
      <c r="N164" s="97"/>
    </row>
    <row r="165" spans="13:14" ht="15.5" x14ac:dyDescent="0.25">
      <c r="M165" s="91" t="s">
        <v>151</v>
      </c>
      <c r="N165" s="97"/>
    </row>
    <row r="166" spans="13:14" ht="15.5" x14ac:dyDescent="0.25">
      <c r="M166" s="91" t="s">
        <v>152</v>
      </c>
      <c r="N166" s="97"/>
    </row>
    <row r="167" spans="13:14" ht="15.5" x14ac:dyDescent="0.25">
      <c r="M167" s="91" t="s">
        <v>153</v>
      </c>
      <c r="N167" s="97"/>
    </row>
    <row r="168" spans="13:14" ht="15.5" x14ac:dyDescent="0.25">
      <c r="M168" s="91" t="s">
        <v>154</v>
      </c>
      <c r="N168" s="97"/>
    </row>
    <row r="169" spans="13:14" ht="15.5" x14ac:dyDescent="0.25">
      <c r="M169" s="91" t="s">
        <v>155</v>
      </c>
      <c r="N169" s="97"/>
    </row>
    <row r="170" spans="13:14" ht="15.5" x14ac:dyDescent="0.25">
      <c r="M170" s="91" t="s">
        <v>156</v>
      </c>
      <c r="N170" s="97"/>
    </row>
    <row r="171" spans="13:14" ht="15.5" x14ac:dyDescent="0.25">
      <c r="M171" s="91" t="s">
        <v>157</v>
      </c>
      <c r="N171" s="97"/>
    </row>
    <row r="172" spans="13:14" ht="16" thickBot="1" x14ac:dyDescent="0.3">
      <c r="M172" s="101" t="s">
        <v>158</v>
      </c>
      <c r="N172" s="102"/>
    </row>
    <row r="173" spans="13:14" ht="15.5" x14ac:dyDescent="0.25">
      <c r="M173" s="87"/>
      <c r="N173" s="88">
        <v>2024</v>
      </c>
    </row>
    <row r="174" spans="13:14" ht="15.5" x14ac:dyDescent="0.25">
      <c r="M174" s="91" t="s">
        <v>144</v>
      </c>
      <c r="N174" s="92" t="s">
        <v>145</v>
      </c>
    </row>
    <row r="175" spans="13:14" ht="15.5" x14ac:dyDescent="0.25">
      <c r="M175" s="91" t="s">
        <v>146</v>
      </c>
      <c r="N175" s="97"/>
    </row>
    <row r="176" spans="13:14" ht="15.5" x14ac:dyDescent="0.25">
      <c r="M176" s="91" t="s">
        <v>148</v>
      </c>
      <c r="N176" s="97"/>
    </row>
    <row r="177" spans="13:14" ht="15.5" x14ac:dyDescent="0.25">
      <c r="M177" s="91" t="s">
        <v>150</v>
      </c>
      <c r="N177" s="97"/>
    </row>
    <row r="178" spans="13:14" ht="16" thickBot="1" x14ac:dyDescent="0.3">
      <c r="M178" s="101" t="s">
        <v>142</v>
      </c>
      <c r="N178" s="102"/>
    </row>
  </sheetData>
  <sheetProtection algorithmName="SHA-512" hashValue="GeWoUDuvvOBHroSWuRE3c8oDtaEQJJRXw4y6GlThEy0/MH7md7U69Pvvw4jnboInXbVHgrn33QbHchxRpQzJ+g==" saltValue="jgdCJ7JlS1sbsmjnSr+VTg==" spinCount="100000" sheet="1" formatColumns="0" formatRows="0"/>
  <mergeCells count="145">
    <mergeCell ref="J147:K147"/>
    <mergeCell ref="B138:H138"/>
    <mergeCell ref="B139:H139"/>
    <mergeCell ref="B140:C140"/>
    <mergeCell ref="B142:C142"/>
    <mergeCell ref="J142:K142"/>
    <mergeCell ref="M142:N144"/>
    <mergeCell ref="B135:H135"/>
    <mergeCell ref="B136:B137"/>
    <mergeCell ref="C136:C137"/>
    <mergeCell ref="D136:D137"/>
    <mergeCell ref="E136:F137"/>
    <mergeCell ref="G136:H137"/>
    <mergeCell ref="B128:H128"/>
    <mergeCell ref="B129:C129"/>
    <mergeCell ref="B131:C131"/>
    <mergeCell ref="E131:F131"/>
    <mergeCell ref="B133:H133"/>
    <mergeCell ref="B134:H134"/>
    <mergeCell ref="B124:H124"/>
    <mergeCell ref="B125:B126"/>
    <mergeCell ref="E125:F125"/>
    <mergeCell ref="G125:H126"/>
    <mergeCell ref="C126:F126"/>
    <mergeCell ref="B127:H127"/>
    <mergeCell ref="B116:H116"/>
    <mergeCell ref="B117:H117"/>
    <mergeCell ref="B118:C118"/>
    <mergeCell ref="B120:C120"/>
    <mergeCell ref="B122:H122"/>
    <mergeCell ref="B123:H123"/>
    <mergeCell ref="B107:C107"/>
    <mergeCell ref="B109:C109"/>
    <mergeCell ref="B111:H111"/>
    <mergeCell ref="B112:H112"/>
    <mergeCell ref="B113:H113"/>
    <mergeCell ref="B114:B115"/>
    <mergeCell ref="E114:F114"/>
    <mergeCell ref="G114:H115"/>
    <mergeCell ref="C115:F115"/>
    <mergeCell ref="B103:B104"/>
    <mergeCell ref="E103:F103"/>
    <mergeCell ref="G103:H104"/>
    <mergeCell ref="C104:F104"/>
    <mergeCell ref="B105:H105"/>
    <mergeCell ref="B106:H106"/>
    <mergeCell ref="B95:H95"/>
    <mergeCell ref="B96:C96"/>
    <mergeCell ref="B98:C98"/>
    <mergeCell ref="B100:H100"/>
    <mergeCell ref="B101:H101"/>
    <mergeCell ref="B102:H102"/>
    <mergeCell ref="B91:H91"/>
    <mergeCell ref="B92:B93"/>
    <mergeCell ref="E92:F92"/>
    <mergeCell ref="G92:H93"/>
    <mergeCell ref="C93:F93"/>
    <mergeCell ref="B94:H94"/>
    <mergeCell ref="B84:H84"/>
    <mergeCell ref="G85:H85"/>
    <mergeCell ref="G86:H86"/>
    <mergeCell ref="G87:H87"/>
    <mergeCell ref="B89:H89"/>
    <mergeCell ref="B90:H90"/>
    <mergeCell ref="G77:H77"/>
    <mergeCell ref="G78:H78"/>
    <mergeCell ref="G79:H79"/>
    <mergeCell ref="G80:H80"/>
    <mergeCell ref="G81:H81"/>
    <mergeCell ref="G82:H82"/>
    <mergeCell ref="G70:H70"/>
    <mergeCell ref="B72:H72"/>
    <mergeCell ref="G73:H73"/>
    <mergeCell ref="G74:H74"/>
    <mergeCell ref="G75:H75"/>
    <mergeCell ref="G76:H76"/>
    <mergeCell ref="G64:H64"/>
    <mergeCell ref="G65:H65"/>
    <mergeCell ref="G66:H66"/>
    <mergeCell ref="G67:H67"/>
    <mergeCell ref="B68:H68"/>
    <mergeCell ref="G69:H69"/>
    <mergeCell ref="B55:H55"/>
    <mergeCell ref="G56:H56"/>
    <mergeCell ref="G57:H57"/>
    <mergeCell ref="B59:H59"/>
    <mergeCell ref="G60:H60"/>
    <mergeCell ref="G61:H61"/>
    <mergeCell ref="G62:H62"/>
    <mergeCell ref="G63:H63"/>
    <mergeCell ref="G48:H48"/>
    <mergeCell ref="G49:H49"/>
    <mergeCell ref="G50:H50"/>
    <mergeCell ref="G51:H51"/>
    <mergeCell ref="G52:H52"/>
    <mergeCell ref="B53:H53"/>
    <mergeCell ref="G42:H42"/>
    <mergeCell ref="G43:H43"/>
    <mergeCell ref="G44:H44"/>
    <mergeCell ref="G45:H45"/>
    <mergeCell ref="G46:H46"/>
    <mergeCell ref="G47:H47"/>
    <mergeCell ref="G36:H36"/>
    <mergeCell ref="G37:H37"/>
    <mergeCell ref="G38:H38"/>
    <mergeCell ref="G39:H39"/>
    <mergeCell ref="G40:H40"/>
    <mergeCell ref="G41:H41"/>
    <mergeCell ref="G30:H30"/>
    <mergeCell ref="G31:H31"/>
    <mergeCell ref="G32:H32"/>
    <mergeCell ref="G33:H33"/>
    <mergeCell ref="G34:H34"/>
    <mergeCell ref="G35:H35"/>
    <mergeCell ref="G24:H24"/>
    <mergeCell ref="G25:H25"/>
    <mergeCell ref="G26:H26"/>
    <mergeCell ref="G27:H27"/>
    <mergeCell ref="G28:H28"/>
    <mergeCell ref="G29:H29"/>
    <mergeCell ref="B18:H18"/>
    <mergeCell ref="B19:H19"/>
    <mergeCell ref="B20:H20"/>
    <mergeCell ref="G21:H21"/>
    <mergeCell ref="G22:H22"/>
    <mergeCell ref="G23:H23"/>
    <mergeCell ref="B14:H14"/>
    <mergeCell ref="B15:H15"/>
    <mergeCell ref="B16:H16"/>
    <mergeCell ref="B17:H17"/>
    <mergeCell ref="B7:E7"/>
    <mergeCell ref="B8:H8"/>
    <mergeCell ref="B9:H9"/>
    <mergeCell ref="B10:C10"/>
    <mergeCell ref="D10:F10"/>
    <mergeCell ref="B11:H11"/>
    <mergeCell ref="B1:D1"/>
    <mergeCell ref="C3:E3"/>
    <mergeCell ref="G3:H3"/>
    <mergeCell ref="C4:E4"/>
    <mergeCell ref="G4:H4"/>
    <mergeCell ref="B6:E6"/>
    <mergeCell ref="F6:G6"/>
    <mergeCell ref="B12:E12"/>
    <mergeCell ref="B13:H13"/>
  </mergeCells>
  <dataValidations count="5">
    <dataValidation type="list" allowBlank="1" showInputMessage="1" showErrorMessage="1" sqref="K149" xr:uid="{59A5A27F-9595-4E3F-B25A-42CF0922F945}">
      <formula1>$N$145:$N$178</formula1>
    </dataValidation>
    <dataValidation type="list" allowBlank="1" showInputMessage="1" showErrorMessage="1" sqref="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K983038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K917502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K851966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K786430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K720894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K655358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K589822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K524286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K458750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K393214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K327678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K262142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K196606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K131070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K65534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FBE16375-D70A-4151-8687-471C45F34B3F}">
      <formula1>#REF!</formula1>
    </dataValidation>
    <dataValidation type="list" allowBlank="1" showInputMessage="1" showErrorMessage="1" sqref="WVR983034 K145 WLV983034 WBZ983034 VSD983034 VIH983034 UYL983034 UOP983034 UET983034 TUX983034 TLB983034 TBF983034 SRJ983034 SHN983034 RXR983034 RNV983034 RDZ983034 QUD983034 QKH983034 QAL983034 PQP983034 PGT983034 OWX983034 ONB983034 ODF983034 NTJ983034 NJN983034 MZR983034 MPV983034 MFZ983034 LWD983034 LMH983034 LCL983034 KSP983034 KIT983034 JYX983034 JPB983034 JFF983034 IVJ983034 ILN983034 IBR983034 HRV983034 HHZ983034 GYD983034 GOH983034 GEL983034 FUP983034 FKT983034 FAX983034 ERB983034 EHF983034 DXJ983034 DNN983034 DDR983034 CTV983034 CJZ983034 CAD983034 BQH983034 BGL983034 AWP983034 AMT983034 ACX983034 TB983034 JF983034 K983034 WVR917498 WLV917498 WBZ917498 VSD917498 VIH917498 UYL917498 UOP917498 UET917498 TUX917498 TLB917498 TBF917498 SRJ917498 SHN917498 RXR917498 RNV917498 RDZ917498 QUD917498 QKH917498 QAL917498 PQP917498 PGT917498 OWX917498 ONB917498 ODF917498 NTJ917498 NJN917498 MZR917498 MPV917498 MFZ917498 LWD917498 LMH917498 LCL917498 KSP917498 KIT917498 JYX917498 JPB917498 JFF917498 IVJ917498 ILN917498 IBR917498 HRV917498 HHZ917498 GYD917498 GOH917498 GEL917498 FUP917498 FKT917498 FAX917498 ERB917498 EHF917498 DXJ917498 DNN917498 DDR917498 CTV917498 CJZ917498 CAD917498 BQH917498 BGL917498 AWP917498 AMT917498 ACX917498 TB917498 JF917498 K917498 WVR851962 WLV851962 WBZ851962 VSD851962 VIH851962 UYL851962 UOP851962 UET851962 TUX851962 TLB851962 TBF851962 SRJ851962 SHN851962 RXR851962 RNV851962 RDZ851962 QUD851962 QKH851962 QAL851962 PQP851962 PGT851962 OWX851962 ONB851962 ODF851962 NTJ851962 NJN851962 MZR851962 MPV851962 MFZ851962 LWD851962 LMH851962 LCL851962 KSP851962 KIT851962 JYX851962 JPB851962 JFF851962 IVJ851962 ILN851962 IBR851962 HRV851962 HHZ851962 GYD851962 GOH851962 GEL851962 FUP851962 FKT851962 FAX851962 ERB851962 EHF851962 DXJ851962 DNN851962 DDR851962 CTV851962 CJZ851962 CAD851962 BQH851962 BGL851962 AWP851962 AMT851962 ACX851962 TB851962 JF851962 K851962 WVR786426 WLV786426 WBZ786426 VSD786426 VIH786426 UYL786426 UOP786426 UET786426 TUX786426 TLB786426 TBF786426 SRJ786426 SHN786426 RXR786426 RNV786426 RDZ786426 QUD786426 QKH786426 QAL786426 PQP786426 PGT786426 OWX786426 ONB786426 ODF786426 NTJ786426 NJN786426 MZR786426 MPV786426 MFZ786426 LWD786426 LMH786426 LCL786426 KSP786426 KIT786426 JYX786426 JPB786426 JFF786426 IVJ786426 ILN786426 IBR786426 HRV786426 HHZ786426 GYD786426 GOH786426 GEL786426 FUP786426 FKT786426 FAX786426 ERB786426 EHF786426 DXJ786426 DNN786426 DDR786426 CTV786426 CJZ786426 CAD786426 BQH786426 BGL786426 AWP786426 AMT786426 ACX786426 TB786426 JF786426 K786426 WVR720890 WLV720890 WBZ720890 VSD720890 VIH720890 UYL720890 UOP720890 UET720890 TUX720890 TLB720890 TBF720890 SRJ720890 SHN720890 RXR720890 RNV720890 RDZ720890 QUD720890 QKH720890 QAL720890 PQP720890 PGT720890 OWX720890 ONB720890 ODF720890 NTJ720890 NJN720890 MZR720890 MPV720890 MFZ720890 LWD720890 LMH720890 LCL720890 KSP720890 KIT720890 JYX720890 JPB720890 JFF720890 IVJ720890 ILN720890 IBR720890 HRV720890 HHZ720890 GYD720890 GOH720890 GEL720890 FUP720890 FKT720890 FAX720890 ERB720890 EHF720890 DXJ720890 DNN720890 DDR720890 CTV720890 CJZ720890 CAD720890 BQH720890 BGL720890 AWP720890 AMT720890 ACX720890 TB720890 JF720890 K720890 WVR655354 WLV655354 WBZ655354 VSD655354 VIH655354 UYL655354 UOP655354 UET655354 TUX655354 TLB655354 TBF655354 SRJ655354 SHN655354 RXR655354 RNV655354 RDZ655354 QUD655354 QKH655354 QAL655354 PQP655354 PGT655354 OWX655354 ONB655354 ODF655354 NTJ655354 NJN655354 MZR655354 MPV655354 MFZ655354 LWD655354 LMH655354 LCL655354 KSP655354 KIT655354 JYX655354 JPB655354 JFF655354 IVJ655354 ILN655354 IBR655354 HRV655354 HHZ655354 GYD655354 GOH655354 GEL655354 FUP655354 FKT655354 FAX655354 ERB655354 EHF655354 DXJ655354 DNN655354 DDR655354 CTV655354 CJZ655354 CAD655354 BQH655354 BGL655354 AWP655354 AMT655354 ACX655354 TB655354 JF655354 K655354 WVR589818 WLV589818 WBZ589818 VSD589818 VIH589818 UYL589818 UOP589818 UET589818 TUX589818 TLB589818 TBF589818 SRJ589818 SHN589818 RXR589818 RNV589818 RDZ589818 QUD589818 QKH589818 QAL589818 PQP589818 PGT589818 OWX589818 ONB589818 ODF589818 NTJ589818 NJN589818 MZR589818 MPV589818 MFZ589818 LWD589818 LMH589818 LCL589818 KSP589818 KIT589818 JYX589818 JPB589818 JFF589818 IVJ589818 ILN589818 IBR589818 HRV589818 HHZ589818 GYD589818 GOH589818 GEL589818 FUP589818 FKT589818 FAX589818 ERB589818 EHF589818 DXJ589818 DNN589818 DDR589818 CTV589818 CJZ589818 CAD589818 BQH589818 BGL589818 AWP589818 AMT589818 ACX589818 TB589818 JF589818 K589818 WVR524282 WLV524282 WBZ524282 VSD524282 VIH524282 UYL524282 UOP524282 UET524282 TUX524282 TLB524282 TBF524282 SRJ524282 SHN524282 RXR524282 RNV524282 RDZ524282 QUD524282 QKH524282 QAL524282 PQP524282 PGT524282 OWX524282 ONB524282 ODF524282 NTJ524282 NJN524282 MZR524282 MPV524282 MFZ524282 LWD524282 LMH524282 LCL524282 KSP524282 KIT524282 JYX524282 JPB524282 JFF524282 IVJ524282 ILN524282 IBR524282 HRV524282 HHZ524282 GYD524282 GOH524282 GEL524282 FUP524282 FKT524282 FAX524282 ERB524282 EHF524282 DXJ524282 DNN524282 DDR524282 CTV524282 CJZ524282 CAD524282 BQH524282 BGL524282 AWP524282 AMT524282 ACX524282 TB524282 JF524282 K524282 WVR458746 WLV458746 WBZ458746 VSD458746 VIH458746 UYL458746 UOP458746 UET458746 TUX458746 TLB458746 TBF458746 SRJ458746 SHN458746 RXR458746 RNV458746 RDZ458746 QUD458746 QKH458746 QAL458746 PQP458746 PGT458746 OWX458746 ONB458746 ODF458746 NTJ458746 NJN458746 MZR458746 MPV458746 MFZ458746 LWD458746 LMH458746 LCL458746 KSP458746 KIT458746 JYX458746 JPB458746 JFF458746 IVJ458746 ILN458746 IBR458746 HRV458746 HHZ458746 GYD458746 GOH458746 GEL458746 FUP458746 FKT458746 FAX458746 ERB458746 EHF458746 DXJ458746 DNN458746 DDR458746 CTV458746 CJZ458746 CAD458746 BQH458746 BGL458746 AWP458746 AMT458746 ACX458746 TB458746 JF458746 K458746 WVR393210 WLV393210 WBZ393210 VSD393210 VIH393210 UYL393210 UOP393210 UET393210 TUX393210 TLB393210 TBF393210 SRJ393210 SHN393210 RXR393210 RNV393210 RDZ393210 QUD393210 QKH393210 QAL393210 PQP393210 PGT393210 OWX393210 ONB393210 ODF393210 NTJ393210 NJN393210 MZR393210 MPV393210 MFZ393210 LWD393210 LMH393210 LCL393210 KSP393210 KIT393210 JYX393210 JPB393210 JFF393210 IVJ393210 ILN393210 IBR393210 HRV393210 HHZ393210 GYD393210 GOH393210 GEL393210 FUP393210 FKT393210 FAX393210 ERB393210 EHF393210 DXJ393210 DNN393210 DDR393210 CTV393210 CJZ393210 CAD393210 BQH393210 BGL393210 AWP393210 AMT393210 ACX393210 TB393210 JF393210 K393210 WVR327674 WLV327674 WBZ327674 VSD327674 VIH327674 UYL327674 UOP327674 UET327674 TUX327674 TLB327674 TBF327674 SRJ327674 SHN327674 RXR327674 RNV327674 RDZ327674 QUD327674 QKH327674 QAL327674 PQP327674 PGT327674 OWX327674 ONB327674 ODF327674 NTJ327674 NJN327674 MZR327674 MPV327674 MFZ327674 LWD327674 LMH327674 LCL327674 KSP327674 KIT327674 JYX327674 JPB327674 JFF327674 IVJ327674 ILN327674 IBR327674 HRV327674 HHZ327674 GYD327674 GOH327674 GEL327674 FUP327674 FKT327674 FAX327674 ERB327674 EHF327674 DXJ327674 DNN327674 DDR327674 CTV327674 CJZ327674 CAD327674 BQH327674 BGL327674 AWP327674 AMT327674 ACX327674 TB327674 JF327674 K327674 WVR262138 WLV262138 WBZ262138 VSD262138 VIH262138 UYL262138 UOP262138 UET262138 TUX262138 TLB262138 TBF262138 SRJ262138 SHN262138 RXR262138 RNV262138 RDZ262138 QUD262138 QKH262138 QAL262138 PQP262138 PGT262138 OWX262138 ONB262138 ODF262138 NTJ262138 NJN262138 MZR262138 MPV262138 MFZ262138 LWD262138 LMH262138 LCL262138 KSP262138 KIT262138 JYX262138 JPB262138 JFF262138 IVJ262138 ILN262138 IBR262138 HRV262138 HHZ262138 GYD262138 GOH262138 GEL262138 FUP262138 FKT262138 FAX262138 ERB262138 EHF262138 DXJ262138 DNN262138 DDR262138 CTV262138 CJZ262138 CAD262138 BQH262138 BGL262138 AWP262138 AMT262138 ACX262138 TB262138 JF262138 K262138 WVR196602 WLV196602 WBZ196602 VSD196602 VIH196602 UYL196602 UOP196602 UET196602 TUX196602 TLB196602 TBF196602 SRJ196602 SHN196602 RXR196602 RNV196602 RDZ196602 QUD196602 QKH196602 QAL196602 PQP196602 PGT196602 OWX196602 ONB196602 ODF196602 NTJ196602 NJN196602 MZR196602 MPV196602 MFZ196602 LWD196602 LMH196602 LCL196602 KSP196602 KIT196602 JYX196602 JPB196602 JFF196602 IVJ196602 ILN196602 IBR196602 HRV196602 HHZ196602 GYD196602 GOH196602 GEL196602 FUP196602 FKT196602 FAX196602 ERB196602 EHF196602 DXJ196602 DNN196602 DDR196602 CTV196602 CJZ196602 CAD196602 BQH196602 BGL196602 AWP196602 AMT196602 ACX196602 TB196602 JF196602 K196602 WVR131066 WLV131066 WBZ131066 VSD131066 VIH131066 UYL131066 UOP131066 UET131066 TUX131066 TLB131066 TBF131066 SRJ131066 SHN131066 RXR131066 RNV131066 RDZ131066 QUD131066 QKH131066 QAL131066 PQP131066 PGT131066 OWX131066 ONB131066 ODF131066 NTJ131066 NJN131066 MZR131066 MPV131066 MFZ131066 LWD131066 LMH131066 LCL131066 KSP131066 KIT131066 JYX131066 JPB131066 JFF131066 IVJ131066 ILN131066 IBR131066 HRV131066 HHZ131066 GYD131066 GOH131066 GEL131066 FUP131066 FKT131066 FAX131066 ERB131066 EHF131066 DXJ131066 DNN131066 DDR131066 CTV131066 CJZ131066 CAD131066 BQH131066 BGL131066 AWP131066 AMT131066 ACX131066 TB131066 JF131066 K131066 WVR65530 WLV65530 WBZ65530 VSD65530 VIH65530 UYL65530 UOP65530 UET65530 TUX65530 TLB65530 TBF65530 SRJ65530 SHN65530 RXR65530 RNV65530 RDZ65530 QUD65530 QKH65530 QAL65530 PQP65530 PGT65530 OWX65530 ONB65530 ODF65530 NTJ65530 NJN65530 MZR65530 MPV65530 MFZ65530 LWD65530 LMH65530 LCL65530 KSP65530 KIT65530 JYX65530 JPB65530 JFF65530 IVJ65530 ILN65530 IBR65530 HRV65530 HHZ65530 GYD65530 GOH65530 GEL65530 FUP65530 FKT65530 FAX65530 ERB65530 EHF65530 DXJ65530 DNN65530 DDR65530 CTV65530 CJZ65530 CAD65530 BQH65530 BGL65530 AWP65530 AMT65530 ACX65530 TB65530 JF65530 K65530" xr:uid="{AFDBED7D-53E2-4F8E-883B-1FF25209D1CE}">
      <formula1>$M$147:$M$158</formula1>
    </dataValidation>
    <dataValidation type="list" allowBlank="1" showInputMessage="1" showErrorMessage="1" sqref="JF3 WVR983033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3033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497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961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425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889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353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817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281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745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209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673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137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601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1065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529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xr:uid="{6E6BF4BB-1E41-417E-81E1-0F4B5C7B9A87}">
      <formula1>$N$145:$N$145</formula1>
    </dataValidation>
    <dataValidation type="list" allowBlank="1" showInputMessage="1" showErrorMessage="1" sqref="K144" xr:uid="{3F561B52-3323-4ACD-8E52-1A09174E0CD3}">
      <formula1>"2022,2023,2024,2025, 2026"</formula1>
    </dataValidation>
  </dataValidations>
  <hyperlinks>
    <hyperlink ref="M145" r:id="rId1" display="https://www.dot.ny.gov/main/business-center/contractors/construction-division/fuel-asphalt-steel-price-adjustments?nd=nysdot" xr:uid="{A6B58D39-DA9F-45F5-A788-DB27472693E4}"/>
  </hyperlinks>
  <printOptions horizontalCentered="1"/>
  <pageMargins left="0.25" right="0.25" top="0.75" bottom="0.75" header="0.3" footer="0.3"/>
  <pageSetup scale="53" orientation="portrait" horizontalDpi="4294967295" r:id="rId2"/>
  <rowBreaks count="6" manualBreakCount="6">
    <brk id="17" min="1" max="7" man="1"/>
    <brk id="53" min="1" max="7" man="1"/>
    <brk id="71" min="1" max="7" man="1"/>
    <brk id="99" min="1" max="7" man="1"/>
    <brk id="110" min="1" max="7" man="1"/>
    <brk id="132" min="1" max="7" man="1"/>
  </rowBreaks>
  <ignoredErrors>
    <ignoredError sqref="B4 F4 B57 B74:B82 B43:B46 B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19FA-42E3-4DEA-80C9-316490E00043}">
  <dimension ref="B1:Q144"/>
  <sheetViews>
    <sheetView showGridLines="0" showRowColHeaders="0" zoomScaleNormal="10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February</v>
      </c>
      <c r="G1" s="3">
        <f>K8</f>
        <v>2024</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15" t="s">
        <v>159</v>
      </c>
      <c r="G4" s="301" t="s">
        <v>160</v>
      </c>
      <c r="H4" s="302"/>
      <c r="I4" s="214"/>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February 1, 2024</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13"/>
      <c r="J8" s="84" t="s">
        <v>140</v>
      </c>
      <c r="K8" s="85">
        <v>2024</v>
      </c>
      <c r="M8" s="290"/>
      <c r="N8" s="291"/>
    </row>
    <row r="9" spans="2:17" ht="24" customHeight="1" x14ac:dyDescent="0.25">
      <c r="B9" s="279" t="s">
        <v>11</v>
      </c>
      <c r="C9" s="279"/>
      <c r="D9" s="279"/>
      <c r="E9" s="279"/>
      <c r="F9" s="279"/>
      <c r="G9" s="279"/>
      <c r="H9" s="279"/>
      <c r="I9" s="213"/>
      <c r="J9" s="84" t="s">
        <v>141</v>
      </c>
      <c r="K9" s="85" t="s">
        <v>148</v>
      </c>
      <c r="L9" s="86"/>
      <c r="M9" s="87" t="s">
        <v>143</v>
      </c>
      <c r="N9" s="88">
        <v>2022</v>
      </c>
    </row>
    <row r="10" spans="2:17" ht="24" customHeight="1" thickBot="1" x14ac:dyDescent="0.3">
      <c r="B10" s="293" t="s">
        <v>12</v>
      </c>
      <c r="C10" s="293"/>
      <c r="D10" s="294" t="str">
        <f>CONCATENATE("The ",F1," ",G1," Average is")</f>
        <v>The February 2024 Average is</v>
      </c>
      <c r="E10" s="294"/>
      <c r="F10" s="294"/>
      <c r="G10" s="20">
        <f>K13</f>
        <v>602</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13"/>
      <c r="J13" s="95" t="s">
        <v>149</v>
      </c>
      <c r="K13" s="96">
        <v>602</v>
      </c>
      <c r="M13" s="91" t="s">
        <v>150</v>
      </c>
      <c r="N13" s="93" t="s">
        <v>116</v>
      </c>
      <c r="P13" s="24"/>
      <c r="Q13" s="24"/>
    </row>
    <row r="14" spans="2:17" ht="24" customHeight="1" x14ac:dyDescent="0.25">
      <c r="B14" s="279" t="s">
        <v>16</v>
      </c>
      <c r="C14" s="279"/>
      <c r="D14" s="279"/>
      <c r="E14" s="279"/>
      <c r="F14" s="279"/>
      <c r="G14" s="279"/>
      <c r="H14" s="279"/>
      <c r="I14" s="213"/>
      <c r="J14" s="1"/>
      <c r="K14" s="1"/>
      <c r="M14" s="91" t="s">
        <v>142</v>
      </c>
      <c r="N14" s="97">
        <v>655</v>
      </c>
      <c r="P14" s="24"/>
      <c r="Q14" s="24"/>
    </row>
    <row r="15" spans="2:17" ht="24" customHeight="1" x14ac:dyDescent="0.25">
      <c r="B15" s="279" t="s">
        <v>17</v>
      </c>
      <c r="C15" s="279"/>
      <c r="D15" s="279"/>
      <c r="E15" s="279"/>
      <c r="F15" s="279"/>
      <c r="G15" s="279"/>
      <c r="H15" s="279"/>
      <c r="I15" s="213"/>
      <c r="J15" s="1"/>
      <c r="K15" s="1"/>
      <c r="M15" s="91" t="s">
        <v>151</v>
      </c>
      <c r="N15" s="97">
        <v>719</v>
      </c>
      <c r="P15" s="24"/>
      <c r="Q15" s="24"/>
    </row>
    <row r="16" spans="2:17" ht="24" customHeight="1" x14ac:dyDescent="0.25">
      <c r="B16" s="279" t="s">
        <v>18</v>
      </c>
      <c r="C16" s="279"/>
      <c r="D16" s="279"/>
      <c r="E16" s="279"/>
      <c r="F16" s="279"/>
      <c r="G16" s="279"/>
      <c r="H16" s="279"/>
      <c r="I16" s="213"/>
      <c r="J16" s="1"/>
      <c r="K16" s="1"/>
      <c r="M16" s="91" t="s">
        <v>152</v>
      </c>
      <c r="N16" s="97">
        <v>779</v>
      </c>
      <c r="P16" s="24"/>
      <c r="Q16" s="24"/>
    </row>
    <row r="17" spans="2:17" ht="24" customHeight="1" x14ac:dyDescent="0.25">
      <c r="B17" s="279" t="s">
        <v>19</v>
      </c>
      <c r="C17" s="279"/>
      <c r="D17" s="279"/>
      <c r="E17" s="279"/>
      <c r="F17" s="279"/>
      <c r="G17" s="279"/>
      <c r="H17" s="279"/>
      <c r="I17" s="213"/>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0.13644255319148935</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7.7208510638297867E-2</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7.7208510638297867E-2</v>
      </c>
      <c r="H23" s="253">
        <f t="shared" si="1"/>
        <v>0</v>
      </c>
      <c r="I23" s="37"/>
      <c r="M23" s="87"/>
      <c r="N23" s="88">
        <v>2023</v>
      </c>
    </row>
    <row r="24" spans="2:17" ht="29.15" customHeight="1" x14ac:dyDescent="0.3">
      <c r="B24" s="38">
        <v>702.31010000000003</v>
      </c>
      <c r="C24" s="39" t="s">
        <v>33</v>
      </c>
      <c r="D24" s="40">
        <v>63</v>
      </c>
      <c r="E24" s="40">
        <v>2.7</v>
      </c>
      <c r="F24" s="41">
        <v>65.7</v>
      </c>
      <c r="G24" s="252">
        <f t="shared" si="0"/>
        <v>8.946382978723405E-2</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8.946382978723405E-2</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9.9676595744680851E-2</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9.9676595744680851E-2</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9.218723404255319E-2</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9.9676595744680851E-2</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7.7889361702127666E-2</v>
      </c>
      <c r="H30" s="253">
        <f t="shared" si="2"/>
        <v>0</v>
      </c>
      <c r="I30" s="37"/>
      <c r="M30" s="91" t="s">
        <v>152</v>
      </c>
      <c r="N30" s="97">
        <v>635</v>
      </c>
    </row>
    <row r="31" spans="2:17" ht="29.15" customHeight="1" x14ac:dyDescent="0.3">
      <c r="B31" s="43" t="s">
        <v>40</v>
      </c>
      <c r="C31" s="44" t="s">
        <v>39</v>
      </c>
      <c r="D31" s="45">
        <v>65</v>
      </c>
      <c r="E31" s="45">
        <v>0.2</v>
      </c>
      <c r="F31" s="46">
        <v>65.2</v>
      </c>
      <c r="G31" s="277">
        <f t="shared" si="0"/>
        <v>8.8782978723404252E-2</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7.7889361702127666E-2</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8.8782978723404252E-2</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8.946382978723405E-2</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8.946382978723405E-2</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9.9676595744680851E-2</v>
      </c>
      <c r="H36" s="253" t="e">
        <f>IF((ABS((#REF!-#REF!)*E36/100))&gt;0.1, (#REF!-#REF!)*E36/100, 0)</f>
        <v>#REF!</v>
      </c>
      <c r="I36" s="37"/>
      <c r="M36" s="101" t="s">
        <v>158</v>
      </c>
      <c r="N36" s="102">
        <v>615</v>
      </c>
    </row>
    <row r="37" spans="2:14" ht="29.15" customHeight="1" x14ac:dyDescent="0.3">
      <c r="B37" s="38">
        <v>702.40009999999995</v>
      </c>
      <c r="C37" s="39" t="s">
        <v>49</v>
      </c>
      <c r="D37" s="40">
        <v>60</v>
      </c>
      <c r="E37" s="40">
        <v>2.7</v>
      </c>
      <c r="F37" s="41">
        <v>62.7</v>
      </c>
      <c r="G37" s="252">
        <f t="shared" si="0"/>
        <v>8.5378723404255327E-2</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8.5378723404255327E-2</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9.218723404255319E-2</v>
      </c>
      <c r="H39" s="253" t="e">
        <f>IF((ABS((#REF!-#REF!)*E39/100))&gt;0.1, (#REF!-#REF!)*E39/100, 0)</f>
        <v>#REF!</v>
      </c>
      <c r="I39" s="37"/>
      <c r="M39" s="91" t="s">
        <v>146</v>
      </c>
      <c r="N39" s="97">
        <v>616</v>
      </c>
    </row>
    <row r="40" spans="2:14" ht="29.15" customHeight="1" x14ac:dyDescent="0.3">
      <c r="B40" s="38">
        <v>702.42010000000005</v>
      </c>
      <c r="C40" s="39" t="s">
        <v>52</v>
      </c>
      <c r="D40" s="40">
        <v>65</v>
      </c>
      <c r="E40" s="40">
        <v>10.199999999999999</v>
      </c>
      <c r="F40" s="41">
        <v>75.2</v>
      </c>
      <c r="G40" s="252">
        <f t="shared" si="0"/>
        <v>0.1024</v>
      </c>
      <c r="H40" s="253" t="e">
        <f>IF((ABS((#REF!-#REF!)*E40/100))&gt;0.1, (#REF!-#REF!)*E40/100, 0)</f>
        <v>#REF!</v>
      </c>
      <c r="I40" s="37"/>
      <c r="M40" s="91" t="s">
        <v>148</v>
      </c>
      <c r="N40" s="97">
        <v>602</v>
      </c>
    </row>
    <row r="41" spans="2:14" ht="29.15" customHeight="1" x14ac:dyDescent="0.3">
      <c r="B41" s="38">
        <v>702.43010000000004</v>
      </c>
      <c r="C41" s="39" t="s">
        <v>53</v>
      </c>
      <c r="D41" s="40">
        <v>65</v>
      </c>
      <c r="E41" s="40">
        <v>10.199999999999999</v>
      </c>
      <c r="F41" s="41">
        <v>75.2</v>
      </c>
      <c r="G41" s="252">
        <f t="shared" si="0"/>
        <v>0.1024</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7.7889361702127666E-2</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8.8782978723404252E-2</v>
      </c>
      <c r="H43" s="278" t="e">
        <f>IF((ABS((#REF!-#REF!)*E43/100))&gt;0.1, (#REF!-#REF!)*E43/100, 0)</f>
        <v>#REF!</v>
      </c>
      <c r="I43" s="37"/>
    </row>
    <row r="44" spans="2:14" ht="29.15" customHeight="1" x14ac:dyDescent="0.3">
      <c r="B44" s="38" t="s">
        <v>57</v>
      </c>
      <c r="C44" s="39" t="s">
        <v>58</v>
      </c>
      <c r="D44" s="40">
        <v>57</v>
      </c>
      <c r="E44" s="40">
        <v>0.2</v>
      </c>
      <c r="F44" s="41">
        <v>57.2</v>
      </c>
      <c r="G44" s="252">
        <f t="shared" si="0"/>
        <v>7.7889361702127666E-2</v>
      </c>
      <c r="H44" s="253" t="e">
        <f>IF((ABS((#REF!-#REF!)*E44/100))&gt;0.1, (#REF!-#REF!)*E44/100, 0)</f>
        <v>#REF!</v>
      </c>
      <c r="I44" s="37"/>
    </row>
    <row r="45" spans="2:14" ht="29.15" customHeight="1" x14ac:dyDescent="0.3">
      <c r="B45" s="43" t="s">
        <v>59</v>
      </c>
      <c r="C45" s="44" t="s">
        <v>58</v>
      </c>
      <c r="D45" s="45">
        <v>65</v>
      </c>
      <c r="E45" s="47">
        <v>0.2</v>
      </c>
      <c r="F45" s="46">
        <v>65.2</v>
      </c>
      <c r="G45" s="277">
        <f t="shared" si="0"/>
        <v>8.8782978723404252E-2</v>
      </c>
      <c r="H45" s="278" t="e">
        <f>IF((ABS((#REF!-#REF!)*E45/100))&gt;0.1, (#REF!-#REF!)*E45/100, 0)</f>
        <v>#REF!</v>
      </c>
      <c r="I45" s="37"/>
    </row>
    <row r="46" spans="2:14" ht="29.15" customHeight="1" x14ac:dyDescent="0.3">
      <c r="B46" s="38">
        <v>702.46010000000001</v>
      </c>
      <c r="C46" s="39" t="s">
        <v>60</v>
      </c>
      <c r="D46" s="40">
        <v>62</v>
      </c>
      <c r="E46" s="40">
        <v>0.2</v>
      </c>
      <c r="F46" s="41">
        <v>62.2</v>
      </c>
      <c r="G46" s="252">
        <f t="shared" si="0"/>
        <v>8.4697872340425542E-2</v>
      </c>
      <c r="H46" s="253" t="e">
        <f>IF((ABS((#REF!-#REF!)*E46/100))&gt;0.1, (#REF!-#REF!)*E46/100, 0)</f>
        <v>#REF!</v>
      </c>
      <c r="I46" s="37"/>
    </row>
    <row r="47" spans="2:14" ht="29.15" customHeight="1" x14ac:dyDescent="0.3">
      <c r="B47" s="38" t="s">
        <v>61</v>
      </c>
      <c r="C47" s="39" t="s">
        <v>62</v>
      </c>
      <c r="D47" s="40">
        <v>60</v>
      </c>
      <c r="E47" s="40">
        <v>2.7</v>
      </c>
      <c r="F47" s="41">
        <v>62.7</v>
      </c>
      <c r="G47" s="252">
        <f t="shared" si="0"/>
        <v>8.5378723404255327E-2</v>
      </c>
      <c r="H47" s="253" t="e">
        <f>IF((ABS((#REF!-#REF!)*E47/100))&gt;0.1, (#REF!-#REF!)*E47/100, 0)</f>
        <v>#REF!</v>
      </c>
      <c r="I47" s="37"/>
    </row>
    <row r="48" spans="2:14" ht="29.15" customHeight="1" x14ac:dyDescent="0.3">
      <c r="B48" s="38" t="s">
        <v>63</v>
      </c>
      <c r="C48" s="39" t="s">
        <v>64</v>
      </c>
      <c r="D48" s="40">
        <v>65</v>
      </c>
      <c r="E48" s="40">
        <v>2.7</v>
      </c>
      <c r="F48" s="41">
        <v>67.7</v>
      </c>
      <c r="G48" s="252">
        <f t="shared" si="0"/>
        <v>9.218723404255319E-2</v>
      </c>
      <c r="H48" s="253" t="e">
        <f>IF((ABS((#REF!-#REF!)*E48/100))&gt;0.1, (#REF!-#REF!)*E48/100, 0)</f>
        <v>#REF!</v>
      </c>
      <c r="I48" s="37"/>
    </row>
    <row r="49" spans="2:17" ht="29.15" customHeight="1" x14ac:dyDescent="0.3">
      <c r="B49" s="38" t="s">
        <v>65</v>
      </c>
      <c r="C49" s="39" t="s">
        <v>66</v>
      </c>
      <c r="D49" s="40">
        <v>62</v>
      </c>
      <c r="E49" s="40">
        <v>0.2</v>
      </c>
      <c r="F49" s="41">
        <v>62.2</v>
      </c>
      <c r="G49" s="252">
        <f t="shared" si="0"/>
        <v>8.4697872340425542E-2</v>
      </c>
      <c r="H49" s="253" t="e">
        <f>IF((ABS((#REF!-#REF!)*E49/100))&gt;0.1, (#REF!-#REF!)*E49/100, 0)</f>
        <v>#REF!</v>
      </c>
      <c r="I49" s="37"/>
    </row>
    <row r="50" spans="2:17" ht="29.15" customHeight="1" x14ac:dyDescent="0.3">
      <c r="B50" s="38" t="s">
        <v>67</v>
      </c>
      <c r="C50" s="39" t="s">
        <v>68</v>
      </c>
      <c r="D50" s="40">
        <v>40</v>
      </c>
      <c r="E50" s="40">
        <v>0.2</v>
      </c>
      <c r="F50" s="41">
        <v>40.200000000000003</v>
      </c>
      <c r="G50" s="252">
        <f t="shared" si="0"/>
        <v>5.4740425531914896E-2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8.9872340425531924E-2</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7.6527659574468096E-2</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8.9920000000000017E-3</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0.1296340425531915</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6.4320000000000011E-3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2.944</v>
      </c>
      <c r="H73" s="260" t="e">
        <f>IF((ABS((#REF!-#REF!)*E73/100))&gt;0.1, (#REF!-#REF!)*E73/100, 0)</f>
        <v>#REF!</v>
      </c>
      <c r="I73" s="37"/>
    </row>
    <row r="74" spans="2:17" ht="22" customHeight="1" x14ac:dyDescent="0.3">
      <c r="B74" s="66" t="s">
        <v>91</v>
      </c>
      <c r="C74" s="62" t="s">
        <v>92</v>
      </c>
      <c r="D74" s="40">
        <v>9</v>
      </c>
      <c r="E74" s="40">
        <v>0.2</v>
      </c>
      <c r="F74" s="41">
        <v>9.1999999999999993</v>
      </c>
      <c r="G74" s="252">
        <f t="shared" si="3"/>
        <v>2.944</v>
      </c>
      <c r="H74" s="253" t="e">
        <f>IF((ABS((#REF!-#REF!)*E74/100))&gt;0.1, (#REF!-#REF!)*E74/100, 0)</f>
        <v>#REF!</v>
      </c>
      <c r="I74" s="37"/>
    </row>
    <row r="75" spans="2:17" ht="22" customHeight="1" x14ac:dyDescent="0.3">
      <c r="B75" s="66" t="s">
        <v>93</v>
      </c>
      <c r="C75" s="62" t="s">
        <v>94</v>
      </c>
      <c r="D75" s="40">
        <v>9</v>
      </c>
      <c r="E75" s="40">
        <v>0.2</v>
      </c>
      <c r="F75" s="41">
        <v>9.1999999999999993</v>
      </c>
      <c r="G75" s="252">
        <f t="shared" si="3"/>
        <v>2.944</v>
      </c>
      <c r="H75" s="253" t="e">
        <f>IF((ABS((#REF!-#REF!)*E75/100))&gt;0.1, (#REF!-#REF!)*E75/100, 0)</f>
        <v>#REF!</v>
      </c>
      <c r="I75" s="37"/>
    </row>
    <row r="76" spans="2:17" ht="22" customHeight="1" x14ac:dyDescent="0.3">
      <c r="B76" s="66" t="s">
        <v>95</v>
      </c>
      <c r="C76" s="62" t="s">
        <v>96</v>
      </c>
      <c r="D76" s="40">
        <v>7.5</v>
      </c>
      <c r="E76" s="40">
        <v>0.2</v>
      </c>
      <c r="F76" s="41">
        <v>7.7</v>
      </c>
      <c r="G76" s="252">
        <f t="shared" si="3"/>
        <v>2.464</v>
      </c>
      <c r="H76" s="253" t="e">
        <f>IF((ABS((#REF!-#REF!)*E76/100))&gt;0.1, (#REF!-#REF!)*E76/100, 0)</f>
        <v>#REF!</v>
      </c>
      <c r="I76" s="37"/>
    </row>
    <row r="77" spans="2:17" ht="22" customHeight="1" x14ac:dyDescent="0.3">
      <c r="B77" s="66" t="s">
        <v>97</v>
      </c>
      <c r="C77" s="62" t="s">
        <v>98</v>
      </c>
      <c r="D77" s="40">
        <v>7.5</v>
      </c>
      <c r="E77" s="40">
        <v>0.2</v>
      </c>
      <c r="F77" s="41">
        <v>7.7</v>
      </c>
      <c r="G77" s="252">
        <f t="shared" si="3"/>
        <v>2.464</v>
      </c>
      <c r="H77" s="253" t="e">
        <f>IF((ABS((#REF!-#REF!)*E77/100))&gt;0.1, (#REF!-#REF!)*E77/100, 0)</f>
        <v>#REF!</v>
      </c>
      <c r="I77" s="37"/>
    </row>
    <row r="78" spans="2:17" ht="22" customHeight="1" x14ac:dyDescent="0.3">
      <c r="B78" s="66" t="s">
        <v>99</v>
      </c>
      <c r="C78" s="62" t="s">
        <v>100</v>
      </c>
      <c r="D78" s="40">
        <v>7.5</v>
      </c>
      <c r="E78" s="40">
        <v>0.2</v>
      </c>
      <c r="F78" s="41">
        <v>7.7</v>
      </c>
      <c r="G78" s="252">
        <f t="shared" si="3"/>
        <v>2.464</v>
      </c>
      <c r="H78" s="253" t="e">
        <f>IF((ABS((#REF!-#REF!)*E78/100))&gt;0.1, (#REF!-#REF!)*E78/100, 0)</f>
        <v>#REF!</v>
      </c>
      <c r="I78" s="37"/>
    </row>
    <row r="79" spans="2:17" ht="22" customHeight="1" x14ac:dyDescent="0.3">
      <c r="B79" s="66" t="s">
        <v>101</v>
      </c>
      <c r="C79" s="62" t="s">
        <v>102</v>
      </c>
      <c r="D79" s="40">
        <v>7.5</v>
      </c>
      <c r="E79" s="40">
        <v>0.2</v>
      </c>
      <c r="F79" s="41">
        <v>7.7</v>
      </c>
      <c r="G79" s="252">
        <f t="shared" si="3"/>
        <v>2.464</v>
      </c>
      <c r="H79" s="253" t="e">
        <f>IF((ABS((#REF!-#REF!)*E79/100))&gt;0.1, (#REF!-#REF!)*E79/100, 0)</f>
        <v>#REF!</v>
      </c>
      <c r="I79" s="37"/>
    </row>
    <row r="80" spans="2:17" ht="22" customHeight="1" x14ac:dyDescent="0.25">
      <c r="B80" s="66" t="s">
        <v>103</v>
      </c>
      <c r="C80" s="62" t="s">
        <v>104</v>
      </c>
      <c r="D80" s="40">
        <v>13.5</v>
      </c>
      <c r="E80" s="40">
        <v>0.2</v>
      </c>
      <c r="F80" s="41">
        <v>13.7</v>
      </c>
      <c r="G80" s="252">
        <f t="shared" si="3"/>
        <v>4.3839999999999995</v>
      </c>
      <c r="H80" s="253" t="e">
        <f>IF((ABS((#REF!-#REF!)*E80/100))&gt;0.1, (#REF!-#REF!)*E80/100, 0)</f>
        <v>#REF!</v>
      </c>
    </row>
    <row r="81" spans="2:14" ht="22" customHeight="1" thickBot="1" x14ac:dyDescent="0.3">
      <c r="B81" s="13" t="s">
        <v>105</v>
      </c>
      <c r="C81" s="67" t="s">
        <v>106</v>
      </c>
      <c r="D81" s="68">
        <v>12</v>
      </c>
      <c r="E81" s="68">
        <v>0.2</v>
      </c>
      <c r="F81" s="69">
        <v>12.2</v>
      </c>
      <c r="G81" s="250">
        <f t="shared" si="3"/>
        <v>3.9039999999999999</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2.4</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2.4</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12"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0.13644255319148935</v>
      </c>
      <c r="E96" s="105" t="s">
        <v>163</v>
      </c>
      <c r="F96" s="80">
        <f>(3+G21)</f>
        <v>3.1364425531914892</v>
      </c>
      <c r="G96" s="18"/>
      <c r="H96" s="18"/>
      <c r="J96" s="10"/>
      <c r="K96" s="10"/>
      <c r="L96" s="10"/>
      <c r="M96" s="1"/>
      <c r="N96" s="1"/>
    </row>
    <row r="97" spans="2:17" ht="43.5" customHeight="1" x14ac:dyDescent="0.4">
      <c r="B97" s="227" t="s">
        <v>164</v>
      </c>
      <c r="C97" s="227"/>
      <c r="D97" s="106">
        <f>F96</f>
        <v>3.1364425531914892</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12"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7.6527659574468096E-2</v>
      </c>
      <c r="E107" s="105" t="s">
        <v>163</v>
      </c>
      <c r="F107" s="80">
        <f>(45+G60)</f>
        <v>45.076527659574467</v>
      </c>
      <c r="G107" s="18"/>
      <c r="H107" s="18"/>
      <c r="J107" s="10"/>
      <c r="K107" s="10"/>
      <c r="L107" s="10"/>
      <c r="M107" s="1"/>
      <c r="N107" s="1"/>
    </row>
    <row r="108" spans="2:17" ht="43.5" customHeight="1" x14ac:dyDescent="0.4">
      <c r="B108" s="227" t="s">
        <v>164</v>
      </c>
      <c r="C108" s="227"/>
      <c r="D108" s="106">
        <f>F107</f>
        <v>45.076527659574467</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12"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6.4320000000000011E-3</v>
      </c>
      <c r="E118" s="105" t="s">
        <v>163</v>
      </c>
      <c r="F118" s="80">
        <f>(45+G66)</f>
        <v>45.006431999999997</v>
      </c>
      <c r="G118" s="18"/>
      <c r="H118" s="18"/>
      <c r="J118" s="10"/>
      <c r="K118" s="10"/>
      <c r="L118" s="10"/>
      <c r="M118" s="1"/>
      <c r="N118" s="1"/>
    </row>
    <row r="119" spans="2:17" ht="43.5" customHeight="1" x14ac:dyDescent="0.4">
      <c r="B119" s="227" t="s">
        <v>164</v>
      </c>
      <c r="C119" s="227"/>
      <c r="D119" s="106">
        <f>F118</f>
        <v>45.006431999999997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12"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2.944</v>
      </c>
      <c r="E140" s="105" t="s">
        <v>163</v>
      </c>
      <c r="F140" s="80">
        <f>(200+G73)</f>
        <v>202.94399999999999</v>
      </c>
      <c r="G140" s="18"/>
      <c r="H140" s="18"/>
      <c r="J140" s="10"/>
      <c r="K140" s="10"/>
      <c r="L140" s="10"/>
      <c r="M140" s="1"/>
      <c r="N140" s="1"/>
    </row>
    <row r="141" spans="2:17" ht="18" x14ac:dyDescent="0.4">
      <c r="B141" s="227" t="s">
        <v>164</v>
      </c>
      <c r="C141" s="227"/>
      <c r="D141" s="106">
        <f>F140</f>
        <v>202.94399999999999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BncFVgKOBa0/p0LcFi2dJWAaTWbx5wHwHV6V3EdBYljmyt2IHmjyjxhi8VUQnRsqD456bzVHe/GstT5UNgBrrA==" saltValue="ZVRFfpHPRs5xJb5fqdtGyw=="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76A2EDB8-F4DE-4EEE-9FDA-85E50AA67BFE}">
      <formula1>$M$11:$M$22</formula1>
    </dataValidation>
    <dataValidation type="list" allowBlank="1" showInputMessage="1" showErrorMessage="1" sqref="K13" xr:uid="{2CBE871D-9984-41F0-9D02-4FF3B96CF805}">
      <formula1>$N$9:$N$42</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5EA23E3D-D11C-4E34-845C-C0B21D27F9FE}">
      <formula1>#REF!</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E6AC6260-C3D2-4B34-8C51-D64C3B7F943E}">
      <formula1>$N$9:$N$9</formula1>
    </dataValidation>
    <dataValidation type="list" allowBlank="1" showInputMessage="1" showErrorMessage="1" sqref="K8" xr:uid="{61AB3DE5-CF1E-4BBD-80D8-513839A4601C}">
      <formula1>"2022,2023,2024,2025, 2026"</formula1>
    </dataValidation>
  </dataValidations>
  <hyperlinks>
    <hyperlink ref="M9" r:id="rId1" display="https://www.dot.ny.gov/main/business-center/contractors/construction-division/fuel-asphalt-steel-price-adjustments?nd=nysdot" xr:uid="{BDEF768F-6F13-4B44-AAE1-ECDE1E744FC4}"/>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BA943-0580-489C-BEF2-8F46D0324588}">
  <dimension ref="B1:Q144"/>
  <sheetViews>
    <sheetView showGridLines="0" showRowColHeaders="0" zoomScale="90" zoomScaleNormal="90" workbookViewId="0">
      <selection activeCell="J1" sqref="J1:N104857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January</v>
      </c>
      <c r="G1" s="3">
        <f>K8</f>
        <v>2024</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08" t="s">
        <v>159</v>
      </c>
      <c r="G4" s="301" t="s">
        <v>160</v>
      </c>
      <c r="H4" s="302"/>
      <c r="I4" s="210"/>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January 1, 2024</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09"/>
      <c r="J8" s="84" t="s">
        <v>140</v>
      </c>
      <c r="K8" s="85">
        <v>2024</v>
      </c>
      <c r="M8" s="290"/>
      <c r="N8" s="291"/>
    </row>
    <row r="9" spans="2:17" ht="24" customHeight="1" x14ac:dyDescent="0.25">
      <c r="B9" s="279" t="s">
        <v>11</v>
      </c>
      <c r="C9" s="279"/>
      <c r="D9" s="279"/>
      <c r="E9" s="279"/>
      <c r="F9" s="279"/>
      <c r="G9" s="279"/>
      <c r="H9" s="279"/>
      <c r="I9" s="209"/>
      <c r="J9" s="84" t="s">
        <v>141</v>
      </c>
      <c r="K9" s="85" t="s">
        <v>146</v>
      </c>
      <c r="L9" s="86"/>
      <c r="M9" s="87" t="s">
        <v>143</v>
      </c>
      <c r="N9" s="88">
        <v>2022</v>
      </c>
    </row>
    <row r="10" spans="2:17" ht="24" customHeight="1" thickBot="1" x14ac:dyDescent="0.3">
      <c r="B10" s="293" t="s">
        <v>12</v>
      </c>
      <c r="C10" s="293"/>
      <c r="D10" s="294" t="str">
        <f>CONCATENATE("The ",F1," ",G1," Average is")</f>
        <v>The January 2024 Average is</v>
      </c>
      <c r="E10" s="294"/>
      <c r="F10" s="294"/>
      <c r="G10" s="20">
        <f>K13</f>
        <v>616</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09"/>
      <c r="J13" s="95" t="s">
        <v>149</v>
      </c>
      <c r="K13" s="96">
        <v>616</v>
      </c>
      <c r="M13" s="91" t="s">
        <v>150</v>
      </c>
      <c r="N13" s="93" t="s">
        <v>116</v>
      </c>
      <c r="P13" s="24"/>
      <c r="Q13" s="24"/>
    </row>
    <row r="14" spans="2:17" ht="24" customHeight="1" x14ac:dyDescent="0.25">
      <c r="B14" s="279" t="s">
        <v>16</v>
      </c>
      <c r="C14" s="279"/>
      <c r="D14" s="279"/>
      <c r="E14" s="279"/>
      <c r="F14" s="279"/>
      <c r="G14" s="279"/>
      <c r="H14" s="279"/>
      <c r="I14" s="209"/>
      <c r="J14" s="1"/>
      <c r="K14" s="1"/>
      <c r="M14" s="91" t="s">
        <v>142</v>
      </c>
      <c r="N14" s="97">
        <v>655</v>
      </c>
      <c r="P14" s="24"/>
      <c r="Q14" s="24"/>
    </row>
    <row r="15" spans="2:17" ht="24" customHeight="1" x14ac:dyDescent="0.25">
      <c r="B15" s="279" t="s">
        <v>17</v>
      </c>
      <c r="C15" s="279"/>
      <c r="D15" s="279"/>
      <c r="E15" s="279"/>
      <c r="F15" s="279"/>
      <c r="G15" s="279"/>
      <c r="H15" s="279"/>
      <c r="I15" s="209"/>
      <c r="J15" s="1"/>
      <c r="K15" s="1"/>
      <c r="M15" s="91" t="s">
        <v>151</v>
      </c>
      <c r="N15" s="97">
        <v>719</v>
      </c>
      <c r="P15" s="24"/>
      <c r="Q15" s="24"/>
    </row>
    <row r="16" spans="2:17" ht="24" customHeight="1" x14ac:dyDescent="0.25">
      <c r="B16" s="279" t="s">
        <v>18</v>
      </c>
      <c r="C16" s="279"/>
      <c r="D16" s="279"/>
      <c r="E16" s="279"/>
      <c r="F16" s="279"/>
      <c r="G16" s="279"/>
      <c r="H16" s="279"/>
      <c r="I16" s="209"/>
      <c r="J16" s="1"/>
      <c r="K16" s="1"/>
      <c r="M16" s="91" t="s">
        <v>152</v>
      </c>
      <c r="N16" s="97">
        <v>779</v>
      </c>
      <c r="P16" s="24"/>
      <c r="Q16" s="24"/>
    </row>
    <row r="17" spans="2:17" ht="24" customHeight="1" x14ac:dyDescent="0.25">
      <c r="B17" s="279" t="s">
        <v>19</v>
      </c>
      <c r="C17" s="279"/>
      <c r="D17" s="279"/>
      <c r="E17" s="279"/>
      <c r="F17" s="279"/>
      <c r="G17" s="279"/>
      <c r="H17" s="279"/>
      <c r="I17" s="209"/>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0.19613617021276597</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0.1109872340425532</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0.1109872340425532</v>
      </c>
      <c r="H23" s="253">
        <f t="shared" si="1"/>
        <v>0</v>
      </c>
      <c r="I23" s="37"/>
      <c r="M23" s="87"/>
      <c r="N23" s="88">
        <v>2023</v>
      </c>
    </row>
    <row r="24" spans="2:17" ht="29.15" customHeight="1" x14ac:dyDescent="0.3">
      <c r="B24" s="38">
        <v>702.31010000000003</v>
      </c>
      <c r="C24" s="39" t="s">
        <v>33</v>
      </c>
      <c r="D24" s="40">
        <v>63</v>
      </c>
      <c r="E24" s="40">
        <v>2.7</v>
      </c>
      <c r="F24" s="41">
        <v>65.7</v>
      </c>
      <c r="G24" s="252">
        <f t="shared" si="0"/>
        <v>0.12860425531914893</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0.12860425531914893</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0.14328510638297873</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0.14328510638297873</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0.13251914893617023</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0.14328510638297873</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0.11196595744680853</v>
      </c>
      <c r="H30" s="253">
        <f t="shared" si="2"/>
        <v>0</v>
      </c>
      <c r="I30" s="37"/>
      <c r="M30" s="91" t="s">
        <v>152</v>
      </c>
      <c r="N30" s="97">
        <v>635</v>
      </c>
    </row>
    <row r="31" spans="2:17" ht="29.15" customHeight="1" x14ac:dyDescent="0.3">
      <c r="B31" s="43" t="s">
        <v>40</v>
      </c>
      <c r="C31" s="44" t="s">
        <v>39</v>
      </c>
      <c r="D31" s="45">
        <v>65</v>
      </c>
      <c r="E31" s="45">
        <v>0.2</v>
      </c>
      <c r="F31" s="46">
        <v>65.2</v>
      </c>
      <c r="G31" s="277">
        <f t="shared" si="0"/>
        <v>0.12762553191489362</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0.11196595744680853</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0.12762553191489362</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0.12860425531914893</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0.12860425531914893</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0.14328510638297873</v>
      </c>
      <c r="H36" s="253" t="e">
        <f>IF((ABS((#REF!-#REF!)*E36/100))&gt;0.1, (#REF!-#REF!)*E36/100, 0)</f>
        <v>#REF!</v>
      </c>
      <c r="I36" s="37"/>
      <c r="M36" s="101" t="s">
        <v>158</v>
      </c>
      <c r="N36" s="102">
        <v>615</v>
      </c>
    </row>
    <row r="37" spans="2:14" ht="29.15" customHeight="1" x14ac:dyDescent="0.3">
      <c r="B37" s="38">
        <v>702.40009999999995</v>
      </c>
      <c r="C37" s="39" t="s">
        <v>49</v>
      </c>
      <c r="D37" s="40">
        <v>60</v>
      </c>
      <c r="E37" s="40">
        <v>2.7</v>
      </c>
      <c r="F37" s="41">
        <v>62.7</v>
      </c>
      <c r="G37" s="252">
        <f t="shared" si="0"/>
        <v>0.12273191489361704</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0.12273191489361704</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0.13251914893617023</v>
      </c>
      <c r="H39" s="253" t="e">
        <f>IF((ABS((#REF!-#REF!)*E39/100))&gt;0.1, (#REF!-#REF!)*E39/100, 0)</f>
        <v>#REF!</v>
      </c>
      <c r="I39" s="37"/>
      <c r="M39" s="91" t="s">
        <v>146</v>
      </c>
      <c r="N39" s="97">
        <v>616</v>
      </c>
    </row>
    <row r="40" spans="2:14" ht="29.15" customHeight="1" x14ac:dyDescent="0.3">
      <c r="B40" s="38">
        <v>702.42010000000005</v>
      </c>
      <c r="C40" s="39" t="s">
        <v>52</v>
      </c>
      <c r="D40" s="40">
        <v>65</v>
      </c>
      <c r="E40" s="40">
        <v>10.199999999999999</v>
      </c>
      <c r="F40" s="41">
        <v>75.2</v>
      </c>
      <c r="G40" s="252">
        <f t="shared" si="0"/>
        <v>0.1472</v>
      </c>
      <c r="H40" s="253" t="e">
        <f>IF((ABS((#REF!-#REF!)*E40/100))&gt;0.1, (#REF!-#REF!)*E40/100, 0)</f>
        <v>#REF!</v>
      </c>
      <c r="I40" s="37"/>
      <c r="M40" s="91" t="s">
        <v>148</v>
      </c>
      <c r="N40" s="97"/>
    </row>
    <row r="41" spans="2:14" ht="29.15" customHeight="1" x14ac:dyDescent="0.3">
      <c r="B41" s="38">
        <v>702.43010000000004</v>
      </c>
      <c r="C41" s="39" t="s">
        <v>53</v>
      </c>
      <c r="D41" s="40">
        <v>65</v>
      </c>
      <c r="E41" s="40">
        <v>10.199999999999999</v>
      </c>
      <c r="F41" s="41">
        <v>75.2</v>
      </c>
      <c r="G41" s="252">
        <f t="shared" si="0"/>
        <v>0.1472</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0.11196595744680853</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0.12762553191489362</v>
      </c>
      <c r="H43" s="278" t="e">
        <f>IF((ABS((#REF!-#REF!)*E43/100))&gt;0.1, (#REF!-#REF!)*E43/100, 0)</f>
        <v>#REF!</v>
      </c>
      <c r="I43" s="37"/>
    </row>
    <row r="44" spans="2:14" ht="29.15" customHeight="1" x14ac:dyDescent="0.3">
      <c r="B44" s="38" t="s">
        <v>57</v>
      </c>
      <c r="C44" s="39" t="s">
        <v>58</v>
      </c>
      <c r="D44" s="40">
        <v>57</v>
      </c>
      <c r="E44" s="40">
        <v>0.2</v>
      </c>
      <c r="F44" s="41">
        <v>57.2</v>
      </c>
      <c r="G44" s="252">
        <f t="shared" si="0"/>
        <v>0.11196595744680853</v>
      </c>
      <c r="H44" s="253" t="e">
        <f>IF((ABS((#REF!-#REF!)*E44/100))&gt;0.1, (#REF!-#REF!)*E44/100, 0)</f>
        <v>#REF!</v>
      </c>
      <c r="I44" s="37"/>
    </row>
    <row r="45" spans="2:14" ht="29.15" customHeight="1" x14ac:dyDescent="0.3">
      <c r="B45" s="43" t="s">
        <v>59</v>
      </c>
      <c r="C45" s="44" t="s">
        <v>58</v>
      </c>
      <c r="D45" s="45">
        <v>65</v>
      </c>
      <c r="E45" s="47">
        <v>0.2</v>
      </c>
      <c r="F45" s="46">
        <v>65.2</v>
      </c>
      <c r="G45" s="277">
        <f t="shared" si="0"/>
        <v>0.12762553191489362</v>
      </c>
      <c r="H45" s="278" t="e">
        <f>IF((ABS((#REF!-#REF!)*E45/100))&gt;0.1, (#REF!-#REF!)*E45/100, 0)</f>
        <v>#REF!</v>
      </c>
      <c r="I45" s="37"/>
    </row>
    <row r="46" spans="2:14" ht="29.15" customHeight="1" x14ac:dyDescent="0.3">
      <c r="B46" s="38">
        <v>702.46010000000001</v>
      </c>
      <c r="C46" s="39" t="s">
        <v>60</v>
      </c>
      <c r="D46" s="40">
        <v>62</v>
      </c>
      <c r="E46" s="40">
        <v>0.2</v>
      </c>
      <c r="F46" s="41">
        <v>62.2</v>
      </c>
      <c r="G46" s="252">
        <f t="shared" si="0"/>
        <v>0.12175319148936171</v>
      </c>
      <c r="H46" s="253" t="e">
        <f>IF((ABS((#REF!-#REF!)*E46/100))&gt;0.1, (#REF!-#REF!)*E46/100, 0)</f>
        <v>#REF!</v>
      </c>
      <c r="I46" s="37"/>
    </row>
    <row r="47" spans="2:14" ht="29.15" customHeight="1" x14ac:dyDescent="0.3">
      <c r="B47" s="38" t="s">
        <v>61</v>
      </c>
      <c r="C47" s="39" t="s">
        <v>62</v>
      </c>
      <c r="D47" s="40">
        <v>60</v>
      </c>
      <c r="E47" s="40">
        <v>2.7</v>
      </c>
      <c r="F47" s="41">
        <v>62.7</v>
      </c>
      <c r="G47" s="252">
        <f t="shared" si="0"/>
        <v>0.12273191489361704</v>
      </c>
      <c r="H47" s="253" t="e">
        <f>IF((ABS((#REF!-#REF!)*E47/100))&gt;0.1, (#REF!-#REF!)*E47/100, 0)</f>
        <v>#REF!</v>
      </c>
      <c r="I47" s="37"/>
    </row>
    <row r="48" spans="2:14" ht="29.15" customHeight="1" x14ac:dyDescent="0.3">
      <c r="B48" s="38" t="s">
        <v>63</v>
      </c>
      <c r="C48" s="39" t="s">
        <v>64</v>
      </c>
      <c r="D48" s="40">
        <v>65</v>
      </c>
      <c r="E48" s="40">
        <v>2.7</v>
      </c>
      <c r="F48" s="41">
        <v>67.7</v>
      </c>
      <c r="G48" s="252">
        <f t="shared" si="0"/>
        <v>0.13251914893617023</v>
      </c>
      <c r="H48" s="253" t="e">
        <f>IF((ABS((#REF!-#REF!)*E48/100))&gt;0.1, (#REF!-#REF!)*E48/100, 0)</f>
        <v>#REF!</v>
      </c>
      <c r="I48" s="37"/>
    </row>
    <row r="49" spans="2:17" ht="29.15" customHeight="1" x14ac:dyDescent="0.3">
      <c r="B49" s="38" t="s">
        <v>65</v>
      </c>
      <c r="C49" s="39" t="s">
        <v>66</v>
      </c>
      <c r="D49" s="40">
        <v>62</v>
      </c>
      <c r="E49" s="40">
        <v>0.2</v>
      </c>
      <c r="F49" s="41">
        <v>62.2</v>
      </c>
      <c r="G49" s="252">
        <f t="shared" si="0"/>
        <v>0.12175319148936171</v>
      </c>
      <c r="H49" s="253" t="e">
        <f>IF((ABS((#REF!-#REF!)*E49/100))&gt;0.1, (#REF!-#REF!)*E49/100, 0)</f>
        <v>#REF!</v>
      </c>
      <c r="I49" s="37"/>
    </row>
    <row r="50" spans="2:17" ht="29.15" customHeight="1" x14ac:dyDescent="0.3">
      <c r="B50" s="38" t="s">
        <v>67</v>
      </c>
      <c r="C50" s="39" t="s">
        <v>68</v>
      </c>
      <c r="D50" s="40">
        <v>40</v>
      </c>
      <c r="E50" s="40">
        <v>0.2</v>
      </c>
      <c r="F50" s="41">
        <v>40.200000000000003</v>
      </c>
      <c r="G50" s="252">
        <f t="shared" si="0"/>
        <v>7.8689361702127675E-2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0.12919148936170213</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0.11000851063829789</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1.2926E-2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0.18634893617021275</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9.2460000000000007E-3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4.2320000000000002</v>
      </c>
      <c r="H73" s="260" t="e">
        <f>IF((ABS((#REF!-#REF!)*E73/100))&gt;0.1, (#REF!-#REF!)*E73/100, 0)</f>
        <v>#REF!</v>
      </c>
      <c r="I73" s="37"/>
    </row>
    <row r="74" spans="2:17" ht="22" customHeight="1" x14ac:dyDescent="0.3">
      <c r="B74" s="66" t="s">
        <v>91</v>
      </c>
      <c r="C74" s="62" t="s">
        <v>92</v>
      </c>
      <c r="D74" s="40">
        <v>9</v>
      </c>
      <c r="E74" s="40">
        <v>0.2</v>
      </c>
      <c r="F74" s="41">
        <v>9.1999999999999993</v>
      </c>
      <c r="G74" s="252">
        <f t="shared" si="3"/>
        <v>4.2320000000000002</v>
      </c>
      <c r="H74" s="253" t="e">
        <f>IF((ABS((#REF!-#REF!)*E74/100))&gt;0.1, (#REF!-#REF!)*E74/100, 0)</f>
        <v>#REF!</v>
      </c>
      <c r="I74" s="37"/>
    </row>
    <row r="75" spans="2:17" ht="22" customHeight="1" x14ac:dyDescent="0.3">
      <c r="B75" s="66" t="s">
        <v>93</v>
      </c>
      <c r="C75" s="62" t="s">
        <v>94</v>
      </c>
      <c r="D75" s="40">
        <v>9</v>
      </c>
      <c r="E75" s="40">
        <v>0.2</v>
      </c>
      <c r="F75" s="41">
        <v>9.1999999999999993</v>
      </c>
      <c r="G75" s="252">
        <f t="shared" si="3"/>
        <v>4.2320000000000002</v>
      </c>
      <c r="H75" s="253" t="e">
        <f>IF((ABS((#REF!-#REF!)*E75/100))&gt;0.1, (#REF!-#REF!)*E75/100, 0)</f>
        <v>#REF!</v>
      </c>
      <c r="I75" s="37"/>
    </row>
    <row r="76" spans="2:17" ht="22" customHeight="1" x14ac:dyDescent="0.3">
      <c r="B76" s="66" t="s">
        <v>95</v>
      </c>
      <c r="C76" s="62" t="s">
        <v>96</v>
      </c>
      <c r="D76" s="40">
        <v>7.5</v>
      </c>
      <c r="E76" s="40">
        <v>0.2</v>
      </c>
      <c r="F76" s="41">
        <v>7.7</v>
      </c>
      <c r="G76" s="252">
        <f t="shared" si="3"/>
        <v>3.5419999999999998</v>
      </c>
      <c r="H76" s="253" t="e">
        <f>IF((ABS((#REF!-#REF!)*E76/100))&gt;0.1, (#REF!-#REF!)*E76/100, 0)</f>
        <v>#REF!</v>
      </c>
      <c r="I76" s="37"/>
    </row>
    <row r="77" spans="2:17" ht="22" customHeight="1" x14ac:dyDescent="0.3">
      <c r="B77" s="66" t="s">
        <v>97</v>
      </c>
      <c r="C77" s="62" t="s">
        <v>98</v>
      </c>
      <c r="D77" s="40">
        <v>7.5</v>
      </c>
      <c r="E77" s="40">
        <v>0.2</v>
      </c>
      <c r="F77" s="41">
        <v>7.7</v>
      </c>
      <c r="G77" s="252">
        <f t="shared" si="3"/>
        <v>3.5419999999999998</v>
      </c>
      <c r="H77" s="253" t="e">
        <f>IF((ABS((#REF!-#REF!)*E77/100))&gt;0.1, (#REF!-#REF!)*E77/100, 0)</f>
        <v>#REF!</v>
      </c>
      <c r="I77" s="37"/>
    </row>
    <row r="78" spans="2:17" ht="22" customHeight="1" x14ac:dyDescent="0.3">
      <c r="B78" s="66" t="s">
        <v>99</v>
      </c>
      <c r="C78" s="62" t="s">
        <v>100</v>
      </c>
      <c r="D78" s="40">
        <v>7.5</v>
      </c>
      <c r="E78" s="40">
        <v>0.2</v>
      </c>
      <c r="F78" s="41">
        <v>7.7</v>
      </c>
      <c r="G78" s="252">
        <f t="shared" si="3"/>
        <v>3.5419999999999998</v>
      </c>
      <c r="H78" s="253" t="e">
        <f>IF((ABS((#REF!-#REF!)*E78/100))&gt;0.1, (#REF!-#REF!)*E78/100, 0)</f>
        <v>#REF!</v>
      </c>
      <c r="I78" s="37"/>
    </row>
    <row r="79" spans="2:17" ht="22" customHeight="1" x14ac:dyDescent="0.3">
      <c r="B79" s="66" t="s">
        <v>101</v>
      </c>
      <c r="C79" s="62" t="s">
        <v>102</v>
      </c>
      <c r="D79" s="40">
        <v>7.5</v>
      </c>
      <c r="E79" s="40">
        <v>0.2</v>
      </c>
      <c r="F79" s="41">
        <v>7.7</v>
      </c>
      <c r="G79" s="252">
        <f t="shared" si="3"/>
        <v>3.5419999999999998</v>
      </c>
      <c r="H79" s="253" t="e">
        <f>IF((ABS((#REF!-#REF!)*E79/100))&gt;0.1, (#REF!-#REF!)*E79/100, 0)</f>
        <v>#REF!</v>
      </c>
      <c r="I79" s="37"/>
    </row>
    <row r="80" spans="2:17" ht="22" customHeight="1" x14ac:dyDescent="0.25">
      <c r="B80" s="66" t="s">
        <v>103</v>
      </c>
      <c r="C80" s="62" t="s">
        <v>104</v>
      </c>
      <c r="D80" s="40">
        <v>13.5</v>
      </c>
      <c r="E80" s="40">
        <v>0.2</v>
      </c>
      <c r="F80" s="41">
        <v>13.7</v>
      </c>
      <c r="G80" s="252">
        <f t="shared" si="3"/>
        <v>6.3019999999999996</v>
      </c>
      <c r="H80" s="253" t="e">
        <f>IF((ABS((#REF!-#REF!)*E80/100))&gt;0.1, (#REF!-#REF!)*E80/100, 0)</f>
        <v>#REF!</v>
      </c>
    </row>
    <row r="81" spans="2:14" ht="22" customHeight="1" thickBot="1" x14ac:dyDescent="0.3">
      <c r="B81" s="13" t="s">
        <v>105</v>
      </c>
      <c r="C81" s="67" t="s">
        <v>106</v>
      </c>
      <c r="D81" s="68">
        <v>12</v>
      </c>
      <c r="E81" s="68">
        <v>0.2</v>
      </c>
      <c r="F81" s="69">
        <v>12.2</v>
      </c>
      <c r="G81" s="250">
        <f t="shared" si="3"/>
        <v>5.6119999999999992</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3.45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3.45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11"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0.19613617021276597</v>
      </c>
      <c r="E96" s="105" t="s">
        <v>163</v>
      </c>
      <c r="F96" s="80">
        <f>(3+G21)</f>
        <v>3.1961361702127657</v>
      </c>
      <c r="G96" s="18"/>
      <c r="H96" s="18"/>
      <c r="J96" s="10"/>
      <c r="K96" s="10"/>
      <c r="L96" s="10"/>
      <c r="M96" s="1"/>
      <c r="N96" s="1"/>
    </row>
    <row r="97" spans="2:17" ht="43.5" customHeight="1" x14ac:dyDescent="0.4">
      <c r="B97" s="227" t="s">
        <v>164</v>
      </c>
      <c r="C97" s="227"/>
      <c r="D97" s="106">
        <f>F96</f>
        <v>3.1961361702127657</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11"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0.11000851063829789</v>
      </c>
      <c r="E107" s="105" t="s">
        <v>163</v>
      </c>
      <c r="F107" s="80">
        <f>(45+G60)</f>
        <v>45.110008510638295</v>
      </c>
      <c r="G107" s="18"/>
      <c r="H107" s="18"/>
      <c r="J107" s="10"/>
      <c r="K107" s="10"/>
      <c r="L107" s="10"/>
      <c r="M107" s="1"/>
      <c r="N107" s="1"/>
    </row>
    <row r="108" spans="2:17" ht="43.5" customHeight="1" x14ac:dyDescent="0.4">
      <c r="B108" s="227" t="s">
        <v>164</v>
      </c>
      <c r="C108" s="227"/>
      <c r="D108" s="106">
        <f>F107</f>
        <v>45.110008510638295</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11"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9.2460000000000007E-3</v>
      </c>
      <c r="E118" s="105" t="s">
        <v>163</v>
      </c>
      <c r="F118" s="80">
        <f>(45+G66)</f>
        <v>45.009245999999997</v>
      </c>
      <c r="G118" s="18"/>
      <c r="H118" s="18"/>
      <c r="J118" s="10"/>
      <c r="K118" s="10"/>
      <c r="L118" s="10"/>
      <c r="M118" s="1"/>
      <c r="N118" s="1"/>
    </row>
    <row r="119" spans="2:17" ht="43.5" customHeight="1" x14ac:dyDescent="0.4">
      <c r="B119" s="227" t="s">
        <v>164</v>
      </c>
      <c r="C119" s="227"/>
      <c r="D119" s="106">
        <f>F118</f>
        <v>45.009245999999997</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11"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4.2320000000000002</v>
      </c>
      <c r="E140" s="105" t="s">
        <v>163</v>
      </c>
      <c r="F140" s="80">
        <f>(200+G73)</f>
        <v>204.232</v>
      </c>
      <c r="G140" s="18"/>
      <c r="H140" s="18"/>
      <c r="J140" s="10"/>
      <c r="K140" s="10"/>
      <c r="L140" s="10"/>
      <c r="M140" s="1"/>
      <c r="N140" s="1"/>
    </row>
    <row r="141" spans="2:17" ht="18" x14ac:dyDescent="0.4">
      <c r="B141" s="227" t="s">
        <v>164</v>
      </c>
      <c r="C141" s="227"/>
      <c r="D141" s="106">
        <f>F140</f>
        <v>204.232</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ETZe1lmvX5YcW8YKuZa0Mw6ebzEO8Pkq6NKtR2ga8UkCWjDgclrKbZQK1WOwq1FGzaWZsnrX3gSAV+TlEHpBQ==" saltValue="z894w1sqX2118DiHtfVNyg==" spinCount="100000" sheet="1" formatColumns="0" formatRows="0"/>
  <mergeCells count="144">
    <mergeCell ref="B137:H137"/>
    <mergeCell ref="B138:H138"/>
    <mergeCell ref="B139:C139"/>
    <mergeCell ref="B141:C141"/>
    <mergeCell ref="B133:H133"/>
    <mergeCell ref="B134:H134"/>
    <mergeCell ref="B135:B136"/>
    <mergeCell ref="C135:C136"/>
    <mergeCell ref="D135:D136"/>
    <mergeCell ref="E135:F136"/>
    <mergeCell ref="G135:H136"/>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01:H101"/>
    <mergeCell ref="B102:B103"/>
    <mergeCell ref="E102:F102"/>
    <mergeCell ref="G102:H103"/>
    <mergeCell ref="C103:F103"/>
    <mergeCell ref="B104:H104"/>
    <mergeCell ref="B93:H93"/>
    <mergeCell ref="B94:H94"/>
    <mergeCell ref="B95:C95"/>
    <mergeCell ref="B97:C97"/>
    <mergeCell ref="B99:H99"/>
    <mergeCell ref="B100:H100"/>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G73:H73"/>
    <mergeCell ref="G74:H74"/>
    <mergeCell ref="G75:H75"/>
    <mergeCell ref="G76:H76"/>
    <mergeCell ref="G77:H77"/>
    <mergeCell ref="G78:H78"/>
    <mergeCell ref="G66:H66"/>
    <mergeCell ref="B67:H67"/>
    <mergeCell ref="G68:H68"/>
    <mergeCell ref="G69:H69"/>
    <mergeCell ref="B71:H71"/>
    <mergeCell ref="G72:H72"/>
    <mergeCell ref="G60:H60"/>
    <mergeCell ref="G61:H61"/>
    <mergeCell ref="G62:H62"/>
    <mergeCell ref="G63:H63"/>
    <mergeCell ref="G64:H64"/>
    <mergeCell ref="G65:H65"/>
    <mergeCell ref="B52:H52"/>
    <mergeCell ref="B54:H54"/>
    <mergeCell ref="G55:H55"/>
    <mergeCell ref="G56:H56"/>
    <mergeCell ref="B58:H58"/>
    <mergeCell ref="G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G20:H20"/>
    <mergeCell ref="G21:H2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 ref="B11:H11"/>
    <mergeCell ref="J11:K11"/>
  </mergeCells>
  <dataValidations count="5">
    <dataValidation type="list" allowBlank="1" showInputMessage="1" showErrorMessage="1" sqref="K8" xr:uid="{FD57AB8D-4D63-4BF3-8E6C-4B6C3D942ADF}">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C0B583AF-73D6-4E21-859D-D825F7CB5AC8}">
      <formula1>$N$9:$N$9</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3CDC0E71-7D3D-4D04-8D8E-2E4383D9F8F1}">
      <formula1>#REF!</formula1>
    </dataValidation>
    <dataValidation type="list" allowBlank="1" showInputMessage="1" showErrorMessage="1" sqref="K13" xr:uid="{5514EAA7-BAE2-424A-8324-F56C7612D067}">
      <formula1>$N$9:$N$42</formula1>
    </dataValidation>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89AECC62-E3A3-4173-BA12-7055A0D7CA0B}">
      <formula1>$M$11:$M$22</formula1>
    </dataValidation>
  </dataValidations>
  <hyperlinks>
    <hyperlink ref="M9" r:id="rId1" display="https://www.dot.ny.gov/main/business-center/contractors/construction-division/fuel-asphalt-steel-price-adjustments?nd=nysdot" xr:uid="{80537375-B34B-4685-BFE6-75AA72941C87}"/>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801F-8B3A-4D80-A90D-705ADA77B5B4}">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December</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07" t="s">
        <v>159</v>
      </c>
      <c r="G4" s="301" t="s">
        <v>160</v>
      </c>
      <c r="H4" s="302"/>
      <c r="I4" s="206"/>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December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05"/>
      <c r="J8" s="84" t="s">
        <v>140</v>
      </c>
      <c r="K8" s="85">
        <v>2023</v>
      </c>
      <c r="M8" s="290"/>
      <c r="N8" s="291"/>
    </row>
    <row r="9" spans="2:17" ht="24" customHeight="1" x14ac:dyDescent="0.25">
      <c r="B9" s="279" t="s">
        <v>11</v>
      </c>
      <c r="C9" s="279"/>
      <c r="D9" s="279"/>
      <c r="E9" s="279"/>
      <c r="F9" s="279"/>
      <c r="G9" s="279"/>
      <c r="H9" s="279"/>
      <c r="I9" s="205"/>
      <c r="J9" s="84" t="s">
        <v>141</v>
      </c>
      <c r="K9" s="85" t="s">
        <v>158</v>
      </c>
      <c r="L9" s="86"/>
      <c r="M9" s="87" t="s">
        <v>143</v>
      </c>
      <c r="N9" s="88">
        <v>2022</v>
      </c>
    </row>
    <row r="10" spans="2:17" ht="24" customHeight="1" thickBot="1" x14ac:dyDescent="0.3">
      <c r="B10" s="293" t="s">
        <v>12</v>
      </c>
      <c r="C10" s="293"/>
      <c r="D10" s="294" t="str">
        <f>CONCATENATE("The ",F1," ",G1," Average is")</f>
        <v>The December 2023 Average is</v>
      </c>
      <c r="E10" s="294"/>
      <c r="F10" s="294"/>
      <c r="G10" s="20">
        <f>K13</f>
        <v>615</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05"/>
      <c r="J13" s="95" t="s">
        <v>149</v>
      </c>
      <c r="K13" s="96">
        <v>615</v>
      </c>
      <c r="M13" s="91" t="s">
        <v>150</v>
      </c>
      <c r="N13" s="93" t="s">
        <v>116</v>
      </c>
      <c r="P13" s="24"/>
      <c r="Q13" s="24"/>
    </row>
    <row r="14" spans="2:17" ht="24" customHeight="1" x14ac:dyDescent="0.25">
      <c r="B14" s="279" t="s">
        <v>16</v>
      </c>
      <c r="C14" s="279"/>
      <c r="D14" s="279"/>
      <c r="E14" s="279"/>
      <c r="F14" s="279"/>
      <c r="G14" s="279"/>
      <c r="H14" s="279"/>
      <c r="I14" s="205"/>
      <c r="J14" s="1"/>
      <c r="K14" s="1"/>
      <c r="M14" s="91" t="s">
        <v>142</v>
      </c>
      <c r="N14" s="97">
        <v>655</v>
      </c>
      <c r="P14" s="24"/>
      <c r="Q14" s="24"/>
    </row>
    <row r="15" spans="2:17" ht="24" customHeight="1" x14ac:dyDescent="0.25">
      <c r="B15" s="279" t="s">
        <v>17</v>
      </c>
      <c r="C15" s="279"/>
      <c r="D15" s="279"/>
      <c r="E15" s="279"/>
      <c r="F15" s="279"/>
      <c r="G15" s="279"/>
      <c r="H15" s="279"/>
      <c r="I15" s="205"/>
      <c r="J15" s="1"/>
      <c r="K15" s="1"/>
      <c r="M15" s="91" t="s">
        <v>151</v>
      </c>
      <c r="N15" s="97">
        <v>719</v>
      </c>
      <c r="P15" s="24"/>
      <c r="Q15" s="24"/>
    </row>
    <row r="16" spans="2:17" ht="24" customHeight="1" x14ac:dyDescent="0.25">
      <c r="B16" s="279" t="s">
        <v>18</v>
      </c>
      <c r="C16" s="279"/>
      <c r="D16" s="279"/>
      <c r="E16" s="279"/>
      <c r="F16" s="279"/>
      <c r="G16" s="279"/>
      <c r="H16" s="279"/>
      <c r="I16" s="205"/>
      <c r="J16" s="1"/>
      <c r="K16" s="1"/>
      <c r="M16" s="91" t="s">
        <v>152</v>
      </c>
      <c r="N16" s="97">
        <v>779</v>
      </c>
      <c r="P16" s="24"/>
      <c r="Q16" s="24"/>
    </row>
    <row r="17" spans="2:17" ht="24" customHeight="1" x14ac:dyDescent="0.25">
      <c r="B17" s="279" t="s">
        <v>19</v>
      </c>
      <c r="C17" s="279"/>
      <c r="D17" s="279"/>
      <c r="E17" s="279"/>
      <c r="F17" s="279"/>
      <c r="G17" s="279"/>
      <c r="H17" s="279"/>
      <c r="I17" s="205"/>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0.19187234042553192</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0.10857446808510639</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0.10857446808510639</v>
      </c>
      <c r="H23" s="253">
        <f t="shared" si="1"/>
        <v>0</v>
      </c>
      <c r="I23" s="37"/>
      <c r="M23" s="87"/>
      <c r="N23" s="88">
        <v>2023</v>
      </c>
    </row>
    <row r="24" spans="2:17" ht="29.15" customHeight="1" x14ac:dyDescent="0.3">
      <c r="B24" s="38">
        <v>702.31010000000003</v>
      </c>
      <c r="C24" s="39" t="s">
        <v>33</v>
      </c>
      <c r="D24" s="40">
        <v>63</v>
      </c>
      <c r="E24" s="40">
        <v>2.7</v>
      </c>
      <c r="F24" s="41">
        <v>65.7</v>
      </c>
      <c r="G24" s="252">
        <f t="shared" si="0"/>
        <v>0.1258085106382979</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0.1258085106382979</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0.14017021276595745</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0.14017021276595745</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0.12963829787234044</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0.14017021276595745</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0.10953191489361702</v>
      </c>
      <c r="H30" s="253">
        <f t="shared" si="2"/>
        <v>0</v>
      </c>
      <c r="I30" s="37"/>
      <c r="M30" s="91" t="s">
        <v>152</v>
      </c>
      <c r="N30" s="97">
        <v>635</v>
      </c>
    </row>
    <row r="31" spans="2:17" ht="29.15" customHeight="1" x14ac:dyDescent="0.3">
      <c r="B31" s="43" t="s">
        <v>40</v>
      </c>
      <c r="C31" s="44" t="s">
        <v>39</v>
      </c>
      <c r="D31" s="45">
        <v>65</v>
      </c>
      <c r="E31" s="45">
        <v>0.2</v>
      </c>
      <c r="F31" s="46">
        <v>65.2</v>
      </c>
      <c r="G31" s="277">
        <f t="shared" si="0"/>
        <v>0.12485106382978724</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0.10953191489361702</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0.12485106382978724</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0.1258085106382979</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0.1258085106382979</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0.14017021276595745</v>
      </c>
      <c r="H36" s="253" t="e">
        <f>IF((ABS((#REF!-#REF!)*E36/100))&gt;0.1, (#REF!-#REF!)*E36/100, 0)</f>
        <v>#REF!</v>
      </c>
      <c r="I36" s="37"/>
      <c r="M36" s="101" t="s">
        <v>158</v>
      </c>
      <c r="N36" s="102">
        <v>615</v>
      </c>
    </row>
    <row r="37" spans="2:14" ht="29.15" customHeight="1" x14ac:dyDescent="0.3">
      <c r="B37" s="38">
        <v>702.40009999999995</v>
      </c>
      <c r="C37" s="39" t="s">
        <v>49</v>
      </c>
      <c r="D37" s="40">
        <v>60</v>
      </c>
      <c r="E37" s="40">
        <v>2.7</v>
      </c>
      <c r="F37" s="41">
        <v>62.7</v>
      </c>
      <c r="G37" s="252">
        <f t="shared" si="0"/>
        <v>0.12006382978723405</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0.12006382978723405</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0.12963829787234044</v>
      </c>
      <c r="H39" s="253" t="e">
        <f>IF((ABS((#REF!-#REF!)*E39/100))&gt;0.1, (#REF!-#REF!)*E39/100, 0)</f>
        <v>#REF!</v>
      </c>
      <c r="I39" s="37"/>
      <c r="M39" s="91" t="s">
        <v>146</v>
      </c>
      <c r="N39" s="97"/>
    </row>
    <row r="40" spans="2:14" ht="29.15" customHeight="1" x14ac:dyDescent="0.3">
      <c r="B40" s="38">
        <v>702.42010000000005</v>
      </c>
      <c r="C40" s="39" t="s">
        <v>52</v>
      </c>
      <c r="D40" s="40">
        <v>65</v>
      </c>
      <c r="E40" s="40">
        <v>10.199999999999999</v>
      </c>
      <c r="F40" s="41">
        <v>75.2</v>
      </c>
      <c r="G40" s="252">
        <f t="shared" si="0"/>
        <v>0.14400000000000002</v>
      </c>
      <c r="H40" s="253" t="e">
        <f>IF((ABS((#REF!-#REF!)*E40/100))&gt;0.1, (#REF!-#REF!)*E40/100, 0)</f>
        <v>#REF!</v>
      </c>
      <c r="I40" s="37"/>
      <c r="M40" s="91" t="s">
        <v>148</v>
      </c>
      <c r="N40" s="97"/>
    </row>
    <row r="41" spans="2:14" ht="29.15" customHeight="1" x14ac:dyDescent="0.3">
      <c r="B41" s="38">
        <v>702.43010000000004</v>
      </c>
      <c r="C41" s="39" t="s">
        <v>53</v>
      </c>
      <c r="D41" s="40">
        <v>65</v>
      </c>
      <c r="E41" s="40">
        <v>10.199999999999999</v>
      </c>
      <c r="F41" s="41">
        <v>75.2</v>
      </c>
      <c r="G41" s="252">
        <f t="shared" si="0"/>
        <v>0.14400000000000002</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0.10953191489361702</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0.12485106382978724</v>
      </c>
      <c r="H43" s="278" t="e">
        <f>IF((ABS((#REF!-#REF!)*E43/100))&gt;0.1, (#REF!-#REF!)*E43/100, 0)</f>
        <v>#REF!</v>
      </c>
      <c r="I43" s="37"/>
    </row>
    <row r="44" spans="2:14" ht="29.15" customHeight="1" x14ac:dyDescent="0.3">
      <c r="B44" s="38" t="s">
        <v>57</v>
      </c>
      <c r="C44" s="39" t="s">
        <v>58</v>
      </c>
      <c r="D44" s="40">
        <v>57</v>
      </c>
      <c r="E44" s="40">
        <v>0.2</v>
      </c>
      <c r="F44" s="41">
        <v>57.2</v>
      </c>
      <c r="G44" s="252">
        <f t="shared" si="0"/>
        <v>0.10953191489361702</v>
      </c>
      <c r="H44" s="253" t="e">
        <f>IF((ABS((#REF!-#REF!)*E44/100))&gt;0.1, (#REF!-#REF!)*E44/100, 0)</f>
        <v>#REF!</v>
      </c>
      <c r="I44" s="37"/>
    </row>
    <row r="45" spans="2:14" ht="29.15" customHeight="1" x14ac:dyDescent="0.3">
      <c r="B45" s="43" t="s">
        <v>59</v>
      </c>
      <c r="C45" s="44" t="s">
        <v>58</v>
      </c>
      <c r="D45" s="45">
        <v>65</v>
      </c>
      <c r="E45" s="47">
        <v>0.2</v>
      </c>
      <c r="F45" s="46">
        <v>65.2</v>
      </c>
      <c r="G45" s="277">
        <f t="shared" si="0"/>
        <v>0.12485106382978724</v>
      </c>
      <c r="H45" s="278" t="e">
        <f>IF((ABS((#REF!-#REF!)*E45/100))&gt;0.1, (#REF!-#REF!)*E45/100, 0)</f>
        <v>#REF!</v>
      </c>
      <c r="I45" s="37"/>
    </row>
    <row r="46" spans="2:14" ht="29.15" customHeight="1" x14ac:dyDescent="0.3">
      <c r="B46" s="38">
        <v>702.46010000000001</v>
      </c>
      <c r="C46" s="39" t="s">
        <v>60</v>
      </c>
      <c r="D46" s="40">
        <v>62</v>
      </c>
      <c r="E46" s="40">
        <v>0.2</v>
      </c>
      <c r="F46" s="41">
        <v>62.2</v>
      </c>
      <c r="G46" s="252">
        <f t="shared" si="0"/>
        <v>0.1191063829787234</v>
      </c>
      <c r="H46" s="253" t="e">
        <f>IF((ABS((#REF!-#REF!)*E46/100))&gt;0.1, (#REF!-#REF!)*E46/100, 0)</f>
        <v>#REF!</v>
      </c>
      <c r="I46" s="37"/>
    </row>
    <row r="47" spans="2:14" ht="29.15" customHeight="1" x14ac:dyDescent="0.3">
      <c r="B47" s="38" t="s">
        <v>61</v>
      </c>
      <c r="C47" s="39" t="s">
        <v>62</v>
      </c>
      <c r="D47" s="40">
        <v>60</v>
      </c>
      <c r="E47" s="40">
        <v>2.7</v>
      </c>
      <c r="F47" s="41">
        <v>62.7</v>
      </c>
      <c r="G47" s="252">
        <f t="shared" si="0"/>
        <v>0.12006382978723405</v>
      </c>
      <c r="H47" s="253" t="e">
        <f>IF((ABS((#REF!-#REF!)*E47/100))&gt;0.1, (#REF!-#REF!)*E47/100, 0)</f>
        <v>#REF!</v>
      </c>
      <c r="I47" s="37"/>
    </row>
    <row r="48" spans="2:14" ht="29.15" customHeight="1" x14ac:dyDescent="0.3">
      <c r="B48" s="38" t="s">
        <v>63</v>
      </c>
      <c r="C48" s="39" t="s">
        <v>64</v>
      </c>
      <c r="D48" s="40">
        <v>65</v>
      </c>
      <c r="E48" s="40">
        <v>2.7</v>
      </c>
      <c r="F48" s="41">
        <v>67.7</v>
      </c>
      <c r="G48" s="252">
        <f t="shared" si="0"/>
        <v>0.12963829787234044</v>
      </c>
      <c r="H48" s="253" t="e">
        <f>IF((ABS((#REF!-#REF!)*E48/100))&gt;0.1, (#REF!-#REF!)*E48/100, 0)</f>
        <v>#REF!</v>
      </c>
      <c r="I48" s="37"/>
    </row>
    <row r="49" spans="2:17" ht="29.15" customHeight="1" x14ac:dyDescent="0.3">
      <c r="B49" s="38" t="s">
        <v>65</v>
      </c>
      <c r="C49" s="39" t="s">
        <v>66</v>
      </c>
      <c r="D49" s="40">
        <v>62</v>
      </c>
      <c r="E49" s="40">
        <v>0.2</v>
      </c>
      <c r="F49" s="41">
        <v>62.2</v>
      </c>
      <c r="G49" s="252">
        <f t="shared" si="0"/>
        <v>0.1191063829787234</v>
      </c>
      <c r="H49" s="253" t="e">
        <f>IF((ABS((#REF!-#REF!)*E49/100))&gt;0.1, (#REF!-#REF!)*E49/100, 0)</f>
        <v>#REF!</v>
      </c>
      <c r="I49" s="37"/>
    </row>
    <row r="50" spans="2:17" ht="29.15" customHeight="1" x14ac:dyDescent="0.3">
      <c r="B50" s="38" t="s">
        <v>67</v>
      </c>
      <c r="C50" s="39" t="s">
        <v>68</v>
      </c>
      <c r="D50" s="40">
        <v>40</v>
      </c>
      <c r="E50" s="40">
        <v>0.2</v>
      </c>
      <c r="F50" s="41">
        <v>40.200000000000003</v>
      </c>
      <c r="G50" s="252">
        <f t="shared" si="0"/>
        <v>7.6978723404255323E-2</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0.12638297872340426</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0.10761702127659575</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1.2645E-2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0.18229787234042555</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9.045000000000001E-3</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0</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4.1399999999999997</v>
      </c>
      <c r="H73" s="260" t="e">
        <f>IF((ABS((#REF!-#REF!)*E73/100))&gt;0.1, (#REF!-#REF!)*E73/100, 0)</f>
        <v>#REF!</v>
      </c>
      <c r="I73" s="37"/>
    </row>
    <row r="74" spans="2:17" ht="22" customHeight="1" x14ac:dyDescent="0.3">
      <c r="B74" s="66" t="s">
        <v>91</v>
      </c>
      <c r="C74" s="62" t="s">
        <v>92</v>
      </c>
      <c r="D74" s="40">
        <v>9</v>
      </c>
      <c r="E74" s="40">
        <v>0.2</v>
      </c>
      <c r="F74" s="41">
        <v>9.1999999999999993</v>
      </c>
      <c r="G74" s="252">
        <f t="shared" si="3"/>
        <v>4.1399999999999997</v>
      </c>
      <c r="H74" s="253" t="e">
        <f>IF((ABS((#REF!-#REF!)*E74/100))&gt;0.1, (#REF!-#REF!)*E74/100, 0)</f>
        <v>#REF!</v>
      </c>
      <c r="I74" s="37"/>
    </row>
    <row r="75" spans="2:17" ht="22" customHeight="1" x14ac:dyDescent="0.3">
      <c r="B75" s="66" t="s">
        <v>93</v>
      </c>
      <c r="C75" s="62" t="s">
        <v>94</v>
      </c>
      <c r="D75" s="40">
        <v>9</v>
      </c>
      <c r="E75" s="40">
        <v>0.2</v>
      </c>
      <c r="F75" s="41">
        <v>9.1999999999999993</v>
      </c>
      <c r="G75" s="252">
        <f t="shared" si="3"/>
        <v>4.1399999999999997</v>
      </c>
      <c r="H75" s="253" t="e">
        <f>IF((ABS((#REF!-#REF!)*E75/100))&gt;0.1, (#REF!-#REF!)*E75/100, 0)</f>
        <v>#REF!</v>
      </c>
      <c r="I75" s="37"/>
    </row>
    <row r="76" spans="2:17" ht="22" customHeight="1" x14ac:dyDescent="0.3">
      <c r="B76" s="66" t="s">
        <v>95</v>
      </c>
      <c r="C76" s="62" t="s">
        <v>96</v>
      </c>
      <c r="D76" s="40">
        <v>7.5</v>
      </c>
      <c r="E76" s="40">
        <v>0.2</v>
      </c>
      <c r="F76" s="41">
        <v>7.7</v>
      </c>
      <c r="G76" s="252">
        <f t="shared" si="3"/>
        <v>3.4649999999999999</v>
      </c>
      <c r="H76" s="253" t="e">
        <f>IF((ABS((#REF!-#REF!)*E76/100))&gt;0.1, (#REF!-#REF!)*E76/100, 0)</f>
        <v>#REF!</v>
      </c>
      <c r="I76" s="37"/>
    </row>
    <row r="77" spans="2:17" ht="22" customHeight="1" x14ac:dyDescent="0.3">
      <c r="B77" s="66" t="s">
        <v>97</v>
      </c>
      <c r="C77" s="62" t="s">
        <v>98</v>
      </c>
      <c r="D77" s="40">
        <v>7.5</v>
      </c>
      <c r="E77" s="40">
        <v>0.2</v>
      </c>
      <c r="F77" s="41">
        <v>7.7</v>
      </c>
      <c r="G77" s="252">
        <f t="shared" si="3"/>
        <v>3.4649999999999999</v>
      </c>
      <c r="H77" s="253" t="e">
        <f>IF((ABS((#REF!-#REF!)*E77/100))&gt;0.1, (#REF!-#REF!)*E77/100, 0)</f>
        <v>#REF!</v>
      </c>
      <c r="I77" s="37"/>
    </row>
    <row r="78" spans="2:17" ht="22" customHeight="1" x14ac:dyDescent="0.3">
      <c r="B78" s="66" t="s">
        <v>99</v>
      </c>
      <c r="C78" s="62" t="s">
        <v>100</v>
      </c>
      <c r="D78" s="40">
        <v>7.5</v>
      </c>
      <c r="E78" s="40">
        <v>0.2</v>
      </c>
      <c r="F78" s="41">
        <v>7.7</v>
      </c>
      <c r="G78" s="252">
        <f t="shared" si="3"/>
        <v>3.4649999999999999</v>
      </c>
      <c r="H78" s="253" t="e">
        <f>IF((ABS((#REF!-#REF!)*E78/100))&gt;0.1, (#REF!-#REF!)*E78/100, 0)</f>
        <v>#REF!</v>
      </c>
      <c r="I78" s="37"/>
    </row>
    <row r="79" spans="2:17" ht="22" customHeight="1" x14ac:dyDescent="0.3">
      <c r="B79" s="66" t="s">
        <v>101</v>
      </c>
      <c r="C79" s="62" t="s">
        <v>102</v>
      </c>
      <c r="D79" s="40">
        <v>7.5</v>
      </c>
      <c r="E79" s="40">
        <v>0.2</v>
      </c>
      <c r="F79" s="41">
        <v>7.7</v>
      </c>
      <c r="G79" s="252">
        <f t="shared" si="3"/>
        <v>3.4649999999999999</v>
      </c>
      <c r="H79" s="253" t="e">
        <f>IF((ABS((#REF!-#REF!)*E79/100))&gt;0.1, (#REF!-#REF!)*E79/100, 0)</f>
        <v>#REF!</v>
      </c>
      <c r="I79" s="37"/>
    </row>
    <row r="80" spans="2:17" ht="22" customHeight="1" x14ac:dyDescent="0.25">
      <c r="B80" s="66" t="s">
        <v>103</v>
      </c>
      <c r="C80" s="62" t="s">
        <v>104</v>
      </c>
      <c r="D80" s="40">
        <v>13.5</v>
      </c>
      <c r="E80" s="40">
        <v>0.2</v>
      </c>
      <c r="F80" s="41">
        <v>13.7</v>
      </c>
      <c r="G80" s="252">
        <f t="shared" si="3"/>
        <v>6.165</v>
      </c>
      <c r="H80" s="253" t="e">
        <f>IF((ABS((#REF!-#REF!)*E80/100))&gt;0.1, (#REF!-#REF!)*E80/100, 0)</f>
        <v>#REF!</v>
      </c>
    </row>
    <row r="81" spans="2:14" ht="22" customHeight="1" thickBot="1" x14ac:dyDescent="0.3">
      <c r="B81" s="13" t="s">
        <v>105</v>
      </c>
      <c r="C81" s="67" t="s">
        <v>106</v>
      </c>
      <c r="D81" s="68">
        <v>12</v>
      </c>
      <c r="E81" s="68">
        <v>0.2</v>
      </c>
      <c r="F81" s="69">
        <v>12.2</v>
      </c>
      <c r="G81" s="250">
        <f t="shared" si="3"/>
        <v>5.49</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3.375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3.375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04"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0.19187234042553192</v>
      </c>
      <c r="E96" s="105" t="s">
        <v>163</v>
      </c>
      <c r="F96" s="80">
        <f>(3+G21)</f>
        <v>3.1918723404255318</v>
      </c>
      <c r="G96" s="18"/>
      <c r="H96" s="18"/>
      <c r="J96" s="10"/>
      <c r="K96" s="10"/>
      <c r="L96" s="10"/>
      <c r="M96" s="1"/>
      <c r="N96" s="1"/>
    </row>
    <row r="97" spans="2:17" ht="43.5" customHeight="1" x14ac:dyDescent="0.4">
      <c r="B97" s="227" t="s">
        <v>164</v>
      </c>
      <c r="C97" s="227"/>
      <c r="D97" s="106">
        <f>F96</f>
        <v>3.1918723404255318</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04"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0.10761702127659575</v>
      </c>
      <c r="E107" s="105" t="s">
        <v>163</v>
      </c>
      <c r="F107" s="80">
        <f>(45+G60)</f>
        <v>45.107617021276596</v>
      </c>
      <c r="G107" s="18"/>
      <c r="H107" s="18"/>
      <c r="J107" s="10"/>
      <c r="K107" s="10"/>
      <c r="L107" s="10"/>
      <c r="M107" s="1"/>
      <c r="N107" s="1"/>
    </row>
    <row r="108" spans="2:17" ht="43.5" customHeight="1" x14ac:dyDescent="0.4">
      <c r="B108" s="227" t="s">
        <v>164</v>
      </c>
      <c r="C108" s="227"/>
      <c r="D108" s="106">
        <f>F107</f>
        <v>45.107617021276596</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04"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9.045000000000001E-3</v>
      </c>
      <c r="E118" s="105" t="s">
        <v>163</v>
      </c>
      <c r="F118" s="80">
        <f>(45+G66)</f>
        <v>45.009045</v>
      </c>
      <c r="G118" s="18"/>
      <c r="H118" s="18"/>
      <c r="J118" s="10"/>
      <c r="K118" s="10"/>
      <c r="L118" s="10"/>
      <c r="M118" s="1"/>
      <c r="N118" s="1"/>
    </row>
    <row r="119" spans="2:17" ht="43.5" customHeight="1" x14ac:dyDescent="0.4">
      <c r="B119" s="227" t="s">
        <v>164</v>
      </c>
      <c r="C119" s="227"/>
      <c r="D119" s="106">
        <f>F118</f>
        <v>45.009045</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04"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0</v>
      </c>
      <c r="E129" s="105" t="s">
        <v>163</v>
      </c>
      <c r="F129" s="80">
        <f>(1500+G69)</f>
        <v>1500</v>
      </c>
      <c r="G129" s="18"/>
      <c r="H129" s="18"/>
      <c r="J129" s="10"/>
      <c r="K129" s="10"/>
      <c r="L129" s="10"/>
      <c r="M129" s="1"/>
      <c r="N129" s="1"/>
    </row>
    <row r="130" spans="2:17" ht="43.5" customHeight="1" x14ac:dyDescent="0.4">
      <c r="B130" s="227" t="s">
        <v>164</v>
      </c>
      <c r="C130" s="227"/>
      <c r="D130" s="106">
        <f>F129</f>
        <v>1500</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4.1399999999999997</v>
      </c>
      <c r="E140" s="105" t="s">
        <v>163</v>
      </c>
      <c r="F140" s="80">
        <f>(200+G73)</f>
        <v>204.14</v>
      </c>
      <c r="G140" s="18"/>
      <c r="H140" s="18"/>
      <c r="J140" s="10"/>
      <c r="K140" s="10"/>
      <c r="L140" s="10"/>
      <c r="M140" s="1"/>
      <c r="N140" s="1"/>
    </row>
    <row r="141" spans="2:17" ht="18" x14ac:dyDescent="0.4">
      <c r="B141" s="227" t="s">
        <v>164</v>
      </c>
      <c r="C141" s="227"/>
      <c r="D141" s="106">
        <f>F140</f>
        <v>204.14</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q6SNI7ro4lAp+rB4qNLQYmOwhMcOoLpruGiuxLpi1LTErHRX41T8wV4p55hGqqele7NhpX6dtGVPBS+/Yk4mTQ==" saltValue="/H4bz+vRNRGUkV12KkWrLg=="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5A7A7998-805A-474C-B7A9-DDB803791A7C}">
      <formula1>$M$11:$M$22</formula1>
    </dataValidation>
    <dataValidation type="list" allowBlank="1" showInputMessage="1" showErrorMessage="1" sqref="K13" xr:uid="{FFC99B1F-EFC0-40E7-9760-C4139C44B956}">
      <formula1>$N$9:$N$42</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B027FE3D-04C9-4EE8-872C-BA09A35B5671}">
      <formula1>#REF!</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6623B030-37DE-4AAD-8000-477A9EBEB636}">
      <formula1>$N$9:$N$9</formula1>
    </dataValidation>
    <dataValidation type="list" allowBlank="1" showInputMessage="1" showErrorMessage="1" sqref="K8" xr:uid="{D76A8123-1FD4-4C4C-94A2-9B5C4130F4F5}">
      <formula1>"2022,2023,2024,2025, 2026"</formula1>
    </dataValidation>
  </dataValidations>
  <hyperlinks>
    <hyperlink ref="M9" r:id="rId1" display="https://www.dot.ny.gov/main/business-center/contractors/construction-division/fuel-asphalt-steel-price-adjustments?nd=nysdot" xr:uid="{A12F730E-06FA-480B-A762-68DED7735865}"/>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67E4B-FDB0-4B49-B60C-58DB0B069C45}">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November</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203" t="s">
        <v>159</v>
      </c>
      <c r="G4" s="301" t="s">
        <v>160</v>
      </c>
      <c r="H4" s="302"/>
      <c r="I4" s="202"/>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November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201"/>
      <c r="J8" s="84" t="s">
        <v>140</v>
      </c>
      <c r="K8" s="85">
        <v>2023</v>
      </c>
      <c r="M8" s="290"/>
      <c r="N8" s="291"/>
    </row>
    <row r="9" spans="2:17" ht="24" customHeight="1" x14ac:dyDescent="0.25">
      <c r="B9" s="279" t="s">
        <v>11</v>
      </c>
      <c r="C9" s="279"/>
      <c r="D9" s="279"/>
      <c r="E9" s="279"/>
      <c r="F9" s="279"/>
      <c r="G9" s="279"/>
      <c r="H9" s="279"/>
      <c r="I9" s="201"/>
      <c r="J9" s="84" t="s">
        <v>141</v>
      </c>
      <c r="K9" s="85" t="s">
        <v>157</v>
      </c>
      <c r="L9" s="86"/>
      <c r="M9" s="87" t="s">
        <v>143</v>
      </c>
      <c r="N9" s="88">
        <v>2022</v>
      </c>
    </row>
    <row r="10" spans="2:17" ht="24" customHeight="1" thickBot="1" x14ac:dyDescent="0.3">
      <c r="B10" s="293" t="s">
        <v>12</v>
      </c>
      <c r="C10" s="293"/>
      <c r="D10" s="294" t="str">
        <f>CONCATENATE("The ",F1," ",G1," Average is")</f>
        <v>The November 2023 Average is</v>
      </c>
      <c r="E10" s="294"/>
      <c r="F10" s="294"/>
      <c r="G10" s="20">
        <f>K13</f>
        <v>630</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201"/>
      <c r="J13" s="95" t="s">
        <v>149</v>
      </c>
      <c r="K13" s="96">
        <v>630</v>
      </c>
      <c r="M13" s="91" t="s">
        <v>150</v>
      </c>
      <c r="N13" s="93" t="s">
        <v>116</v>
      </c>
      <c r="P13" s="24"/>
      <c r="Q13" s="24"/>
    </row>
    <row r="14" spans="2:17" ht="24" customHeight="1" x14ac:dyDescent="0.25">
      <c r="B14" s="279" t="s">
        <v>16</v>
      </c>
      <c r="C14" s="279"/>
      <c r="D14" s="279"/>
      <c r="E14" s="279"/>
      <c r="F14" s="279"/>
      <c r="G14" s="279"/>
      <c r="H14" s="279"/>
      <c r="I14" s="201"/>
      <c r="J14" s="1"/>
      <c r="K14" s="1"/>
      <c r="M14" s="91" t="s">
        <v>142</v>
      </c>
      <c r="N14" s="97">
        <v>655</v>
      </c>
      <c r="P14" s="24"/>
      <c r="Q14" s="24"/>
    </row>
    <row r="15" spans="2:17" ht="24" customHeight="1" x14ac:dyDescent="0.25">
      <c r="B15" s="279" t="s">
        <v>17</v>
      </c>
      <c r="C15" s="279"/>
      <c r="D15" s="279"/>
      <c r="E15" s="279"/>
      <c r="F15" s="279"/>
      <c r="G15" s="279"/>
      <c r="H15" s="279"/>
      <c r="I15" s="201"/>
      <c r="J15" s="1"/>
      <c r="K15" s="1"/>
      <c r="M15" s="91" t="s">
        <v>151</v>
      </c>
      <c r="N15" s="97">
        <v>719</v>
      </c>
      <c r="P15" s="24"/>
      <c r="Q15" s="24"/>
    </row>
    <row r="16" spans="2:17" ht="24" customHeight="1" x14ac:dyDescent="0.25">
      <c r="B16" s="279" t="s">
        <v>18</v>
      </c>
      <c r="C16" s="279"/>
      <c r="D16" s="279"/>
      <c r="E16" s="279"/>
      <c r="F16" s="279"/>
      <c r="G16" s="279"/>
      <c r="H16" s="279"/>
      <c r="I16" s="201"/>
      <c r="J16" s="1"/>
      <c r="K16" s="1"/>
      <c r="M16" s="91" t="s">
        <v>152</v>
      </c>
      <c r="N16" s="97">
        <v>779</v>
      </c>
      <c r="P16" s="24"/>
      <c r="Q16" s="24"/>
    </row>
    <row r="17" spans="2:17" ht="24" customHeight="1" x14ac:dyDescent="0.25">
      <c r="B17" s="279" t="s">
        <v>19</v>
      </c>
      <c r="C17" s="279"/>
      <c r="D17" s="279"/>
      <c r="E17" s="279"/>
      <c r="F17" s="279"/>
      <c r="G17" s="279"/>
      <c r="H17" s="279"/>
      <c r="I17" s="201"/>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0.25582978723404254</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0.14476595744680851</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0.14476595744680851</v>
      </c>
      <c r="H23" s="253">
        <f t="shared" si="1"/>
        <v>0</v>
      </c>
      <c r="I23" s="37"/>
      <c r="M23" s="87"/>
      <c r="N23" s="88">
        <v>2023</v>
      </c>
    </row>
    <row r="24" spans="2:17" ht="29.15" customHeight="1" x14ac:dyDescent="0.3">
      <c r="B24" s="38">
        <v>702.31010000000003</v>
      </c>
      <c r="C24" s="39" t="s">
        <v>33</v>
      </c>
      <c r="D24" s="40">
        <v>63</v>
      </c>
      <c r="E24" s="40">
        <v>2.7</v>
      </c>
      <c r="F24" s="41">
        <v>65.7</v>
      </c>
      <c r="G24" s="252">
        <f t="shared" si="0"/>
        <v>0.16774468085106381</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0.16774468085106381</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0.1868936170212766</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0.1868936170212766</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0.17285106382978721</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0.1868936170212766</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0.14604255319148934</v>
      </c>
      <c r="H30" s="253">
        <f t="shared" si="2"/>
        <v>0</v>
      </c>
      <c r="I30" s="37"/>
      <c r="M30" s="91" t="s">
        <v>152</v>
      </c>
      <c r="N30" s="97">
        <v>635</v>
      </c>
    </row>
    <row r="31" spans="2:17" ht="29.15" customHeight="1" x14ac:dyDescent="0.3">
      <c r="B31" s="43" t="s">
        <v>40</v>
      </c>
      <c r="C31" s="44" t="s">
        <v>39</v>
      </c>
      <c r="D31" s="45">
        <v>65</v>
      </c>
      <c r="E31" s="45">
        <v>0.2</v>
      </c>
      <c r="F31" s="46">
        <v>65.2</v>
      </c>
      <c r="G31" s="277">
        <f t="shared" si="0"/>
        <v>0.16646808510638297</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0.14604255319148934</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0.16646808510638297</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0.16774468085106381</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0.16774468085106381</v>
      </c>
      <c r="H35" s="253" t="e">
        <f>IF((ABS((#REF!-#REF!)*E35/100))&gt;0.1, (#REF!-#REF!)*E35/100, 0)</f>
        <v>#REF!</v>
      </c>
      <c r="I35" s="37"/>
      <c r="M35" s="91" t="s">
        <v>157</v>
      </c>
      <c r="N35" s="97">
        <v>630</v>
      </c>
    </row>
    <row r="36" spans="2:14" ht="29.15" customHeight="1" thickBot="1" x14ac:dyDescent="0.35">
      <c r="B36" s="38" t="s">
        <v>47</v>
      </c>
      <c r="C36" s="39" t="s">
        <v>48</v>
      </c>
      <c r="D36" s="40">
        <v>65</v>
      </c>
      <c r="E36" s="40">
        <v>8.1999999999999993</v>
      </c>
      <c r="F36" s="41">
        <v>73.2</v>
      </c>
      <c r="G36" s="252">
        <f t="shared" si="0"/>
        <v>0.1868936170212766</v>
      </c>
      <c r="H36" s="253" t="e">
        <f>IF((ABS((#REF!-#REF!)*E36/100))&gt;0.1, (#REF!-#REF!)*E36/100, 0)</f>
        <v>#REF!</v>
      </c>
      <c r="I36" s="37"/>
      <c r="M36" s="101" t="s">
        <v>158</v>
      </c>
      <c r="N36" s="102"/>
    </row>
    <row r="37" spans="2:14" ht="29.15" customHeight="1" x14ac:dyDescent="0.3">
      <c r="B37" s="38">
        <v>702.40009999999995</v>
      </c>
      <c r="C37" s="39" t="s">
        <v>49</v>
      </c>
      <c r="D37" s="40">
        <v>60</v>
      </c>
      <c r="E37" s="40">
        <v>2.7</v>
      </c>
      <c r="F37" s="41">
        <v>62.7</v>
      </c>
      <c r="G37" s="252">
        <f t="shared" si="0"/>
        <v>0.16008510638297871</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0.16008510638297871</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0.17285106382978721</v>
      </c>
      <c r="H39" s="253" t="e">
        <f>IF((ABS((#REF!-#REF!)*E39/100))&gt;0.1, (#REF!-#REF!)*E39/100, 0)</f>
        <v>#REF!</v>
      </c>
      <c r="I39" s="37"/>
      <c r="M39" s="91" t="s">
        <v>146</v>
      </c>
      <c r="N39" s="97"/>
    </row>
    <row r="40" spans="2:14" ht="29.15" customHeight="1" x14ac:dyDescent="0.3">
      <c r="B40" s="38">
        <v>702.42010000000005</v>
      </c>
      <c r="C40" s="39" t="s">
        <v>52</v>
      </c>
      <c r="D40" s="40">
        <v>65</v>
      </c>
      <c r="E40" s="40">
        <v>10.199999999999999</v>
      </c>
      <c r="F40" s="41">
        <v>75.2</v>
      </c>
      <c r="G40" s="252">
        <f t="shared" si="0"/>
        <v>0.192</v>
      </c>
      <c r="H40" s="253" t="e">
        <f>IF((ABS((#REF!-#REF!)*E40/100))&gt;0.1, (#REF!-#REF!)*E40/100, 0)</f>
        <v>#REF!</v>
      </c>
      <c r="I40" s="37"/>
      <c r="M40" s="91" t="s">
        <v>148</v>
      </c>
      <c r="N40" s="97"/>
    </row>
    <row r="41" spans="2:14" ht="29.15" customHeight="1" x14ac:dyDescent="0.3">
      <c r="B41" s="38">
        <v>702.43010000000004</v>
      </c>
      <c r="C41" s="39" t="s">
        <v>53</v>
      </c>
      <c r="D41" s="40">
        <v>65</v>
      </c>
      <c r="E41" s="40">
        <v>10.199999999999999</v>
      </c>
      <c r="F41" s="41">
        <v>75.2</v>
      </c>
      <c r="G41" s="252">
        <f t="shared" si="0"/>
        <v>0.192</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0.14604255319148934</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0.16646808510638297</v>
      </c>
      <c r="H43" s="278" t="e">
        <f>IF((ABS((#REF!-#REF!)*E43/100))&gt;0.1, (#REF!-#REF!)*E43/100, 0)</f>
        <v>#REF!</v>
      </c>
      <c r="I43" s="37"/>
    </row>
    <row r="44" spans="2:14" ht="29.15" customHeight="1" x14ac:dyDescent="0.3">
      <c r="B44" s="38" t="s">
        <v>57</v>
      </c>
      <c r="C44" s="39" t="s">
        <v>58</v>
      </c>
      <c r="D44" s="40">
        <v>57</v>
      </c>
      <c r="E44" s="40">
        <v>0.2</v>
      </c>
      <c r="F44" s="41">
        <v>57.2</v>
      </c>
      <c r="G44" s="252">
        <f t="shared" si="0"/>
        <v>0.14604255319148934</v>
      </c>
      <c r="H44" s="253" t="e">
        <f>IF((ABS((#REF!-#REF!)*E44/100))&gt;0.1, (#REF!-#REF!)*E44/100, 0)</f>
        <v>#REF!</v>
      </c>
      <c r="I44" s="37"/>
    </row>
    <row r="45" spans="2:14" ht="29.15" customHeight="1" x14ac:dyDescent="0.3">
      <c r="B45" s="43" t="s">
        <v>59</v>
      </c>
      <c r="C45" s="44" t="s">
        <v>58</v>
      </c>
      <c r="D45" s="45">
        <v>65</v>
      </c>
      <c r="E45" s="47">
        <v>0.2</v>
      </c>
      <c r="F45" s="46">
        <v>65.2</v>
      </c>
      <c r="G45" s="277">
        <f t="shared" si="0"/>
        <v>0.16646808510638297</v>
      </c>
      <c r="H45" s="278" t="e">
        <f>IF((ABS((#REF!-#REF!)*E45/100))&gt;0.1, (#REF!-#REF!)*E45/100, 0)</f>
        <v>#REF!</v>
      </c>
      <c r="I45" s="37"/>
    </row>
    <row r="46" spans="2:14" ht="29.15" customHeight="1" x14ac:dyDescent="0.3">
      <c r="B46" s="38">
        <v>702.46010000000001</v>
      </c>
      <c r="C46" s="39" t="s">
        <v>60</v>
      </c>
      <c r="D46" s="40">
        <v>62</v>
      </c>
      <c r="E46" s="40">
        <v>0.2</v>
      </c>
      <c r="F46" s="41">
        <v>62.2</v>
      </c>
      <c r="G46" s="252">
        <f t="shared" si="0"/>
        <v>0.15880851063829787</v>
      </c>
      <c r="H46" s="253" t="e">
        <f>IF((ABS((#REF!-#REF!)*E46/100))&gt;0.1, (#REF!-#REF!)*E46/100, 0)</f>
        <v>#REF!</v>
      </c>
      <c r="I46" s="37"/>
    </row>
    <row r="47" spans="2:14" ht="29.15" customHeight="1" x14ac:dyDescent="0.3">
      <c r="B47" s="38" t="s">
        <v>61</v>
      </c>
      <c r="C47" s="39" t="s">
        <v>62</v>
      </c>
      <c r="D47" s="40">
        <v>60</v>
      </c>
      <c r="E47" s="40">
        <v>2.7</v>
      </c>
      <c r="F47" s="41">
        <v>62.7</v>
      </c>
      <c r="G47" s="252">
        <f t="shared" si="0"/>
        <v>0.16008510638297871</v>
      </c>
      <c r="H47" s="253" t="e">
        <f>IF((ABS((#REF!-#REF!)*E47/100))&gt;0.1, (#REF!-#REF!)*E47/100, 0)</f>
        <v>#REF!</v>
      </c>
      <c r="I47" s="37"/>
    </row>
    <row r="48" spans="2:14" ht="29.15" customHeight="1" x14ac:dyDescent="0.3">
      <c r="B48" s="38" t="s">
        <v>63</v>
      </c>
      <c r="C48" s="39" t="s">
        <v>64</v>
      </c>
      <c r="D48" s="40">
        <v>65</v>
      </c>
      <c r="E48" s="40">
        <v>2.7</v>
      </c>
      <c r="F48" s="41">
        <v>67.7</v>
      </c>
      <c r="G48" s="252">
        <f t="shared" si="0"/>
        <v>0.17285106382978721</v>
      </c>
      <c r="H48" s="253" t="e">
        <f>IF((ABS((#REF!-#REF!)*E48/100))&gt;0.1, (#REF!-#REF!)*E48/100, 0)</f>
        <v>#REF!</v>
      </c>
      <c r="I48" s="37"/>
    </row>
    <row r="49" spans="2:17" ht="29.15" customHeight="1" x14ac:dyDescent="0.3">
      <c r="B49" s="38" t="s">
        <v>65</v>
      </c>
      <c r="C49" s="39" t="s">
        <v>66</v>
      </c>
      <c r="D49" s="40">
        <v>62</v>
      </c>
      <c r="E49" s="40">
        <v>0.2</v>
      </c>
      <c r="F49" s="41">
        <v>62.2</v>
      </c>
      <c r="G49" s="252">
        <f t="shared" si="0"/>
        <v>0.15880851063829787</v>
      </c>
      <c r="H49" s="253" t="e">
        <f>IF((ABS((#REF!-#REF!)*E49/100))&gt;0.1, (#REF!-#REF!)*E49/100, 0)</f>
        <v>#REF!</v>
      </c>
      <c r="I49" s="37"/>
    </row>
    <row r="50" spans="2:17" ht="29.15" customHeight="1" x14ac:dyDescent="0.3">
      <c r="B50" s="38" t="s">
        <v>67</v>
      </c>
      <c r="C50" s="39" t="s">
        <v>68</v>
      </c>
      <c r="D50" s="40">
        <v>40</v>
      </c>
      <c r="E50" s="40">
        <v>0.2</v>
      </c>
      <c r="F50" s="41">
        <v>40.200000000000003</v>
      </c>
      <c r="G50" s="252">
        <f t="shared" si="0"/>
        <v>0.10263829787234043</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0.16851063829787233</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0.14348936170212764</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1.686E-2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0.24306382978723401</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1.206E-2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2.3416666666666668E-3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5.52</v>
      </c>
      <c r="H73" s="260" t="e">
        <f>IF((ABS((#REF!-#REF!)*E73/100))&gt;0.1, (#REF!-#REF!)*E73/100, 0)</f>
        <v>#REF!</v>
      </c>
      <c r="I73" s="37"/>
    </row>
    <row r="74" spans="2:17" ht="22" customHeight="1" x14ac:dyDescent="0.3">
      <c r="B74" s="66" t="s">
        <v>91</v>
      </c>
      <c r="C74" s="62" t="s">
        <v>92</v>
      </c>
      <c r="D74" s="40">
        <v>9</v>
      </c>
      <c r="E74" s="40">
        <v>0.2</v>
      </c>
      <c r="F74" s="41">
        <v>9.1999999999999993</v>
      </c>
      <c r="G74" s="252">
        <f t="shared" si="3"/>
        <v>5.52</v>
      </c>
      <c r="H74" s="253" t="e">
        <f>IF((ABS((#REF!-#REF!)*E74/100))&gt;0.1, (#REF!-#REF!)*E74/100, 0)</f>
        <v>#REF!</v>
      </c>
      <c r="I74" s="37"/>
    </row>
    <row r="75" spans="2:17" ht="22" customHeight="1" x14ac:dyDescent="0.3">
      <c r="B75" s="66" t="s">
        <v>93</v>
      </c>
      <c r="C75" s="62" t="s">
        <v>94</v>
      </c>
      <c r="D75" s="40">
        <v>9</v>
      </c>
      <c r="E75" s="40">
        <v>0.2</v>
      </c>
      <c r="F75" s="41">
        <v>9.1999999999999993</v>
      </c>
      <c r="G75" s="252">
        <f t="shared" si="3"/>
        <v>5.52</v>
      </c>
      <c r="H75" s="253" t="e">
        <f>IF((ABS((#REF!-#REF!)*E75/100))&gt;0.1, (#REF!-#REF!)*E75/100, 0)</f>
        <v>#REF!</v>
      </c>
      <c r="I75" s="37"/>
    </row>
    <row r="76" spans="2:17" ht="22" customHeight="1" x14ac:dyDescent="0.3">
      <c r="B76" s="66" t="s">
        <v>95</v>
      </c>
      <c r="C76" s="62" t="s">
        <v>96</v>
      </c>
      <c r="D76" s="40">
        <v>7.5</v>
      </c>
      <c r="E76" s="40">
        <v>0.2</v>
      </c>
      <c r="F76" s="41">
        <v>7.7</v>
      </c>
      <c r="G76" s="252">
        <f t="shared" si="3"/>
        <v>4.62</v>
      </c>
      <c r="H76" s="253" t="e">
        <f>IF((ABS((#REF!-#REF!)*E76/100))&gt;0.1, (#REF!-#REF!)*E76/100, 0)</f>
        <v>#REF!</v>
      </c>
      <c r="I76" s="37"/>
    </row>
    <row r="77" spans="2:17" ht="22" customHeight="1" x14ac:dyDescent="0.3">
      <c r="B77" s="66" t="s">
        <v>97</v>
      </c>
      <c r="C77" s="62" t="s">
        <v>98</v>
      </c>
      <c r="D77" s="40">
        <v>7.5</v>
      </c>
      <c r="E77" s="40">
        <v>0.2</v>
      </c>
      <c r="F77" s="41">
        <v>7.7</v>
      </c>
      <c r="G77" s="252">
        <f t="shared" si="3"/>
        <v>4.62</v>
      </c>
      <c r="H77" s="253" t="e">
        <f>IF((ABS((#REF!-#REF!)*E77/100))&gt;0.1, (#REF!-#REF!)*E77/100, 0)</f>
        <v>#REF!</v>
      </c>
      <c r="I77" s="37"/>
    </row>
    <row r="78" spans="2:17" ht="22" customHeight="1" x14ac:dyDescent="0.3">
      <c r="B78" s="66" t="s">
        <v>99</v>
      </c>
      <c r="C78" s="62" t="s">
        <v>100</v>
      </c>
      <c r="D78" s="40">
        <v>7.5</v>
      </c>
      <c r="E78" s="40">
        <v>0.2</v>
      </c>
      <c r="F78" s="41">
        <v>7.7</v>
      </c>
      <c r="G78" s="252">
        <f t="shared" si="3"/>
        <v>4.62</v>
      </c>
      <c r="H78" s="253" t="e">
        <f>IF((ABS((#REF!-#REF!)*E78/100))&gt;0.1, (#REF!-#REF!)*E78/100, 0)</f>
        <v>#REF!</v>
      </c>
      <c r="I78" s="37"/>
    </row>
    <row r="79" spans="2:17" ht="22" customHeight="1" x14ac:dyDescent="0.3">
      <c r="B79" s="66" t="s">
        <v>101</v>
      </c>
      <c r="C79" s="62" t="s">
        <v>102</v>
      </c>
      <c r="D79" s="40">
        <v>7.5</v>
      </c>
      <c r="E79" s="40">
        <v>0.2</v>
      </c>
      <c r="F79" s="41">
        <v>7.7</v>
      </c>
      <c r="G79" s="252">
        <f t="shared" si="3"/>
        <v>4.62</v>
      </c>
      <c r="H79" s="253" t="e">
        <f>IF((ABS((#REF!-#REF!)*E79/100))&gt;0.1, (#REF!-#REF!)*E79/100, 0)</f>
        <v>#REF!</v>
      </c>
      <c r="I79" s="37"/>
    </row>
    <row r="80" spans="2:17" ht="22" customHeight="1" x14ac:dyDescent="0.25">
      <c r="B80" s="66" t="s">
        <v>103</v>
      </c>
      <c r="C80" s="62" t="s">
        <v>104</v>
      </c>
      <c r="D80" s="40">
        <v>13.5</v>
      </c>
      <c r="E80" s="40">
        <v>0.2</v>
      </c>
      <c r="F80" s="41">
        <v>13.7</v>
      </c>
      <c r="G80" s="252">
        <f t="shared" si="3"/>
        <v>8.2200000000000006</v>
      </c>
      <c r="H80" s="253" t="e">
        <f>IF((ABS((#REF!-#REF!)*E80/100))&gt;0.1, (#REF!-#REF!)*E80/100, 0)</f>
        <v>#REF!</v>
      </c>
    </row>
    <row r="81" spans="2:14" ht="22" customHeight="1" thickBot="1" x14ac:dyDescent="0.3">
      <c r="B81" s="13" t="s">
        <v>105</v>
      </c>
      <c r="C81" s="67" t="s">
        <v>106</v>
      </c>
      <c r="D81" s="68">
        <v>12</v>
      </c>
      <c r="E81" s="68">
        <v>0.2</v>
      </c>
      <c r="F81" s="69">
        <v>12.2</v>
      </c>
      <c r="G81" s="250">
        <f t="shared" si="3"/>
        <v>7.32</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4.5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4.5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200"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0.25582978723404254</v>
      </c>
      <c r="E96" s="105" t="s">
        <v>163</v>
      </c>
      <c r="F96" s="80">
        <f>(3+G21)</f>
        <v>3.2558297872340427</v>
      </c>
      <c r="G96" s="18"/>
      <c r="H96" s="18"/>
      <c r="J96" s="10"/>
      <c r="K96" s="10"/>
      <c r="L96" s="10"/>
      <c r="M96" s="1"/>
      <c r="N96" s="1"/>
    </row>
    <row r="97" spans="2:17" ht="43.5" customHeight="1" x14ac:dyDescent="0.4">
      <c r="B97" s="227" t="s">
        <v>164</v>
      </c>
      <c r="C97" s="227"/>
      <c r="D97" s="106">
        <f>F96</f>
        <v>3.2558297872340427</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200"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0.14348936170212764</v>
      </c>
      <c r="E107" s="105" t="s">
        <v>163</v>
      </c>
      <c r="F107" s="80">
        <f>(45+G60)</f>
        <v>45.14348936170213</v>
      </c>
      <c r="G107" s="18"/>
      <c r="H107" s="18"/>
      <c r="J107" s="10"/>
      <c r="K107" s="10"/>
      <c r="L107" s="10"/>
      <c r="M107" s="1"/>
      <c r="N107" s="1"/>
    </row>
    <row r="108" spans="2:17" ht="43.5" customHeight="1" x14ac:dyDescent="0.4">
      <c r="B108" s="227" t="s">
        <v>164</v>
      </c>
      <c r="C108" s="227"/>
      <c r="D108" s="106">
        <f>F107</f>
        <v>45.14348936170213</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200"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1.206E-2</v>
      </c>
      <c r="E118" s="105" t="s">
        <v>163</v>
      </c>
      <c r="F118" s="80">
        <f>(45+G66)</f>
        <v>45.012059999999998</v>
      </c>
      <c r="G118" s="18"/>
      <c r="H118" s="18"/>
      <c r="J118" s="10"/>
      <c r="K118" s="10"/>
      <c r="L118" s="10"/>
      <c r="M118" s="1"/>
      <c r="N118" s="1"/>
    </row>
    <row r="119" spans="2:17" ht="43.5" customHeight="1" x14ac:dyDescent="0.4">
      <c r="B119" s="227" t="s">
        <v>164</v>
      </c>
      <c r="C119" s="227"/>
      <c r="D119" s="106">
        <f>F118</f>
        <v>45.012059999999998</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200"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2.3416666666666668E-3</v>
      </c>
      <c r="E129" s="105" t="s">
        <v>163</v>
      </c>
      <c r="F129" s="80">
        <f>(1500+G69)</f>
        <v>1500.0023416666668</v>
      </c>
      <c r="G129" s="18"/>
      <c r="H129" s="18"/>
      <c r="J129" s="10"/>
      <c r="K129" s="10"/>
      <c r="L129" s="10"/>
      <c r="M129" s="1"/>
      <c r="N129" s="1"/>
    </row>
    <row r="130" spans="2:17" ht="43.5" customHeight="1" x14ac:dyDescent="0.4">
      <c r="B130" s="227" t="s">
        <v>164</v>
      </c>
      <c r="C130" s="227"/>
      <c r="D130" s="106">
        <f>F129</f>
        <v>1500.0023416666668</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173</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5.52</v>
      </c>
      <c r="E140" s="105" t="s">
        <v>163</v>
      </c>
      <c r="F140" s="80">
        <f>(200+G73)</f>
        <v>205.52</v>
      </c>
      <c r="G140" s="18"/>
      <c r="H140" s="18"/>
      <c r="J140" s="10"/>
      <c r="K140" s="10"/>
      <c r="L140" s="10"/>
      <c r="M140" s="1"/>
      <c r="N140" s="1"/>
    </row>
    <row r="141" spans="2:17" ht="18" x14ac:dyDescent="0.4">
      <c r="B141" s="227" t="s">
        <v>164</v>
      </c>
      <c r="C141" s="227"/>
      <c r="D141" s="106">
        <f>F140</f>
        <v>205.52</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k9VKZNB59l9CvG5dYJDhMr6zSHgyjPPFT3mlqetPW+Hsx0P4jq2A7+A78Hp/IcKRzjYD5uGswzY6hkhdVpxzAA==" saltValue="VpoEJJgt5gPcne8Jon8H6w=="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K8" xr:uid="{6BB80E70-F867-49E4-BFB3-AE6CC1428D05}">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2BF38427-7429-4B32-811D-ACB4770EE3A5}">
      <formula1>$N$9:$N$9</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9ADDEC7A-39F0-476D-AC18-C34C5099FD56}">
      <formula1>#REF!</formula1>
    </dataValidation>
    <dataValidation type="list" allowBlank="1" showInputMessage="1" showErrorMessage="1" sqref="K13" xr:uid="{01140B72-9F67-491B-9834-870BFA80B424}">
      <formula1>$N$9:$N$42</formula1>
    </dataValidation>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6EFDB800-A5B5-452B-9E2A-F4056C0C0FC5}">
      <formula1>$M$11:$M$22</formula1>
    </dataValidation>
  </dataValidations>
  <hyperlinks>
    <hyperlink ref="M9" r:id="rId1" display="https://www.dot.ny.gov/main/business-center/contractors/construction-division/fuel-asphalt-steel-price-adjustments?nd=nysdot" xr:uid="{8A0C85C0-DB3D-4405-BF6C-FACDC3C77B0D}"/>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42C26-4DA4-4FDA-B7E1-AEF7023192BF}">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October</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99" t="s">
        <v>159</v>
      </c>
      <c r="G4" s="301" t="s">
        <v>160</v>
      </c>
      <c r="H4" s="302"/>
      <c r="I4" s="198"/>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October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97"/>
      <c r="J8" s="84" t="s">
        <v>140</v>
      </c>
      <c r="K8" s="85">
        <v>2023</v>
      </c>
      <c r="M8" s="290"/>
      <c r="N8" s="291"/>
    </row>
    <row r="9" spans="2:17" ht="24" customHeight="1" x14ac:dyDescent="0.25">
      <c r="B9" s="279" t="s">
        <v>11</v>
      </c>
      <c r="C9" s="279"/>
      <c r="D9" s="279"/>
      <c r="E9" s="279"/>
      <c r="F9" s="279"/>
      <c r="G9" s="279"/>
      <c r="H9" s="279"/>
      <c r="I9" s="197"/>
      <c r="J9" s="84" t="s">
        <v>141</v>
      </c>
      <c r="K9" s="85" t="s">
        <v>156</v>
      </c>
      <c r="L9" s="86"/>
      <c r="M9" s="87" t="s">
        <v>143</v>
      </c>
      <c r="N9" s="88">
        <v>2022</v>
      </c>
    </row>
    <row r="10" spans="2:17" ht="24" customHeight="1" thickBot="1" x14ac:dyDescent="0.3">
      <c r="B10" s="293" t="s">
        <v>12</v>
      </c>
      <c r="C10" s="293"/>
      <c r="D10" s="294" t="str">
        <f>CONCATENATE("The ",F1," ",G1," Average is")</f>
        <v>The October 2023 Average is</v>
      </c>
      <c r="E10" s="294"/>
      <c r="F10" s="294"/>
      <c r="G10" s="20">
        <f>K13</f>
        <v>646</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97"/>
      <c r="J13" s="95" t="s">
        <v>149</v>
      </c>
      <c r="K13" s="96">
        <v>646</v>
      </c>
      <c r="M13" s="91" t="s">
        <v>150</v>
      </c>
      <c r="N13" s="93" t="s">
        <v>116</v>
      </c>
      <c r="P13" s="24"/>
      <c r="Q13" s="24"/>
    </row>
    <row r="14" spans="2:17" ht="24" customHeight="1" x14ac:dyDescent="0.25">
      <c r="B14" s="279" t="s">
        <v>16</v>
      </c>
      <c r="C14" s="279"/>
      <c r="D14" s="279"/>
      <c r="E14" s="279"/>
      <c r="F14" s="279"/>
      <c r="G14" s="279"/>
      <c r="H14" s="279"/>
      <c r="I14" s="197"/>
      <c r="J14" s="1"/>
      <c r="K14" s="1"/>
      <c r="M14" s="91" t="s">
        <v>142</v>
      </c>
      <c r="N14" s="97">
        <v>655</v>
      </c>
      <c r="P14" s="24"/>
      <c r="Q14" s="24"/>
    </row>
    <row r="15" spans="2:17" ht="24" customHeight="1" x14ac:dyDescent="0.25">
      <c r="B15" s="279" t="s">
        <v>17</v>
      </c>
      <c r="C15" s="279"/>
      <c r="D15" s="279"/>
      <c r="E15" s="279"/>
      <c r="F15" s="279"/>
      <c r="G15" s="279"/>
      <c r="H15" s="279"/>
      <c r="I15" s="197"/>
      <c r="J15" s="1"/>
      <c r="K15" s="1"/>
      <c r="M15" s="91" t="s">
        <v>151</v>
      </c>
      <c r="N15" s="97">
        <v>719</v>
      </c>
      <c r="P15" s="24"/>
      <c r="Q15" s="24"/>
    </row>
    <row r="16" spans="2:17" ht="24" customHeight="1" x14ac:dyDescent="0.25">
      <c r="B16" s="279" t="s">
        <v>18</v>
      </c>
      <c r="C16" s="279"/>
      <c r="D16" s="279"/>
      <c r="E16" s="279"/>
      <c r="F16" s="279"/>
      <c r="G16" s="279"/>
      <c r="H16" s="279"/>
      <c r="I16" s="197"/>
      <c r="J16" s="1"/>
      <c r="K16" s="1"/>
      <c r="M16" s="91" t="s">
        <v>152</v>
      </c>
      <c r="N16" s="97">
        <v>779</v>
      </c>
      <c r="P16" s="24"/>
      <c r="Q16" s="24"/>
    </row>
    <row r="17" spans="2:17" ht="24" customHeight="1" x14ac:dyDescent="0.25">
      <c r="B17" s="279" t="s">
        <v>19</v>
      </c>
      <c r="C17" s="279"/>
      <c r="D17" s="279"/>
      <c r="E17" s="279"/>
      <c r="F17" s="279"/>
      <c r="G17" s="279"/>
      <c r="H17" s="279"/>
      <c r="I17" s="197"/>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0.32405106382978732</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0.18337021276595744</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0.18337021276595744</v>
      </c>
      <c r="H23" s="253">
        <f t="shared" si="1"/>
        <v>0</v>
      </c>
      <c r="I23" s="37"/>
      <c r="M23" s="87"/>
      <c r="N23" s="88">
        <v>2023</v>
      </c>
    </row>
    <row r="24" spans="2:17" ht="29.15" customHeight="1" x14ac:dyDescent="0.3">
      <c r="B24" s="38">
        <v>702.31010000000003</v>
      </c>
      <c r="C24" s="39" t="s">
        <v>33</v>
      </c>
      <c r="D24" s="40">
        <v>63</v>
      </c>
      <c r="E24" s="40">
        <v>2.7</v>
      </c>
      <c r="F24" s="41">
        <v>65.7</v>
      </c>
      <c r="G24" s="252">
        <f t="shared" si="0"/>
        <v>0.21247659574468089</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0.21247659574468089</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0.23673191489361706</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0.23673191489361706</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0.21894468085106386</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0.23673191489361706</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0.18498723404255324</v>
      </c>
      <c r="H30" s="253">
        <f t="shared" si="2"/>
        <v>0</v>
      </c>
      <c r="I30" s="37"/>
      <c r="M30" s="91" t="s">
        <v>152</v>
      </c>
      <c r="N30" s="97">
        <v>635</v>
      </c>
    </row>
    <row r="31" spans="2:17" ht="29.15" customHeight="1" x14ac:dyDescent="0.3">
      <c r="B31" s="43" t="s">
        <v>40</v>
      </c>
      <c r="C31" s="44" t="s">
        <v>39</v>
      </c>
      <c r="D31" s="45">
        <v>65</v>
      </c>
      <c r="E31" s="45">
        <v>0.2</v>
      </c>
      <c r="F31" s="46">
        <v>65.2</v>
      </c>
      <c r="G31" s="277">
        <f t="shared" si="0"/>
        <v>0.21085957446808515</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0.18498723404255324</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0.21085957446808515</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0.21247659574468089</v>
      </c>
      <c r="H34" s="253" t="e">
        <f>IF((ABS((#REF!-#REF!)*E34/100))&gt;0.1, (#REF!-#REF!)*E34/100, 0)</f>
        <v>#REF!</v>
      </c>
      <c r="I34" s="37"/>
      <c r="M34" s="91" t="s">
        <v>156</v>
      </c>
      <c r="N34" s="97">
        <v>646</v>
      </c>
    </row>
    <row r="35" spans="2:14" ht="29.15" customHeight="1" x14ac:dyDescent="0.3">
      <c r="B35" s="38" t="s">
        <v>45</v>
      </c>
      <c r="C35" s="39" t="s">
        <v>46</v>
      </c>
      <c r="D35" s="40">
        <v>63</v>
      </c>
      <c r="E35" s="40">
        <v>2.7</v>
      </c>
      <c r="F35" s="41">
        <v>65.7</v>
      </c>
      <c r="G35" s="252">
        <f t="shared" si="0"/>
        <v>0.21247659574468089</v>
      </c>
      <c r="H35" s="253" t="e">
        <f>IF((ABS((#REF!-#REF!)*E35/100))&gt;0.1, (#REF!-#REF!)*E35/100, 0)</f>
        <v>#REF!</v>
      </c>
      <c r="I35" s="37"/>
      <c r="M35" s="91" t="s">
        <v>157</v>
      </c>
      <c r="N35" s="97"/>
    </row>
    <row r="36" spans="2:14" ht="29.15" customHeight="1" thickBot="1" x14ac:dyDescent="0.35">
      <c r="B36" s="38" t="s">
        <v>47</v>
      </c>
      <c r="C36" s="39" t="s">
        <v>48</v>
      </c>
      <c r="D36" s="40">
        <v>65</v>
      </c>
      <c r="E36" s="40">
        <v>8.1999999999999993</v>
      </c>
      <c r="F36" s="41">
        <v>73.2</v>
      </c>
      <c r="G36" s="252">
        <f t="shared" si="0"/>
        <v>0.23673191489361706</v>
      </c>
      <c r="H36" s="253" t="e">
        <f>IF((ABS((#REF!-#REF!)*E36/100))&gt;0.1, (#REF!-#REF!)*E36/100, 0)</f>
        <v>#REF!</v>
      </c>
      <c r="I36" s="37"/>
      <c r="M36" s="101" t="s">
        <v>158</v>
      </c>
      <c r="N36" s="102"/>
    </row>
    <row r="37" spans="2:14" ht="29.15" customHeight="1" x14ac:dyDescent="0.3">
      <c r="B37" s="38">
        <v>702.40009999999995</v>
      </c>
      <c r="C37" s="39" t="s">
        <v>49</v>
      </c>
      <c r="D37" s="40">
        <v>60</v>
      </c>
      <c r="E37" s="40">
        <v>2.7</v>
      </c>
      <c r="F37" s="41">
        <v>62.7</v>
      </c>
      <c r="G37" s="252">
        <f t="shared" si="0"/>
        <v>0.20277446808510638</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0.20277446808510638</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0.21894468085106386</v>
      </c>
      <c r="H39" s="253" t="e">
        <f>IF((ABS((#REF!-#REF!)*E39/100))&gt;0.1, (#REF!-#REF!)*E39/100, 0)</f>
        <v>#REF!</v>
      </c>
      <c r="I39" s="37"/>
      <c r="M39" s="91" t="s">
        <v>146</v>
      </c>
      <c r="N39" s="97"/>
    </row>
    <row r="40" spans="2:14" ht="29.15" customHeight="1" x14ac:dyDescent="0.3">
      <c r="B40" s="38">
        <v>702.42010000000005</v>
      </c>
      <c r="C40" s="39" t="s">
        <v>52</v>
      </c>
      <c r="D40" s="40">
        <v>65</v>
      </c>
      <c r="E40" s="40">
        <v>10.199999999999999</v>
      </c>
      <c r="F40" s="41">
        <v>75.2</v>
      </c>
      <c r="G40" s="252">
        <f t="shared" si="0"/>
        <v>0.24320000000000003</v>
      </c>
      <c r="H40" s="253" t="e">
        <f>IF((ABS((#REF!-#REF!)*E40/100))&gt;0.1, (#REF!-#REF!)*E40/100, 0)</f>
        <v>#REF!</v>
      </c>
      <c r="I40" s="37"/>
      <c r="M40" s="91" t="s">
        <v>148</v>
      </c>
      <c r="N40" s="97"/>
    </row>
    <row r="41" spans="2:14" ht="29.15" customHeight="1" x14ac:dyDescent="0.3">
      <c r="B41" s="38">
        <v>702.43010000000004</v>
      </c>
      <c r="C41" s="39" t="s">
        <v>53</v>
      </c>
      <c r="D41" s="40">
        <v>65</v>
      </c>
      <c r="E41" s="40">
        <v>10.199999999999999</v>
      </c>
      <c r="F41" s="41">
        <v>75.2</v>
      </c>
      <c r="G41" s="252">
        <f t="shared" si="0"/>
        <v>0.24320000000000003</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0.18498723404255324</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0.21085957446808515</v>
      </c>
      <c r="H43" s="278" t="e">
        <f>IF((ABS((#REF!-#REF!)*E43/100))&gt;0.1, (#REF!-#REF!)*E43/100, 0)</f>
        <v>#REF!</v>
      </c>
      <c r="I43" s="37"/>
    </row>
    <row r="44" spans="2:14" ht="29.15" customHeight="1" x14ac:dyDescent="0.3">
      <c r="B44" s="38" t="s">
        <v>57</v>
      </c>
      <c r="C44" s="39" t="s">
        <v>58</v>
      </c>
      <c r="D44" s="40">
        <v>57</v>
      </c>
      <c r="E44" s="40">
        <v>0.2</v>
      </c>
      <c r="F44" s="41">
        <v>57.2</v>
      </c>
      <c r="G44" s="252">
        <f t="shared" si="0"/>
        <v>0.18498723404255324</v>
      </c>
      <c r="H44" s="253" t="e">
        <f>IF((ABS((#REF!-#REF!)*E44/100))&gt;0.1, (#REF!-#REF!)*E44/100, 0)</f>
        <v>#REF!</v>
      </c>
      <c r="I44" s="37"/>
    </row>
    <row r="45" spans="2:14" ht="29.15" customHeight="1" x14ac:dyDescent="0.3">
      <c r="B45" s="43" t="s">
        <v>59</v>
      </c>
      <c r="C45" s="44" t="s">
        <v>58</v>
      </c>
      <c r="D45" s="45">
        <v>65</v>
      </c>
      <c r="E45" s="47">
        <v>0.2</v>
      </c>
      <c r="F45" s="46">
        <v>65.2</v>
      </c>
      <c r="G45" s="277">
        <f t="shared" si="0"/>
        <v>0.21085957446808515</v>
      </c>
      <c r="H45" s="278" t="e">
        <f>IF((ABS((#REF!-#REF!)*E45/100))&gt;0.1, (#REF!-#REF!)*E45/100, 0)</f>
        <v>#REF!</v>
      </c>
      <c r="I45" s="37"/>
    </row>
    <row r="46" spans="2:14" ht="29.15" customHeight="1" x14ac:dyDescent="0.3">
      <c r="B46" s="38">
        <v>702.46010000000001</v>
      </c>
      <c r="C46" s="39" t="s">
        <v>60</v>
      </c>
      <c r="D46" s="40">
        <v>62</v>
      </c>
      <c r="E46" s="40">
        <v>0.2</v>
      </c>
      <c r="F46" s="41">
        <v>62.2</v>
      </c>
      <c r="G46" s="252">
        <f t="shared" si="0"/>
        <v>0.20115744680851066</v>
      </c>
      <c r="H46" s="253" t="e">
        <f>IF((ABS((#REF!-#REF!)*E46/100))&gt;0.1, (#REF!-#REF!)*E46/100, 0)</f>
        <v>#REF!</v>
      </c>
      <c r="I46" s="37"/>
    </row>
    <row r="47" spans="2:14" ht="29.15" customHeight="1" x14ac:dyDescent="0.3">
      <c r="B47" s="38" t="s">
        <v>61</v>
      </c>
      <c r="C47" s="39" t="s">
        <v>62</v>
      </c>
      <c r="D47" s="40">
        <v>60</v>
      </c>
      <c r="E47" s="40">
        <v>2.7</v>
      </c>
      <c r="F47" s="41">
        <v>62.7</v>
      </c>
      <c r="G47" s="252">
        <f t="shared" si="0"/>
        <v>0.20277446808510638</v>
      </c>
      <c r="H47" s="253" t="e">
        <f>IF((ABS((#REF!-#REF!)*E47/100))&gt;0.1, (#REF!-#REF!)*E47/100, 0)</f>
        <v>#REF!</v>
      </c>
      <c r="I47" s="37"/>
    </row>
    <row r="48" spans="2:14" ht="29.15" customHeight="1" x14ac:dyDescent="0.3">
      <c r="B48" s="38" t="s">
        <v>63</v>
      </c>
      <c r="C48" s="39" t="s">
        <v>64</v>
      </c>
      <c r="D48" s="40">
        <v>65</v>
      </c>
      <c r="E48" s="40">
        <v>2.7</v>
      </c>
      <c r="F48" s="41">
        <v>67.7</v>
      </c>
      <c r="G48" s="252">
        <f t="shared" si="0"/>
        <v>0.21894468085106386</v>
      </c>
      <c r="H48" s="253" t="e">
        <f>IF((ABS((#REF!-#REF!)*E48/100))&gt;0.1, (#REF!-#REF!)*E48/100, 0)</f>
        <v>#REF!</v>
      </c>
      <c r="I48" s="37"/>
    </row>
    <row r="49" spans="2:17" ht="29.15" customHeight="1" x14ac:dyDescent="0.3">
      <c r="B49" s="38" t="s">
        <v>65</v>
      </c>
      <c r="C49" s="39" t="s">
        <v>66</v>
      </c>
      <c r="D49" s="40">
        <v>62</v>
      </c>
      <c r="E49" s="40">
        <v>0.2</v>
      </c>
      <c r="F49" s="41">
        <v>62.2</v>
      </c>
      <c r="G49" s="252">
        <f t="shared" si="0"/>
        <v>0.20115744680851066</v>
      </c>
      <c r="H49" s="253" t="e">
        <f>IF((ABS((#REF!-#REF!)*E49/100))&gt;0.1, (#REF!-#REF!)*E49/100, 0)</f>
        <v>#REF!</v>
      </c>
      <c r="I49" s="37"/>
    </row>
    <row r="50" spans="2:17" ht="29.15" customHeight="1" x14ac:dyDescent="0.3">
      <c r="B50" s="38" t="s">
        <v>67</v>
      </c>
      <c r="C50" s="39" t="s">
        <v>68</v>
      </c>
      <c r="D50" s="40">
        <v>40</v>
      </c>
      <c r="E50" s="40">
        <v>0.2</v>
      </c>
      <c r="F50" s="41">
        <v>40.200000000000003</v>
      </c>
      <c r="G50" s="252">
        <f t="shared" si="0"/>
        <v>0.13000851063829788</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0.21344680851063833</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0.18175319148936173</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2.1356E-2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0.30788085106382984</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1.5276000000000001E-2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2.9661111111111116E-3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6.9919999999999991</v>
      </c>
      <c r="H73" s="260" t="e">
        <f>IF((ABS((#REF!-#REF!)*E73/100))&gt;0.1, (#REF!-#REF!)*E73/100, 0)</f>
        <v>#REF!</v>
      </c>
      <c r="I73" s="37"/>
    </row>
    <row r="74" spans="2:17" ht="22" customHeight="1" x14ac:dyDescent="0.3">
      <c r="B74" s="66" t="s">
        <v>91</v>
      </c>
      <c r="C74" s="62" t="s">
        <v>92</v>
      </c>
      <c r="D74" s="40">
        <v>9</v>
      </c>
      <c r="E74" s="40">
        <v>0.2</v>
      </c>
      <c r="F74" s="41">
        <v>9.1999999999999993</v>
      </c>
      <c r="G74" s="252">
        <f t="shared" si="3"/>
        <v>6.9919999999999991</v>
      </c>
      <c r="H74" s="253" t="e">
        <f>IF((ABS((#REF!-#REF!)*E74/100))&gt;0.1, (#REF!-#REF!)*E74/100, 0)</f>
        <v>#REF!</v>
      </c>
      <c r="I74" s="37"/>
    </row>
    <row r="75" spans="2:17" ht="22" customHeight="1" x14ac:dyDescent="0.3">
      <c r="B75" s="66" t="s">
        <v>93</v>
      </c>
      <c r="C75" s="62" t="s">
        <v>94</v>
      </c>
      <c r="D75" s="40">
        <v>9</v>
      </c>
      <c r="E75" s="40">
        <v>0.2</v>
      </c>
      <c r="F75" s="41">
        <v>9.1999999999999993</v>
      </c>
      <c r="G75" s="252">
        <f t="shared" si="3"/>
        <v>6.9919999999999991</v>
      </c>
      <c r="H75" s="253" t="e">
        <f>IF((ABS((#REF!-#REF!)*E75/100))&gt;0.1, (#REF!-#REF!)*E75/100, 0)</f>
        <v>#REF!</v>
      </c>
      <c r="I75" s="37"/>
    </row>
    <row r="76" spans="2:17" ht="22" customHeight="1" x14ac:dyDescent="0.3">
      <c r="B76" s="66" t="s">
        <v>95</v>
      </c>
      <c r="C76" s="62" t="s">
        <v>96</v>
      </c>
      <c r="D76" s="40">
        <v>7.5</v>
      </c>
      <c r="E76" s="40">
        <v>0.2</v>
      </c>
      <c r="F76" s="41">
        <v>7.7</v>
      </c>
      <c r="G76" s="252">
        <f t="shared" si="3"/>
        <v>5.8520000000000003</v>
      </c>
      <c r="H76" s="253" t="e">
        <f>IF((ABS((#REF!-#REF!)*E76/100))&gt;0.1, (#REF!-#REF!)*E76/100, 0)</f>
        <v>#REF!</v>
      </c>
      <c r="I76" s="37"/>
    </row>
    <row r="77" spans="2:17" ht="22" customHeight="1" x14ac:dyDescent="0.3">
      <c r="B77" s="66" t="s">
        <v>97</v>
      </c>
      <c r="C77" s="62" t="s">
        <v>98</v>
      </c>
      <c r="D77" s="40">
        <v>7.5</v>
      </c>
      <c r="E77" s="40">
        <v>0.2</v>
      </c>
      <c r="F77" s="41">
        <v>7.7</v>
      </c>
      <c r="G77" s="252">
        <f t="shared" si="3"/>
        <v>5.8520000000000003</v>
      </c>
      <c r="H77" s="253" t="e">
        <f>IF((ABS((#REF!-#REF!)*E77/100))&gt;0.1, (#REF!-#REF!)*E77/100, 0)</f>
        <v>#REF!</v>
      </c>
      <c r="I77" s="37"/>
    </row>
    <row r="78" spans="2:17" ht="22" customHeight="1" x14ac:dyDescent="0.3">
      <c r="B78" s="66" t="s">
        <v>99</v>
      </c>
      <c r="C78" s="62" t="s">
        <v>100</v>
      </c>
      <c r="D78" s="40">
        <v>7.5</v>
      </c>
      <c r="E78" s="40">
        <v>0.2</v>
      </c>
      <c r="F78" s="41">
        <v>7.7</v>
      </c>
      <c r="G78" s="252">
        <f t="shared" si="3"/>
        <v>5.8520000000000003</v>
      </c>
      <c r="H78" s="253" t="e">
        <f>IF((ABS((#REF!-#REF!)*E78/100))&gt;0.1, (#REF!-#REF!)*E78/100, 0)</f>
        <v>#REF!</v>
      </c>
      <c r="I78" s="37"/>
    </row>
    <row r="79" spans="2:17" ht="22" customHeight="1" x14ac:dyDescent="0.3">
      <c r="B79" s="66" t="s">
        <v>101</v>
      </c>
      <c r="C79" s="62" t="s">
        <v>102</v>
      </c>
      <c r="D79" s="40">
        <v>7.5</v>
      </c>
      <c r="E79" s="40">
        <v>0.2</v>
      </c>
      <c r="F79" s="41">
        <v>7.7</v>
      </c>
      <c r="G79" s="252">
        <f t="shared" si="3"/>
        <v>5.8520000000000003</v>
      </c>
      <c r="H79" s="253" t="e">
        <f>IF((ABS((#REF!-#REF!)*E79/100))&gt;0.1, (#REF!-#REF!)*E79/100, 0)</f>
        <v>#REF!</v>
      </c>
      <c r="I79" s="37"/>
    </row>
    <row r="80" spans="2:17" ht="22" customHeight="1" x14ac:dyDescent="0.25">
      <c r="B80" s="66" t="s">
        <v>103</v>
      </c>
      <c r="C80" s="62" t="s">
        <v>104</v>
      </c>
      <c r="D80" s="40">
        <v>13.5</v>
      </c>
      <c r="E80" s="40">
        <v>0.2</v>
      </c>
      <c r="F80" s="41">
        <v>13.7</v>
      </c>
      <c r="G80" s="252">
        <f t="shared" si="3"/>
        <v>10.412000000000001</v>
      </c>
      <c r="H80" s="253" t="e">
        <f>IF((ABS((#REF!-#REF!)*E80/100))&gt;0.1, (#REF!-#REF!)*E80/100, 0)</f>
        <v>#REF!</v>
      </c>
    </row>
    <row r="81" spans="2:14" ht="22" customHeight="1" thickBot="1" x14ac:dyDescent="0.3">
      <c r="B81" s="13" t="s">
        <v>105</v>
      </c>
      <c r="C81" s="67" t="s">
        <v>106</v>
      </c>
      <c r="D81" s="68">
        <v>12</v>
      </c>
      <c r="E81" s="68">
        <v>0.2</v>
      </c>
      <c r="F81" s="69">
        <v>12.2</v>
      </c>
      <c r="G81" s="250">
        <f t="shared" si="3"/>
        <v>9.2719999999999985</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5.7</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5.7</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96"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0.32405106382978732</v>
      </c>
      <c r="E96" s="105" t="s">
        <v>163</v>
      </c>
      <c r="F96" s="80">
        <f>(3+G21)</f>
        <v>3.3240510638297875</v>
      </c>
      <c r="G96" s="18"/>
      <c r="H96" s="18"/>
      <c r="J96" s="10"/>
      <c r="K96" s="10"/>
      <c r="L96" s="10"/>
      <c r="M96" s="1"/>
      <c r="N96" s="1"/>
    </row>
    <row r="97" spans="2:17" ht="43.5" customHeight="1" x14ac:dyDescent="0.4">
      <c r="B97" s="227" t="s">
        <v>164</v>
      </c>
      <c r="C97" s="227"/>
      <c r="D97" s="106">
        <f>F96</f>
        <v>3.3240510638297875</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96"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0.18175319148936173</v>
      </c>
      <c r="E107" s="105" t="s">
        <v>163</v>
      </c>
      <c r="F107" s="80">
        <f>(45+G60)</f>
        <v>45.181753191489364</v>
      </c>
      <c r="G107" s="18"/>
      <c r="H107" s="18"/>
      <c r="J107" s="10"/>
      <c r="K107" s="10"/>
      <c r="L107" s="10"/>
      <c r="M107" s="1"/>
      <c r="N107" s="1"/>
    </row>
    <row r="108" spans="2:17" ht="43.5" customHeight="1" x14ac:dyDescent="0.4">
      <c r="B108" s="227" t="s">
        <v>164</v>
      </c>
      <c r="C108" s="227"/>
      <c r="D108" s="106">
        <f>F107</f>
        <v>45.181753191489364</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96"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1.5276000000000001E-2</v>
      </c>
      <c r="E118" s="105" t="s">
        <v>163</v>
      </c>
      <c r="F118" s="80">
        <f>(45+G66)</f>
        <v>45.015276</v>
      </c>
      <c r="G118" s="18"/>
      <c r="H118" s="18"/>
      <c r="J118" s="10"/>
      <c r="K118" s="10"/>
      <c r="L118" s="10"/>
      <c r="M118" s="1"/>
      <c r="N118" s="1"/>
    </row>
    <row r="119" spans="2:17" ht="43.5" customHeight="1" x14ac:dyDescent="0.4">
      <c r="B119" s="227" t="s">
        <v>164</v>
      </c>
      <c r="C119" s="227"/>
      <c r="D119" s="106">
        <f>F118</f>
        <v>45.015276</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96"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2.9661111111111116E-3</v>
      </c>
      <c r="E129" s="105" t="s">
        <v>163</v>
      </c>
      <c r="F129" s="80">
        <f>(1500+G69)</f>
        <v>1500.0029661111112</v>
      </c>
      <c r="G129" s="18"/>
      <c r="H129" s="18"/>
      <c r="J129" s="10"/>
      <c r="K129" s="10"/>
      <c r="L129" s="10"/>
      <c r="M129" s="1"/>
      <c r="N129" s="1"/>
    </row>
    <row r="130" spans="2:17" ht="43.5" customHeight="1" x14ac:dyDescent="0.4">
      <c r="B130" s="227" t="s">
        <v>164</v>
      </c>
      <c r="C130" s="227"/>
      <c r="D130" s="106">
        <f>F129</f>
        <v>1500.0029661111112</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6.9919999999999991</v>
      </c>
      <c r="E140" s="105" t="s">
        <v>163</v>
      </c>
      <c r="F140" s="80">
        <f>(200+G73)</f>
        <v>206.99199999999999</v>
      </c>
      <c r="G140" s="18"/>
      <c r="H140" s="18"/>
      <c r="J140" s="10"/>
      <c r="K140" s="10"/>
      <c r="L140" s="10"/>
      <c r="M140" s="1"/>
      <c r="N140" s="1"/>
    </row>
    <row r="141" spans="2:17" ht="18" x14ac:dyDescent="0.4">
      <c r="B141" s="227" t="s">
        <v>164</v>
      </c>
      <c r="C141" s="227"/>
      <c r="D141" s="106">
        <f>F140</f>
        <v>206.99199999999999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bGVk2Et8snmvQtjp9bBtbiKUl5PUye3aXvzXMC9xE2UJ/uBG/FcTeOCKGPAXy5gVRzeA0nbJRXr4nZFqoPgi8A==" saltValue="AVjWFf/XqO3DmKHah8JKKA=="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73A89D7B-6F2E-4949-A603-4A18A35BEC8D}">
      <formula1>$M$11:$M$22</formula1>
    </dataValidation>
    <dataValidation type="list" allowBlank="1" showInputMessage="1" showErrorMessage="1" sqref="K13" xr:uid="{D4FD5AB8-3E82-4323-8C49-CDC318B849E5}">
      <formula1>$N$9:$N$42</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2495A589-9CB4-4385-8147-99CA3CE62F68}">
      <formula1>#REF!</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F9AD429D-6E01-47EC-8B8D-2B96DAC19E66}">
      <formula1>$N$9:$N$9</formula1>
    </dataValidation>
    <dataValidation type="list" allowBlank="1" showInputMessage="1" showErrorMessage="1" sqref="K8" xr:uid="{23E1BF85-B7B4-4ACC-929B-1F50F3A265CD}">
      <formula1>"2022,2023,2024,2025, 2026"</formula1>
    </dataValidation>
  </dataValidations>
  <hyperlinks>
    <hyperlink ref="M9" r:id="rId1" display="https://www.dot.ny.gov/main/business-center/contractors/construction-division/fuel-asphalt-steel-price-adjustments?nd=nysdot" xr:uid="{C6D27773-D50E-4B5D-8B37-56C8456B01CA}"/>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B9109-D274-430A-81E5-C5AAE093435F}">
  <dimension ref="B1:Q144"/>
  <sheetViews>
    <sheetView showGridLines="0" showRowColHeaders="0" zoomScale="90" zoomScaleNormal="90" workbookViewId="0">
      <selection activeCell="J1" sqref="J1:N1048576"/>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September</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95" t="s">
        <v>159</v>
      </c>
      <c r="G4" s="301" t="s">
        <v>160</v>
      </c>
      <c r="H4" s="302"/>
      <c r="I4" s="194"/>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September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93"/>
      <c r="J8" s="84" t="s">
        <v>140</v>
      </c>
      <c r="K8" s="85">
        <v>2023</v>
      </c>
      <c r="M8" s="290"/>
      <c r="N8" s="291"/>
    </row>
    <row r="9" spans="2:17" ht="24" customHeight="1" x14ac:dyDescent="0.25">
      <c r="B9" s="279" t="s">
        <v>11</v>
      </c>
      <c r="C9" s="279"/>
      <c r="D9" s="279"/>
      <c r="E9" s="279"/>
      <c r="F9" s="279"/>
      <c r="G9" s="279"/>
      <c r="H9" s="279"/>
      <c r="I9" s="193"/>
      <c r="J9" s="84" t="s">
        <v>141</v>
      </c>
      <c r="K9" s="85" t="s">
        <v>155</v>
      </c>
      <c r="L9" s="86"/>
      <c r="M9" s="87" t="s">
        <v>143</v>
      </c>
      <c r="N9" s="88">
        <v>2022</v>
      </c>
    </row>
    <row r="10" spans="2:17" ht="24" customHeight="1" thickBot="1" x14ac:dyDescent="0.3">
      <c r="B10" s="293" t="s">
        <v>12</v>
      </c>
      <c r="C10" s="293"/>
      <c r="D10" s="294" t="str">
        <f>CONCATENATE("The ",F1," ",G1," Average is")</f>
        <v>The September 2023 Average is</v>
      </c>
      <c r="E10" s="294"/>
      <c r="F10" s="294"/>
      <c r="G10" s="20">
        <f>K13</f>
        <v>645</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93"/>
      <c r="J13" s="95" t="s">
        <v>149</v>
      </c>
      <c r="K13" s="96">
        <v>645</v>
      </c>
      <c r="M13" s="91" t="s">
        <v>150</v>
      </c>
      <c r="N13" s="93" t="s">
        <v>116</v>
      </c>
      <c r="P13" s="24"/>
      <c r="Q13" s="24"/>
    </row>
    <row r="14" spans="2:17" ht="24" customHeight="1" x14ac:dyDescent="0.25">
      <c r="B14" s="279" t="s">
        <v>16</v>
      </c>
      <c r="C14" s="279"/>
      <c r="D14" s="279"/>
      <c r="E14" s="279"/>
      <c r="F14" s="279"/>
      <c r="G14" s="279"/>
      <c r="H14" s="279"/>
      <c r="I14" s="193"/>
      <c r="J14" s="1"/>
      <c r="K14" s="1"/>
      <c r="M14" s="91" t="s">
        <v>142</v>
      </c>
      <c r="N14" s="97">
        <v>655</v>
      </c>
      <c r="P14" s="24"/>
      <c r="Q14" s="24"/>
    </row>
    <row r="15" spans="2:17" ht="24" customHeight="1" x14ac:dyDescent="0.25">
      <c r="B15" s="279" t="s">
        <v>17</v>
      </c>
      <c r="C15" s="279"/>
      <c r="D15" s="279"/>
      <c r="E15" s="279"/>
      <c r="F15" s="279"/>
      <c r="G15" s="279"/>
      <c r="H15" s="279"/>
      <c r="I15" s="193"/>
      <c r="J15" s="1"/>
      <c r="K15" s="1"/>
      <c r="M15" s="91" t="s">
        <v>151</v>
      </c>
      <c r="N15" s="97">
        <v>719</v>
      </c>
      <c r="P15" s="24"/>
      <c r="Q15" s="24"/>
    </row>
    <row r="16" spans="2:17" ht="24" customHeight="1" x14ac:dyDescent="0.25">
      <c r="B16" s="279" t="s">
        <v>18</v>
      </c>
      <c r="C16" s="279"/>
      <c r="D16" s="279"/>
      <c r="E16" s="279"/>
      <c r="F16" s="279"/>
      <c r="G16" s="279"/>
      <c r="H16" s="279"/>
      <c r="I16" s="193"/>
      <c r="J16" s="1"/>
      <c r="K16" s="1"/>
      <c r="M16" s="91" t="s">
        <v>152</v>
      </c>
      <c r="N16" s="97">
        <v>779</v>
      </c>
      <c r="P16" s="24"/>
      <c r="Q16" s="24"/>
    </row>
    <row r="17" spans="2:17" ht="24" customHeight="1" x14ac:dyDescent="0.25">
      <c r="B17" s="279" t="s">
        <v>19</v>
      </c>
      <c r="C17" s="279"/>
      <c r="D17" s="279"/>
      <c r="E17" s="279"/>
      <c r="F17" s="279"/>
      <c r="G17" s="279"/>
      <c r="H17" s="279"/>
      <c r="I17" s="193"/>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155</v>
      </c>
      <c r="N19" s="97">
        <v>806</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156</v>
      </c>
      <c r="N20" s="97">
        <v>764</v>
      </c>
      <c r="P20" s="24"/>
      <c r="Q20" s="24"/>
    </row>
    <row r="21" spans="2:17" ht="29.15" customHeight="1" x14ac:dyDescent="0.3">
      <c r="B21" s="32" t="s">
        <v>29</v>
      </c>
      <c r="C21" s="33" t="s">
        <v>30</v>
      </c>
      <c r="D21" s="34">
        <v>100</v>
      </c>
      <c r="E21" s="35">
        <v>0.2</v>
      </c>
      <c r="F21" s="36">
        <v>100.2</v>
      </c>
      <c r="G21" s="259">
        <f t="shared" ref="G21:G50" si="0">IF((ABS((($K$13-$K$12)/235)*F21/100))&gt;0.01, ((($K$13-$K$12)/235)*F21/100), 0)</f>
        <v>0.31978723404255321</v>
      </c>
      <c r="H21" s="260" t="e">
        <f t="shared" ref="H21:H26" si="1">IF((ABS((J13-J12)*E21/100))&gt;0.1, (J13-J12)*E21/100, 0)</f>
        <v>#VALUE!</v>
      </c>
      <c r="I21" s="37"/>
      <c r="K21" s="99"/>
      <c r="L21" s="1"/>
      <c r="M21" s="91" t="s">
        <v>157</v>
      </c>
      <c r="N21" s="97">
        <v>690</v>
      </c>
      <c r="P21" s="24"/>
      <c r="Q21" s="24"/>
    </row>
    <row r="22" spans="2:17" ht="29.15" customHeight="1" thickBot="1" x14ac:dyDescent="0.35">
      <c r="B22" s="38">
        <v>702.30010000000004</v>
      </c>
      <c r="C22" s="39" t="s">
        <v>31</v>
      </c>
      <c r="D22" s="40">
        <v>55</v>
      </c>
      <c r="E22" s="40">
        <v>1.7</v>
      </c>
      <c r="F22" s="41">
        <v>56.7</v>
      </c>
      <c r="G22" s="252">
        <f t="shared" si="0"/>
        <v>0.18095744680851067</v>
      </c>
      <c r="H22" s="253" t="e">
        <f t="shared" si="1"/>
        <v>#VALUE!</v>
      </c>
      <c r="I22" s="37"/>
      <c r="M22" s="101" t="s">
        <v>158</v>
      </c>
      <c r="N22" s="102">
        <v>640</v>
      </c>
    </row>
    <row r="23" spans="2:17" ht="29.15" customHeight="1" x14ac:dyDescent="0.3">
      <c r="B23" s="38">
        <v>702.30020000000002</v>
      </c>
      <c r="C23" s="39" t="s">
        <v>32</v>
      </c>
      <c r="D23" s="40">
        <v>55</v>
      </c>
      <c r="E23" s="40">
        <v>1.7</v>
      </c>
      <c r="F23" s="41">
        <v>56.7</v>
      </c>
      <c r="G23" s="252">
        <f t="shared" si="0"/>
        <v>0.18095744680851067</v>
      </c>
      <c r="H23" s="253">
        <f t="shared" si="1"/>
        <v>0</v>
      </c>
      <c r="I23" s="37"/>
      <c r="M23" s="87"/>
      <c r="N23" s="88">
        <v>2023</v>
      </c>
    </row>
    <row r="24" spans="2:17" ht="29.15" customHeight="1" x14ac:dyDescent="0.3">
      <c r="B24" s="38">
        <v>702.31010000000003</v>
      </c>
      <c r="C24" s="39" t="s">
        <v>33</v>
      </c>
      <c r="D24" s="40">
        <v>63</v>
      </c>
      <c r="E24" s="40">
        <v>2.7</v>
      </c>
      <c r="F24" s="41">
        <v>65.7</v>
      </c>
      <c r="G24" s="252">
        <f t="shared" si="0"/>
        <v>0.2096808510638298</v>
      </c>
      <c r="H24" s="253">
        <f t="shared" si="1"/>
        <v>0</v>
      </c>
      <c r="I24" s="37"/>
      <c r="M24" s="91" t="s">
        <v>144</v>
      </c>
      <c r="N24" s="92" t="s">
        <v>145</v>
      </c>
    </row>
    <row r="25" spans="2:17" ht="29.15" customHeight="1" x14ac:dyDescent="0.3">
      <c r="B25" s="38">
        <v>702.31020000000001</v>
      </c>
      <c r="C25" s="39" t="s">
        <v>34</v>
      </c>
      <c r="D25" s="40">
        <v>63</v>
      </c>
      <c r="E25" s="40">
        <v>2.7</v>
      </c>
      <c r="F25" s="41">
        <v>65.7</v>
      </c>
      <c r="G25" s="252">
        <f t="shared" si="0"/>
        <v>0.2096808510638298</v>
      </c>
      <c r="H25" s="253">
        <f t="shared" si="1"/>
        <v>0</v>
      </c>
      <c r="I25" s="37"/>
      <c r="M25" s="91" t="s">
        <v>146</v>
      </c>
      <c r="N25" s="97">
        <v>626</v>
      </c>
    </row>
    <row r="26" spans="2:17" ht="29.15" customHeight="1" x14ac:dyDescent="0.3">
      <c r="B26" s="38">
        <v>702.32010000000002</v>
      </c>
      <c r="C26" s="39" t="s">
        <v>35</v>
      </c>
      <c r="D26" s="40">
        <v>65</v>
      </c>
      <c r="E26" s="40">
        <v>8.1999999999999993</v>
      </c>
      <c r="F26" s="41">
        <v>73.2</v>
      </c>
      <c r="G26" s="252">
        <f t="shared" si="0"/>
        <v>0.23361702127659575</v>
      </c>
      <c r="H26" s="253">
        <f t="shared" si="1"/>
        <v>0</v>
      </c>
      <c r="I26" s="37"/>
      <c r="M26" s="91" t="s">
        <v>148</v>
      </c>
      <c r="N26" s="97">
        <v>608</v>
      </c>
    </row>
    <row r="27" spans="2:17" ht="29.15" customHeight="1" x14ac:dyDescent="0.3">
      <c r="B27" s="38">
        <v>702.33010000000002</v>
      </c>
      <c r="C27" s="39" t="s">
        <v>36</v>
      </c>
      <c r="D27" s="40">
        <v>65</v>
      </c>
      <c r="E27" s="40">
        <v>8.1999999999999993</v>
      </c>
      <c r="F27" s="41">
        <v>73.2</v>
      </c>
      <c r="G27" s="252">
        <f t="shared" si="0"/>
        <v>0.23361702127659575</v>
      </c>
      <c r="H27" s="253" t="e">
        <f>IF((ABS((#REF!-J18)*E27/100))&gt;0.1, (#REF!-J18)*E27/100, 0)</f>
        <v>#REF!</v>
      </c>
      <c r="I27" s="37"/>
      <c r="M27" s="91" t="s">
        <v>150</v>
      </c>
      <c r="N27" s="97">
        <v>617</v>
      </c>
    </row>
    <row r="28" spans="2:17" ht="29.15" customHeight="1" x14ac:dyDescent="0.3">
      <c r="B28" s="38">
        <v>702.34010000000001</v>
      </c>
      <c r="C28" s="39" t="s">
        <v>37</v>
      </c>
      <c r="D28" s="40">
        <v>65</v>
      </c>
      <c r="E28" s="40">
        <v>2.7</v>
      </c>
      <c r="F28" s="41">
        <v>67.7</v>
      </c>
      <c r="G28" s="252">
        <f t="shared" si="0"/>
        <v>0.21606382978723407</v>
      </c>
      <c r="H28" s="253" t="e">
        <f>IF((ABS((J19-#REF!)*E28/100))&gt;0.1, (J19-#REF!)*E28/100, 0)</f>
        <v>#REF!</v>
      </c>
      <c r="I28" s="37"/>
      <c r="M28" s="91" t="s">
        <v>142</v>
      </c>
      <c r="N28" s="97">
        <v>612</v>
      </c>
    </row>
    <row r="29" spans="2:17" ht="29.15" customHeight="1" x14ac:dyDescent="0.3">
      <c r="B29" s="38">
        <v>702.34019999999998</v>
      </c>
      <c r="C29" s="39" t="s">
        <v>38</v>
      </c>
      <c r="D29" s="40">
        <v>65</v>
      </c>
      <c r="E29" s="42">
        <v>8.1999999999999993</v>
      </c>
      <c r="F29" s="41">
        <v>73.2</v>
      </c>
      <c r="G29" s="252">
        <f t="shared" si="0"/>
        <v>0.23361702127659575</v>
      </c>
      <c r="H29" s="253">
        <f t="shared" ref="H29:H30" si="2">IF((ABS((J20-J19)*E29/100))&gt;0.1, (J20-J19)*E29/100, 0)</f>
        <v>0</v>
      </c>
      <c r="I29" s="37"/>
      <c r="M29" s="91" t="s">
        <v>151</v>
      </c>
      <c r="N29" s="97">
        <v>621</v>
      </c>
    </row>
    <row r="30" spans="2:17" ht="29.15" customHeight="1" x14ac:dyDescent="0.3">
      <c r="B30" s="38">
        <v>702.3501</v>
      </c>
      <c r="C30" s="39" t="s">
        <v>39</v>
      </c>
      <c r="D30" s="40">
        <v>57</v>
      </c>
      <c r="E30" s="40">
        <v>0.2</v>
      </c>
      <c r="F30" s="41">
        <v>57.2</v>
      </c>
      <c r="G30" s="252">
        <f t="shared" si="0"/>
        <v>0.18255319148936175</v>
      </c>
      <c r="H30" s="253">
        <f t="shared" si="2"/>
        <v>0</v>
      </c>
      <c r="I30" s="37"/>
      <c r="M30" s="91" t="s">
        <v>152</v>
      </c>
      <c r="N30" s="97">
        <v>635</v>
      </c>
    </row>
    <row r="31" spans="2:17" ht="29.15" customHeight="1" x14ac:dyDescent="0.3">
      <c r="B31" s="43" t="s">
        <v>40</v>
      </c>
      <c r="C31" s="44" t="s">
        <v>39</v>
      </c>
      <c r="D31" s="45">
        <v>65</v>
      </c>
      <c r="E31" s="45">
        <v>0.2</v>
      </c>
      <c r="F31" s="46">
        <v>65.2</v>
      </c>
      <c r="G31" s="277">
        <f t="shared" si="0"/>
        <v>0.20808510638297875</v>
      </c>
      <c r="H31" s="278" t="e">
        <f>IF((ABS((#REF!-J21)*E31/100))&gt;0.1, (#REF!-J21)*E31/100, 0)</f>
        <v>#REF!</v>
      </c>
      <c r="I31" s="37"/>
      <c r="M31" s="91" t="s">
        <v>153</v>
      </c>
      <c r="N31" s="97">
        <v>640</v>
      </c>
    </row>
    <row r="32" spans="2:17" ht="29.15" customHeight="1" x14ac:dyDescent="0.3">
      <c r="B32" s="38">
        <v>702.36009999999999</v>
      </c>
      <c r="C32" s="39" t="s">
        <v>41</v>
      </c>
      <c r="D32" s="40">
        <v>57</v>
      </c>
      <c r="E32" s="40">
        <v>0.2</v>
      </c>
      <c r="F32" s="41">
        <v>57.2</v>
      </c>
      <c r="G32" s="252">
        <f t="shared" si="0"/>
        <v>0.18255319148936175</v>
      </c>
      <c r="H32" s="253" t="e">
        <f>IF((ABS((#REF!-#REF!)*E32/100))&gt;0.1, (#REF!-#REF!)*E32/100, 0)</f>
        <v>#REF!</v>
      </c>
      <c r="I32" s="37"/>
      <c r="M32" s="91" t="s">
        <v>154</v>
      </c>
      <c r="N32" s="97">
        <v>645</v>
      </c>
    </row>
    <row r="33" spans="2:14" ht="29.15" customHeight="1" x14ac:dyDescent="0.3">
      <c r="B33" s="43" t="s">
        <v>42</v>
      </c>
      <c r="C33" s="44" t="s">
        <v>41</v>
      </c>
      <c r="D33" s="45">
        <v>65</v>
      </c>
      <c r="E33" s="45">
        <v>0.2</v>
      </c>
      <c r="F33" s="46">
        <v>65.2</v>
      </c>
      <c r="G33" s="277">
        <f t="shared" si="0"/>
        <v>0.20808510638297875</v>
      </c>
      <c r="H33" s="278" t="e">
        <f>IF((ABS((#REF!-#REF!)*E33/100))&gt;0.1, (#REF!-#REF!)*E33/100, 0)</f>
        <v>#REF!</v>
      </c>
      <c r="I33" s="37"/>
      <c r="M33" s="91" t="s">
        <v>155</v>
      </c>
      <c r="N33" s="97">
        <v>645</v>
      </c>
    </row>
    <row r="34" spans="2:14" ht="29.15" customHeight="1" x14ac:dyDescent="0.3">
      <c r="B34" s="38" t="s">
        <v>43</v>
      </c>
      <c r="C34" s="39" t="s">
        <v>44</v>
      </c>
      <c r="D34" s="40">
        <v>63</v>
      </c>
      <c r="E34" s="40">
        <v>2.7</v>
      </c>
      <c r="F34" s="41">
        <v>65.7</v>
      </c>
      <c r="G34" s="252">
        <f t="shared" si="0"/>
        <v>0.2096808510638298</v>
      </c>
      <c r="H34" s="253" t="e">
        <f>IF((ABS((#REF!-#REF!)*E34/100))&gt;0.1, (#REF!-#REF!)*E34/100, 0)</f>
        <v>#REF!</v>
      </c>
      <c r="I34" s="37"/>
      <c r="M34" s="91" t="s">
        <v>156</v>
      </c>
      <c r="N34" s="97"/>
    </row>
    <row r="35" spans="2:14" ht="29.15" customHeight="1" x14ac:dyDescent="0.3">
      <c r="B35" s="38" t="s">
        <v>45</v>
      </c>
      <c r="C35" s="39" t="s">
        <v>46</v>
      </c>
      <c r="D35" s="40">
        <v>63</v>
      </c>
      <c r="E35" s="40">
        <v>2.7</v>
      </c>
      <c r="F35" s="41">
        <v>65.7</v>
      </c>
      <c r="G35" s="252">
        <f t="shared" si="0"/>
        <v>0.2096808510638298</v>
      </c>
      <c r="H35" s="253" t="e">
        <f>IF((ABS((#REF!-#REF!)*E35/100))&gt;0.1, (#REF!-#REF!)*E35/100, 0)</f>
        <v>#REF!</v>
      </c>
      <c r="I35" s="37"/>
      <c r="M35" s="91" t="s">
        <v>157</v>
      </c>
      <c r="N35" s="97"/>
    </row>
    <row r="36" spans="2:14" ht="29.15" customHeight="1" thickBot="1" x14ac:dyDescent="0.35">
      <c r="B36" s="38" t="s">
        <v>47</v>
      </c>
      <c r="C36" s="39" t="s">
        <v>48</v>
      </c>
      <c r="D36" s="40">
        <v>65</v>
      </c>
      <c r="E36" s="40">
        <v>8.1999999999999993</v>
      </c>
      <c r="F36" s="41">
        <v>73.2</v>
      </c>
      <c r="G36" s="252">
        <f t="shared" si="0"/>
        <v>0.23361702127659575</v>
      </c>
      <c r="H36" s="253" t="e">
        <f>IF((ABS((#REF!-#REF!)*E36/100))&gt;0.1, (#REF!-#REF!)*E36/100, 0)</f>
        <v>#REF!</v>
      </c>
      <c r="I36" s="37"/>
      <c r="M36" s="101" t="s">
        <v>158</v>
      </c>
      <c r="N36" s="102"/>
    </row>
    <row r="37" spans="2:14" ht="29.15" customHeight="1" x14ac:dyDescent="0.3">
      <c r="B37" s="38">
        <v>702.40009999999995</v>
      </c>
      <c r="C37" s="39" t="s">
        <v>49</v>
      </c>
      <c r="D37" s="40">
        <v>60</v>
      </c>
      <c r="E37" s="40">
        <v>2.7</v>
      </c>
      <c r="F37" s="41">
        <v>62.7</v>
      </c>
      <c r="G37" s="252">
        <f t="shared" si="0"/>
        <v>0.20010638297872343</v>
      </c>
      <c r="H37" s="253" t="e">
        <f>IF((ABS((#REF!-#REF!)*E37/100))&gt;0.1, (#REF!-#REF!)*E37/100, 0)</f>
        <v>#REF!</v>
      </c>
      <c r="I37" s="37"/>
      <c r="M37" s="87"/>
      <c r="N37" s="88">
        <v>2024</v>
      </c>
    </row>
    <row r="38" spans="2:14" ht="29.15" customHeight="1" x14ac:dyDescent="0.3">
      <c r="B38" s="38">
        <v>702.40020000000004</v>
      </c>
      <c r="C38" s="39" t="s">
        <v>50</v>
      </c>
      <c r="D38" s="40">
        <v>60</v>
      </c>
      <c r="E38" s="42">
        <v>2.7</v>
      </c>
      <c r="F38" s="41">
        <v>62.7</v>
      </c>
      <c r="G38" s="252">
        <f t="shared" si="0"/>
        <v>0.20010638297872343</v>
      </c>
      <c r="H38" s="253" t="e">
        <f>IF((ABS((#REF!-#REF!)*E38/100))&gt;0.1, (#REF!-#REF!)*E38/100, 0)</f>
        <v>#REF!</v>
      </c>
      <c r="I38" s="37"/>
      <c r="M38" s="91" t="s">
        <v>144</v>
      </c>
      <c r="N38" s="92" t="s">
        <v>145</v>
      </c>
    </row>
    <row r="39" spans="2:14" ht="29.15" customHeight="1" x14ac:dyDescent="0.3">
      <c r="B39" s="38">
        <v>702.41010000000006</v>
      </c>
      <c r="C39" s="39" t="s">
        <v>51</v>
      </c>
      <c r="D39" s="40">
        <v>65</v>
      </c>
      <c r="E39" s="40">
        <v>2.7</v>
      </c>
      <c r="F39" s="41">
        <v>67.7</v>
      </c>
      <c r="G39" s="252">
        <f t="shared" si="0"/>
        <v>0.21606382978723407</v>
      </c>
      <c r="H39" s="253" t="e">
        <f>IF((ABS((#REF!-#REF!)*E39/100))&gt;0.1, (#REF!-#REF!)*E39/100, 0)</f>
        <v>#REF!</v>
      </c>
      <c r="I39" s="37"/>
      <c r="M39" s="91" t="s">
        <v>146</v>
      </c>
      <c r="N39" s="97"/>
    </row>
    <row r="40" spans="2:14" ht="29.15" customHeight="1" x14ac:dyDescent="0.3">
      <c r="B40" s="38">
        <v>702.42010000000005</v>
      </c>
      <c r="C40" s="39" t="s">
        <v>52</v>
      </c>
      <c r="D40" s="40">
        <v>65</v>
      </c>
      <c r="E40" s="40">
        <v>10.199999999999999</v>
      </c>
      <c r="F40" s="41">
        <v>75.2</v>
      </c>
      <c r="G40" s="252">
        <f t="shared" si="0"/>
        <v>0.24000000000000005</v>
      </c>
      <c r="H40" s="253" t="e">
        <f>IF((ABS((#REF!-#REF!)*E40/100))&gt;0.1, (#REF!-#REF!)*E40/100, 0)</f>
        <v>#REF!</v>
      </c>
      <c r="I40" s="37"/>
      <c r="M40" s="91" t="s">
        <v>148</v>
      </c>
      <c r="N40" s="97"/>
    </row>
    <row r="41" spans="2:14" ht="29.15" customHeight="1" x14ac:dyDescent="0.3">
      <c r="B41" s="38">
        <v>702.43010000000004</v>
      </c>
      <c r="C41" s="39" t="s">
        <v>53</v>
      </c>
      <c r="D41" s="40">
        <v>65</v>
      </c>
      <c r="E41" s="40">
        <v>10.199999999999999</v>
      </c>
      <c r="F41" s="41">
        <v>75.2</v>
      </c>
      <c r="G41" s="252">
        <f t="shared" si="0"/>
        <v>0.24000000000000005</v>
      </c>
      <c r="H41" s="253" t="e">
        <f>IF((ABS((#REF!-#REF!)*E41/100))&gt;0.1, (#REF!-#REF!)*E41/100, 0)</f>
        <v>#REF!</v>
      </c>
      <c r="I41" s="37"/>
      <c r="M41" s="91" t="s">
        <v>150</v>
      </c>
      <c r="N41" s="97"/>
    </row>
    <row r="42" spans="2:14" ht="29.15" customHeight="1" thickBot="1" x14ac:dyDescent="0.35">
      <c r="B42" s="38" t="s">
        <v>54</v>
      </c>
      <c r="C42" s="39" t="s">
        <v>55</v>
      </c>
      <c r="D42" s="40">
        <v>57</v>
      </c>
      <c r="E42" s="40">
        <v>0.2</v>
      </c>
      <c r="F42" s="41">
        <v>57.2</v>
      </c>
      <c r="G42" s="252">
        <f t="shared" si="0"/>
        <v>0.18255319148936175</v>
      </c>
      <c r="H42" s="253" t="e">
        <f>IF((ABS((#REF!-#REF!)*E42/100))&gt;0.1, (#REF!-#REF!)*E42/100, 0)</f>
        <v>#REF!</v>
      </c>
      <c r="I42" s="37"/>
      <c r="M42" s="101" t="s">
        <v>142</v>
      </c>
      <c r="N42" s="102"/>
    </row>
    <row r="43" spans="2:14" ht="29.15" customHeight="1" x14ac:dyDescent="0.3">
      <c r="B43" s="43" t="s">
        <v>56</v>
      </c>
      <c r="C43" s="44" t="s">
        <v>55</v>
      </c>
      <c r="D43" s="45">
        <v>65</v>
      </c>
      <c r="E43" s="45">
        <v>0.2</v>
      </c>
      <c r="F43" s="46">
        <v>65.2</v>
      </c>
      <c r="G43" s="277">
        <f t="shared" si="0"/>
        <v>0.20808510638297875</v>
      </c>
      <c r="H43" s="278" t="e">
        <f>IF((ABS((#REF!-#REF!)*E43/100))&gt;0.1, (#REF!-#REF!)*E43/100, 0)</f>
        <v>#REF!</v>
      </c>
      <c r="I43" s="37"/>
    </row>
    <row r="44" spans="2:14" ht="29.15" customHeight="1" x14ac:dyDescent="0.3">
      <c r="B44" s="38" t="s">
        <v>57</v>
      </c>
      <c r="C44" s="39" t="s">
        <v>58</v>
      </c>
      <c r="D44" s="40">
        <v>57</v>
      </c>
      <c r="E44" s="40">
        <v>0.2</v>
      </c>
      <c r="F44" s="41">
        <v>57.2</v>
      </c>
      <c r="G44" s="252">
        <f t="shared" si="0"/>
        <v>0.18255319148936175</v>
      </c>
      <c r="H44" s="253" t="e">
        <f>IF((ABS((#REF!-#REF!)*E44/100))&gt;0.1, (#REF!-#REF!)*E44/100, 0)</f>
        <v>#REF!</v>
      </c>
      <c r="I44" s="37"/>
    </row>
    <row r="45" spans="2:14" ht="29.15" customHeight="1" x14ac:dyDescent="0.3">
      <c r="B45" s="43" t="s">
        <v>59</v>
      </c>
      <c r="C45" s="44" t="s">
        <v>58</v>
      </c>
      <c r="D45" s="45">
        <v>65</v>
      </c>
      <c r="E45" s="47">
        <v>0.2</v>
      </c>
      <c r="F45" s="46">
        <v>65.2</v>
      </c>
      <c r="G45" s="277">
        <f t="shared" si="0"/>
        <v>0.20808510638297875</v>
      </c>
      <c r="H45" s="278" t="e">
        <f>IF((ABS((#REF!-#REF!)*E45/100))&gt;0.1, (#REF!-#REF!)*E45/100, 0)</f>
        <v>#REF!</v>
      </c>
      <c r="I45" s="37"/>
    </row>
    <row r="46" spans="2:14" ht="29.15" customHeight="1" x14ac:dyDescent="0.3">
      <c r="B46" s="38">
        <v>702.46010000000001</v>
      </c>
      <c r="C46" s="39" t="s">
        <v>60</v>
      </c>
      <c r="D46" s="40">
        <v>62</v>
      </c>
      <c r="E46" s="40">
        <v>0.2</v>
      </c>
      <c r="F46" s="41">
        <v>62.2</v>
      </c>
      <c r="G46" s="252">
        <f t="shared" si="0"/>
        <v>0.19851063829787235</v>
      </c>
      <c r="H46" s="253" t="e">
        <f>IF((ABS((#REF!-#REF!)*E46/100))&gt;0.1, (#REF!-#REF!)*E46/100, 0)</f>
        <v>#REF!</v>
      </c>
      <c r="I46" s="37"/>
    </row>
    <row r="47" spans="2:14" ht="29.15" customHeight="1" x14ac:dyDescent="0.3">
      <c r="B47" s="38" t="s">
        <v>61</v>
      </c>
      <c r="C47" s="39" t="s">
        <v>62</v>
      </c>
      <c r="D47" s="40">
        <v>60</v>
      </c>
      <c r="E47" s="40">
        <v>2.7</v>
      </c>
      <c r="F47" s="41">
        <v>62.7</v>
      </c>
      <c r="G47" s="252">
        <f t="shared" si="0"/>
        <v>0.20010638297872343</v>
      </c>
      <c r="H47" s="253" t="e">
        <f>IF((ABS((#REF!-#REF!)*E47/100))&gt;0.1, (#REF!-#REF!)*E47/100, 0)</f>
        <v>#REF!</v>
      </c>
      <c r="I47" s="37"/>
    </row>
    <row r="48" spans="2:14" ht="29.15" customHeight="1" x14ac:dyDescent="0.3">
      <c r="B48" s="38" t="s">
        <v>63</v>
      </c>
      <c r="C48" s="39" t="s">
        <v>64</v>
      </c>
      <c r="D48" s="40">
        <v>65</v>
      </c>
      <c r="E48" s="40">
        <v>2.7</v>
      </c>
      <c r="F48" s="41">
        <v>67.7</v>
      </c>
      <c r="G48" s="252">
        <f t="shared" si="0"/>
        <v>0.21606382978723407</v>
      </c>
      <c r="H48" s="253" t="e">
        <f>IF((ABS((#REF!-#REF!)*E48/100))&gt;0.1, (#REF!-#REF!)*E48/100, 0)</f>
        <v>#REF!</v>
      </c>
      <c r="I48" s="37"/>
    </row>
    <row r="49" spans="2:17" ht="29.15" customHeight="1" x14ac:dyDescent="0.3">
      <c r="B49" s="38" t="s">
        <v>65</v>
      </c>
      <c r="C49" s="39" t="s">
        <v>66</v>
      </c>
      <c r="D49" s="40">
        <v>62</v>
      </c>
      <c r="E49" s="40">
        <v>0.2</v>
      </c>
      <c r="F49" s="41">
        <v>62.2</v>
      </c>
      <c r="G49" s="252">
        <f t="shared" si="0"/>
        <v>0.19851063829787235</v>
      </c>
      <c r="H49" s="253" t="e">
        <f>IF((ABS((#REF!-#REF!)*E49/100))&gt;0.1, (#REF!-#REF!)*E49/100, 0)</f>
        <v>#REF!</v>
      </c>
      <c r="I49" s="37"/>
    </row>
    <row r="50" spans="2:17" ht="29.15" customHeight="1" x14ac:dyDescent="0.3">
      <c r="B50" s="38" t="s">
        <v>67</v>
      </c>
      <c r="C50" s="39" t="s">
        <v>68</v>
      </c>
      <c r="D50" s="40">
        <v>40</v>
      </c>
      <c r="E50" s="40">
        <v>0.2</v>
      </c>
      <c r="F50" s="41">
        <v>40.200000000000003</v>
      </c>
      <c r="G50" s="252">
        <f t="shared" si="0"/>
        <v>0.12829787234042556</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0.21063829787234045</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0.17936170212765959</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2.1075E-2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0.30382978723404258</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1.5075E-2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2.9270833333333336E-3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6.9</v>
      </c>
      <c r="H73" s="260" t="e">
        <f>IF((ABS((#REF!-#REF!)*E73/100))&gt;0.1, (#REF!-#REF!)*E73/100, 0)</f>
        <v>#REF!</v>
      </c>
      <c r="I73" s="37"/>
    </row>
    <row r="74" spans="2:17" ht="22" customHeight="1" x14ac:dyDescent="0.3">
      <c r="B74" s="66" t="s">
        <v>91</v>
      </c>
      <c r="C74" s="62" t="s">
        <v>92</v>
      </c>
      <c r="D74" s="40">
        <v>9</v>
      </c>
      <c r="E74" s="40">
        <v>0.2</v>
      </c>
      <c r="F74" s="41">
        <v>9.1999999999999993</v>
      </c>
      <c r="G74" s="252">
        <f t="shared" si="3"/>
        <v>6.9</v>
      </c>
      <c r="H74" s="253" t="e">
        <f>IF((ABS((#REF!-#REF!)*E74/100))&gt;0.1, (#REF!-#REF!)*E74/100, 0)</f>
        <v>#REF!</v>
      </c>
      <c r="I74" s="37"/>
    </row>
    <row r="75" spans="2:17" ht="22" customHeight="1" x14ac:dyDescent="0.3">
      <c r="B75" s="66" t="s">
        <v>93</v>
      </c>
      <c r="C75" s="62" t="s">
        <v>94</v>
      </c>
      <c r="D75" s="40">
        <v>9</v>
      </c>
      <c r="E75" s="40">
        <v>0.2</v>
      </c>
      <c r="F75" s="41">
        <v>9.1999999999999993</v>
      </c>
      <c r="G75" s="252">
        <f t="shared" si="3"/>
        <v>6.9</v>
      </c>
      <c r="H75" s="253" t="e">
        <f>IF((ABS((#REF!-#REF!)*E75/100))&gt;0.1, (#REF!-#REF!)*E75/100, 0)</f>
        <v>#REF!</v>
      </c>
      <c r="I75" s="37"/>
    </row>
    <row r="76" spans="2:17" ht="22" customHeight="1" x14ac:dyDescent="0.3">
      <c r="B76" s="66" t="s">
        <v>95</v>
      </c>
      <c r="C76" s="62" t="s">
        <v>96</v>
      </c>
      <c r="D76" s="40">
        <v>7.5</v>
      </c>
      <c r="E76" s="40">
        <v>0.2</v>
      </c>
      <c r="F76" s="41">
        <v>7.7</v>
      </c>
      <c r="G76" s="252">
        <f t="shared" si="3"/>
        <v>5.7750000000000004</v>
      </c>
      <c r="H76" s="253" t="e">
        <f>IF((ABS((#REF!-#REF!)*E76/100))&gt;0.1, (#REF!-#REF!)*E76/100, 0)</f>
        <v>#REF!</v>
      </c>
      <c r="I76" s="37"/>
    </row>
    <row r="77" spans="2:17" ht="22" customHeight="1" x14ac:dyDescent="0.3">
      <c r="B77" s="66" t="s">
        <v>97</v>
      </c>
      <c r="C77" s="62" t="s">
        <v>98</v>
      </c>
      <c r="D77" s="40">
        <v>7.5</v>
      </c>
      <c r="E77" s="40">
        <v>0.2</v>
      </c>
      <c r="F77" s="41">
        <v>7.7</v>
      </c>
      <c r="G77" s="252">
        <f t="shared" si="3"/>
        <v>5.7750000000000004</v>
      </c>
      <c r="H77" s="253" t="e">
        <f>IF((ABS((#REF!-#REF!)*E77/100))&gt;0.1, (#REF!-#REF!)*E77/100, 0)</f>
        <v>#REF!</v>
      </c>
      <c r="I77" s="37"/>
    </row>
    <row r="78" spans="2:17" ht="22" customHeight="1" x14ac:dyDescent="0.3">
      <c r="B78" s="66" t="s">
        <v>99</v>
      </c>
      <c r="C78" s="62" t="s">
        <v>100</v>
      </c>
      <c r="D78" s="40">
        <v>7.5</v>
      </c>
      <c r="E78" s="40">
        <v>0.2</v>
      </c>
      <c r="F78" s="41">
        <v>7.7</v>
      </c>
      <c r="G78" s="252">
        <f t="shared" si="3"/>
        <v>5.7750000000000004</v>
      </c>
      <c r="H78" s="253" t="e">
        <f>IF((ABS((#REF!-#REF!)*E78/100))&gt;0.1, (#REF!-#REF!)*E78/100, 0)</f>
        <v>#REF!</v>
      </c>
      <c r="I78" s="37"/>
    </row>
    <row r="79" spans="2:17" ht="22" customHeight="1" x14ac:dyDescent="0.3">
      <c r="B79" s="66" t="s">
        <v>101</v>
      </c>
      <c r="C79" s="62" t="s">
        <v>102</v>
      </c>
      <c r="D79" s="40">
        <v>7.5</v>
      </c>
      <c r="E79" s="40">
        <v>0.2</v>
      </c>
      <c r="F79" s="41">
        <v>7.7</v>
      </c>
      <c r="G79" s="252">
        <f t="shared" si="3"/>
        <v>5.7750000000000004</v>
      </c>
      <c r="H79" s="253" t="e">
        <f>IF((ABS((#REF!-#REF!)*E79/100))&gt;0.1, (#REF!-#REF!)*E79/100, 0)</f>
        <v>#REF!</v>
      </c>
      <c r="I79" s="37"/>
    </row>
    <row r="80" spans="2:17" ht="22" customHeight="1" x14ac:dyDescent="0.25">
      <c r="B80" s="66" t="s">
        <v>103</v>
      </c>
      <c r="C80" s="62" t="s">
        <v>104</v>
      </c>
      <c r="D80" s="40">
        <v>13.5</v>
      </c>
      <c r="E80" s="40">
        <v>0.2</v>
      </c>
      <c r="F80" s="41">
        <v>13.7</v>
      </c>
      <c r="G80" s="252">
        <f t="shared" si="3"/>
        <v>10.275</v>
      </c>
      <c r="H80" s="253" t="e">
        <f>IF((ABS((#REF!-#REF!)*E80/100))&gt;0.1, (#REF!-#REF!)*E80/100, 0)</f>
        <v>#REF!</v>
      </c>
    </row>
    <row r="81" spans="2:14" ht="22" customHeight="1" thickBot="1" x14ac:dyDescent="0.3">
      <c r="B81" s="13" t="s">
        <v>105</v>
      </c>
      <c r="C81" s="67" t="s">
        <v>106</v>
      </c>
      <c r="D81" s="68">
        <v>12</v>
      </c>
      <c r="E81" s="68">
        <v>0.2</v>
      </c>
      <c r="F81" s="69">
        <v>12.2</v>
      </c>
      <c r="G81" s="250">
        <f t="shared" si="3"/>
        <v>9.15</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5.625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5.625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92"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0.31978723404255321</v>
      </c>
      <c r="E96" s="105" t="s">
        <v>163</v>
      </c>
      <c r="F96" s="80">
        <f>(3+G21)</f>
        <v>3.3197872340425532</v>
      </c>
      <c r="G96" s="18"/>
      <c r="H96" s="18"/>
      <c r="J96" s="10"/>
      <c r="K96" s="10"/>
      <c r="L96" s="10"/>
      <c r="M96" s="1"/>
      <c r="N96" s="1"/>
    </row>
    <row r="97" spans="2:17" ht="43.5" customHeight="1" x14ac:dyDescent="0.4">
      <c r="B97" s="227" t="s">
        <v>164</v>
      </c>
      <c r="C97" s="227"/>
      <c r="D97" s="106">
        <f>F96</f>
        <v>3.3197872340425532</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92"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0.17936170212765959</v>
      </c>
      <c r="E107" s="105" t="s">
        <v>163</v>
      </c>
      <c r="F107" s="80">
        <f>(45+G60)</f>
        <v>45.179361702127657</v>
      </c>
      <c r="G107" s="18"/>
      <c r="H107" s="18"/>
      <c r="J107" s="10"/>
      <c r="K107" s="10"/>
      <c r="L107" s="10"/>
      <c r="M107" s="1"/>
      <c r="N107" s="1"/>
    </row>
    <row r="108" spans="2:17" ht="43.5" customHeight="1" x14ac:dyDescent="0.4">
      <c r="B108" s="227" t="s">
        <v>164</v>
      </c>
      <c r="C108" s="227"/>
      <c r="D108" s="106">
        <f>F107</f>
        <v>45.179361702127657</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92"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1.5075E-2</v>
      </c>
      <c r="E118" s="105" t="s">
        <v>163</v>
      </c>
      <c r="F118" s="80">
        <f>(45+G66)</f>
        <v>45.015075000000003</v>
      </c>
      <c r="G118" s="18"/>
      <c r="H118" s="18"/>
      <c r="J118" s="10"/>
      <c r="K118" s="10"/>
      <c r="L118" s="10"/>
      <c r="M118" s="1"/>
      <c r="N118" s="1"/>
    </row>
    <row r="119" spans="2:17" ht="43.5" customHeight="1" x14ac:dyDescent="0.4">
      <c r="B119" s="227" t="s">
        <v>164</v>
      </c>
      <c r="C119" s="227"/>
      <c r="D119" s="106">
        <f>F118</f>
        <v>45.015075000000003</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92"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2.9270833333333336E-3</v>
      </c>
      <c r="E129" s="105" t="s">
        <v>163</v>
      </c>
      <c r="F129" s="80">
        <f>(1500+G69)</f>
        <v>1500.0029270833334</v>
      </c>
      <c r="G129" s="18"/>
      <c r="H129" s="18"/>
      <c r="J129" s="10"/>
      <c r="K129" s="10"/>
      <c r="L129" s="10"/>
      <c r="M129" s="1"/>
      <c r="N129" s="1"/>
    </row>
    <row r="130" spans="2:17" ht="43.5" customHeight="1" x14ac:dyDescent="0.4">
      <c r="B130" s="227" t="s">
        <v>164</v>
      </c>
      <c r="C130" s="227"/>
      <c r="D130" s="106">
        <f>F129</f>
        <v>1500.0029270833334</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6.9</v>
      </c>
      <c r="E140" s="105" t="s">
        <v>163</v>
      </c>
      <c r="F140" s="80">
        <f>(200+G73)</f>
        <v>206.9</v>
      </c>
      <c r="G140" s="18"/>
      <c r="H140" s="18"/>
      <c r="J140" s="10"/>
      <c r="K140" s="10"/>
      <c r="L140" s="10"/>
      <c r="M140" s="1"/>
      <c r="N140" s="1"/>
    </row>
    <row r="141" spans="2:17" ht="18" x14ac:dyDescent="0.4">
      <c r="B141" s="227" t="s">
        <v>164</v>
      </c>
      <c r="C141" s="227"/>
      <c r="D141" s="106">
        <f>F140</f>
        <v>206.9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oQhX4fQ/ENgui9DVf9yztUtLtWH0kw9trmJv2/Jq1ZQ80Iqh5Tk1zFxY0z6dJYgjcE93CSZiAIIfjj2EzN4wqw==" saltValue="8iRqIsKq0eQO9swme7IHrg==" spinCount="100000" sheet="1" formatColumns="0" formatRows="0"/>
  <mergeCells count="144">
    <mergeCell ref="B137:H137"/>
    <mergeCell ref="B138:H138"/>
    <mergeCell ref="B139:C139"/>
    <mergeCell ref="B141:C141"/>
    <mergeCell ref="B133:H133"/>
    <mergeCell ref="B134:H134"/>
    <mergeCell ref="B135:B136"/>
    <mergeCell ref="C135:C136"/>
    <mergeCell ref="D135:D136"/>
    <mergeCell ref="E135:F136"/>
    <mergeCell ref="G135:H136"/>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01:H101"/>
    <mergeCell ref="B102:B103"/>
    <mergeCell ref="E102:F102"/>
    <mergeCell ref="G102:H103"/>
    <mergeCell ref="C103:F103"/>
    <mergeCell ref="B104:H104"/>
    <mergeCell ref="B93:H93"/>
    <mergeCell ref="B94:H94"/>
    <mergeCell ref="B95:C95"/>
    <mergeCell ref="B97:C97"/>
    <mergeCell ref="B99:H99"/>
    <mergeCell ref="B100:H100"/>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G73:H73"/>
    <mergeCell ref="G74:H74"/>
    <mergeCell ref="G75:H75"/>
    <mergeCell ref="G76:H76"/>
    <mergeCell ref="G77:H77"/>
    <mergeCell ref="G78:H78"/>
    <mergeCell ref="G66:H66"/>
    <mergeCell ref="B67:H67"/>
    <mergeCell ref="G68:H68"/>
    <mergeCell ref="G69:H69"/>
    <mergeCell ref="B71:H71"/>
    <mergeCell ref="G72:H72"/>
    <mergeCell ref="G60:H60"/>
    <mergeCell ref="G61:H61"/>
    <mergeCell ref="G62:H62"/>
    <mergeCell ref="G63:H63"/>
    <mergeCell ref="G64:H64"/>
    <mergeCell ref="G65:H65"/>
    <mergeCell ref="B52:H52"/>
    <mergeCell ref="B54:H54"/>
    <mergeCell ref="G55:H55"/>
    <mergeCell ref="G56:H56"/>
    <mergeCell ref="B58:H58"/>
    <mergeCell ref="G59:H59"/>
    <mergeCell ref="G46:H46"/>
    <mergeCell ref="G47:H47"/>
    <mergeCell ref="G48:H48"/>
    <mergeCell ref="G49:H49"/>
    <mergeCell ref="G50:H50"/>
    <mergeCell ref="G51:H51"/>
    <mergeCell ref="G40:H40"/>
    <mergeCell ref="G41:H41"/>
    <mergeCell ref="G42:H42"/>
    <mergeCell ref="G43:H43"/>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B16:H16"/>
    <mergeCell ref="B17:H17"/>
    <mergeCell ref="B18:H18"/>
    <mergeCell ref="B19:H19"/>
    <mergeCell ref="G20:H20"/>
    <mergeCell ref="G21:H21"/>
    <mergeCell ref="B12:E12"/>
    <mergeCell ref="B13:H13"/>
    <mergeCell ref="B14:H14"/>
    <mergeCell ref="B15:H15"/>
    <mergeCell ref="J6:K6"/>
    <mergeCell ref="M6:N8"/>
    <mergeCell ref="B7:E7"/>
    <mergeCell ref="B8:H8"/>
    <mergeCell ref="B9:H9"/>
    <mergeCell ref="B10:C10"/>
    <mergeCell ref="D10:F10"/>
    <mergeCell ref="B1:D1"/>
    <mergeCell ref="C3:E3"/>
    <mergeCell ref="G3:H3"/>
    <mergeCell ref="C4:E4"/>
    <mergeCell ref="G4:H4"/>
    <mergeCell ref="B6:E6"/>
    <mergeCell ref="F6:G6"/>
    <mergeCell ref="B11:H11"/>
    <mergeCell ref="J11:K11"/>
  </mergeCells>
  <dataValidations count="5">
    <dataValidation type="list" allowBlank="1" showInputMessage="1" showErrorMessage="1" sqref="K8" xr:uid="{535DD58E-4DDB-4B19-AFDB-CA04E0E45BB4}">
      <formula1>"2022,2023,2024,2025, 2026"</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70DC4276-BCBC-4DA0-BFAC-CAFE0EFECB1D}">
      <formula1>$N$9:$N$9</formula1>
    </dataValidation>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31AA96BB-8555-4439-81F5-D1103080D13A}">
      <formula1>#REF!</formula1>
    </dataValidation>
    <dataValidation type="list" allowBlank="1" showInputMessage="1" showErrorMessage="1" sqref="K13" xr:uid="{FDCAAE8A-888A-4960-BD95-DA2E913F1D6C}">
      <formula1>$N$9:$N$42</formula1>
    </dataValidation>
    <dataValidation type="list" allowBlank="1" showInputMessage="1" showErrorMessage="1" sqref="WVR983033 K65393 JF65529 TB65529 ACX65529 AMT65529 AWP65529 BGL65529 BQH65529 CAD65529 CJZ65529 CTV65529 DDR65529 DNN65529 DXJ65529 EHF65529 ERB65529 FAX65529 FKT65529 FUP65529 GEL65529 GOH65529 GYD65529 HHZ65529 HRV65529 IBR65529 ILN65529 IVJ65529 JFF65529 JPB65529 JYX65529 KIT65529 KSP65529 LCL65529 LMH65529 LWD65529 MFZ65529 MPV65529 MZR65529 NJN65529 NTJ65529 ODF65529 ONB65529 OWX65529 PGT65529 PQP65529 QAL65529 QKH65529 QUD65529 RDZ65529 RNV65529 RXR65529 SHN65529 SRJ65529 TBF65529 TLB65529 TUX65529 UET65529 UOP65529 UYL65529 VIH65529 VSD65529 WBZ65529 WLV65529 WVR65529 K130929 JF131065 TB131065 ACX131065 AMT131065 AWP131065 BGL131065 BQH131065 CAD131065 CJZ131065 CTV131065 DDR131065 DNN131065 DXJ131065 EHF131065 ERB131065 FAX131065 FKT131065 FUP131065 GEL131065 GOH131065 GYD131065 HHZ131065 HRV131065 IBR131065 ILN131065 IVJ131065 JFF131065 JPB131065 JYX131065 KIT131065 KSP131065 LCL131065 LMH131065 LWD131065 MFZ131065 MPV131065 MZR131065 NJN131065 NTJ131065 ODF131065 ONB131065 OWX131065 PGT131065 PQP131065 QAL131065 QKH131065 QUD131065 RDZ131065 RNV131065 RXR131065 SHN131065 SRJ131065 TBF131065 TLB131065 TUX131065 UET131065 UOP131065 UYL131065 VIH131065 VSD131065 WBZ131065 WLV131065 WVR131065 K196465 JF196601 TB196601 ACX196601 AMT196601 AWP196601 BGL196601 BQH196601 CAD196601 CJZ196601 CTV196601 DDR196601 DNN196601 DXJ196601 EHF196601 ERB196601 FAX196601 FKT196601 FUP196601 GEL196601 GOH196601 GYD196601 HHZ196601 HRV196601 IBR196601 ILN196601 IVJ196601 JFF196601 JPB196601 JYX196601 KIT196601 KSP196601 LCL196601 LMH196601 LWD196601 MFZ196601 MPV196601 MZR196601 NJN196601 NTJ196601 ODF196601 ONB196601 OWX196601 PGT196601 PQP196601 QAL196601 QKH196601 QUD196601 RDZ196601 RNV196601 RXR196601 SHN196601 SRJ196601 TBF196601 TLB196601 TUX196601 UET196601 UOP196601 UYL196601 VIH196601 VSD196601 WBZ196601 WLV196601 WVR196601 K262001 JF262137 TB262137 ACX262137 AMT262137 AWP262137 BGL262137 BQH262137 CAD262137 CJZ262137 CTV262137 DDR262137 DNN262137 DXJ262137 EHF262137 ERB262137 FAX262137 FKT262137 FUP262137 GEL262137 GOH262137 GYD262137 HHZ262137 HRV262137 IBR262137 ILN262137 IVJ262137 JFF262137 JPB262137 JYX262137 KIT262137 KSP262137 LCL262137 LMH262137 LWD262137 MFZ262137 MPV262137 MZR262137 NJN262137 NTJ262137 ODF262137 ONB262137 OWX262137 PGT262137 PQP262137 QAL262137 QKH262137 QUD262137 RDZ262137 RNV262137 RXR262137 SHN262137 SRJ262137 TBF262137 TLB262137 TUX262137 UET262137 UOP262137 UYL262137 VIH262137 VSD262137 WBZ262137 WLV262137 WVR262137 K327537 JF327673 TB327673 ACX327673 AMT327673 AWP327673 BGL327673 BQH327673 CAD327673 CJZ327673 CTV327673 DDR327673 DNN327673 DXJ327673 EHF327673 ERB327673 FAX327673 FKT327673 FUP327673 GEL327673 GOH327673 GYD327673 HHZ327673 HRV327673 IBR327673 ILN327673 IVJ327673 JFF327673 JPB327673 JYX327673 KIT327673 KSP327673 LCL327673 LMH327673 LWD327673 MFZ327673 MPV327673 MZR327673 NJN327673 NTJ327673 ODF327673 ONB327673 OWX327673 PGT327673 PQP327673 QAL327673 QKH327673 QUD327673 RDZ327673 RNV327673 RXR327673 SHN327673 SRJ327673 TBF327673 TLB327673 TUX327673 UET327673 UOP327673 UYL327673 VIH327673 VSD327673 WBZ327673 WLV327673 WVR327673 K393073 JF393209 TB393209 ACX393209 AMT393209 AWP393209 BGL393209 BQH393209 CAD393209 CJZ393209 CTV393209 DDR393209 DNN393209 DXJ393209 EHF393209 ERB393209 FAX393209 FKT393209 FUP393209 GEL393209 GOH393209 GYD393209 HHZ393209 HRV393209 IBR393209 ILN393209 IVJ393209 JFF393209 JPB393209 JYX393209 KIT393209 KSP393209 LCL393209 LMH393209 LWD393209 MFZ393209 MPV393209 MZR393209 NJN393209 NTJ393209 ODF393209 ONB393209 OWX393209 PGT393209 PQP393209 QAL393209 QKH393209 QUD393209 RDZ393209 RNV393209 RXR393209 SHN393209 SRJ393209 TBF393209 TLB393209 TUX393209 UET393209 UOP393209 UYL393209 VIH393209 VSD393209 WBZ393209 WLV393209 WVR393209 K458609 JF458745 TB458745 ACX458745 AMT458745 AWP458745 BGL458745 BQH458745 CAD458745 CJZ458745 CTV458745 DDR458745 DNN458745 DXJ458745 EHF458745 ERB458745 FAX458745 FKT458745 FUP458745 GEL458745 GOH458745 GYD458745 HHZ458745 HRV458745 IBR458745 ILN458745 IVJ458745 JFF458745 JPB458745 JYX458745 KIT458745 KSP458745 LCL458745 LMH458745 LWD458745 MFZ458745 MPV458745 MZR458745 NJN458745 NTJ458745 ODF458745 ONB458745 OWX458745 PGT458745 PQP458745 QAL458745 QKH458745 QUD458745 RDZ458745 RNV458745 RXR458745 SHN458745 SRJ458745 TBF458745 TLB458745 TUX458745 UET458745 UOP458745 UYL458745 VIH458745 VSD458745 WBZ458745 WLV458745 WVR458745 K524145 JF524281 TB524281 ACX524281 AMT524281 AWP524281 BGL524281 BQH524281 CAD524281 CJZ524281 CTV524281 DDR524281 DNN524281 DXJ524281 EHF524281 ERB524281 FAX524281 FKT524281 FUP524281 GEL524281 GOH524281 GYD524281 HHZ524281 HRV524281 IBR524281 ILN524281 IVJ524281 JFF524281 JPB524281 JYX524281 KIT524281 KSP524281 LCL524281 LMH524281 LWD524281 MFZ524281 MPV524281 MZR524281 NJN524281 NTJ524281 ODF524281 ONB524281 OWX524281 PGT524281 PQP524281 QAL524281 QKH524281 QUD524281 RDZ524281 RNV524281 RXR524281 SHN524281 SRJ524281 TBF524281 TLB524281 TUX524281 UET524281 UOP524281 UYL524281 VIH524281 VSD524281 WBZ524281 WLV524281 WVR524281 K589681 JF589817 TB589817 ACX589817 AMT589817 AWP589817 BGL589817 BQH589817 CAD589817 CJZ589817 CTV589817 DDR589817 DNN589817 DXJ589817 EHF589817 ERB589817 FAX589817 FKT589817 FUP589817 GEL589817 GOH589817 GYD589817 HHZ589817 HRV589817 IBR589817 ILN589817 IVJ589817 JFF589817 JPB589817 JYX589817 KIT589817 KSP589817 LCL589817 LMH589817 LWD589817 MFZ589817 MPV589817 MZR589817 NJN589817 NTJ589817 ODF589817 ONB589817 OWX589817 PGT589817 PQP589817 QAL589817 QKH589817 QUD589817 RDZ589817 RNV589817 RXR589817 SHN589817 SRJ589817 TBF589817 TLB589817 TUX589817 UET589817 UOP589817 UYL589817 VIH589817 VSD589817 WBZ589817 WLV589817 WVR589817 K655217 JF655353 TB655353 ACX655353 AMT655353 AWP655353 BGL655353 BQH655353 CAD655353 CJZ655353 CTV655353 DDR655353 DNN655353 DXJ655353 EHF655353 ERB655353 FAX655353 FKT655353 FUP655353 GEL655353 GOH655353 GYD655353 HHZ655353 HRV655353 IBR655353 ILN655353 IVJ655353 JFF655353 JPB655353 JYX655353 KIT655353 KSP655353 LCL655353 LMH655353 LWD655353 MFZ655353 MPV655353 MZR655353 NJN655353 NTJ655353 ODF655353 ONB655353 OWX655353 PGT655353 PQP655353 QAL655353 QKH655353 QUD655353 RDZ655353 RNV655353 RXR655353 SHN655353 SRJ655353 TBF655353 TLB655353 TUX655353 UET655353 UOP655353 UYL655353 VIH655353 VSD655353 WBZ655353 WLV655353 WVR655353 K720753 JF720889 TB720889 ACX720889 AMT720889 AWP720889 BGL720889 BQH720889 CAD720889 CJZ720889 CTV720889 DDR720889 DNN720889 DXJ720889 EHF720889 ERB720889 FAX720889 FKT720889 FUP720889 GEL720889 GOH720889 GYD720889 HHZ720889 HRV720889 IBR720889 ILN720889 IVJ720889 JFF720889 JPB720889 JYX720889 KIT720889 KSP720889 LCL720889 LMH720889 LWD720889 MFZ720889 MPV720889 MZR720889 NJN720889 NTJ720889 ODF720889 ONB720889 OWX720889 PGT720889 PQP720889 QAL720889 QKH720889 QUD720889 RDZ720889 RNV720889 RXR720889 SHN720889 SRJ720889 TBF720889 TLB720889 TUX720889 UET720889 UOP720889 UYL720889 VIH720889 VSD720889 WBZ720889 WLV720889 WVR720889 K786289 JF786425 TB786425 ACX786425 AMT786425 AWP786425 BGL786425 BQH786425 CAD786425 CJZ786425 CTV786425 DDR786425 DNN786425 DXJ786425 EHF786425 ERB786425 FAX786425 FKT786425 FUP786425 GEL786425 GOH786425 GYD786425 HHZ786425 HRV786425 IBR786425 ILN786425 IVJ786425 JFF786425 JPB786425 JYX786425 KIT786425 KSP786425 LCL786425 LMH786425 LWD786425 MFZ786425 MPV786425 MZR786425 NJN786425 NTJ786425 ODF786425 ONB786425 OWX786425 PGT786425 PQP786425 QAL786425 QKH786425 QUD786425 RDZ786425 RNV786425 RXR786425 SHN786425 SRJ786425 TBF786425 TLB786425 TUX786425 UET786425 UOP786425 UYL786425 VIH786425 VSD786425 WBZ786425 WLV786425 WVR786425 K851825 JF851961 TB851961 ACX851961 AMT851961 AWP851961 BGL851961 BQH851961 CAD851961 CJZ851961 CTV851961 DDR851961 DNN851961 DXJ851961 EHF851961 ERB851961 FAX851961 FKT851961 FUP851961 GEL851961 GOH851961 GYD851961 HHZ851961 HRV851961 IBR851961 ILN851961 IVJ851961 JFF851961 JPB851961 JYX851961 KIT851961 KSP851961 LCL851961 LMH851961 LWD851961 MFZ851961 MPV851961 MZR851961 NJN851961 NTJ851961 ODF851961 ONB851961 OWX851961 PGT851961 PQP851961 QAL851961 QKH851961 QUD851961 RDZ851961 RNV851961 RXR851961 SHN851961 SRJ851961 TBF851961 TLB851961 TUX851961 UET851961 UOP851961 UYL851961 VIH851961 VSD851961 WBZ851961 WLV851961 WVR851961 K917361 JF917497 TB917497 ACX917497 AMT917497 AWP917497 BGL917497 BQH917497 CAD917497 CJZ917497 CTV917497 DDR917497 DNN917497 DXJ917497 EHF917497 ERB917497 FAX917497 FKT917497 FUP917497 GEL917497 GOH917497 GYD917497 HHZ917497 HRV917497 IBR917497 ILN917497 IVJ917497 JFF917497 JPB917497 JYX917497 KIT917497 KSP917497 LCL917497 LMH917497 LWD917497 MFZ917497 MPV917497 MZR917497 NJN917497 NTJ917497 ODF917497 ONB917497 OWX917497 PGT917497 PQP917497 QAL917497 QKH917497 QUD917497 RDZ917497 RNV917497 RXR917497 SHN917497 SRJ917497 TBF917497 TLB917497 TUX917497 UET917497 UOP917497 UYL917497 VIH917497 VSD917497 WBZ917497 WLV917497 WVR917497 K982897 JF983033 TB983033 ACX983033 AMT983033 AWP983033 BGL983033 BQH983033 CAD983033 CJZ983033 CTV983033 DDR983033 DNN983033 DXJ983033 EHF983033 ERB983033 FAX983033 FKT983033 FUP983033 GEL983033 GOH983033 GYD983033 HHZ983033 HRV983033 IBR983033 ILN983033 IVJ983033 JFF983033 JPB983033 JYX983033 KIT983033 KSP983033 LCL983033 LMH983033 LWD983033 MFZ983033 MPV983033 MZR983033 NJN983033 NTJ983033 ODF983033 ONB983033 OWX983033 PGT983033 PQP983033 QAL983033 QKH983033 QUD983033 RDZ983033 RNV983033 RXR983033 SHN983033 SRJ983033 TBF983033 TLB983033 TUX983033 UET983033 UOP983033 UYL983033 VIH983033 VSD983033 WBZ983033 WLV983033 K9" xr:uid="{F01741E7-EE7E-40B7-8DB2-7BFEB41D1911}">
      <formula1>$M$11:$M$22</formula1>
    </dataValidation>
  </dataValidations>
  <hyperlinks>
    <hyperlink ref="M9" r:id="rId1" display="https://www.dot.ny.gov/main/business-center/contractors/construction-division/fuel-asphalt-steel-price-adjustments?nd=nysdot" xr:uid="{5C3C1E90-CE5C-41CD-9D8D-149107D0D6AC}"/>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4B3E-62A2-41F2-93E5-72B51D9621C6}">
  <dimension ref="B1:Q144"/>
  <sheetViews>
    <sheetView showGridLines="0" showRowColHeaders="0" zoomScale="90" zoomScaleNormal="90" workbookViewId="0">
      <selection activeCell="C4" sqref="C4:E4"/>
    </sheetView>
  </sheetViews>
  <sheetFormatPr defaultColWidth="23.81640625" defaultRowHeight="12.5" x14ac:dyDescent="0.25"/>
  <cols>
    <col min="1" max="1" width="9.1796875" style="1" customWidth="1"/>
    <col min="2" max="2" width="28.453125" style="1" customWidth="1"/>
    <col min="3" max="3" width="37.54296875" style="1" customWidth="1"/>
    <col min="4" max="4" width="17.453125" style="1" customWidth="1"/>
    <col min="5" max="5" width="17.1796875" style="1" customWidth="1"/>
    <col min="6" max="6" width="23.81640625" style="1" customWidth="1"/>
    <col min="7" max="7" width="25.453125" style="1" customWidth="1"/>
    <col min="8" max="8" width="19" style="1" customWidth="1"/>
    <col min="9" max="9" width="4.1796875" style="1" customWidth="1"/>
    <col min="10" max="11" width="22.54296875" style="10" hidden="1" customWidth="1"/>
    <col min="12" max="12" width="11.453125" style="10" hidden="1" customWidth="1"/>
    <col min="13" max="13" width="25.54296875" style="1" hidden="1" customWidth="1"/>
    <col min="14" max="14" width="27.453125" style="1" hidden="1" customWidth="1"/>
    <col min="15" max="15" width="22.54296875" style="1" customWidth="1"/>
    <col min="16" max="16" width="13.81640625" style="1" customWidth="1"/>
    <col min="17" max="250" width="9.1796875" style="1" customWidth="1"/>
    <col min="251" max="251" width="20" style="1" customWidth="1"/>
    <col min="252" max="252" width="32.81640625" style="1" customWidth="1"/>
    <col min="253" max="253" width="17.453125" style="1" customWidth="1"/>
    <col min="254" max="254" width="17.1796875" style="1" customWidth="1"/>
    <col min="255" max="255" width="23.81640625" style="1"/>
    <col min="256" max="256" width="9.1796875" style="1" customWidth="1"/>
    <col min="257" max="257" width="28.453125" style="1" customWidth="1"/>
    <col min="258" max="258" width="37.54296875" style="1" customWidth="1"/>
    <col min="259" max="259" width="17.453125" style="1" customWidth="1"/>
    <col min="260" max="260" width="17.1796875" style="1" customWidth="1"/>
    <col min="261" max="261" width="23.81640625" style="1"/>
    <col min="262" max="262" width="25.453125" style="1" customWidth="1"/>
    <col min="263" max="263" width="19" style="1" customWidth="1"/>
    <col min="264" max="279" width="0" style="1" hidden="1" customWidth="1"/>
    <col min="280" max="506" width="9.1796875" style="1" customWidth="1"/>
    <col min="507" max="507" width="20" style="1" customWidth="1"/>
    <col min="508" max="508" width="32.81640625" style="1" customWidth="1"/>
    <col min="509" max="509" width="17.453125" style="1" customWidth="1"/>
    <col min="510" max="510" width="17.1796875" style="1" customWidth="1"/>
    <col min="511" max="511" width="23.81640625" style="1"/>
    <col min="512" max="512" width="9.1796875" style="1" customWidth="1"/>
    <col min="513" max="513" width="28.453125" style="1" customWidth="1"/>
    <col min="514" max="514" width="37.54296875" style="1" customWidth="1"/>
    <col min="515" max="515" width="17.453125" style="1" customWidth="1"/>
    <col min="516" max="516" width="17.1796875" style="1" customWidth="1"/>
    <col min="517" max="517" width="23.81640625" style="1"/>
    <col min="518" max="518" width="25.453125" style="1" customWidth="1"/>
    <col min="519" max="519" width="19" style="1" customWidth="1"/>
    <col min="520" max="535" width="0" style="1" hidden="1" customWidth="1"/>
    <col min="536" max="762" width="9.1796875" style="1" customWidth="1"/>
    <col min="763" max="763" width="20" style="1" customWidth="1"/>
    <col min="764" max="764" width="32.81640625" style="1" customWidth="1"/>
    <col min="765" max="765" width="17.453125" style="1" customWidth="1"/>
    <col min="766" max="766" width="17.1796875" style="1" customWidth="1"/>
    <col min="767" max="767" width="23.81640625" style="1"/>
    <col min="768" max="768" width="9.1796875" style="1" customWidth="1"/>
    <col min="769" max="769" width="28.453125" style="1" customWidth="1"/>
    <col min="770" max="770" width="37.54296875" style="1" customWidth="1"/>
    <col min="771" max="771" width="17.453125" style="1" customWidth="1"/>
    <col min="772" max="772" width="17.1796875" style="1" customWidth="1"/>
    <col min="773" max="773" width="23.81640625" style="1"/>
    <col min="774" max="774" width="25.453125" style="1" customWidth="1"/>
    <col min="775" max="775" width="19" style="1" customWidth="1"/>
    <col min="776" max="791" width="0" style="1" hidden="1" customWidth="1"/>
    <col min="792" max="1018" width="9.1796875" style="1" customWidth="1"/>
    <col min="1019" max="1019" width="20" style="1" customWidth="1"/>
    <col min="1020" max="1020" width="32.81640625" style="1" customWidth="1"/>
    <col min="1021" max="1021" width="17.453125" style="1" customWidth="1"/>
    <col min="1022" max="1022" width="17.1796875" style="1" customWidth="1"/>
    <col min="1023" max="1023" width="23.81640625" style="1"/>
    <col min="1024" max="1024" width="9.1796875" style="1" customWidth="1"/>
    <col min="1025" max="1025" width="28.453125" style="1" customWidth="1"/>
    <col min="1026" max="1026" width="37.54296875" style="1" customWidth="1"/>
    <col min="1027" max="1027" width="17.453125" style="1" customWidth="1"/>
    <col min="1028" max="1028" width="17.1796875" style="1" customWidth="1"/>
    <col min="1029" max="1029" width="23.81640625" style="1"/>
    <col min="1030" max="1030" width="25.453125" style="1" customWidth="1"/>
    <col min="1031" max="1031" width="19" style="1" customWidth="1"/>
    <col min="1032" max="1047" width="0" style="1" hidden="1" customWidth="1"/>
    <col min="1048" max="1274" width="9.1796875" style="1" customWidth="1"/>
    <col min="1275" max="1275" width="20" style="1" customWidth="1"/>
    <col min="1276" max="1276" width="32.81640625" style="1" customWidth="1"/>
    <col min="1277" max="1277" width="17.453125" style="1" customWidth="1"/>
    <col min="1278" max="1278" width="17.1796875" style="1" customWidth="1"/>
    <col min="1279" max="1279" width="23.81640625" style="1"/>
    <col min="1280" max="1280" width="9.1796875" style="1" customWidth="1"/>
    <col min="1281" max="1281" width="28.453125" style="1" customWidth="1"/>
    <col min="1282" max="1282" width="37.54296875" style="1" customWidth="1"/>
    <col min="1283" max="1283" width="17.453125" style="1" customWidth="1"/>
    <col min="1284" max="1284" width="17.1796875" style="1" customWidth="1"/>
    <col min="1285" max="1285" width="23.81640625" style="1"/>
    <col min="1286" max="1286" width="25.453125" style="1" customWidth="1"/>
    <col min="1287" max="1287" width="19" style="1" customWidth="1"/>
    <col min="1288" max="1303" width="0" style="1" hidden="1" customWidth="1"/>
    <col min="1304" max="1530" width="9.1796875" style="1" customWidth="1"/>
    <col min="1531" max="1531" width="20" style="1" customWidth="1"/>
    <col min="1532" max="1532" width="32.81640625" style="1" customWidth="1"/>
    <col min="1533" max="1533" width="17.453125" style="1" customWidth="1"/>
    <col min="1534" max="1534" width="17.1796875" style="1" customWidth="1"/>
    <col min="1535" max="1535" width="23.81640625" style="1"/>
    <col min="1536" max="1536" width="9.1796875" style="1" customWidth="1"/>
    <col min="1537" max="1537" width="28.453125" style="1" customWidth="1"/>
    <col min="1538" max="1538" width="37.54296875" style="1" customWidth="1"/>
    <col min="1539" max="1539" width="17.453125" style="1" customWidth="1"/>
    <col min="1540" max="1540" width="17.1796875" style="1" customWidth="1"/>
    <col min="1541" max="1541" width="23.81640625" style="1"/>
    <col min="1542" max="1542" width="25.453125" style="1" customWidth="1"/>
    <col min="1543" max="1543" width="19" style="1" customWidth="1"/>
    <col min="1544" max="1559" width="0" style="1" hidden="1" customWidth="1"/>
    <col min="1560" max="1786" width="9.1796875" style="1" customWidth="1"/>
    <col min="1787" max="1787" width="20" style="1" customWidth="1"/>
    <col min="1788" max="1788" width="32.81640625" style="1" customWidth="1"/>
    <col min="1789" max="1789" width="17.453125" style="1" customWidth="1"/>
    <col min="1790" max="1790" width="17.1796875" style="1" customWidth="1"/>
    <col min="1791" max="1791" width="23.81640625" style="1"/>
    <col min="1792" max="1792" width="9.1796875" style="1" customWidth="1"/>
    <col min="1793" max="1793" width="28.453125" style="1" customWidth="1"/>
    <col min="1794" max="1794" width="37.54296875" style="1" customWidth="1"/>
    <col min="1795" max="1795" width="17.453125" style="1" customWidth="1"/>
    <col min="1796" max="1796" width="17.1796875" style="1" customWidth="1"/>
    <col min="1797" max="1797" width="23.81640625" style="1"/>
    <col min="1798" max="1798" width="25.453125" style="1" customWidth="1"/>
    <col min="1799" max="1799" width="19" style="1" customWidth="1"/>
    <col min="1800" max="1815" width="0" style="1" hidden="1" customWidth="1"/>
    <col min="1816" max="2042" width="9.1796875" style="1" customWidth="1"/>
    <col min="2043" max="2043" width="20" style="1" customWidth="1"/>
    <col min="2044" max="2044" width="32.81640625" style="1" customWidth="1"/>
    <col min="2045" max="2045" width="17.453125" style="1" customWidth="1"/>
    <col min="2046" max="2046" width="17.1796875" style="1" customWidth="1"/>
    <col min="2047" max="2047" width="23.81640625" style="1"/>
    <col min="2048" max="2048" width="9.1796875" style="1" customWidth="1"/>
    <col min="2049" max="2049" width="28.453125" style="1" customWidth="1"/>
    <col min="2050" max="2050" width="37.54296875" style="1" customWidth="1"/>
    <col min="2051" max="2051" width="17.453125" style="1" customWidth="1"/>
    <col min="2052" max="2052" width="17.1796875" style="1" customWidth="1"/>
    <col min="2053" max="2053" width="23.81640625" style="1"/>
    <col min="2054" max="2054" width="25.453125" style="1" customWidth="1"/>
    <col min="2055" max="2055" width="19" style="1" customWidth="1"/>
    <col min="2056" max="2071" width="0" style="1" hidden="1" customWidth="1"/>
    <col min="2072" max="2298" width="9.1796875" style="1" customWidth="1"/>
    <col min="2299" max="2299" width="20" style="1" customWidth="1"/>
    <col min="2300" max="2300" width="32.81640625" style="1" customWidth="1"/>
    <col min="2301" max="2301" width="17.453125" style="1" customWidth="1"/>
    <col min="2302" max="2302" width="17.1796875" style="1" customWidth="1"/>
    <col min="2303" max="2303" width="23.81640625" style="1"/>
    <col min="2304" max="2304" width="9.1796875" style="1" customWidth="1"/>
    <col min="2305" max="2305" width="28.453125" style="1" customWidth="1"/>
    <col min="2306" max="2306" width="37.54296875" style="1" customWidth="1"/>
    <col min="2307" max="2307" width="17.453125" style="1" customWidth="1"/>
    <col min="2308" max="2308" width="17.1796875" style="1" customWidth="1"/>
    <col min="2309" max="2309" width="23.81640625" style="1"/>
    <col min="2310" max="2310" width="25.453125" style="1" customWidth="1"/>
    <col min="2311" max="2311" width="19" style="1" customWidth="1"/>
    <col min="2312" max="2327" width="0" style="1" hidden="1" customWidth="1"/>
    <col min="2328" max="2554" width="9.1796875" style="1" customWidth="1"/>
    <col min="2555" max="2555" width="20" style="1" customWidth="1"/>
    <col min="2556" max="2556" width="32.81640625" style="1" customWidth="1"/>
    <col min="2557" max="2557" width="17.453125" style="1" customWidth="1"/>
    <col min="2558" max="2558" width="17.1796875" style="1" customWidth="1"/>
    <col min="2559" max="2559" width="23.81640625" style="1"/>
    <col min="2560" max="2560" width="9.1796875" style="1" customWidth="1"/>
    <col min="2561" max="2561" width="28.453125" style="1" customWidth="1"/>
    <col min="2562" max="2562" width="37.54296875" style="1" customWidth="1"/>
    <col min="2563" max="2563" width="17.453125" style="1" customWidth="1"/>
    <col min="2564" max="2564" width="17.1796875" style="1" customWidth="1"/>
    <col min="2565" max="2565" width="23.81640625" style="1"/>
    <col min="2566" max="2566" width="25.453125" style="1" customWidth="1"/>
    <col min="2567" max="2567" width="19" style="1" customWidth="1"/>
    <col min="2568" max="2583" width="0" style="1" hidden="1" customWidth="1"/>
    <col min="2584" max="2810" width="9.1796875" style="1" customWidth="1"/>
    <col min="2811" max="2811" width="20" style="1" customWidth="1"/>
    <col min="2812" max="2812" width="32.81640625" style="1" customWidth="1"/>
    <col min="2813" max="2813" width="17.453125" style="1" customWidth="1"/>
    <col min="2814" max="2814" width="17.1796875" style="1" customWidth="1"/>
    <col min="2815" max="2815" width="23.81640625" style="1"/>
    <col min="2816" max="2816" width="9.1796875" style="1" customWidth="1"/>
    <col min="2817" max="2817" width="28.453125" style="1" customWidth="1"/>
    <col min="2818" max="2818" width="37.54296875" style="1" customWidth="1"/>
    <col min="2819" max="2819" width="17.453125" style="1" customWidth="1"/>
    <col min="2820" max="2820" width="17.1796875" style="1" customWidth="1"/>
    <col min="2821" max="2821" width="23.81640625" style="1"/>
    <col min="2822" max="2822" width="25.453125" style="1" customWidth="1"/>
    <col min="2823" max="2823" width="19" style="1" customWidth="1"/>
    <col min="2824" max="2839" width="0" style="1" hidden="1" customWidth="1"/>
    <col min="2840" max="3066" width="9.1796875" style="1" customWidth="1"/>
    <col min="3067" max="3067" width="20" style="1" customWidth="1"/>
    <col min="3068" max="3068" width="32.81640625" style="1" customWidth="1"/>
    <col min="3069" max="3069" width="17.453125" style="1" customWidth="1"/>
    <col min="3070" max="3070" width="17.1796875" style="1" customWidth="1"/>
    <col min="3071" max="3071" width="23.81640625" style="1"/>
    <col min="3072" max="3072" width="9.1796875" style="1" customWidth="1"/>
    <col min="3073" max="3073" width="28.453125" style="1" customWidth="1"/>
    <col min="3074" max="3074" width="37.54296875" style="1" customWidth="1"/>
    <col min="3075" max="3075" width="17.453125" style="1" customWidth="1"/>
    <col min="3076" max="3076" width="17.1796875" style="1" customWidth="1"/>
    <col min="3077" max="3077" width="23.81640625" style="1"/>
    <col min="3078" max="3078" width="25.453125" style="1" customWidth="1"/>
    <col min="3079" max="3079" width="19" style="1" customWidth="1"/>
    <col min="3080" max="3095" width="0" style="1" hidden="1" customWidth="1"/>
    <col min="3096" max="3322" width="9.1796875" style="1" customWidth="1"/>
    <col min="3323" max="3323" width="20" style="1" customWidth="1"/>
    <col min="3324" max="3324" width="32.81640625" style="1" customWidth="1"/>
    <col min="3325" max="3325" width="17.453125" style="1" customWidth="1"/>
    <col min="3326" max="3326" width="17.1796875" style="1" customWidth="1"/>
    <col min="3327" max="3327" width="23.81640625" style="1"/>
    <col min="3328" max="3328" width="9.1796875" style="1" customWidth="1"/>
    <col min="3329" max="3329" width="28.453125" style="1" customWidth="1"/>
    <col min="3330" max="3330" width="37.54296875" style="1" customWidth="1"/>
    <col min="3331" max="3331" width="17.453125" style="1" customWidth="1"/>
    <col min="3332" max="3332" width="17.1796875" style="1" customWidth="1"/>
    <col min="3333" max="3333" width="23.81640625" style="1"/>
    <col min="3334" max="3334" width="25.453125" style="1" customWidth="1"/>
    <col min="3335" max="3335" width="19" style="1" customWidth="1"/>
    <col min="3336" max="3351" width="0" style="1" hidden="1" customWidth="1"/>
    <col min="3352" max="3578" width="9.1796875" style="1" customWidth="1"/>
    <col min="3579" max="3579" width="20" style="1" customWidth="1"/>
    <col min="3580" max="3580" width="32.81640625" style="1" customWidth="1"/>
    <col min="3581" max="3581" width="17.453125" style="1" customWidth="1"/>
    <col min="3582" max="3582" width="17.1796875" style="1" customWidth="1"/>
    <col min="3583" max="3583" width="23.81640625" style="1"/>
    <col min="3584" max="3584" width="9.1796875" style="1" customWidth="1"/>
    <col min="3585" max="3585" width="28.453125" style="1" customWidth="1"/>
    <col min="3586" max="3586" width="37.54296875" style="1" customWidth="1"/>
    <col min="3587" max="3587" width="17.453125" style="1" customWidth="1"/>
    <col min="3588" max="3588" width="17.1796875" style="1" customWidth="1"/>
    <col min="3589" max="3589" width="23.81640625" style="1"/>
    <col min="3590" max="3590" width="25.453125" style="1" customWidth="1"/>
    <col min="3591" max="3591" width="19" style="1" customWidth="1"/>
    <col min="3592" max="3607" width="0" style="1" hidden="1" customWidth="1"/>
    <col min="3608" max="3834" width="9.1796875" style="1" customWidth="1"/>
    <col min="3835" max="3835" width="20" style="1" customWidth="1"/>
    <col min="3836" max="3836" width="32.81640625" style="1" customWidth="1"/>
    <col min="3837" max="3837" width="17.453125" style="1" customWidth="1"/>
    <col min="3838" max="3838" width="17.1796875" style="1" customWidth="1"/>
    <col min="3839" max="3839" width="23.81640625" style="1"/>
    <col min="3840" max="3840" width="9.1796875" style="1" customWidth="1"/>
    <col min="3841" max="3841" width="28.453125" style="1" customWidth="1"/>
    <col min="3842" max="3842" width="37.54296875" style="1" customWidth="1"/>
    <col min="3843" max="3843" width="17.453125" style="1" customWidth="1"/>
    <col min="3844" max="3844" width="17.1796875" style="1" customWidth="1"/>
    <col min="3845" max="3845" width="23.81640625" style="1"/>
    <col min="3846" max="3846" width="25.453125" style="1" customWidth="1"/>
    <col min="3847" max="3847" width="19" style="1" customWidth="1"/>
    <col min="3848" max="3863" width="0" style="1" hidden="1" customWidth="1"/>
    <col min="3864" max="4090" width="9.1796875" style="1" customWidth="1"/>
    <col min="4091" max="4091" width="20" style="1" customWidth="1"/>
    <col min="4092" max="4092" width="32.81640625" style="1" customWidth="1"/>
    <col min="4093" max="4093" width="17.453125" style="1" customWidth="1"/>
    <col min="4094" max="4094" width="17.1796875" style="1" customWidth="1"/>
    <col min="4095" max="4095" width="23.81640625" style="1"/>
    <col min="4096" max="4096" width="9.1796875" style="1" customWidth="1"/>
    <col min="4097" max="4097" width="28.453125" style="1" customWidth="1"/>
    <col min="4098" max="4098" width="37.54296875" style="1" customWidth="1"/>
    <col min="4099" max="4099" width="17.453125" style="1" customWidth="1"/>
    <col min="4100" max="4100" width="17.1796875" style="1" customWidth="1"/>
    <col min="4101" max="4101" width="23.81640625" style="1"/>
    <col min="4102" max="4102" width="25.453125" style="1" customWidth="1"/>
    <col min="4103" max="4103" width="19" style="1" customWidth="1"/>
    <col min="4104" max="4119" width="0" style="1" hidden="1" customWidth="1"/>
    <col min="4120" max="4346" width="9.1796875" style="1" customWidth="1"/>
    <col min="4347" max="4347" width="20" style="1" customWidth="1"/>
    <col min="4348" max="4348" width="32.81640625" style="1" customWidth="1"/>
    <col min="4349" max="4349" width="17.453125" style="1" customWidth="1"/>
    <col min="4350" max="4350" width="17.1796875" style="1" customWidth="1"/>
    <col min="4351" max="4351" width="23.81640625" style="1"/>
    <col min="4352" max="4352" width="9.1796875" style="1" customWidth="1"/>
    <col min="4353" max="4353" width="28.453125" style="1" customWidth="1"/>
    <col min="4354" max="4354" width="37.54296875" style="1" customWidth="1"/>
    <col min="4355" max="4355" width="17.453125" style="1" customWidth="1"/>
    <col min="4356" max="4356" width="17.1796875" style="1" customWidth="1"/>
    <col min="4357" max="4357" width="23.81640625" style="1"/>
    <col min="4358" max="4358" width="25.453125" style="1" customWidth="1"/>
    <col min="4359" max="4359" width="19" style="1" customWidth="1"/>
    <col min="4360" max="4375" width="0" style="1" hidden="1" customWidth="1"/>
    <col min="4376" max="4602" width="9.1796875" style="1" customWidth="1"/>
    <col min="4603" max="4603" width="20" style="1" customWidth="1"/>
    <col min="4604" max="4604" width="32.81640625" style="1" customWidth="1"/>
    <col min="4605" max="4605" width="17.453125" style="1" customWidth="1"/>
    <col min="4606" max="4606" width="17.1796875" style="1" customWidth="1"/>
    <col min="4607" max="4607" width="23.81640625" style="1"/>
    <col min="4608" max="4608" width="9.1796875" style="1" customWidth="1"/>
    <col min="4609" max="4609" width="28.453125" style="1" customWidth="1"/>
    <col min="4610" max="4610" width="37.54296875" style="1" customWidth="1"/>
    <col min="4611" max="4611" width="17.453125" style="1" customWidth="1"/>
    <col min="4612" max="4612" width="17.1796875" style="1" customWidth="1"/>
    <col min="4613" max="4613" width="23.81640625" style="1"/>
    <col min="4614" max="4614" width="25.453125" style="1" customWidth="1"/>
    <col min="4615" max="4615" width="19" style="1" customWidth="1"/>
    <col min="4616" max="4631" width="0" style="1" hidden="1" customWidth="1"/>
    <col min="4632" max="4858" width="9.1796875" style="1" customWidth="1"/>
    <col min="4859" max="4859" width="20" style="1" customWidth="1"/>
    <col min="4860" max="4860" width="32.81640625" style="1" customWidth="1"/>
    <col min="4861" max="4861" width="17.453125" style="1" customWidth="1"/>
    <col min="4862" max="4862" width="17.1796875" style="1" customWidth="1"/>
    <col min="4863" max="4863" width="23.81640625" style="1"/>
    <col min="4864" max="4864" width="9.1796875" style="1" customWidth="1"/>
    <col min="4865" max="4865" width="28.453125" style="1" customWidth="1"/>
    <col min="4866" max="4866" width="37.54296875" style="1" customWidth="1"/>
    <col min="4867" max="4867" width="17.453125" style="1" customWidth="1"/>
    <col min="4868" max="4868" width="17.1796875" style="1" customWidth="1"/>
    <col min="4869" max="4869" width="23.81640625" style="1"/>
    <col min="4870" max="4870" width="25.453125" style="1" customWidth="1"/>
    <col min="4871" max="4871" width="19" style="1" customWidth="1"/>
    <col min="4872" max="4887" width="0" style="1" hidden="1" customWidth="1"/>
    <col min="4888" max="5114" width="9.1796875" style="1" customWidth="1"/>
    <col min="5115" max="5115" width="20" style="1" customWidth="1"/>
    <col min="5116" max="5116" width="32.81640625" style="1" customWidth="1"/>
    <col min="5117" max="5117" width="17.453125" style="1" customWidth="1"/>
    <col min="5118" max="5118" width="17.1796875" style="1" customWidth="1"/>
    <col min="5119" max="5119" width="23.81640625" style="1"/>
    <col min="5120" max="5120" width="9.1796875" style="1" customWidth="1"/>
    <col min="5121" max="5121" width="28.453125" style="1" customWidth="1"/>
    <col min="5122" max="5122" width="37.54296875" style="1" customWidth="1"/>
    <col min="5123" max="5123" width="17.453125" style="1" customWidth="1"/>
    <col min="5124" max="5124" width="17.1796875" style="1" customWidth="1"/>
    <col min="5125" max="5125" width="23.81640625" style="1"/>
    <col min="5126" max="5126" width="25.453125" style="1" customWidth="1"/>
    <col min="5127" max="5127" width="19" style="1" customWidth="1"/>
    <col min="5128" max="5143" width="0" style="1" hidden="1" customWidth="1"/>
    <col min="5144" max="5370" width="9.1796875" style="1" customWidth="1"/>
    <col min="5371" max="5371" width="20" style="1" customWidth="1"/>
    <col min="5372" max="5372" width="32.81640625" style="1" customWidth="1"/>
    <col min="5373" max="5373" width="17.453125" style="1" customWidth="1"/>
    <col min="5374" max="5374" width="17.1796875" style="1" customWidth="1"/>
    <col min="5375" max="5375" width="23.81640625" style="1"/>
    <col min="5376" max="5376" width="9.1796875" style="1" customWidth="1"/>
    <col min="5377" max="5377" width="28.453125" style="1" customWidth="1"/>
    <col min="5378" max="5378" width="37.54296875" style="1" customWidth="1"/>
    <col min="5379" max="5379" width="17.453125" style="1" customWidth="1"/>
    <col min="5380" max="5380" width="17.1796875" style="1" customWidth="1"/>
    <col min="5381" max="5381" width="23.81640625" style="1"/>
    <col min="5382" max="5382" width="25.453125" style="1" customWidth="1"/>
    <col min="5383" max="5383" width="19" style="1" customWidth="1"/>
    <col min="5384" max="5399" width="0" style="1" hidden="1" customWidth="1"/>
    <col min="5400" max="5626" width="9.1796875" style="1" customWidth="1"/>
    <col min="5627" max="5627" width="20" style="1" customWidth="1"/>
    <col min="5628" max="5628" width="32.81640625" style="1" customWidth="1"/>
    <col min="5629" max="5629" width="17.453125" style="1" customWidth="1"/>
    <col min="5630" max="5630" width="17.1796875" style="1" customWidth="1"/>
    <col min="5631" max="5631" width="23.81640625" style="1"/>
    <col min="5632" max="5632" width="9.1796875" style="1" customWidth="1"/>
    <col min="5633" max="5633" width="28.453125" style="1" customWidth="1"/>
    <col min="5634" max="5634" width="37.54296875" style="1" customWidth="1"/>
    <col min="5635" max="5635" width="17.453125" style="1" customWidth="1"/>
    <col min="5636" max="5636" width="17.1796875" style="1" customWidth="1"/>
    <col min="5637" max="5637" width="23.81640625" style="1"/>
    <col min="5638" max="5638" width="25.453125" style="1" customWidth="1"/>
    <col min="5639" max="5639" width="19" style="1" customWidth="1"/>
    <col min="5640" max="5655" width="0" style="1" hidden="1" customWidth="1"/>
    <col min="5656" max="5882" width="9.1796875" style="1" customWidth="1"/>
    <col min="5883" max="5883" width="20" style="1" customWidth="1"/>
    <col min="5884" max="5884" width="32.81640625" style="1" customWidth="1"/>
    <col min="5885" max="5885" width="17.453125" style="1" customWidth="1"/>
    <col min="5886" max="5886" width="17.1796875" style="1" customWidth="1"/>
    <col min="5887" max="5887" width="23.81640625" style="1"/>
    <col min="5888" max="5888" width="9.1796875" style="1" customWidth="1"/>
    <col min="5889" max="5889" width="28.453125" style="1" customWidth="1"/>
    <col min="5890" max="5890" width="37.54296875" style="1" customWidth="1"/>
    <col min="5891" max="5891" width="17.453125" style="1" customWidth="1"/>
    <col min="5892" max="5892" width="17.1796875" style="1" customWidth="1"/>
    <col min="5893" max="5893" width="23.81640625" style="1"/>
    <col min="5894" max="5894" width="25.453125" style="1" customWidth="1"/>
    <col min="5895" max="5895" width="19" style="1" customWidth="1"/>
    <col min="5896" max="5911" width="0" style="1" hidden="1" customWidth="1"/>
    <col min="5912" max="6138" width="9.1796875" style="1" customWidth="1"/>
    <col min="6139" max="6139" width="20" style="1" customWidth="1"/>
    <col min="6140" max="6140" width="32.81640625" style="1" customWidth="1"/>
    <col min="6141" max="6141" width="17.453125" style="1" customWidth="1"/>
    <col min="6142" max="6142" width="17.1796875" style="1" customWidth="1"/>
    <col min="6143" max="6143" width="23.81640625" style="1"/>
    <col min="6144" max="6144" width="9.1796875" style="1" customWidth="1"/>
    <col min="6145" max="6145" width="28.453125" style="1" customWidth="1"/>
    <col min="6146" max="6146" width="37.54296875" style="1" customWidth="1"/>
    <col min="6147" max="6147" width="17.453125" style="1" customWidth="1"/>
    <col min="6148" max="6148" width="17.1796875" style="1" customWidth="1"/>
    <col min="6149" max="6149" width="23.81640625" style="1"/>
    <col min="6150" max="6150" width="25.453125" style="1" customWidth="1"/>
    <col min="6151" max="6151" width="19" style="1" customWidth="1"/>
    <col min="6152" max="6167" width="0" style="1" hidden="1" customWidth="1"/>
    <col min="6168" max="6394" width="9.1796875" style="1" customWidth="1"/>
    <col min="6395" max="6395" width="20" style="1" customWidth="1"/>
    <col min="6396" max="6396" width="32.81640625" style="1" customWidth="1"/>
    <col min="6397" max="6397" width="17.453125" style="1" customWidth="1"/>
    <col min="6398" max="6398" width="17.1796875" style="1" customWidth="1"/>
    <col min="6399" max="6399" width="23.81640625" style="1"/>
    <col min="6400" max="6400" width="9.1796875" style="1" customWidth="1"/>
    <col min="6401" max="6401" width="28.453125" style="1" customWidth="1"/>
    <col min="6402" max="6402" width="37.54296875" style="1" customWidth="1"/>
    <col min="6403" max="6403" width="17.453125" style="1" customWidth="1"/>
    <col min="6404" max="6404" width="17.1796875" style="1" customWidth="1"/>
    <col min="6405" max="6405" width="23.81640625" style="1"/>
    <col min="6406" max="6406" width="25.453125" style="1" customWidth="1"/>
    <col min="6407" max="6407" width="19" style="1" customWidth="1"/>
    <col min="6408" max="6423" width="0" style="1" hidden="1" customWidth="1"/>
    <col min="6424" max="6650" width="9.1796875" style="1" customWidth="1"/>
    <col min="6651" max="6651" width="20" style="1" customWidth="1"/>
    <col min="6652" max="6652" width="32.81640625" style="1" customWidth="1"/>
    <col min="6653" max="6653" width="17.453125" style="1" customWidth="1"/>
    <col min="6654" max="6654" width="17.1796875" style="1" customWidth="1"/>
    <col min="6655" max="6655" width="23.81640625" style="1"/>
    <col min="6656" max="6656" width="9.1796875" style="1" customWidth="1"/>
    <col min="6657" max="6657" width="28.453125" style="1" customWidth="1"/>
    <col min="6658" max="6658" width="37.54296875" style="1" customWidth="1"/>
    <col min="6659" max="6659" width="17.453125" style="1" customWidth="1"/>
    <col min="6660" max="6660" width="17.1796875" style="1" customWidth="1"/>
    <col min="6661" max="6661" width="23.81640625" style="1"/>
    <col min="6662" max="6662" width="25.453125" style="1" customWidth="1"/>
    <col min="6663" max="6663" width="19" style="1" customWidth="1"/>
    <col min="6664" max="6679" width="0" style="1" hidden="1" customWidth="1"/>
    <col min="6680" max="6906" width="9.1796875" style="1" customWidth="1"/>
    <col min="6907" max="6907" width="20" style="1" customWidth="1"/>
    <col min="6908" max="6908" width="32.81640625" style="1" customWidth="1"/>
    <col min="6909" max="6909" width="17.453125" style="1" customWidth="1"/>
    <col min="6910" max="6910" width="17.1796875" style="1" customWidth="1"/>
    <col min="6911" max="6911" width="23.81640625" style="1"/>
    <col min="6912" max="6912" width="9.1796875" style="1" customWidth="1"/>
    <col min="6913" max="6913" width="28.453125" style="1" customWidth="1"/>
    <col min="6914" max="6914" width="37.54296875" style="1" customWidth="1"/>
    <col min="6915" max="6915" width="17.453125" style="1" customWidth="1"/>
    <col min="6916" max="6916" width="17.1796875" style="1" customWidth="1"/>
    <col min="6917" max="6917" width="23.81640625" style="1"/>
    <col min="6918" max="6918" width="25.453125" style="1" customWidth="1"/>
    <col min="6919" max="6919" width="19" style="1" customWidth="1"/>
    <col min="6920" max="6935" width="0" style="1" hidden="1" customWidth="1"/>
    <col min="6936" max="7162" width="9.1796875" style="1" customWidth="1"/>
    <col min="7163" max="7163" width="20" style="1" customWidth="1"/>
    <col min="7164" max="7164" width="32.81640625" style="1" customWidth="1"/>
    <col min="7165" max="7165" width="17.453125" style="1" customWidth="1"/>
    <col min="7166" max="7166" width="17.1796875" style="1" customWidth="1"/>
    <col min="7167" max="7167" width="23.81640625" style="1"/>
    <col min="7168" max="7168" width="9.1796875" style="1" customWidth="1"/>
    <col min="7169" max="7169" width="28.453125" style="1" customWidth="1"/>
    <col min="7170" max="7170" width="37.54296875" style="1" customWidth="1"/>
    <col min="7171" max="7171" width="17.453125" style="1" customWidth="1"/>
    <col min="7172" max="7172" width="17.1796875" style="1" customWidth="1"/>
    <col min="7173" max="7173" width="23.81640625" style="1"/>
    <col min="7174" max="7174" width="25.453125" style="1" customWidth="1"/>
    <col min="7175" max="7175" width="19" style="1" customWidth="1"/>
    <col min="7176" max="7191" width="0" style="1" hidden="1" customWidth="1"/>
    <col min="7192" max="7418" width="9.1796875" style="1" customWidth="1"/>
    <col min="7419" max="7419" width="20" style="1" customWidth="1"/>
    <col min="7420" max="7420" width="32.81640625" style="1" customWidth="1"/>
    <col min="7421" max="7421" width="17.453125" style="1" customWidth="1"/>
    <col min="7422" max="7422" width="17.1796875" style="1" customWidth="1"/>
    <col min="7423" max="7423" width="23.81640625" style="1"/>
    <col min="7424" max="7424" width="9.1796875" style="1" customWidth="1"/>
    <col min="7425" max="7425" width="28.453125" style="1" customWidth="1"/>
    <col min="7426" max="7426" width="37.54296875" style="1" customWidth="1"/>
    <col min="7427" max="7427" width="17.453125" style="1" customWidth="1"/>
    <col min="7428" max="7428" width="17.1796875" style="1" customWidth="1"/>
    <col min="7429" max="7429" width="23.81640625" style="1"/>
    <col min="7430" max="7430" width="25.453125" style="1" customWidth="1"/>
    <col min="7431" max="7431" width="19" style="1" customWidth="1"/>
    <col min="7432" max="7447" width="0" style="1" hidden="1" customWidth="1"/>
    <col min="7448" max="7674" width="9.1796875" style="1" customWidth="1"/>
    <col min="7675" max="7675" width="20" style="1" customWidth="1"/>
    <col min="7676" max="7676" width="32.81640625" style="1" customWidth="1"/>
    <col min="7677" max="7677" width="17.453125" style="1" customWidth="1"/>
    <col min="7678" max="7678" width="17.1796875" style="1" customWidth="1"/>
    <col min="7679" max="7679" width="23.81640625" style="1"/>
    <col min="7680" max="7680" width="9.1796875" style="1" customWidth="1"/>
    <col min="7681" max="7681" width="28.453125" style="1" customWidth="1"/>
    <col min="7682" max="7682" width="37.54296875" style="1" customWidth="1"/>
    <col min="7683" max="7683" width="17.453125" style="1" customWidth="1"/>
    <col min="7684" max="7684" width="17.1796875" style="1" customWidth="1"/>
    <col min="7685" max="7685" width="23.81640625" style="1"/>
    <col min="7686" max="7686" width="25.453125" style="1" customWidth="1"/>
    <col min="7687" max="7687" width="19" style="1" customWidth="1"/>
    <col min="7688" max="7703" width="0" style="1" hidden="1" customWidth="1"/>
    <col min="7704" max="7930" width="9.1796875" style="1" customWidth="1"/>
    <col min="7931" max="7931" width="20" style="1" customWidth="1"/>
    <col min="7932" max="7932" width="32.81640625" style="1" customWidth="1"/>
    <col min="7933" max="7933" width="17.453125" style="1" customWidth="1"/>
    <col min="7934" max="7934" width="17.1796875" style="1" customWidth="1"/>
    <col min="7935" max="7935" width="23.81640625" style="1"/>
    <col min="7936" max="7936" width="9.1796875" style="1" customWidth="1"/>
    <col min="7937" max="7937" width="28.453125" style="1" customWidth="1"/>
    <col min="7938" max="7938" width="37.54296875" style="1" customWidth="1"/>
    <col min="7939" max="7939" width="17.453125" style="1" customWidth="1"/>
    <col min="7940" max="7940" width="17.1796875" style="1" customWidth="1"/>
    <col min="7941" max="7941" width="23.81640625" style="1"/>
    <col min="7942" max="7942" width="25.453125" style="1" customWidth="1"/>
    <col min="7943" max="7943" width="19" style="1" customWidth="1"/>
    <col min="7944" max="7959" width="0" style="1" hidden="1" customWidth="1"/>
    <col min="7960" max="8186" width="9.1796875" style="1" customWidth="1"/>
    <col min="8187" max="8187" width="20" style="1" customWidth="1"/>
    <col min="8188" max="8188" width="32.81640625" style="1" customWidth="1"/>
    <col min="8189" max="8189" width="17.453125" style="1" customWidth="1"/>
    <col min="8190" max="8190" width="17.1796875" style="1" customWidth="1"/>
    <col min="8191" max="8191" width="23.81640625" style="1"/>
    <col min="8192" max="8192" width="9.1796875" style="1" customWidth="1"/>
    <col min="8193" max="8193" width="28.453125" style="1" customWidth="1"/>
    <col min="8194" max="8194" width="37.54296875" style="1" customWidth="1"/>
    <col min="8195" max="8195" width="17.453125" style="1" customWidth="1"/>
    <col min="8196" max="8196" width="17.1796875" style="1" customWidth="1"/>
    <col min="8197" max="8197" width="23.81640625" style="1"/>
    <col min="8198" max="8198" width="25.453125" style="1" customWidth="1"/>
    <col min="8199" max="8199" width="19" style="1" customWidth="1"/>
    <col min="8200" max="8215" width="0" style="1" hidden="1" customWidth="1"/>
    <col min="8216" max="8442" width="9.1796875" style="1" customWidth="1"/>
    <col min="8443" max="8443" width="20" style="1" customWidth="1"/>
    <col min="8444" max="8444" width="32.81640625" style="1" customWidth="1"/>
    <col min="8445" max="8445" width="17.453125" style="1" customWidth="1"/>
    <col min="8446" max="8446" width="17.1796875" style="1" customWidth="1"/>
    <col min="8447" max="8447" width="23.81640625" style="1"/>
    <col min="8448" max="8448" width="9.1796875" style="1" customWidth="1"/>
    <col min="8449" max="8449" width="28.453125" style="1" customWidth="1"/>
    <col min="8450" max="8450" width="37.54296875" style="1" customWidth="1"/>
    <col min="8451" max="8451" width="17.453125" style="1" customWidth="1"/>
    <col min="8452" max="8452" width="17.1796875" style="1" customWidth="1"/>
    <col min="8453" max="8453" width="23.81640625" style="1"/>
    <col min="8454" max="8454" width="25.453125" style="1" customWidth="1"/>
    <col min="8455" max="8455" width="19" style="1" customWidth="1"/>
    <col min="8456" max="8471" width="0" style="1" hidden="1" customWidth="1"/>
    <col min="8472" max="8698" width="9.1796875" style="1" customWidth="1"/>
    <col min="8699" max="8699" width="20" style="1" customWidth="1"/>
    <col min="8700" max="8700" width="32.81640625" style="1" customWidth="1"/>
    <col min="8701" max="8701" width="17.453125" style="1" customWidth="1"/>
    <col min="8702" max="8702" width="17.1796875" style="1" customWidth="1"/>
    <col min="8703" max="8703" width="23.81640625" style="1"/>
    <col min="8704" max="8704" width="9.1796875" style="1" customWidth="1"/>
    <col min="8705" max="8705" width="28.453125" style="1" customWidth="1"/>
    <col min="8706" max="8706" width="37.54296875" style="1" customWidth="1"/>
    <col min="8707" max="8707" width="17.453125" style="1" customWidth="1"/>
    <col min="8708" max="8708" width="17.1796875" style="1" customWidth="1"/>
    <col min="8709" max="8709" width="23.81640625" style="1"/>
    <col min="8710" max="8710" width="25.453125" style="1" customWidth="1"/>
    <col min="8711" max="8711" width="19" style="1" customWidth="1"/>
    <col min="8712" max="8727" width="0" style="1" hidden="1" customWidth="1"/>
    <col min="8728" max="8954" width="9.1796875" style="1" customWidth="1"/>
    <col min="8955" max="8955" width="20" style="1" customWidth="1"/>
    <col min="8956" max="8956" width="32.81640625" style="1" customWidth="1"/>
    <col min="8957" max="8957" width="17.453125" style="1" customWidth="1"/>
    <col min="8958" max="8958" width="17.1796875" style="1" customWidth="1"/>
    <col min="8959" max="8959" width="23.81640625" style="1"/>
    <col min="8960" max="8960" width="9.1796875" style="1" customWidth="1"/>
    <col min="8961" max="8961" width="28.453125" style="1" customWidth="1"/>
    <col min="8962" max="8962" width="37.54296875" style="1" customWidth="1"/>
    <col min="8963" max="8963" width="17.453125" style="1" customWidth="1"/>
    <col min="8964" max="8964" width="17.1796875" style="1" customWidth="1"/>
    <col min="8965" max="8965" width="23.81640625" style="1"/>
    <col min="8966" max="8966" width="25.453125" style="1" customWidth="1"/>
    <col min="8967" max="8967" width="19" style="1" customWidth="1"/>
    <col min="8968" max="8983" width="0" style="1" hidden="1" customWidth="1"/>
    <col min="8984" max="9210" width="9.1796875" style="1" customWidth="1"/>
    <col min="9211" max="9211" width="20" style="1" customWidth="1"/>
    <col min="9212" max="9212" width="32.81640625" style="1" customWidth="1"/>
    <col min="9213" max="9213" width="17.453125" style="1" customWidth="1"/>
    <col min="9214" max="9214" width="17.1796875" style="1" customWidth="1"/>
    <col min="9215" max="9215" width="23.81640625" style="1"/>
    <col min="9216" max="9216" width="9.1796875" style="1" customWidth="1"/>
    <col min="9217" max="9217" width="28.453125" style="1" customWidth="1"/>
    <col min="9218" max="9218" width="37.54296875" style="1" customWidth="1"/>
    <col min="9219" max="9219" width="17.453125" style="1" customWidth="1"/>
    <col min="9220" max="9220" width="17.1796875" style="1" customWidth="1"/>
    <col min="9221" max="9221" width="23.81640625" style="1"/>
    <col min="9222" max="9222" width="25.453125" style="1" customWidth="1"/>
    <col min="9223" max="9223" width="19" style="1" customWidth="1"/>
    <col min="9224" max="9239" width="0" style="1" hidden="1" customWidth="1"/>
    <col min="9240" max="9466" width="9.1796875" style="1" customWidth="1"/>
    <col min="9467" max="9467" width="20" style="1" customWidth="1"/>
    <col min="9468" max="9468" width="32.81640625" style="1" customWidth="1"/>
    <col min="9469" max="9469" width="17.453125" style="1" customWidth="1"/>
    <col min="9470" max="9470" width="17.1796875" style="1" customWidth="1"/>
    <col min="9471" max="9471" width="23.81640625" style="1"/>
    <col min="9472" max="9472" width="9.1796875" style="1" customWidth="1"/>
    <col min="9473" max="9473" width="28.453125" style="1" customWidth="1"/>
    <col min="9474" max="9474" width="37.54296875" style="1" customWidth="1"/>
    <col min="9475" max="9475" width="17.453125" style="1" customWidth="1"/>
    <col min="9476" max="9476" width="17.1796875" style="1" customWidth="1"/>
    <col min="9477" max="9477" width="23.81640625" style="1"/>
    <col min="9478" max="9478" width="25.453125" style="1" customWidth="1"/>
    <col min="9479" max="9479" width="19" style="1" customWidth="1"/>
    <col min="9480" max="9495" width="0" style="1" hidden="1" customWidth="1"/>
    <col min="9496" max="9722" width="9.1796875" style="1" customWidth="1"/>
    <col min="9723" max="9723" width="20" style="1" customWidth="1"/>
    <col min="9724" max="9724" width="32.81640625" style="1" customWidth="1"/>
    <col min="9725" max="9725" width="17.453125" style="1" customWidth="1"/>
    <col min="9726" max="9726" width="17.1796875" style="1" customWidth="1"/>
    <col min="9727" max="9727" width="23.81640625" style="1"/>
    <col min="9728" max="9728" width="9.1796875" style="1" customWidth="1"/>
    <col min="9729" max="9729" width="28.453125" style="1" customWidth="1"/>
    <col min="9730" max="9730" width="37.54296875" style="1" customWidth="1"/>
    <col min="9731" max="9731" width="17.453125" style="1" customWidth="1"/>
    <col min="9732" max="9732" width="17.1796875" style="1" customWidth="1"/>
    <col min="9733" max="9733" width="23.81640625" style="1"/>
    <col min="9734" max="9734" width="25.453125" style="1" customWidth="1"/>
    <col min="9735" max="9735" width="19" style="1" customWidth="1"/>
    <col min="9736" max="9751" width="0" style="1" hidden="1" customWidth="1"/>
    <col min="9752" max="9978" width="9.1796875" style="1" customWidth="1"/>
    <col min="9979" max="9979" width="20" style="1" customWidth="1"/>
    <col min="9980" max="9980" width="32.81640625" style="1" customWidth="1"/>
    <col min="9981" max="9981" width="17.453125" style="1" customWidth="1"/>
    <col min="9982" max="9982" width="17.1796875" style="1" customWidth="1"/>
    <col min="9983" max="9983" width="23.81640625" style="1"/>
    <col min="9984" max="9984" width="9.1796875" style="1" customWidth="1"/>
    <col min="9985" max="9985" width="28.453125" style="1" customWidth="1"/>
    <col min="9986" max="9986" width="37.54296875" style="1" customWidth="1"/>
    <col min="9987" max="9987" width="17.453125" style="1" customWidth="1"/>
    <col min="9988" max="9988" width="17.1796875" style="1" customWidth="1"/>
    <col min="9989" max="9989" width="23.81640625" style="1"/>
    <col min="9990" max="9990" width="25.453125" style="1" customWidth="1"/>
    <col min="9991" max="9991" width="19" style="1" customWidth="1"/>
    <col min="9992" max="10007" width="0" style="1" hidden="1" customWidth="1"/>
    <col min="10008" max="10234" width="9.1796875" style="1" customWidth="1"/>
    <col min="10235" max="10235" width="20" style="1" customWidth="1"/>
    <col min="10236" max="10236" width="32.81640625" style="1" customWidth="1"/>
    <col min="10237" max="10237" width="17.453125" style="1" customWidth="1"/>
    <col min="10238" max="10238" width="17.1796875" style="1" customWidth="1"/>
    <col min="10239" max="10239" width="23.81640625" style="1"/>
    <col min="10240" max="10240" width="9.1796875" style="1" customWidth="1"/>
    <col min="10241" max="10241" width="28.453125" style="1" customWidth="1"/>
    <col min="10242" max="10242" width="37.54296875" style="1" customWidth="1"/>
    <col min="10243" max="10243" width="17.453125" style="1" customWidth="1"/>
    <col min="10244" max="10244" width="17.1796875" style="1" customWidth="1"/>
    <col min="10245" max="10245" width="23.81640625" style="1"/>
    <col min="10246" max="10246" width="25.453125" style="1" customWidth="1"/>
    <col min="10247" max="10247" width="19" style="1" customWidth="1"/>
    <col min="10248" max="10263" width="0" style="1" hidden="1" customWidth="1"/>
    <col min="10264" max="10490" width="9.1796875" style="1" customWidth="1"/>
    <col min="10491" max="10491" width="20" style="1" customWidth="1"/>
    <col min="10492" max="10492" width="32.81640625" style="1" customWidth="1"/>
    <col min="10493" max="10493" width="17.453125" style="1" customWidth="1"/>
    <col min="10494" max="10494" width="17.1796875" style="1" customWidth="1"/>
    <col min="10495" max="10495" width="23.81640625" style="1"/>
    <col min="10496" max="10496" width="9.1796875" style="1" customWidth="1"/>
    <col min="10497" max="10497" width="28.453125" style="1" customWidth="1"/>
    <col min="10498" max="10498" width="37.54296875" style="1" customWidth="1"/>
    <col min="10499" max="10499" width="17.453125" style="1" customWidth="1"/>
    <col min="10500" max="10500" width="17.1796875" style="1" customWidth="1"/>
    <col min="10501" max="10501" width="23.81640625" style="1"/>
    <col min="10502" max="10502" width="25.453125" style="1" customWidth="1"/>
    <col min="10503" max="10503" width="19" style="1" customWidth="1"/>
    <col min="10504" max="10519" width="0" style="1" hidden="1" customWidth="1"/>
    <col min="10520" max="10746" width="9.1796875" style="1" customWidth="1"/>
    <col min="10747" max="10747" width="20" style="1" customWidth="1"/>
    <col min="10748" max="10748" width="32.81640625" style="1" customWidth="1"/>
    <col min="10749" max="10749" width="17.453125" style="1" customWidth="1"/>
    <col min="10750" max="10750" width="17.1796875" style="1" customWidth="1"/>
    <col min="10751" max="10751" width="23.81640625" style="1"/>
    <col min="10752" max="10752" width="9.1796875" style="1" customWidth="1"/>
    <col min="10753" max="10753" width="28.453125" style="1" customWidth="1"/>
    <col min="10754" max="10754" width="37.54296875" style="1" customWidth="1"/>
    <col min="10755" max="10755" width="17.453125" style="1" customWidth="1"/>
    <col min="10756" max="10756" width="17.1796875" style="1" customWidth="1"/>
    <col min="10757" max="10757" width="23.81640625" style="1"/>
    <col min="10758" max="10758" width="25.453125" style="1" customWidth="1"/>
    <col min="10759" max="10759" width="19" style="1" customWidth="1"/>
    <col min="10760" max="10775" width="0" style="1" hidden="1" customWidth="1"/>
    <col min="10776" max="11002" width="9.1796875" style="1" customWidth="1"/>
    <col min="11003" max="11003" width="20" style="1" customWidth="1"/>
    <col min="11004" max="11004" width="32.81640625" style="1" customWidth="1"/>
    <col min="11005" max="11005" width="17.453125" style="1" customWidth="1"/>
    <col min="11006" max="11006" width="17.1796875" style="1" customWidth="1"/>
    <col min="11007" max="11007" width="23.81640625" style="1"/>
    <col min="11008" max="11008" width="9.1796875" style="1" customWidth="1"/>
    <col min="11009" max="11009" width="28.453125" style="1" customWidth="1"/>
    <col min="11010" max="11010" width="37.54296875" style="1" customWidth="1"/>
    <col min="11011" max="11011" width="17.453125" style="1" customWidth="1"/>
    <col min="11012" max="11012" width="17.1796875" style="1" customWidth="1"/>
    <col min="11013" max="11013" width="23.81640625" style="1"/>
    <col min="11014" max="11014" width="25.453125" style="1" customWidth="1"/>
    <col min="11015" max="11015" width="19" style="1" customWidth="1"/>
    <col min="11016" max="11031" width="0" style="1" hidden="1" customWidth="1"/>
    <col min="11032" max="11258" width="9.1796875" style="1" customWidth="1"/>
    <col min="11259" max="11259" width="20" style="1" customWidth="1"/>
    <col min="11260" max="11260" width="32.81640625" style="1" customWidth="1"/>
    <col min="11261" max="11261" width="17.453125" style="1" customWidth="1"/>
    <col min="11262" max="11262" width="17.1796875" style="1" customWidth="1"/>
    <col min="11263" max="11263" width="23.81640625" style="1"/>
    <col min="11264" max="11264" width="9.1796875" style="1" customWidth="1"/>
    <col min="11265" max="11265" width="28.453125" style="1" customWidth="1"/>
    <col min="11266" max="11266" width="37.54296875" style="1" customWidth="1"/>
    <col min="11267" max="11267" width="17.453125" style="1" customWidth="1"/>
    <col min="11268" max="11268" width="17.1796875" style="1" customWidth="1"/>
    <col min="11269" max="11269" width="23.81640625" style="1"/>
    <col min="11270" max="11270" width="25.453125" style="1" customWidth="1"/>
    <col min="11271" max="11271" width="19" style="1" customWidth="1"/>
    <col min="11272" max="11287" width="0" style="1" hidden="1" customWidth="1"/>
    <col min="11288" max="11514" width="9.1796875" style="1" customWidth="1"/>
    <col min="11515" max="11515" width="20" style="1" customWidth="1"/>
    <col min="11516" max="11516" width="32.81640625" style="1" customWidth="1"/>
    <col min="11517" max="11517" width="17.453125" style="1" customWidth="1"/>
    <col min="11518" max="11518" width="17.1796875" style="1" customWidth="1"/>
    <col min="11519" max="11519" width="23.81640625" style="1"/>
    <col min="11520" max="11520" width="9.1796875" style="1" customWidth="1"/>
    <col min="11521" max="11521" width="28.453125" style="1" customWidth="1"/>
    <col min="11522" max="11522" width="37.54296875" style="1" customWidth="1"/>
    <col min="11523" max="11523" width="17.453125" style="1" customWidth="1"/>
    <col min="11524" max="11524" width="17.1796875" style="1" customWidth="1"/>
    <col min="11525" max="11525" width="23.81640625" style="1"/>
    <col min="11526" max="11526" width="25.453125" style="1" customWidth="1"/>
    <col min="11527" max="11527" width="19" style="1" customWidth="1"/>
    <col min="11528" max="11543" width="0" style="1" hidden="1" customWidth="1"/>
    <col min="11544" max="11770" width="9.1796875" style="1" customWidth="1"/>
    <col min="11771" max="11771" width="20" style="1" customWidth="1"/>
    <col min="11772" max="11772" width="32.81640625" style="1" customWidth="1"/>
    <col min="11773" max="11773" width="17.453125" style="1" customWidth="1"/>
    <col min="11774" max="11774" width="17.1796875" style="1" customWidth="1"/>
    <col min="11775" max="11775" width="23.81640625" style="1"/>
    <col min="11776" max="11776" width="9.1796875" style="1" customWidth="1"/>
    <col min="11777" max="11777" width="28.453125" style="1" customWidth="1"/>
    <col min="11778" max="11778" width="37.54296875" style="1" customWidth="1"/>
    <col min="11779" max="11779" width="17.453125" style="1" customWidth="1"/>
    <col min="11780" max="11780" width="17.1796875" style="1" customWidth="1"/>
    <col min="11781" max="11781" width="23.81640625" style="1"/>
    <col min="11782" max="11782" width="25.453125" style="1" customWidth="1"/>
    <col min="11783" max="11783" width="19" style="1" customWidth="1"/>
    <col min="11784" max="11799" width="0" style="1" hidden="1" customWidth="1"/>
    <col min="11800" max="12026" width="9.1796875" style="1" customWidth="1"/>
    <col min="12027" max="12027" width="20" style="1" customWidth="1"/>
    <col min="12028" max="12028" width="32.81640625" style="1" customWidth="1"/>
    <col min="12029" max="12029" width="17.453125" style="1" customWidth="1"/>
    <col min="12030" max="12030" width="17.1796875" style="1" customWidth="1"/>
    <col min="12031" max="12031" width="23.81640625" style="1"/>
    <col min="12032" max="12032" width="9.1796875" style="1" customWidth="1"/>
    <col min="12033" max="12033" width="28.453125" style="1" customWidth="1"/>
    <col min="12034" max="12034" width="37.54296875" style="1" customWidth="1"/>
    <col min="12035" max="12035" width="17.453125" style="1" customWidth="1"/>
    <col min="12036" max="12036" width="17.1796875" style="1" customWidth="1"/>
    <col min="12037" max="12037" width="23.81640625" style="1"/>
    <col min="12038" max="12038" width="25.453125" style="1" customWidth="1"/>
    <col min="12039" max="12039" width="19" style="1" customWidth="1"/>
    <col min="12040" max="12055" width="0" style="1" hidden="1" customWidth="1"/>
    <col min="12056" max="12282" width="9.1796875" style="1" customWidth="1"/>
    <col min="12283" max="12283" width="20" style="1" customWidth="1"/>
    <col min="12284" max="12284" width="32.81640625" style="1" customWidth="1"/>
    <col min="12285" max="12285" width="17.453125" style="1" customWidth="1"/>
    <col min="12286" max="12286" width="17.1796875" style="1" customWidth="1"/>
    <col min="12287" max="12287" width="23.81640625" style="1"/>
    <col min="12288" max="12288" width="9.1796875" style="1" customWidth="1"/>
    <col min="12289" max="12289" width="28.453125" style="1" customWidth="1"/>
    <col min="12290" max="12290" width="37.54296875" style="1" customWidth="1"/>
    <col min="12291" max="12291" width="17.453125" style="1" customWidth="1"/>
    <col min="12292" max="12292" width="17.1796875" style="1" customWidth="1"/>
    <col min="12293" max="12293" width="23.81640625" style="1"/>
    <col min="12294" max="12294" width="25.453125" style="1" customWidth="1"/>
    <col min="12295" max="12295" width="19" style="1" customWidth="1"/>
    <col min="12296" max="12311" width="0" style="1" hidden="1" customWidth="1"/>
    <col min="12312" max="12538" width="9.1796875" style="1" customWidth="1"/>
    <col min="12539" max="12539" width="20" style="1" customWidth="1"/>
    <col min="12540" max="12540" width="32.81640625" style="1" customWidth="1"/>
    <col min="12541" max="12541" width="17.453125" style="1" customWidth="1"/>
    <col min="12542" max="12542" width="17.1796875" style="1" customWidth="1"/>
    <col min="12543" max="12543" width="23.81640625" style="1"/>
    <col min="12544" max="12544" width="9.1796875" style="1" customWidth="1"/>
    <col min="12545" max="12545" width="28.453125" style="1" customWidth="1"/>
    <col min="12546" max="12546" width="37.54296875" style="1" customWidth="1"/>
    <col min="12547" max="12547" width="17.453125" style="1" customWidth="1"/>
    <col min="12548" max="12548" width="17.1796875" style="1" customWidth="1"/>
    <col min="12549" max="12549" width="23.81640625" style="1"/>
    <col min="12550" max="12550" width="25.453125" style="1" customWidth="1"/>
    <col min="12551" max="12551" width="19" style="1" customWidth="1"/>
    <col min="12552" max="12567" width="0" style="1" hidden="1" customWidth="1"/>
    <col min="12568" max="12794" width="9.1796875" style="1" customWidth="1"/>
    <col min="12795" max="12795" width="20" style="1" customWidth="1"/>
    <col min="12796" max="12796" width="32.81640625" style="1" customWidth="1"/>
    <col min="12797" max="12797" width="17.453125" style="1" customWidth="1"/>
    <col min="12798" max="12798" width="17.1796875" style="1" customWidth="1"/>
    <col min="12799" max="12799" width="23.81640625" style="1"/>
    <col min="12800" max="12800" width="9.1796875" style="1" customWidth="1"/>
    <col min="12801" max="12801" width="28.453125" style="1" customWidth="1"/>
    <col min="12802" max="12802" width="37.54296875" style="1" customWidth="1"/>
    <col min="12803" max="12803" width="17.453125" style="1" customWidth="1"/>
    <col min="12804" max="12804" width="17.1796875" style="1" customWidth="1"/>
    <col min="12805" max="12805" width="23.81640625" style="1"/>
    <col min="12806" max="12806" width="25.453125" style="1" customWidth="1"/>
    <col min="12807" max="12807" width="19" style="1" customWidth="1"/>
    <col min="12808" max="12823" width="0" style="1" hidden="1" customWidth="1"/>
    <col min="12824" max="13050" width="9.1796875" style="1" customWidth="1"/>
    <col min="13051" max="13051" width="20" style="1" customWidth="1"/>
    <col min="13052" max="13052" width="32.81640625" style="1" customWidth="1"/>
    <col min="13053" max="13053" width="17.453125" style="1" customWidth="1"/>
    <col min="13054" max="13054" width="17.1796875" style="1" customWidth="1"/>
    <col min="13055" max="13055" width="23.81640625" style="1"/>
    <col min="13056" max="13056" width="9.1796875" style="1" customWidth="1"/>
    <col min="13057" max="13057" width="28.453125" style="1" customWidth="1"/>
    <col min="13058" max="13058" width="37.54296875" style="1" customWidth="1"/>
    <col min="13059" max="13059" width="17.453125" style="1" customWidth="1"/>
    <col min="13060" max="13060" width="17.1796875" style="1" customWidth="1"/>
    <col min="13061" max="13061" width="23.81640625" style="1"/>
    <col min="13062" max="13062" width="25.453125" style="1" customWidth="1"/>
    <col min="13063" max="13063" width="19" style="1" customWidth="1"/>
    <col min="13064" max="13079" width="0" style="1" hidden="1" customWidth="1"/>
    <col min="13080" max="13306" width="9.1796875" style="1" customWidth="1"/>
    <col min="13307" max="13307" width="20" style="1" customWidth="1"/>
    <col min="13308" max="13308" width="32.81640625" style="1" customWidth="1"/>
    <col min="13309" max="13309" width="17.453125" style="1" customWidth="1"/>
    <col min="13310" max="13310" width="17.1796875" style="1" customWidth="1"/>
    <col min="13311" max="13311" width="23.81640625" style="1"/>
    <col min="13312" max="13312" width="9.1796875" style="1" customWidth="1"/>
    <col min="13313" max="13313" width="28.453125" style="1" customWidth="1"/>
    <col min="13314" max="13314" width="37.54296875" style="1" customWidth="1"/>
    <col min="13315" max="13315" width="17.453125" style="1" customWidth="1"/>
    <col min="13316" max="13316" width="17.1796875" style="1" customWidth="1"/>
    <col min="13317" max="13317" width="23.81640625" style="1"/>
    <col min="13318" max="13318" width="25.453125" style="1" customWidth="1"/>
    <col min="13319" max="13319" width="19" style="1" customWidth="1"/>
    <col min="13320" max="13335" width="0" style="1" hidden="1" customWidth="1"/>
    <col min="13336" max="13562" width="9.1796875" style="1" customWidth="1"/>
    <col min="13563" max="13563" width="20" style="1" customWidth="1"/>
    <col min="13564" max="13564" width="32.81640625" style="1" customWidth="1"/>
    <col min="13565" max="13565" width="17.453125" style="1" customWidth="1"/>
    <col min="13566" max="13566" width="17.1796875" style="1" customWidth="1"/>
    <col min="13567" max="13567" width="23.81640625" style="1"/>
    <col min="13568" max="13568" width="9.1796875" style="1" customWidth="1"/>
    <col min="13569" max="13569" width="28.453125" style="1" customWidth="1"/>
    <col min="13570" max="13570" width="37.54296875" style="1" customWidth="1"/>
    <col min="13571" max="13571" width="17.453125" style="1" customWidth="1"/>
    <col min="13572" max="13572" width="17.1796875" style="1" customWidth="1"/>
    <col min="13573" max="13573" width="23.81640625" style="1"/>
    <col min="13574" max="13574" width="25.453125" style="1" customWidth="1"/>
    <col min="13575" max="13575" width="19" style="1" customWidth="1"/>
    <col min="13576" max="13591" width="0" style="1" hidden="1" customWidth="1"/>
    <col min="13592" max="13818" width="9.1796875" style="1" customWidth="1"/>
    <col min="13819" max="13819" width="20" style="1" customWidth="1"/>
    <col min="13820" max="13820" width="32.81640625" style="1" customWidth="1"/>
    <col min="13821" max="13821" width="17.453125" style="1" customWidth="1"/>
    <col min="13822" max="13822" width="17.1796875" style="1" customWidth="1"/>
    <col min="13823" max="13823" width="23.81640625" style="1"/>
    <col min="13824" max="13824" width="9.1796875" style="1" customWidth="1"/>
    <col min="13825" max="13825" width="28.453125" style="1" customWidth="1"/>
    <col min="13826" max="13826" width="37.54296875" style="1" customWidth="1"/>
    <col min="13827" max="13827" width="17.453125" style="1" customWidth="1"/>
    <col min="13828" max="13828" width="17.1796875" style="1" customWidth="1"/>
    <col min="13829" max="13829" width="23.81640625" style="1"/>
    <col min="13830" max="13830" width="25.453125" style="1" customWidth="1"/>
    <col min="13831" max="13831" width="19" style="1" customWidth="1"/>
    <col min="13832" max="13847" width="0" style="1" hidden="1" customWidth="1"/>
    <col min="13848" max="14074" width="9.1796875" style="1" customWidth="1"/>
    <col min="14075" max="14075" width="20" style="1" customWidth="1"/>
    <col min="14076" max="14076" width="32.81640625" style="1" customWidth="1"/>
    <col min="14077" max="14077" width="17.453125" style="1" customWidth="1"/>
    <col min="14078" max="14078" width="17.1796875" style="1" customWidth="1"/>
    <col min="14079" max="14079" width="23.81640625" style="1"/>
    <col min="14080" max="14080" width="9.1796875" style="1" customWidth="1"/>
    <col min="14081" max="14081" width="28.453125" style="1" customWidth="1"/>
    <col min="14082" max="14082" width="37.54296875" style="1" customWidth="1"/>
    <col min="14083" max="14083" width="17.453125" style="1" customWidth="1"/>
    <col min="14084" max="14084" width="17.1796875" style="1" customWidth="1"/>
    <col min="14085" max="14085" width="23.81640625" style="1"/>
    <col min="14086" max="14086" width="25.453125" style="1" customWidth="1"/>
    <col min="14087" max="14087" width="19" style="1" customWidth="1"/>
    <col min="14088" max="14103" width="0" style="1" hidden="1" customWidth="1"/>
    <col min="14104" max="14330" width="9.1796875" style="1" customWidth="1"/>
    <col min="14331" max="14331" width="20" style="1" customWidth="1"/>
    <col min="14332" max="14332" width="32.81640625" style="1" customWidth="1"/>
    <col min="14333" max="14333" width="17.453125" style="1" customWidth="1"/>
    <col min="14334" max="14334" width="17.1796875" style="1" customWidth="1"/>
    <col min="14335" max="14335" width="23.81640625" style="1"/>
    <col min="14336" max="14336" width="9.1796875" style="1" customWidth="1"/>
    <col min="14337" max="14337" width="28.453125" style="1" customWidth="1"/>
    <col min="14338" max="14338" width="37.54296875" style="1" customWidth="1"/>
    <col min="14339" max="14339" width="17.453125" style="1" customWidth="1"/>
    <col min="14340" max="14340" width="17.1796875" style="1" customWidth="1"/>
    <col min="14341" max="14341" width="23.81640625" style="1"/>
    <col min="14342" max="14342" width="25.453125" style="1" customWidth="1"/>
    <col min="14343" max="14343" width="19" style="1" customWidth="1"/>
    <col min="14344" max="14359" width="0" style="1" hidden="1" customWidth="1"/>
    <col min="14360" max="14586" width="9.1796875" style="1" customWidth="1"/>
    <col min="14587" max="14587" width="20" style="1" customWidth="1"/>
    <col min="14588" max="14588" width="32.81640625" style="1" customWidth="1"/>
    <col min="14589" max="14589" width="17.453125" style="1" customWidth="1"/>
    <col min="14590" max="14590" width="17.1796875" style="1" customWidth="1"/>
    <col min="14591" max="14591" width="23.81640625" style="1"/>
    <col min="14592" max="14592" width="9.1796875" style="1" customWidth="1"/>
    <col min="14593" max="14593" width="28.453125" style="1" customWidth="1"/>
    <col min="14594" max="14594" width="37.54296875" style="1" customWidth="1"/>
    <col min="14595" max="14595" width="17.453125" style="1" customWidth="1"/>
    <col min="14596" max="14596" width="17.1796875" style="1" customWidth="1"/>
    <col min="14597" max="14597" width="23.81640625" style="1"/>
    <col min="14598" max="14598" width="25.453125" style="1" customWidth="1"/>
    <col min="14599" max="14599" width="19" style="1" customWidth="1"/>
    <col min="14600" max="14615" width="0" style="1" hidden="1" customWidth="1"/>
    <col min="14616" max="14842" width="9.1796875" style="1" customWidth="1"/>
    <col min="14843" max="14843" width="20" style="1" customWidth="1"/>
    <col min="14844" max="14844" width="32.81640625" style="1" customWidth="1"/>
    <col min="14845" max="14845" width="17.453125" style="1" customWidth="1"/>
    <col min="14846" max="14846" width="17.1796875" style="1" customWidth="1"/>
    <col min="14847" max="14847" width="23.81640625" style="1"/>
    <col min="14848" max="14848" width="9.1796875" style="1" customWidth="1"/>
    <col min="14849" max="14849" width="28.453125" style="1" customWidth="1"/>
    <col min="14850" max="14850" width="37.54296875" style="1" customWidth="1"/>
    <col min="14851" max="14851" width="17.453125" style="1" customWidth="1"/>
    <col min="14852" max="14852" width="17.1796875" style="1" customWidth="1"/>
    <col min="14853" max="14853" width="23.81640625" style="1"/>
    <col min="14854" max="14854" width="25.453125" style="1" customWidth="1"/>
    <col min="14855" max="14855" width="19" style="1" customWidth="1"/>
    <col min="14856" max="14871" width="0" style="1" hidden="1" customWidth="1"/>
    <col min="14872" max="15098" width="9.1796875" style="1" customWidth="1"/>
    <col min="15099" max="15099" width="20" style="1" customWidth="1"/>
    <col min="15100" max="15100" width="32.81640625" style="1" customWidth="1"/>
    <col min="15101" max="15101" width="17.453125" style="1" customWidth="1"/>
    <col min="15102" max="15102" width="17.1796875" style="1" customWidth="1"/>
    <col min="15103" max="15103" width="23.81640625" style="1"/>
    <col min="15104" max="15104" width="9.1796875" style="1" customWidth="1"/>
    <col min="15105" max="15105" width="28.453125" style="1" customWidth="1"/>
    <col min="15106" max="15106" width="37.54296875" style="1" customWidth="1"/>
    <col min="15107" max="15107" width="17.453125" style="1" customWidth="1"/>
    <col min="15108" max="15108" width="17.1796875" style="1" customWidth="1"/>
    <col min="15109" max="15109" width="23.81640625" style="1"/>
    <col min="15110" max="15110" width="25.453125" style="1" customWidth="1"/>
    <col min="15111" max="15111" width="19" style="1" customWidth="1"/>
    <col min="15112" max="15127" width="0" style="1" hidden="1" customWidth="1"/>
    <col min="15128" max="15354" width="9.1796875" style="1" customWidth="1"/>
    <col min="15355" max="15355" width="20" style="1" customWidth="1"/>
    <col min="15356" max="15356" width="32.81640625" style="1" customWidth="1"/>
    <col min="15357" max="15357" width="17.453125" style="1" customWidth="1"/>
    <col min="15358" max="15358" width="17.1796875" style="1" customWidth="1"/>
    <col min="15359" max="15359" width="23.81640625" style="1"/>
    <col min="15360" max="15360" width="9.1796875" style="1" customWidth="1"/>
    <col min="15361" max="15361" width="28.453125" style="1" customWidth="1"/>
    <col min="15362" max="15362" width="37.54296875" style="1" customWidth="1"/>
    <col min="15363" max="15363" width="17.453125" style="1" customWidth="1"/>
    <col min="15364" max="15364" width="17.1796875" style="1" customWidth="1"/>
    <col min="15365" max="15365" width="23.81640625" style="1"/>
    <col min="15366" max="15366" width="25.453125" style="1" customWidth="1"/>
    <col min="15367" max="15367" width="19" style="1" customWidth="1"/>
    <col min="15368" max="15383" width="0" style="1" hidden="1" customWidth="1"/>
    <col min="15384" max="15610" width="9.1796875" style="1" customWidth="1"/>
    <col min="15611" max="15611" width="20" style="1" customWidth="1"/>
    <col min="15612" max="15612" width="32.81640625" style="1" customWidth="1"/>
    <col min="15613" max="15613" width="17.453125" style="1" customWidth="1"/>
    <col min="15614" max="15614" width="17.1796875" style="1" customWidth="1"/>
    <col min="15615" max="15615" width="23.81640625" style="1"/>
    <col min="15616" max="15616" width="9.1796875" style="1" customWidth="1"/>
    <col min="15617" max="15617" width="28.453125" style="1" customWidth="1"/>
    <col min="15618" max="15618" width="37.54296875" style="1" customWidth="1"/>
    <col min="15619" max="15619" width="17.453125" style="1" customWidth="1"/>
    <col min="15620" max="15620" width="17.1796875" style="1" customWidth="1"/>
    <col min="15621" max="15621" width="23.81640625" style="1"/>
    <col min="15622" max="15622" width="25.453125" style="1" customWidth="1"/>
    <col min="15623" max="15623" width="19" style="1" customWidth="1"/>
    <col min="15624" max="15639" width="0" style="1" hidden="1" customWidth="1"/>
    <col min="15640" max="15866" width="9.1796875" style="1" customWidth="1"/>
    <col min="15867" max="15867" width="20" style="1" customWidth="1"/>
    <col min="15868" max="15868" width="32.81640625" style="1" customWidth="1"/>
    <col min="15869" max="15869" width="17.453125" style="1" customWidth="1"/>
    <col min="15870" max="15870" width="17.1796875" style="1" customWidth="1"/>
    <col min="15871" max="15871" width="23.81640625" style="1"/>
    <col min="15872" max="15872" width="9.1796875" style="1" customWidth="1"/>
    <col min="15873" max="15873" width="28.453125" style="1" customWidth="1"/>
    <col min="15874" max="15874" width="37.54296875" style="1" customWidth="1"/>
    <col min="15875" max="15875" width="17.453125" style="1" customWidth="1"/>
    <col min="15876" max="15876" width="17.1796875" style="1" customWidth="1"/>
    <col min="15877" max="15877" width="23.81640625" style="1"/>
    <col min="15878" max="15878" width="25.453125" style="1" customWidth="1"/>
    <col min="15879" max="15879" width="19" style="1" customWidth="1"/>
    <col min="15880" max="15895" width="0" style="1" hidden="1" customWidth="1"/>
    <col min="15896" max="16122" width="9.1796875" style="1" customWidth="1"/>
    <col min="16123" max="16123" width="20" style="1" customWidth="1"/>
    <col min="16124" max="16124" width="32.81640625" style="1" customWidth="1"/>
    <col min="16125" max="16125" width="17.453125" style="1" customWidth="1"/>
    <col min="16126" max="16126" width="17.1796875" style="1" customWidth="1"/>
    <col min="16127" max="16127" width="23.81640625" style="1"/>
    <col min="16128" max="16128" width="9.1796875" style="1" customWidth="1"/>
    <col min="16129" max="16129" width="28.453125" style="1" customWidth="1"/>
    <col min="16130" max="16130" width="37.54296875" style="1" customWidth="1"/>
    <col min="16131" max="16131" width="17.453125" style="1" customWidth="1"/>
    <col min="16132" max="16132" width="17.1796875" style="1" customWidth="1"/>
    <col min="16133" max="16133" width="23.81640625" style="1"/>
    <col min="16134" max="16134" width="25.453125" style="1" customWidth="1"/>
    <col min="16135" max="16135" width="19" style="1" customWidth="1"/>
    <col min="16136" max="16151" width="0" style="1" hidden="1" customWidth="1"/>
    <col min="16152" max="16378" width="9.1796875" style="1" customWidth="1"/>
    <col min="16379" max="16379" width="20" style="1" customWidth="1"/>
    <col min="16380" max="16380" width="32.81640625" style="1" customWidth="1"/>
    <col min="16381" max="16381" width="17.453125" style="1" customWidth="1"/>
    <col min="16382" max="16384" width="17.1796875" style="1" customWidth="1"/>
  </cols>
  <sheetData>
    <row r="1" spans="2:17" ht="42.75" customHeight="1" thickBot="1" x14ac:dyDescent="0.3">
      <c r="B1" s="295" t="s">
        <v>0</v>
      </c>
      <c r="C1" s="296"/>
      <c r="D1" s="296"/>
      <c r="E1" s="2" t="s">
        <v>1</v>
      </c>
      <c r="F1" s="3" t="str">
        <f>K9</f>
        <v>August</v>
      </c>
      <c r="G1" s="3">
        <f>K8</f>
        <v>2023</v>
      </c>
      <c r="H1" s="4"/>
      <c r="I1" s="5"/>
      <c r="J1" s="6"/>
      <c r="K1" s="6"/>
      <c r="L1" s="6"/>
      <c r="M1" s="7"/>
      <c r="N1" s="7"/>
    </row>
    <row r="2" spans="2:17" ht="8.25" customHeight="1" thickBot="1" x14ac:dyDescent="0.3">
      <c r="B2" s="8"/>
      <c r="C2" s="9"/>
      <c r="D2" s="9"/>
      <c r="E2" s="9"/>
      <c r="F2" s="9"/>
      <c r="G2" s="9"/>
      <c r="H2" s="9"/>
      <c r="I2" s="9"/>
    </row>
    <row r="3" spans="2:17" ht="20.25" customHeight="1" x14ac:dyDescent="0.25">
      <c r="B3" s="11" t="s">
        <v>2</v>
      </c>
      <c r="C3" s="297" t="s">
        <v>3</v>
      </c>
      <c r="D3" s="297"/>
      <c r="E3" s="297"/>
      <c r="F3" s="12" t="s">
        <v>4</v>
      </c>
      <c r="G3" s="297" t="s">
        <v>5</v>
      </c>
      <c r="H3" s="298"/>
      <c r="I3" s="9"/>
    </row>
    <row r="4" spans="2:17" ht="111" customHeight="1" thickBot="1" x14ac:dyDescent="0.3">
      <c r="B4" s="13" t="s">
        <v>6</v>
      </c>
      <c r="C4" s="299" t="s">
        <v>7</v>
      </c>
      <c r="D4" s="300"/>
      <c r="E4" s="300"/>
      <c r="F4" s="188" t="s">
        <v>159</v>
      </c>
      <c r="G4" s="301" t="s">
        <v>160</v>
      </c>
      <c r="H4" s="302"/>
      <c r="I4" s="190"/>
    </row>
    <row r="5" spans="2:17" ht="20.25" customHeight="1" thickBot="1" x14ac:dyDescent="0.3">
      <c r="B5" s="9"/>
      <c r="C5" s="9"/>
      <c r="D5" s="9"/>
      <c r="E5" s="9"/>
      <c r="F5" s="9"/>
      <c r="G5" s="9"/>
      <c r="H5" s="9"/>
      <c r="I5" s="9"/>
    </row>
    <row r="6" spans="2:17" ht="24" customHeight="1" thickBot="1" x14ac:dyDescent="0.3">
      <c r="B6" s="303" t="s">
        <v>8</v>
      </c>
      <c r="C6" s="303"/>
      <c r="D6" s="303"/>
      <c r="E6" s="303"/>
      <c r="F6" s="304" t="str">
        <f>CONCATENATE(F1," 1, ",G1)</f>
        <v>August 1, 2023</v>
      </c>
      <c r="G6" s="304" t="e">
        <f>CONCATENATE(#REF!," 1, ",#REF!)</f>
        <v>#REF!</v>
      </c>
      <c r="H6" s="16"/>
      <c r="I6" s="9"/>
      <c r="J6" s="285" t="s">
        <v>138</v>
      </c>
      <c r="K6" s="286"/>
      <c r="M6" s="287" t="s">
        <v>139</v>
      </c>
      <c r="N6" s="237"/>
    </row>
    <row r="7" spans="2:17" ht="24" customHeight="1" x14ac:dyDescent="0.25">
      <c r="B7" s="292" t="s">
        <v>161</v>
      </c>
      <c r="C7" s="292"/>
      <c r="D7" s="292"/>
      <c r="E7" s="292"/>
      <c r="F7" s="17">
        <f>K12</f>
        <v>570</v>
      </c>
      <c r="G7" s="18" t="s">
        <v>9</v>
      </c>
      <c r="H7" s="18"/>
      <c r="I7" s="18"/>
      <c r="J7" s="82"/>
      <c r="K7" s="83"/>
      <c r="M7" s="288"/>
      <c r="N7" s="289"/>
    </row>
    <row r="8" spans="2:17" ht="24" customHeight="1" x14ac:dyDescent="0.25">
      <c r="B8" s="279" t="s">
        <v>10</v>
      </c>
      <c r="C8" s="279"/>
      <c r="D8" s="279"/>
      <c r="E8" s="279"/>
      <c r="F8" s="279"/>
      <c r="G8" s="279"/>
      <c r="H8" s="279"/>
      <c r="I8" s="189"/>
      <c r="J8" s="84" t="s">
        <v>140</v>
      </c>
      <c r="K8" s="85">
        <v>2023</v>
      </c>
      <c r="M8" s="290"/>
      <c r="N8" s="291"/>
    </row>
    <row r="9" spans="2:17" ht="24" customHeight="1" x14ac:dyDescent="0.25">
      <c r="B9" s="279" t="s">
        <v>11</v>
      </c>
      <c r="C9" s="279"/>
      <c r="D9" s="279"/>
      <c r="E9" s="279"/>
      <c r="F9" s="279"/>
      <c r="G9" s="279"/>
      <c r="H9" s="279"/>
      <c r="I9" s="189"/>
      <c r="J9" s="84" t="s">
        <v>141</v>
      </c>
      <c r="K9" s="85" t="s">
        <v>154</v>
      </c>
      <c r="L9" s="86"/>
      <c r="M9" s="87" t="s">
        <v>143</v>
      </c>
      <c r="N9" s="88">
        <v>2022</v>
      </c>
    </row>
    <row r="10" spans="2:17" ht="24" customHeight="1" thickBot="1" x14ac:dyDescent="0.3">
      <c r="B10" s="293" t="s">
        <v>12</v>
      </c>
      <c r="C10" s="293"/>
      <c r="D10" s="294" t="str">
        <f>CONCATENATE("The ",F1," ",G1," Average is")</f>
        <v>The August 2023 Average is</v>
      </c>
      <c r="E10" s="294"/>
      <c r="F10" s="294"/>
      <c r="G10" s="20">
        <f>K13</f>
        <v>645</v>
      </c>
      <c r="H10" s="21" t="s">
        <v>13</v>
      </c>
      <c r="I10" s="22"/>
      <c r="J10" s="89"/>
      <c r="K10" s="90"/>
      <c r="M10" s="91" t="s">
        <v>144</v>
      </c>
      <c r="N10" s="92" t="s">
        <v>145</v>
      </c>
    </row>
    <row r="11" spans="2:17" ht="24" customHeight="1" thickBot="1" x14ac:dyDescent="0.3">
      <c r="B11" s="282" t="s">
        <v>14</v>
      </c>
      <c r="C11" s="282"/>
      <c r="D11" s="282"/>
      <c r="E11" s="282"/>
      <c r="F11" s="282"/>
      <c r="G11" s="282"/>
      <c r="H11" s="282"/>
      <c r="I11" s="23"/>
      <c r="J11" s="283" t="s">
        <v>0</v>
      </c>
      <c r="K11" s="284"/>
      <c r="M11" s="91" t="s">
        <v>146</v>
      </c>
      <c r="N11" s="93" t="s">
        <v>116</v>
      </c>
      <c r="P11" s="24"/>
      <c r="Q11" s="24"/>
    </row>
    <row r="12" spans="2:17" ht="24" customHeight="1" x14ac:dyDescent="0.25">
      <c r="B12" s="279" t="s">
        <v>162</v>
      </c>
      <c r="C12" s="279"/>
      <c r="D12" s="279"/>
      <c r="E12" s="279"/>
      <c r="F12" s="17">
        <f>K12</f>
        <v>570</v>
      </c>
      <c r="G12" s="18" t="s">
        <v>9</v>
      </c>
      <c r="I12" s="18"/>
      <c r="J12" s="84" t="s">
        <v>147</v>
      </c>
      <c r="K12" s="94">
        <v>570</v>
      </c>
      <c r="M12" s="91" t="s">
        <v>148</v>
      </c>
      <c r="N12" s="93" t="s">
        <v>116</v>
      </c>
      <c r="P12" s="24"/>
      <c r="Q12" s="24"/>
    </row>
    <row r="13" spans="2:17" ht="24" customHeight="1" thickBot="1" x14ac:dyDescent="0.3">
      <c r="B13" s="279" t="s">
        <v>15</v>
      </c>
      <c r="C13" s="279"/>
      <c r="D13" s="279"/>
      <c r="E13" s="279"/>
      <c r="F13" s="279"/>
      <c r="G13" s="279"/>
      <c r="H13" s="279"/>
      <c r="I13" s="189"/>
      <c r="J13" s="95" t="s">
        <v>149</v>
      </c>
      <c r="K13" s="96">
        <v>645</v>
      </c>
      <c r="M13" s="91" t="s">
        <v>150</v>
      </c>
      <c r="N13" s="93" t="s">
        <v>116</v>
      </c>
      <c r="P13" s="24"/>
      <c r="Q13" s="24"/>
    </row>
    <row r="14" spans="2:17" ht="24" customHeight="1" x14ac:dyDescent="0.25">
      <c r="B14" s="279" t="s">
        <v>16</v>
      </c>
      <c r="C14" s="279"/>
      <c r="D14" s="279"/>
      <c r="E14" s="279"/>
      <c r="F14" s="279"/>
      <c r="G14" s="279"/>
      <c r="H14" s="279"/>
      <c r="I14" s="189"/>
      <c r="J14" s="1"/>
      <c r="K14" s="1"/>
      <c r="M14" s="91" t="s">
        <v>142</v>
      </c>
      <c r="N14" s="97">
        <v>655</v>
      </c>
      <c r="P14" s="24"/>
      <c r="Q14" s="24"/>
    </row>
    <row r="15" spans="2:17" ht="24" customHeight="1" x14ac:dyDescent="0.25">
      <c r="B15" s="279" t="s">
        <v>17</v>
      </c>
      <c r="C15" s="279"/>
      <c r="D15" s="279"/>
      <c r="E15" s="279"/>
      <c r="F15" s="279"/>
      <c r="G15" s="279"/>
      <c r="H15" s="279"/>
      <c r="I15" s="189"/>
      <c r="J15" s="1"/>
      <c r="K15" s="1"/>
      <c r="M15" s="91" t="s">
        <v>151</v>
      </c>
      <c r="N15" s="97">
        <v>719</v>
      </c>
      <c r="P15" s="24"/>
      <c r="Q15" s="24"/>
    </row>
    <row r="16" spans="2:17" ht="24" customHeight="1" x14ac:dyDescent="0.25">
      <c r="B16" s="279" t="s">
        <v>18</v>
      </c>
      <c r="C16" s="279"/>
      <c r="D16" s="279"/>
      <c r="E16" s="279"/>
      <c r="F16" s="279"/>
      <c r="G16" s="279"/>
      <c r="H16" s="279"/>
      <c r="I16" s="189"/>
      <c r="J16" s="1"/>
      <c r="K16" s="1"/>
      <c r="M16" s="91" t="s">
        <v>152</v>
      </c>
      <c r="N16" s="97">
        <v>779</v>
      </c>
      <c r="P16" s="24"/>
      <c r="Q16" s="24"/>
    </row>
    <row r="17" spans="2:17" ht="24" customHeight="1" x14ac:dyDescent="0.25">
      <c r="B17" s="279" t="s">
        <v>19</v>
      </c>
      <c r="C17" s="279"/>
      <c r="D17" s="279"/>
      <c r="E17" s="279"/>
      <c r="F17" s="279"/>
      <c r="G17" s="279"/>
      <c r="H17" s="279"/>
      <c r="I17" s="189"/>
      <c r="J17" s="1"/>
      <c r="K17" s="1"/>
      <c r="M17" s="91" t="s">
        <v>153</v>
      </c>
      <c r="N17" s="97">
        <v>824</v>
      </c>
      <c r="P17" s="24"/>
      <c r="Q17" s="24"/>
    </row>
    <row r="18" spans="2:17" ht="24" customHeight="1" thickBot="1" x14ac:dyDescent="0.3">
      <c r="B18" s="280" t="s">
        <v>20</v>
      </c>
      <c r="C18" s="281"/>
      <c r="D18" s="281"/>
      <c r="E18" s="281"/>
      <c r="F18" s="281"/>
      <c r="G18" s="281"/>
      <c r="H18" s="281"/>
      <c r="I18" s="25"/>
      <c r="J18" s="98"/>
      <c r="K18" s="99"/>
      <c r="M18" s="91" t="s">
        <v>154</v>
      </c>
      <c r="N18" s="97">
        <v>829</v>
      </c>
      <c r="P18" s="24"/>
      <c r="Q18" s="24"/>
    </row>
    <row r="19" spans="2:17" ht="33.65" customHeight="1" thickBot="1" x14ac:dyDescent="0.3">
      <c r="B19" s="254" t="s">
        <v>22</v>
      </c>
      <c r="C19" s="229"/>
      <c r="D19" s="229"/>
      <c r="E19" s="229"/>
      <c r="F19" s="229"/>
      <c r="G19" s="229"/>
      <c r="H19" s="230"/>
      <c r="I19" s="9"/>
      <c r="J19" s="100"/>
      <c r="K19" s="99"/>
      <c r="M19" s="91" t="s">
        <v>156</v>
      </c>
      <c r="N19" s="97">
        <v>764</v>
      </c>
      <c r="P19" s="24"/>
      <c r="Q19" s="24"/>
    </row>
    <row r="20" spans="2:17" ht="33.65" customHeight="1" thickBot="1" x14ac:dyDescent="0.3">
      <c r="B20" s="28" t="s">
        <v>23</v>
      </c>
      <c r="C20" s="29" t="s">
        <v>24</v>
      </c>
      <c r="D20" s="30" t="s">
        <v>25</v>
      </c>
      <c r="E20" s="30" t="s">
        <v>26</v>
      </c>
      <c r="F20" s="30" t="s">
        <v>27</v>
      </c>
      <c r="G20" s="255" t="s">
        <v>28</v>
      </c>
      <c r="H20" s="256"/>
      <c r="I20" s="31"/>
      <c r="J20" s="100"/>
      <c r="K20" s="99"/>
      <c r="M20" s="91" t="s">
        <v>157</v>
      </c>
      <c r="N20" s="97">
        <v>690</v>
      </c>
      <c r="P20" s="24"/>
      <c r="Q20" s="24"/>
    </row>
    <row r="21" spans="2:17" ht="29.15" customHeight="1" thickBot="1" x14ac:dyDescent="0.35">
      <c r="B21" s="32" t="s">
        <v>29</v>
      </c>
      <c r="C21" s="33" t="s">
        <v>30</v>
      </c>
      <c r="D21" s="34">
        <v>100</v>
      </c>
      <c r="E21" s="35">
        <v>0.2</v>
      </c>
      <c r="F21" s="36">
        <v>100.2</v>
      </c>
      <c r="G21" s="259">
        <f t="shared" ref="G21:G50" si="0">IF((ABS((($K$13-$K$12)/235)*F21/100))&gt;0.01, ((($K$13-$K$12)/235)*F21/100), 0)</f>
        <v>0.31978723404255321</v>
      </c>
      <c r="H21" s="260" t="e">
        <f t="shared" ref="H21:H26" si="1">IF((ABS((J13-J12)*E21/100))&gt;0.1, (J13-J12)*E21/100, 0)</f>
        <v>#VALUE!</v>
      </c>
      <c r="I21" s="37"/>
      <c r="K21" s="99"/>
      <c r="L21" s="1"/>
      <c r="M21" s="101" t="s">
        <v>158</v>
      </c>
      <c r="N21" s="102">
        <v>640</v>
      </c>
      <c r="P21" s="24"/>
      <c r="Q21" s="24"/>
    </row>
    <row r="22" spans="2:17" ht="29.15" customHeight="1" x14ac:dyDescent="0.3">
      <c r="B22" s="38">
        <v>702.30010000000004</v>
      </c>
      <c r="C22" s="39" t="s">
        <v>31</v>
      </c>
      <c r="D22" s="40">
        <v>55</v>
      </c>
      <c r="E22" s="40">
        <v>1.7</v>
      </c>
      <c r="F22" s="41">
        <v>56.7</v>
      </c>
      <c r="G22" s="252">
        <f t="shared" si="0"/>
        <v>0.18095744680851067</v>
      </c>
      <c r="H22" s="253" t="e">
        <f t="shared" si="1"/>
        <v>#VALUE!</v>
      </c>
      <c r="I22" s="37"/>
      <c r="M22" s="87"/>
      <c r="N22" s="88">
        <v>2023</v>
      </c>
    </row>
    <row r="23" spans="2:17" ht="29.15" customHeight="1" x14ac:dyDescent="0.3">
      <c r="B23" s="38">
        <v>702.30020000000002</v>
      </c>
      <c r="C23" s="39" t="s">
        <v>32</v>
      </c>
      <c r="D23" s="40">
        <v>55</v>
      </c>
      <c r="E23" s="40">
        <v>1.7</v>
      </c>
      <c r="F23" s="41">
        <v>56.7</v>
      </c>
      <c r="G23" s="252">
        <f t="shared" si="0"/>
        <v>0.18095744680851067</v>
      </c>
      <c r="H23" s="253">
        <f t="shared" si="1"/>
        <v>0</v>
      </c>
      <c r="I23" s="37"/>
      <c r="M23" s="91" t="s">
        <v>144</v>
      </c>
      <c r="N23" s="92" t="s">
        <v>145</v>
      </c>
    </row>
    <row r="24" spans="2:17" ht="29.15" customHeight="1" x14ac:dyDescent="0.3">
      <c r="B24" s="38">
        <v>702.31010000000003</v>
      </c>
      <c r="C24" s="39" t="s">
        <v>33</v>
      </c>
      <c r="D24" s="40">
        <v>63</v>
      </c>
      <c r="E24" s="40">
        <v>2.7</v>
      </c>
      <c r="F24" s="41">
        <v>65.7</v>
      </c>
      <c r="G24" s="252">
        <f t="shared" si="0"/>
        <v>0.2096808510638298</v>
      </c>
      <c r="H24" s="253">
        <f t="shared" si="1"/>
        <v>0</v>
      </c>
      <c r="I24" s="37"/>
      <c r="M24" s="91" t="s">
        <v>146</v>
      </c>
      <c r="N24" s="97">
        <v>626</v>
      </c>
    </row>
    <row r="25" spans="2:17" ht="29.15" customHeight="1" x14ac:dyDescent="0.3">
      <c r="B25" s="38">
        <v>702.31020000000001</v>
      </c>
      <c r="C25" s="39" t="s">
        <v>34</v>
      </c>
      <c r="D25" s="40">
        <v>63</v>
      </c>
      <c r="E25" s="40">
        <v>2.7</v>
      </c>
      <c r="F25" s="41">
        <v>65.7</v>
      </c>
      <c r="G25" s="252">
        <f t="shared" si="0"/>
        <v>0.2096808510638298</v>
      </c>
      <c r="H25" s="253">
        <f t="shared" si="1"/>
        <v>0</v>
      </c>
      <c r="I25" s="37"/>
      <c r="M25" s="91" t="s">
        <v>148</v>
      </c>
      <c r="N25" s="97">
        <v>608</v>
      </c>
    </row>
    <row r="26" spans="2:17" ht="29.15" customHeight="1" x14ac:dyDescent="0.3">
      <c r="B26" s="38">
        <v>702.32010000000002</v>
      </c>
      <c r="C26" s="39" t="s">
        <v>35</v>
      </c>
      <c r="D26" s="40">
        <v>65</v>
      </c>
      <c r="E26" s="40">
        <v>8.1999999999999993</v>
      </c>
      <c r="F26" s="41">
        <v>73.2</v>
      </c>
      <c r="G26" s="252">
        <f t="shared" si="0"/>
        <v>0.23361702127659575</v>
      </c>
      <c r="H26" s="253">
        <f t="shared" si="1"/>
        <v>0</v>
      </c>
      <c r="I26" s="37"/>
      <c r="M26" s="91" t="s">
        <v>150</v>
      </c>
      <c r="N26" s="97">
        <v>617</v>
      </c>
    </row>
    <row r="27" spans="2:17" ht="29.15" customHeight="1" x14ac:dyDescent="0.3">
      <c r="B27" s="38">
        <v>702.33010000000002</v>
      </c>
      <c r="C27" s="39" t="s">
        <v>36</v>
      </c>
      <c r="D27" s="40">
        <v>65</v>
      </c>
      <c r="E27" s="40">
        <v>8.1999999999999993</v>
      </c>
      <c r="F27" s="41">
        <v>73.2</v>
      </c>
      <c r="G27" s="252">
        <f t="shared" si="0"/>
        <v>0.23361702127659575</v>
      </c>
      <c r="H27" s="253" t="e">
        <f>IF((ABS((#REF!-J18)*E27/100))&gt;0.1, (#REF!-J18)*E27/100, 0)</f>
        <v>#REF!</v>
      </c>
      <c r="I27" s="37"/>
      <c r="M27" s="91" t="s">
        <v>142</v>
      </c>
      <c r="N27" s="97">
        <v>612</v>
      </c>
    </row>
    <row r="28" spans="2:17" ht="29.15" customHeight="1" x14ac:dyDescent="0.3">
      <c r="B28" s="38">
        <v>702.34010000000001</v>
      </c>
      <c r="C28" s="39" t="s">
        <v>37</v>
      </c>
      <c r="D28" s="40">
        <v>65</v>
      </c>
      <c r="E28" s="40">
        <v>2.7</v>
      </c>
      <c r="F28" s="41">
        <v>67.7</v>
      </c>
      <c r="G28" s="252">
        <f t="shared" si="0"/>
        <v>0.21606382978723407</v>
      </c>
      <c r="H28" s="253" t="e">
        <f>IF((ABS((J19-#REF!)*E28/100))&gt;0.1, (J19-#REF!)*E28/100, 0)</f>
        <v>#REF!</v>
      </c>
      <c r="I28" s="37"/>
      <c r="M28" s="91" t="s">
        <v>151</v>
      </c>
      <c r="N28" s="97">
        <v>621</v>
      </c>
    </row>
    <row r="29" spans="2:17" ht="29.15" customHeight="1" x14ac:dyDescent="0.3">
      <c r="B29" s="38">
        <v>702.34019999999998</v>
      </c>
      <c r="C29" s="39" t="s">
        <v>38</v>
      </c>
      <c r="D29" s="40">
        <v>65</v>
      </c>
      <c r="E29" s="42">
        <v>8.1999999999999993</v>
      </c>
      <c r="F29" s="41">
        <v>73.2</v>
      </c>
      <c r="G29" s="252">
        <f t="shared" si="0"/>
        <v>0.23361702127659575</v>
      </c>
      <c r="H29" s="253">
        <f t="shared" ref="H29:H30" si="2">IF((ABS((J20-J19)*E29/100))&gt;0.1, (J20-J19)*E29/100, 0)</f>
        <v>0</v>
      </c>
      <c r="I29" s="37"/>
      <c r="M29" s="91" t="s">
        <v>152</v>
      </c>
      <c r="N29" s="97">
        <v>635</v>
      </c>
    </row>
    <row r="30" spans="2:17" ht="29.15" customHeight="1" x14ac:dyDescent="0.3">
      <c r="B30" s="38">
        <v>702.3501</v>
      </c>
      <c r="C30" s="39" t="s">
        <v>39</v>
      </c>
      <c r="D30" s="40">
        <v>57</v>
      </c>
      <c r="E30" s="40">
        <v>0.2</v>
      </c>
      <c r="F30" s="41">
        <v>57.2</v>
      </c>
      <c r="G30" s="252">
        <f t="shared" si="0"/>
        <v>0.18255319148936175</v>
      </c>
      <c r="H30" s="253">
        <f t="shared" si="2"/>
        <v>0</v>
      </c>
      <c r="I30" s="37"/>
      <c r="M30" s="91" t="s">
        <v>153</v>
      </c>
      <c r="N30" s="97">
        <v>640</v>
      </c>
    </row>
    <row r="31" spans="2:17" ht="29.15" customHeight="1" x14ac:dyDescent="0.3">
      <c r="B31" s="43" t="s">
        <v>40</v>
      </c>
      <c r="C31" s="44" t="s">
        <v>39</v>
      </c>
      <c r="D31" s="45">
        <v>65</v>
      </c>
      <c r="E31" s="45">
        <v>0.2</v>
      </c>
      <c r="F31" s="46">
        <v>65.2</v>
      </c>
      <c r="G31" s="277">
        <f t="shared" si="0"/>
        <v>0.20808510638297875</v>
      </c>
      <c r="H31" s="278" t="e">
        <f>IF((ABS((#REF!-J21)*E31/100))&gt;0.1, (#REF!-J21)*E31/100, 0)</f>
        <v>#REF!</v>
      </c>
      <c r="I31" s="37"/>
      <c r="M31" s="91" t="s">
        <v>154</v>
      </c>
      <c r="N31" s="97">
        <v>645</v>
      </c>
    </row>
    <row r="32" spans="2:17" ht="29.15" customHeight="1" x14ac:dyDescent="0.3">
      <c r="B32" s="38">
        <v>702.36009999999999</v>
      </c>
      <c r="C32" s="39" t="s">
        <v>41</v>
      </c>
      <c r="D32" s="40">
        <v>57</v>
      </c>
      <c r="E32" s="40">
        <v>0.2</v>
      </c>
      <c r="F32" s="41">
        <v>57.2</v>
      </c>
      <c r="G32" s="252">
        <f t="shared" si="0"/>
        <v>0.18255319148936175</v>
      </c>
      <c r="H32" s="253" t="e">
        <f>IF((ABS((#REF!-#REF!)*E32/100))&gt;0.1, (#REF!-#REF!)*E32/100, 0)</f>
        <v>#REF!</v>
      </c>
      <c r="I32" s="37"/>
      <c r="M32" s="91" t="s">
        <v>155</v>
      </c>
      <c r="N32" s="97"/>
    </row>
    <row r="33" spans="2:14" ht="29.15" customHeight="1" x14ac:dyDescent="0.3">
      <c r="B33" s="43" t="s">
        <v>42</v>
      </c>
      <c r="C33" s="44" t="s">
        <v>41</v>
      </c>
      <c r="D33" s="45">
        <v>65</v>
      </c>
      <c r="E33" s="45">
        <v>0.2</v>
      </c>
      <c r="F33" s="46">
        <v>65.2</v>
      </c>
      <c r="G33" s="277">
        <f t="shared" si="0"/>
        <v>0.20808510638297875</v>
      </c>
      <c r="H33" s="278" t="e">
        <f>IF((ABS((#REF!-#REF!)*E33/100))&gt;0.1, (#REF!-#REF!)*E33/100, 0)</f>
        <v>#REF!</v>
      </c>
      <c r="I33" s="37"/>
      <c r="M33" s="91" t="s">
        <v>156</v>
      </c>
      <c r="N33" s="97"/>
    </row>
    <row r="34" spans="2:14" ht="29.15" customHeight="1" x14ac:dyDescent="0.3">
      <c r="B34" s="38" t="s">
        <v>43</v>
      </c>
      <c r="C34" s="39" t="s">
        <v>44</v>
      </c>
      <c r="D34" s="40">
        <v>63</v>
      </c>
      <c r="E34" s="40">
        <v>2.7</v>
      </c>
      <c r="F34" s="41">
        <v>65.7</v>
      </c>
      <c r="G34" s="252">
        <f t="shared" si="0"/>
        <v>0.2096808510638298</v>
      </c>
      <c r="H34" s="253" t="e">
        <f>IF((ABS((#REF!-#REF!)*E34/100))&gt;0.1, (#REF!-#REF!)*E34/100, 0)</f>
        <v>#REF!</v>
      </c>
      <c r="I34" s="37"/>
      <c r="M34" s="91" t="s">
        <v>157</v>
      </c>
      <c r="N34" s="97"/>
    </row>
    <row r="35" spans="2:14" ht="29.15" customHeight="1" thickBot="1" x14ac:dyDescent="0.35">
      <c r="B35" s="38" t="s">
        <v>45</v>
      </c>
      <c r="C35" s="39" t="s">
        <v>46</v>
      </c>
      <c r="D35" s="40">
        <v>63</v>
      </c>
      <c r="E35" s="40">
        <v>2.7</v>
      </c>
      <c r="F35" s="41">
        <v>65.7</v>
      </c>
      <c r="G35" s="252">
        <f t="shared" si="0"/>
        <v>0.2096808510638298</v>
      </c>
      <c r="H35" s="253" t="e">
        <f>IF((ABS((#REF!-#REF!)*E35/100))&gt;0.1, (#REF!-#REF!)*E35/100, 0)</f>
        <v>#REF!</v>
      </c>
      <c r="I35" s="37"/>
      <c r="M35" s="101" t="s">
        <v>158</v>
      </c>
      <c r="N35" s="102"/>
    </row>
    <row r="36" spans="2:14" ht="29.15" customHeight="1" x14ac:dyDescent="0.3">
      <c r="B36" s="38" t="s">
        <v>47</v>
      </c>
      <c r="C36" s="39" t="s">
        <v>48</v>
      </c>
      <c r="D36" s="40">
        <v>65</v>
      </c>
      <c r="E36" s="40">
        <v>8.1999999999999993</v>
      </c>
      <c r="F36" s="41">
        <v>73.2</v>
      </c>
      <c r="G36" s="252">
        <f t="shared" si="0"/>
        <v>0.23361702127659575</v>
      </c>
      <c r="H36" s="253" t="e">
        <f>IF((ABS((#REF!-#REF!)*E36/100))&gt;0.1, (#REF!-#REF!)*E36/100, 0)</f>
        <v>#REF!</v>
      </c>
      <c r="I36" s="37"/>
      <c r="M36" s="87"/>
      <c r="N36" s="88">
        <v>2024</v>
      </c>
    </row>
    <row r="37" spans="2:14" ht="29.15" customHeight="1" x14ac:dyDescent="0.3">
      <c r="B37" s="38">
        <v>702.40009999999995</v>
      </c>
      <c r="C37" s="39" t="s">
        <v>49</v>
      </c>
      <c r="D37" s="40">
        <v>60</v>
      </c>
      <c r="E37" s="40">
        <v>2.7</v>
      </c>
      <c r="F37" s="41">
        <v>62.7</v>
      </c>
      <c r="G37" s="252">
        <f t="shared" si="0"/>
        <v>0.20010638297872343</v>
      </c>
      <c r="H37" s="253" t="e">
        <f>IF((ABS((#REF!-#REF!)*E37/100))&gt;0.1, (#REF!-#REF!)*E37/100, 0)</f>
        <v>#REF!</v>
      </c>
      <c r="I37" s="37"/>
      <c r="M37" s="91" t="s">
        <v>144</v>
      </c>
      <c r="N37" s="92" t="s">
        <v>145</v>
      </c>
    </row>
    <row r="38" spans="2:14" ht="29.15" customHeight="1" x14ac:dyDescent="0.3">
      <c r="B38" s="38">
        <v>702.40020000000004</v>
      </c>
      <c r="C38" s="39" t="s">
        <v>50</v>
      </c>
      <c r="D38" s="40">
        <v>60</v>
      </c>
      <c r="E38" s="42">
        <v>2.7</v>
      </c>
      <c r="F38" s="41">
        <v>62.7</v>
      </c>
      <c r="G38" s="252">
        <f t="shared" si="0"/>
        <v>0.20010638297872343</v>
      </c>
      <c r="H38" s="253" t="e">
        <f>IF((ABS((#REF!-#REF!)*E38/100))&gt;0.1, (#REF!-#REF!)*E38/100, 0)</f>
        <v>#REF!</v>
      </c>
      <c r="I38" s="37"/>
      <c r="M38" s="91" t="s">
        <v>146</v>
      </c>
      <c r="N38" s="97"/>
    </row>
    <row r="39" spans="2:14" ht="29.15" customHeight="1" x14ac:dyDescent="0.3">
      <c r="B39" s="38">
        <v>702.41010000000006</v>
      </c>
      <c r="C39" s="39" t="s">
        <v>51</v>
      </c>
      <c r="D39" s="40">
        <v>65</v>
      </c>
      <c r="E39" s="40">
        <v>2.7</v>
      </c>
      <c r="F39" s="41">
        <v>67.7</v>
      </c>
      <c r="G39" s="252">
        <f t="shared" si="0"/>
        <v>0.21606382978723407</v>
      </c>
      <c r="H39" s="253" t="e">
        <f>IF((ABS((#REF!-#REF!)*E39/100))&gt;0.1, (#REF!-#REF!)*E39/100, 0)</f>
        <v>#REF!</v>
      </c>
      <c r="I39" s="37"/>
      <c r="M39" s="91" t="s">
        <v>148</v>
      </c>
      <c r="N39" s="97"/>
    </row>
    <row r="40" spans="2:14" ht="29.15" customHeight="1" x14ac:dyDescent="0.3">
      <c r="B40" s="38">
        <v>702.42010000000005</v>
      </c>
      <c r="C40" s="39" t="s">
        <v>52</v>
      </c>
      <c r="D40" s="40">
        <v>65</v>
      </c>
      <c r="E40" s="40">
        <v>10.199999999999999</v>
      </c>
      <c r="F40" s="41">
        <v>75.2</v>
      </c>
      <c r="G40" s="252">
        <f t="shared" si="0"/>
        <v>0.24000000000000005</v>
      </c>
      <c r="H40" s="253" t="e">
        <f>IF((ABS((#REF!-#REF!)*E40/100))&gt;0.1, (#REF!-#REF!)*E40/100, 0)</f>
        <v>#REF!</v>
      </c>
      <c r="I40" s="37"/>
      <c r="M40" s="91" t="s">
        <v>150</v>
      </c>
      <c r="N40" s="97"/>
    </row>
    <row r="41" spans="2:14" ht="29.15" customHeight="1" thickBot="1" x14ac:dyDescent="0.35">
      <c r="B41" s="38">
        <v>702.43010000000004</v>
      </c>
      <c r="C41" s="39" t="s">
        <v>53</v>
      </c>
      <c r="D41" s="40">
        <v>65</v>
      </c>
      <c r="E41" s="40">
        <v>10.199999999999999</v>
      </c>
      <c r="F41" s="41">
        <v>75.2</v>
      </c>
      <c r="G41" s="252">
        <f t="shared" si="0"/>
        <v>0.24000000000000005</v>
      </c>
      <c r="H41" s="253" t="e">
        <f>IF((ABS((#REF!-#REF!)*E41/100))&gt;0.1, (#REF!-#REF!)*E41/100, 0)</f>
        <v>#REF!</v>
      </c>
      <c r="I41" s="37"/>
      <c r="M41" s="101" t="s">
        <v>142</v>
      </c>
      <c r="N41" s="102"/>
    </row>
    <row r="42" spans="2:14" ht="29.15" customHeight="1" x14ac:dyDescent="0.3">
      <c r="B42" s="38" t="s">
        <v>54</v>
      </c>
      <c r="C42" s="39" t="s">
        <v>55</v>
      </c>
      <c r="D42" s="40">
        <v>57</v>
      </c>
      <c r="E42" s="40">
        <v>0.2</v>
      </c>
      <c r="F42" s="41">
        <v>57.2</v>
      </c>
      <c r="G42" s="252">
        <f t="shared" si="0"/>
        <v>0.18255319148936175</v>
      </c>
      <c r="H42" s="253" t="e">
        <f>IF((ABS((#REF!-#REF!)*E42/100))&gt;0.1, (#REF!-#REF!)*E42/100, 0)</f>
        <v>#REF!</v>
      </c>
      <c r="I42" s="37"/>
    </row>
    <row r="43" spans="2:14" ht="29.15" customHeight="1" x14ac:dyDescent="0.3">
      <c r="B43" s="43" t="s">
        <v>56</v>
      </c>
      <c r="C43" s="44" t="s">
        <v>55</v>
      </c>
      <c r="D43" s="45">
        <v>65</v>
      </c>
      <c r="E43" s="45">
        <v>0.2</v>
      </c>
      <c r="F43" s="46">
        <v>65.2</v>
      </c>
      <c r="G43" s="277">
        <f t="shared" si="0"/>
        <v>0.20808510638297875</v>
      </c>
      <c r="H43" s="278" t="e">
        <f>IF((ABS((#REF!-#REF!)*E43/100))&gt;0.1, (#REF!-#REF!)*E43/100, 0)</f>
        <v>#REF!</v>
      </c>
      <c r="I43" s="37"/>
    </row>
    <row r="44" spans="2:14" ht="29.15" customHeight="1" x14ac:dyDescent="0.3">
      <c r="B44" s="38" t="s">
        <v>57</v>
      </c>
      <c r="C44" s="39" t="s">
        <v>58</v>
      </c>
      <c r="D44" s="40">
        <v>57</v>
      </c>
      <c r="E44" s="40">
        <v>0.2</v>
      </c>
      <c r="F44" s="41">
        <v>57.2</v>
      </c>
      <c r="G44" s="252">
        <f t="shared" si="0"/>
        <v>0.18255319148936175</v>
      </c>
      <c r="H44" s="253" t="e">
        <f>IF((ABS((#REF!-#REF!)*E44/100))&gt;0.1, (#REF!-#REF!)*E44/100, 0)</f>
        <v>#REF!</v>
      </c>
      <c r="I44" s="37"/>
    </row>
    <row r="45" spans="2:14" ht="29.15" customHeight="1" x14ac:dyDescent="0.3">
      <c r="B45" s="43" t="s">
        <v>59</v>
      </c>
      <c r="C45" s="44" t="s">
        <v>58</v>
      </c>
      <c r="D45" s="45">
        <v>65</v>
      </c>
      <c r="E45" s="47">
        <v>0.2</v>
      </c>
      <c r="F45" s="46">
        <v>65.2</v>
      </c>
      <c r="G45" s="277">
        <f t="shared" si="0"/>
        <v>0.20808510638297875</v>
      </c>
      <c r="H45" s="278" t="e">
        <f>IF((ABS((#REF!-#REF!)*E45/100))&gt;0.1, (#REF!-#REF!)*E45/100, 0)</f>
        <v>#REF!</v>
      </c>
      <c r="I45" s="37"/>
    </row>
    <row r="46" spans="2:14" ht="29.15" customHeight="1" x14ac:dyDescent="0.3">
      <c r="B46" s="38">
        <v>702.46010000000001</v>
      </c>
      <c r="C46" s="39" t="s">
        <v>60</v>
      </c>
      <c r="D46" s="40">
        <v>62</v>
      </c>
      <c r="E46" s="40">
        <v>0.2</v>
      </c>
      <c r="F46" s="41">
        <v>62.2</v>
      </c>
      <c r="G46" s="252">
        <f t="shared" si="0"/>
        <v>0.19851063829787235</v>
      </c>
      <c r="H46" s="253" t="e">
        <f>IF((ABS((#REF!-#REF!)*E46/100))&gt;0.1, (#REF!-#REF!)*E46/100, 0)</f>
        <v>#REF!</v>
      </c>
      <c r="I46" s="37"/>
    </row>
    <row r="47" spans="2:14" ht="29.15" customHeight="1" x14ac:dyDescent="0.3">
      <c r="B47" s="38" t="s">
        <v>61</v>
      </c>
      <c r="C47" s="39" t="s">
        <v>62</v>
      </c>
      <c r="D47" s="40">
        <v>60</v>
      </c>
      <c r="E47" s="40">
        <v>2.7</v>
      </c>
      <c r="F47" s="41">
        <v>62.7</v>
      </c>
      <c r="G47" s="252">
        <f t="shared" si="0"/>
        <v>0.20010638297872343</v>
      </c>
      <c r="H47" s="253" t="e">
        <f>IF((ABS((#REF!-#REF!)*E47/100))&gt;0.1, (#REF!-#REF!)*E47/100, 0)</f>
        <v>#REF!</v>
      </c>
      <c r="I47" s="37"/>
    </row>
    <row r="48" spans="2:14" ht="29.15" customHeight="1" x14ac:dyDescent="0.3">
      <c r="B48" s="38" t="s">
        <v>63</v>
      </c>
      <c r="C48" s="39" t="s">
        <v>64</v>
      </c>
      <c r="D48" s="40">
        <v>65</v>
      </c>
      <c r="E48" s="40">
        <v>2.7</v>
      </c>
      <c r="F48" s="41">
        <v>67.7</v>
      </c>
      <c r="G48" s="252">
        <f t="shared" si="0"/>
        <v>0.21606382978723407</v>
      </c>
      <c r="H48" s="253" t="e">
        <f>IF((ABS((#REF!-#REF!)*E48/100))&gt;0.1, (#REF!-#REF!)*E48/100, 0)</f>
        <v>#REF!</v>
      </c>
      <c r="I48" s="37"/>
    </row>
    <row r="49" spans="2:17" ht="29.15" customHeight="1" x14ac:dyDescent="0.3">
      <c r="B49" s="38" t="s">
        <v>65</v>
      </c>
      <c r="C49" s="39" t="s">
        <v>66</v>
      </c>
      <c r="D49" s="40">
        <v>62</v>
      </c>
      <c r="E49" s="40">
        <v>0.2</v>
      </c>
      <c r="F49" s="41">
        <v>62.2</v>
      </c>
      <c r="G49" s="252">
        <f t="shared" si="0"/>
        <v>0.19851063829787235</v>
      </c>
      <c r="H49" s="253" t="e">
        <f>IF((ABS((#REF!-#REF!)*E49/100))&gt;0.1, (#REF!-#REF!)*E49/100, 0)</f>
        <v>#REF!</v>
      </c>
      <c r="I49" s="37"/>
    </row>
    <row r="50" spans="2:17" ht="29.15" customHeight="1" x14ac:dyDescent="0.3">
      <c r="B50" s="38" t="s">
        <v>67</v>
      </c>
      <c r="C50" s="39" t="s">
        <v>68</v>
      </c>
      <c r="D50" s="40">
        <v>40</v>
      </c>
      <c r="E50" s="40">
        <v>0.2</v>
      </c>
      <c r="F50" s="41">
        <v>40.200000000000003</v>
      </c>
      <c r="G50" s="252">
        <f t="shared" si="0"/>
        <v>0.12829787234042556</v>
      </c>
      <c r="H50" s="253" t="e">
        <f>IF((ABS((#REF!-#REF!)*E50/100))&gt;0.1, (#REF!-#REF!)*E50/100, 0)</f>
        <v>#REF!</v>
      </c>
      <c r="I50" s="37"/>
    </row>
    <row r="51" spans="2:17" ht="29.15" customHeight="1" x14ac:dyDescent="0.3">
      <c r="B51" s="38" t="s">
        <v>67</v>
      </c>
      <c r="C51" s="39" t="s">
        <v>69</v>
      </c>
      <c r="D51" s="48"/>
      <c r="E51" s="48"/>
      <c r="F51" s="49"/>
      <c r="G51" s="275" t="s">
        <v>70</v>
      </c>
      <c r="H51" s="276" t="e">
        <f>IF((ABS((#REF!-#REF!)*E51/100))&gt;0.1, (#REF!-#REF!)*E51/100, 0)</f>
        <v>#REF!</v>
      </c>
      <c r="I51" s="37"/>
    </row>
    <row r="52" spans="2:17" ht="29.15" customHeight="1" thickBot="1" x14ac:dyDescent="0.35">
      <c r="B52" s="272" t="s">
        <v>71</v>
      </c>
      <c r="C52" s="273"/>
      <c r="D52" s="273"/>
      <c r="E52" s="273"/>
      <c r="F52" s="273"/>
      <c r="G52" s="273"/>
      <c r="H52" s="274"/>
      <c r="I52" s="37"/>
    </row>
    <row r="53" spans="2:17" ht="45" customHeight="1" thickBot="1" x14ac:dyDescent="0.35">
      <c r="B53" s="50"/>
      <c r="C53" s="51"/>
      <c r="D53" s="52"/>
      <c r="E53" s="53"/>
      <c r="F53" s="54"/>
      <c r="G53" s="55"/>
      <c r="H53" s="55"/>
      <c r="I53" s="37"/>
    </row>
    <row r="54" spans="2:17" ht="46" customHeight="1" thickBot="1" x14ac:dyDescent="0.3">
      <c r="B54" s="254" t="s">
        <v>72</v>
      </c>
      <c r="C54" s="229"/>
      <c r="D54" s="229"/>
      <c r="E54" s="229"/>
      <c r="F54" s="229"/>
      <c r="G54" s="229"/>
      <c r="H54" s="230"/>
      <c r="I54" s="9"/>
    </row>
    <row r="55" spans="2:17" ht="44.15" customHeight="1" thickBot="1" x14ac:dyDescent="0.3">
      <c r="B55" s="28" t="s">
        <v>23</v>
      </c>
      <c r="C55" s="29" t="s">
        <v>24</v>
      </c>
      <c r="D55" s="30" t="s">
        <v>25</v>
      </c>
      <c r="E55" s="30" t="s">
        <v>26</v>
      </c>
      <c r="F55" s="30" t="s">
        <v>27</v>
      </c>
      <c r="G55" s="255" t="s">
        <v>28</v>
      </c>
      <c r="H55" s="256"/>
      <c r="I55" s="31"/>
    </row>
    <row r="56" spans="2:17" ht="24.65" customHeight="1" thickBot="1" x14ac:dyDescent="0.35">
      <c r="B56" s="56" t="s">
        <v>73</v>
      </c>
      <c r="C56" s="57" t="s">
        <v>74</v>
      </c>
      <c r="D56" s="58">
        <v>65</v>
      </c>
      <c r="E56" s="59">
        <v>1</v>
      </c>
      <c r="F56" s="60">
        <f>D56+E56</f>
        <v>66</v>
      </c>
      <c r="G56" s="266">
        <f>IF((ABS((($K$13-$K$12)/235)*F56/100))&gt;0.01, ((($K$13-$K$12)/235)*F56/100), 0)</f>
        <v>0.21063829787234045</v>
      </c>
      <c r="H56" s="267" t="e">
        <f>IF((ABS((#REF!-#REF!)*E56/100))&gt;0.1, (#REF!-#REF!)*E56/100, 0)</f>
        <v>#REF!</v>
      </c>
      <c r="I56" s="37"/>
    </row>
    <row r="57" spans="2:17" ht="45" customHeight="1" thickBot="1" x14ac:dyDescent="0.35">
      <c r="B57" s="50"/>
      <c r="C57" s="51"/>
      <c r="D57" s="52"/>
      <c r="E57" s="53"/>
      <c r="F57" s="54"/>
      <c r="G57" s="55"/>
      <c r="H57" s="55"/>
      <c r="I57" s="37"/>
    </row>
    <row r="58" spans="2:17" ht="46" customHeight="1" thickBot="1" x14ac:dyDescent="0.3">
      <c r="B58" s="254" t="s">
        <v>75</v>
      </c>
      <c r="C58" s="229"/>
      <c r="D58" s="229"/>
      <c r="E58" s="229"/>
      <c r="F58" s="229"/>
      <c r="G58" s="229"/>
      <c r="H58" s="230"/>
      <c r="I58" s="9"/>
      <c r="P58" s="24"/>
      <c r="Q58" s="24"/>
    </row>
    <row r="59" spans="2:17" ht="44.15" customHeight="1" thickBot="1" x14ac:dyDescent="0.3">
      <c r="B59" s="28" t="s">
        <v>23</v>
      </c>
      <c r="C59" s="29" t="s">
        <v>24</v>
      </c>
      <c r="D59" s="30" t="s">
        <v>25</v>
      </c>
      <c r="E59" s="30" t="s">
        <v>26</v>
      </c>
      <c r="F59" s="30" t="s">
        <v>27</v>
      </c>
      <c r="G59" s="255" t="s">
        <v>76</v>
      </c>
      <c r="H59" s="256"/>
      <c r="I59" s="31"/>
      <c r="P59" s="24"/>
      <c r="Q59" s="24"/>
    </row>
    <row r="60" spans="2:17" ht="22.5" customHeight="1" thickBot="1" x14ac:dyDescent="0.35">
      <c r="B60" s="107" t="s">
        <v>77</v>
      </c>
      <c r="C60" s="108" t="s">
        <v>78</v>
      </c>
      <c r="D60" s="109">
        <v>56</v>
      </c>
      <c r="E60" s="110">
        <v>0.2</v>
      </c>
      <c r="F60" s="111">
        <v>56.2</v>
      </c>
      <c r="G60" s="268">
        <f>IF((ABS((($K$13-$K$12)/235)*F60/100))&gt;0.01, ((($K$13-$K$12)/235)*F60/100), 0)</f>
        <v>0.17936170212765959</v>
      </c>
      <c r="H60" s="269" t="e">
        <f>IF((ABS((#REF!-#REF!)*E60/100))&gt;0.1, (#REF!-#REF!)*E60/100, 0)</f>
        <v>#REF!</v>
      </c>
      <c r="I60" s="37"/>
      <c r="P60" s="24"/>
      <c r="Q60" s="24"/>
    </row>
    <row r="61" spans="2:17" ht="44.15" customHeight="1" thickBot="1" x14ac:dyDescent="0.3">
      <c r="B61" s="28" t="s">
        <v>23</v>
      </c>
      <c r="C61" s="29" t="s">
        <v>24</v>
      </c>
      <c r="D61" s="30" t="s">
        <v>25</v>
      </c>
      <c r="E61" s="30" t="s">
        <v>26</v>
      </c>
      <c r="F61" s="30" t="s">
        <v>27</v>
      </c>
      <c r="G61" s="255" t="s">
        <v>81</v>
      </c>
      <c r="H61" s="256"/>
      <c r="I61" s="31"/>
      <c r="P61" s="24"/>
      <c r="Q61" s="24"/>
    </row>
    <row r="62" spans="2:17" ht="22.5" customHeight="1" thickBot="1" x14ac:dyDescent="0.35">
      <c r="B62" s="56" t="s">
        <v>77</v>
      </c>
      <c r="C62" s="112" t="s">
        <v>78</v>
      </c>
      <c r="D62" s="58">
        <v>56</v>
      </c>
      <c r="E62" s="59">
        <v>0.2</v>
      </c>
      <c r="F62" s="60">
        <v>56.2</v>
      </c>
      <c r="G62" s="270">
        <f>IF((ABS((($K$13-$K$12)/2000)*F62/100))&gt;0.001, ((($K$13-$K$12)/2000)*F62/100), 0)</f>
        <v>2.1075E-2</v>
      </c>
      <c r="H62" s="271" t="e">
        <f>IF((ABS((#REF!-#REF!)*E62/100))&gt;0.1, (#REF!-#REF!)*E62/100, 0)</f>
        <v>#REF!</v>
      </c>
      <c r="I62" s="37"/>
      <c r="P62" s="24"/>
      <c r="Q62" s="24"/>
    </row>
    <row r="63" spans="2:17" ht="44.15" customHeight="1" thickBot="1" x14ac:dyDescent="0.3">
      <c r="B63" s="28" t="s">
        <v>23</v>
      </c>
      <c r="C63" s="29" t="s">
        <v>24</v>
      </c>
      <c r="D63" s="30" t="s">
        <v>25</v>
      </c>
      <c r="E63" s="30" t="s">
        <v>26</v>
      </c>
      <c r="F63" s="30" t="s">
        <v>27</v>
      </c>
      <c r="G63" s="255" t="s">
        <v>76</v>
      </c>
      <c r="H63" s="256"/>
      <c r="I63" s="31"/>
      <c r="P63" s="24"/>
      <c r="Q63" s="24"/>
    </row>
    <row r="64" spans="2:17" ht="22" customHeight="1" thickBot="1" x14ac:dyDescent="0.35">
      <c r="B64" s="32" t="s">
        <v>79</v>
      </c>
      <c r="C64" s="61" t="s">
        <v>80</v>
      </c>
      <c r="D64" s="34">
        <v>95</v>
      </c>
      <c r="E64" s="35">
        <v>0.2</v>
      </c>
      <c r="F64" s="36">
        <v>95.2</v>
      </c>
      <c r="G64" s="259">
        <f>IF((ABS((($K$13-$K$12)/235)*F64/100))&gt;0.01, ((($K$13-$K$12)/235)*F64/100), 0)</f>
        <v>0.30382978723404258</v>
      </c>
      <c r="H64" s="260" t="e">
        <f>IF((ABS((#REF!-#REF!)*E64/100))&gt;0.1, (#REF!-#REF!)*E64/100, 0)</f>
        <v>#REF!</v>
      </c>
      <c r="I64" s="37"/>
    </row>
    <row r="65" spans="2:17" ht="44.15" customHeight="1" thickBot="1" x14ac:dyDescent="0.3">
      <c r="B65" s="28" t="s">
        <v>23</v>
      </c>
      <c r="C65" s="29" t="s">
        <v>24</v>
      </c>
      <c r="D65" s="30" t="s">
        <v>25</v>
      </c>
      <c r="E65" s="30" t="s">
        <v>26</v>
      </c>
      <c r="F65" s="30" t="s">
        <v>27</v>
      </c>
      <c r="G65" s="255" t="s">
        <v>81</v>
      </c>
      <c r="H65" s="256"/>
    </row>
    <row r="66" spans="2:17" ht="22" customHeight="1" thickBot="1" x14ac:dyDescent="0.3">
      <c r="B66" s="123" t="s">
        <v>82</v>
      </c>
      <c r="C66" s="124" t="s">
        <v>83</v>
      </c>
      <c r="D66" s="125">
        <v>40</v>
      </c>
      <c r="E66" s="125">
        <v>0.2</v>
      </c>
      <c r="F66" s="126">
        <v>40.200000000000003</v>
      </c>
      <c r="G66" s="261">
        <f>IF((ABS((($K$13-$K$12)/2000)*F66/100))&gt;0.001, ((($K$13-$K$12)/2000)*F66/100), 0)</f>
        <v>1.5075E-2</v>
      </c>
      <c r="H66" s="262" t="e">
        <f>IF((ABS((#REF!-#REF!)*E66/100))&gt;0.1, (#REF!-#REF!)*E66/100, 0)</f>
        <v>#REF!</v>
      </c>
      <c r="I66" s="31"/>
      <c r="P66" s="24"/>
      <c r="Q66" s="24"/>
    </row>
    <row r="67" spans="2:17" ht="44.15" customHeight="1" thickBot="1" x14ac:dyDescent="0.35">
      <c r="B67" s="263" t="s">
        <v>84</v>
      </c>
      <c r="C67" s="264"/>
      <c r="D67" s="264"/>
      <c r="E67" s="264"/>
      <c r="F67" s="264"/>
      <c r="G67" s="264"/>
      <c r="H67" s="265"/>
      <c r="I67" s="37"/>
      <c r="P67" s="24"/>
      <c r="Q67" s="24"/>
    </row>
    <row r="68" spans="2:17" ht="44.15" customHeight="1" thickBot="1" x14ac:dyDescent="0.3">
      <c r="B68" s="28" t="s">
        <v>23</v>
      </c>
      <c r="C68" s="29" t="s">
        <v>24</v>
      </c>
      <c r="D68" s="30" t="s">
        <v>25</v>
      </c>
      <c r="E68" s="30" t="s">
        <v>26</v>
      </c>
      <c r="F68" s="30" t="s">
        <v>27</v>
      </c>
      <c r="G68" s="255" t="s">
        <v>85</v>
      </c>
      <c r="H68" s="256"/>
    </row>
    <row r="69" spans="2:17" ht="22" customHeight="1" thickBot="1" x14ac:dyDescent="0.3">
      <c r="B69" s="56" t="s">
        <v>77</v>
      </c>
      <c r="C69" s="57" t="s">
        <v>78</v>
      </c>
      <c r="D69" s="58">
        <v>56</v>
      </c>
      <c r="E69" s="59">
        <v>0.2</v>
      </c>
      <c r="F69" s="60">
        <v>56.2</v>
      </c>
      <c r="G69" s="266">
        <f>IF((ABS((($K$13-$K$12)/14400)*F69/100))&gt;0.002, ((($K$13-$K$12)/14400)*F69/100), 0)</f>
        <v>2.9270833333333336E-3</v>
      </c>
      <c r="H69" s="267" t="e">
        <f>IF((ABS((#REF!-#REF!)*E69/100))&gt;0.1, (#REF!-#REF!)*E69/100, 0)</f>
        <v>#REF!</v>
      </c>
      <c r="I69" s="9"/>
    </row>
    <row r="70" spans="2:17" ht="56.25" customHeight="1" thickBot="1" x14ac:dyDescent="0.3">
      <c r="I70" s="31"/>
    </row>
    <row r="71" spans="2:17" ht="46" customHeight="1" thickBot="1" x14ac:dyDescent="0.35">
      <c r="B71" s="254" t="s">
        <v>86</v>
      </c>
      <c r="C71" s="229"/>
      <c r="D71" s="229"/>
      <c r="E71" s="229"/>
      <c r="F71" s="229"/>
      <c r="G71" s="229"/>
      <c r="H71" s="230"/>
      <c r="I71" s="37"/>
    </row>
    <row r="72" spans="2:17" ht="44.15" customHeight="1" thickBot="1" x14ac:dyDescent="0.35">
      <c r="B72" s="64" t="s">
        <v>23</v>
      </c>
      <c r="C72" s="29" t="s">
        <v>24</v>
      </c>
      <c r="D72" s="30" t="s">
        <v>25</v>
      </c>
      <c r="E72" s="30" t="s">
        <v>87</v>
      </c>
      <c r="F72" s="30" t="s">
        <v>27</v>
      </c>
      <c r="G72" s="255" t="s">
        <v>88</v>
      </c>
      <c r="H72" s="256"/>
      <c r="I72" s="37"/>
    </row>
    <row r="73" spans="2:17" ht="22" customHeight="1" x14ac:dyDescent="0.3">
      <c r="B73" s="65" t="s">
        <v>89</v>
      </c>
      <c r="C73" s="61" t="s">
        <v>90</v>
      </c>
      <c r="D73" s="34">
        <v>9</v>
      </c>
      <c r="E73" s="35">
        <v>0.2</v>
      </c>
      <c r="F73" s="36">
        <v>9.1999999999999993</v>
      </c>
      <c r="G73" s="259">
        <f t="shared" ref="G73:G81" si="3">IF((ABS(($K$13-$K$12)*F73/100))&gt;0.1, ($K$13-$K$12)*F73/100, 0)</f>
        <v>6.9</v>
      </c>
      <c r="H73" s="260" t="e">
        <f>IF((ABS((#REF!-#REF!)*E73/100))&gt;0.1, (#REF!-#REF!)*E73/100, 0)</f>
        <v>#REF!</v>
      </c>
      <c r="I73" s="37"/>
    </row>
    <row r="74" spans="2:17" ht="22" customHeight="1" x14ac:dyDescent="0.3">
      <c r="B74" s="66" t="s">
        <v>91</v>
      </c>
      <c r="C74" s="62" t="s">
        <v>92</v>
      </c>
      <c r="D74" s="40">
        <v>9</v>
      </c>
      <c r="E74" s="40">
        <v>0.2</v>
      </c>
      <c r="F74" s="41">
        <v>9.1999999999999993</v>
      </c>
      <c r="G74" s="252">
        <f t="shared" si="3"/>
        <v>6.9</v>
      </c>
      <c r="H74" s="253" t="e">
        <f>IF((ABS((#REF!-#REF!)*E74/100))&gt;0.1, (#REF!-#REF!)*E74/100, 0)</f>
        <v>#REF!</v>
      </c>
      <c r="I74" s="37"/>
    </row>
    <row r="75" spans="2:17" ht="22" customHeight="1" x14ac:dyDescent="0.3">
      <c r="B75" s="66" t="s">
        <v>93</v>
      </c>
      <c r="C75" s="62" t="s">
        <v>94</v>
      </c>
      <c r="D75" s="40">
        <v>9</v>
      </c>
      <c r="E75" s="40">
        <v>0.2</v>
      </c>
      <c r="F75" s="41">
        <v>9.1999999999999993</v>
      </c>
      <c r="G75" s="252">
        <f t="shared" si="3"/>
        <v>6.9</v>
      </c>
      <c r="H75" s="253" t="e">
        <f>IF((ABS((#REF!-#REF!)*E75/100))&gt;0.1, (#REF!-#REF!)*E75/100, 0)</f>
        <v>#REF!</v>
      </c>
      <c r="I75" s="37"/>
    </row>
    <row r="76" spans="2:17" ht="22" customHeight="1" x14ac:dyDescent="0.3">
      <c r="B76" s="66" t="s">
        <v>95</v>
      </c>
      <c r="C76" s="62" t="s">
        <v>96</v>
      </c>
      <c r="D76" s="40">
        <v>7.5</v>
      </c>
      <c r="E76" s="40">
        <v>0.2</v>
      </c>
      <c r="F76" s="41">
        <v>7.7</v>
      </c>
      <c r="G76" s="252">
        <f t="shared" si="3"/>
        <v>5.7750000000000004</v>
      </c>
      <c r="H76" s="253" t="e">
        <f>IF((ABS((#REF!-#REF!)*E76/100))&gt;0.1, (#REF!-#REF!)*E76/100, 0)</f>
        <v>#REF!</v>
      </c>
      <c r="I76" s="37"/>
    </row>
    <row r="77" spans="2:17" ht="22" customHeight="1" x14ac:dyDescent="0.3">
      <c r="B77" s="66" t="s">
        <v>97</v>
      </c>
      <c r="C77" s="62" t="s">
        <v>98</v>
      </c>
      <c r="D77" s="40">
        <v>7.5</v>
      </c>
      <c r="E77" s="40">
        <v>0.2</v>
      </c>
      <c r="F77" s="41">
        <v>7.7</v>
      </c>
      <c r="G77" s="252">
        <f t="shared" si="3"/>
        <v>5.7750000000000004</v>
      </c>
      <c r="H77" s="253" t="e">
        <f>IF((ABS((#REF!-#REF!)*E77/100))&gt;0.1, (#REF!-#REF!)*E77/100, 0)</f>
        <v>#REF!</v>
      </c>
      <c r="I77" s="37"/>
    </row>
    <row r="78" spans="2:17" ht="22" customHeight="1" x14ac:dyDescent="0.3">
      <c r="B78" s="66" t="s">
        <v>99</v>
      </c>
      <c r="C78" s="62" t="s">
        <v>100</v>
      </c>
      <c r="D78" s="40">
        <v>7.5</v>
      </c>
      <c r="E78" s="40">
        <v>0.2</v>
      </c>
      <c r="F78" s="41">
        <v>7.7</v>
      </c>
      <c r="G78" s="252">
        <f t="shared" si="3"/>
        <v>5.7750000000000004</v>
      </c>
      <c r="H78" s="253" t="e">
        <f>IF((ABS((#REF!-#REF!)*E78/100))&gt;0.1, (#REF!-#REF!)*E78/100, 0)</f>
        <v>#REF!</v>
      </c>
      <c r="I78" s="37"/>
    </row>
    <row r="79" spans="2:17" ht="22" customHeight="1" x14ac:dyDescent="0.3">
      <c r="B79" s="66" t="s">
        <v>101</v>
      </c>
      <c r="C79" s="62" t="s">
        <v>102</v>
      </c>
      <c r="D79" s="40">
        <v>7.5</v>
      </c>
      <c r="E79" s="40">
        <v>0.2</v>
      </c>
      <c r="F79" s="41">
        <v>7.7</v>
      </c>
      <c r="G79" s="252">
        <f t="shared" si="3"/>
        <v>5.7750000000000004</v>
      </c>
      <c r="H79" s="253" t="e">
        <f>IF((ABS((#REF!-#REF!)*E79/100))&gt;0.1, (#REF!-#REF!)*E79/100, 0)</f>
        <v>#REF!</v>
      </c>
      <c r="I79" s="37"/>
    </row>
    <row r="80" spans="2:17" ht="22" customHeight="1" x14ac:dyDescent="0.25">
      <c r="B80" s="66" t="s">
        <v>103</v>
      </c>
      <c r="C80" s="62" t="s">
        <v>104</v>
      </c>
      <c r="D80" s="40">
        <v>13.5</v>
      </c>
      <c r="E80" s="40">
        <v>0.2</v>
      </c>
      <c r="F80" s="41">
        <v>13.7</v>
      </c>
      <c r="G80" s="252">
        <f t="shared" si="3"/>
        <v>10.275</v>
      </c>
      <c r="H80" s="253" t="e">
        <f>IF((ABS((#REF!-#REF!)*E80/100))&gt;0.1, (#REF!-#REF!)*E80/100, 0)</f>
        <v>#REF!</v>
      </c>
    </row>
    <row r="81" spans="2:14" ht="22" customHeight="1" thickBot="1" x14ac:dyDescent="0.3">
      <c r="B81" s="13" t="s">
        <v>105</v>
      </c>
      <c r="C81" s="67" t="s">
        <v>106</v>
      </c>
      <c r="D81" s="68">
        <v>12</v>
      </c>
      <c r="E81" s="68">
        <v>0.2</v>
      </c>
      <c r="F81" s="69">
        <v>12.2</v>
      </c>
      <c r="G81" s="250">
        <f t="shared" si="3"/>
        <v>9.15</v>
      </c>
      <c r="H81" s="251" t="e">
        <f>IF((ABS((#REF!-#REF!)*E81/100))&gt;0.1, (#REF!-#REF!)*E81/100, 0)</f>
        <v>#REF!</v>
      </c>
      <c r="I81" s="9"/>
    </row>
    <row r="82" spans="2:14" ht="56.25" customHeight="1" thickBot="1" x14ac:dyDescent="0.3">
      <c r="I82" s="31"/>
    </row>
    <row r="83" spans="2:14" ht="46" customHeight="1" thickBot="1" x14ac:dyDescent="0.35">
      <c r="B83" s="254" t="s">
        <v>107</v>
      </c>
      <c r="C83" s="229"/>
      <c r="D83" s="229"/>
      <c r="E83" s="229"/>
      <c r="F83" s="229"/>
      <c r="G83" s="229"/>
      <c r="H83" s="230"/>
      <c r="I83" s="37"/>
    </row>
    <row r="84" spans="2:14" ht="43.5" customHeight="1" thickBot="1" x14ac:dyDescent="0.35">
      <c r="B84" s="64" t="s">
        <v>23</v>
      </c>
      <c r="C84" s="29" t="s">
        <v>24</v>
      </c>
      <c r="D84" s="30" t="s">
        <v>25</v>
      </c>
      <c r="E84" s="30" t="s">
        <v>87</v>
      </c>
      <c r="F84" s="30" t="s">
        <v>27</v>
      </c>
      <c r="G84" s="255" t="s">
        <v>88</v>
      </c>
      <c r="H84" s="256"/>
      <c r="I84" s="37"/>
    </row>
    <row r="85" spans="2:14" ht="22" customHeight="1" x14ac:dyDescent="0.25">
      <c r="B85" s="70" t="s">
        <v>108</v>
      </c>
      <c r="C85" s="71" t="s">
        <v>109</v>
      </c>
      <c r="D85" s="72">
        <v>6.5</v>
      </c>
      <c r="E85" s="73">
        <v>1</v>
      </c>
      <c r="F85" s="74">
        <v>7.5</v>
      </c>
      <c r="G85" s="257">
        <f>IF((ABS(($K$13-$K$12)*F85/100))&gt;0.1, ($K$13-$K$12)*F85/100, 0)</f>
        <v>5.625</v>
      </c>
      <c r="H85" s="258" t="e">
        <f>IF((ABS((#REF!-#REF!)*E85/100))&gt;0.1, (#REF!-#REF!)*E85/100, 0)</f>
        <v>#REF!</v>
      </c>
    </row>
    <row r="86" spans="2:14" ht="22" customHeight="1" thickBot="1" x14ac:dyDescent="0.3">
      <c r="B86" s="75" t="s">
        <v>110</v>
      </c>
      <c r="C86" s="67" t="s">
        <v>111</v>
      </c>
      <c r="D86" s="68">
        <v>6.5</v>
      </c>
      <c r="E86" s="68">
        <v>1</v>
      </c>
      <c r="F86" s="69">
        <v>7.5</v>
      </c>
      <c r="G86" s="250">
        <f>IF((ABS(($K$13-$K$12)*F86/100))&gt;0.1, ($K$13-$K$12)*F86/100, 0)</f>
        <v>5.625</v>
      </c>
      <c r="H86" s="251" t="e">
        <f>IF((ABS((#REF!-#REF!)*E86/100))&gt;0.1, (#REF!-#REF!)*E86/100, 0)</f>
        <v>#REF!</v>
      </c>
    </row>
    <row r="87" spans="2:14" ht="43.5" customHeight="1" thickBot="1" x14ac:dyDescent="0.3"/>
    <row r="88" spans="2:14" ht="30" customHeight="1" thickBot="1" x14ac:dyDescent="0.3">
      <c r="B88" s="240" t="s">
        <v>112</v>
      </c>
      <c r="C88" s="241"/>
      <c r="D88" s="241"/>
      <c r="E88" s="241"/>
      <c r="F88" s="241"/>
      <c r="G88" s="241"/>
      <c r="H88" s="242"/>
    </row>
    <row r="89" spans="2:14" ht="71.150000000000006" customHeight="1" thickBot="1" x14ac:dyDescent="0.3">
      <c r="B89" s="228" t="s">
        <v>113</v>
      </c>
      <c r="C89" s="229"/>
      <c r="D89" s="229"/>
      <c r="E89" s="229"/>
      <c r="F89" s="229"/>
      <c r="G89" s="229"/>
      <c r="H89" s="230"/>
    </row>
    <row r="90" spans="2:14" ht="22" customHeight="1" thickBot="1" x14ac:dyDescent="0.3">
      <c r="B90" s="224"/>
      <c r="C90" s="224"/>
      <c r="D90" s="224"/>
      <c r="E90" s="224"/>
      <c r="F90" s="224"/>
      <c r="G90" s="224"/>
      <c r="H90" s="224"/>
    </row>
    <row r="91" spans="2:14" ht="41.5" customHeight="1" x14ac:dyDescent="0.25">
      <c r="B91" s="231" t="s">
        <v>169</v>
      </c>
      <c r="C91" s="191" t="s">
        <v>115</v>
      </c>
      <c r="D91" s="77" t="s">
        <v>116</v>
      </c>
      <c r="E91" s="243" t="s">
        <v>117</v>
      </c>
      <c r="F91" s="243"/>
      <c r="G91" s="244" t="s">
        <v>118</v>
      </c>
      <c r="H91" s="245"/>
    </row>
    <row r="92" spans="2:14" ht="33" customHeight="1" thickBot="1" x14ac:dyDescent="0.3">
      <c r="B92" s="232"/>
      <c r="C92" s="249">
        <v>235</v>
      </c>
      <c r="D92" s="249"/>
      <c r="E92" s="249"/>
      <c r="F92" s="249"/>
      <c r="G92" s="246"/>
      <c r="H92" s="247"/>
    </row>
    <row r="93" spans="2:14" s="78" customFormat="1" ht="33" customHeight="1" x14ac:dyDescent="0.35">
      <c r="B93" s="224"/>
      <c r="C93" s="224"/>
      <c r="D93" s="224"/>
      <c r="E93" s="224"/>
      <c r="F93" s="224"/>
      <c r="G93" s="224"/>
      <c r="H93" s="224"/>
      <c r="J93" s="10"/>
      <c r="K93" s="10"/>
      <c r="L93" s="10"/>
      <c r="M93" s="1"/>
      <c r="N93" s="1"/>
    </row>
    <row r="94" spans="2:14" s="78" customFormat="1" ht="33" customHeight="1" x14ac:dyDescent="0.35">
      <c r="B94" s="225" t="s">
        <v>170</v>
      </c>
      <c r="C94" s="225"/>
      <c r="D94" s="225"/>
      <c r="E94" s="225"/>
      <c r="F94" s="225"/>
      <c r="G94" s="225"/>
      <c r="H94" s="225"/>
      <c r="J94" s="10"/>
      <c r="K94" s="10"/>
      <c r="L94" s="10"/>
      <c r="M94" s="1"/>
      <c r="N94" s="1"/>
    </row>
    <row r="95" spans="2:14" s="78" customFormat="1" ht="40.5" customHeight="1" x14ac:dyDescent="0.35">
      <c r="B95" s="226" t="s">
        <v>120</v>
      </c>
      <c r="C95" s="226"/>
      <c r="E95" s="79"/>
      <c r="F95" s="79"/>
      <c r="G95" s="79"/>
      <c r="H95" s="79"/>
      <c r="J95" s="10"/>
      <c r="K95" s="10"/>
      <c r="L95" s="10"/>
      <c r="M95" s="1"/>
      <c r="N95" s="1"/>
    </row>
    <row r="96" spans="2:14" s="78" customFormat="1" ht="33" customHeight="1" x14ac:dyDescent="0.35">
      <c r="C96" s="103" t="str">
        <f>CONCATENATE(" $3.000"," +")</f>
        <v xml:space="preserve"> $3.000 +</v>
      </c>
      <c r="D96" s="104">
        <f>G21</f>
        <v>0.31978723404255321</v>
      </c>
      <c r="E96" s="105" t="s">
        <v>163</v>
      </c>
      <c r="F96" s="80">
        <f>(3+G21)</f>
        <v>3.3197872340425532</v>
      </c>
      <c r="G96" s="18"/>
      <c r="H96" s="18"/>
      <c r="J96" s="10"/>
      <c r="K96" s="10"/>
      <c r="L96" s="10"/>
      <c r="M96" s="1"/>
      <c r="N96" s="1"/>
    </row>
    <row r="97" spans="2:17" ht="43.5" customHeight="1" x14ac:dyDescent="0.4">
      <c r="B97" s="227" t="s">
        <v>164</v>
      </c>
      <c r="C97" s="227"/>
      <c r="D97" s="106">
        <f>F96</f>
        <v>3.3197872340425532</v>
      </c>
      <c r="E97" s="81" t="s">
        <v>122</v>
      </c>
      <c r="F97" s="78"/>
      <c r="G97" s="18"/>
      <c r="H97" s="18"/>
    </row>
    <row r="98" spans="2:17" ht="31.5" customHeight="1" thickBot="1" x14ac:dyDescent="0.4">
      <c r="B98" s="78"/>
      <c r="C98" s="78"/>
      <c r="D98" s="80"/>
      <c r="E98" s="18"/>
      <c r="F98" s="18"/>
      <c r="G98" s="18"/>
      <c r="H98" s="18"/>
      <c r="I98" s="9"/>
      <c r="P98" s="24"/>
      <c r="Q98" s="24"/>
    </row>
    <row r="99" spans="2:17" ht="30" customHeight="1" thickBot="1" x14ac:dyDescent="0.3">
      <c r="B99" s="240" t="s">
        <v>112</v>
      </c>
      <c r="C99" s="241"/>
      <c r="D99" s="241"/>
      <c r="E99" s="241"/>
      <c r="F99" s="241"/>
      <c r="G99" s="241"/>
      <c r="H99" s="242"/>
    </row>
    <row r="100" spans="2:17" ht="71.150000000000006" customHeight="1" thickBot="1" x14ac:dyDescent="0.3">
      <c r="B100" s="228" t="s">
        <v>123</v>
      </c>
      <c r="C100" s="229"/>
      <c r="D100" s="229"/>
      <c r="E100" s="229"/>
      <c r="F100" s="229"/>
      <c r="G100" s="229"/>
      <c r="H100" s="230"/>
    </row>
    <row r="101" spans="2:17" ht="15.65" customHeight="1" thickBot="1" x14ac:dyDescent="0.3">
      <c r="B101" s="224"/>
      <c r="C101" s="224"/>
      <c r="D101" s="224"/>
      <c r="E101" s="224"/>
      <c r="F101" s="224"/>
      <c r="G101" s="224"/>
      <c r="H101" s="224"/>
    </row>
    <row r="102" spans="2:17" ht="38.5" customHeight="1" x14ac:dyDescent="0.25">
      <c r="B102" s="231" t="s">
        <v>168</v>
      </c>
      <c r="C102" s="191" t="s">
        <v>115</v>
      </c>
      <c r="D102" s="77" t="s">
        <v>116</v>
      </c>
      <c r="E102" s="243" t="s">
        <v>117</v>
      </c>
      <c r="F102" s="243"/>
      <c r="G102" s="244" t="s">
        <v>125</v>
      </c>
      <c r="H102" s="245"/>
    </row>
    <row r="103" spans="2:17" ht="33" customHeight="1" thickBot="1" x14ac:dyDescent="0.3">
      <c r="B103" s="232"/>
      <c r="C103" s="249">
        <v>235</v>
      </c>
      <c r="D103" s="249"/>
      <c r="E103" s="249"/>
      <c r="F103" s="249"/>
      <c r="G103" s="246"/>
      <c r="H103" s="247"/>
    </row>
    <row r="104" spans="2:17" s="78" customFormat="1" ht="33" customHeight="1" x14ac:dyDescent="0.35">
      <c r="B104" s="224"/>
      <c r="C104" s="224"/>
      <c r="D104" s="224"/>
      <c r="E104" s="224"/>
      <c r="F104" s="224"/>
      <c r="G104" s="224"/>
      <c r="H104" s="224"/>
      <c r="J104" s="10"/>
      <c r="K104" s="10"/>
      <c r="L104" s="10"/>
      <c r="M104" s="1"/>
      <c r="N104" s="1"/>
    </row>
    <row r="105" spans="2:17" s="78" customFormat="1" ht="33" customHeight="1" x14ac:dyDescent="0.35">
      <c r="B105" s="225" t="s">
        <v>126</v>
      </c>
      <c r="C105" s="225"/>
      <c r="D105" s="225"/>
      <c r="E105" s="225"/>
      <c r="F105" s="225"/>
      <c r="G105" s="225"/>
      <c r="H105" s="225"/>
      <c r="J105" s="10"/>
      <c r="K105" s="10"/>
      <c r="L105" s="10"/>
      <c r="M105" s="1"/>
      <c r="N105" s="1"/>
    </row>
    <row r="106" spans="2:17" s="78" customFormat="1" ht="40.5" customHeight="1" x14ac:dyDescent="0.35">
      <c r="B106" s="226" t="s">
        <v>120</v>
      </c>
      <c r="C106" s="226"/>
      <c r="E106" s="79"/>
      <c r="F106" s="79"/>
      <c r="G106" s="79"/>
      <c r="H106" s="79"/>
      <c r="J106" s="10"/>
      <c r="K106" s="10"/>
      <c r="L106" s="10"/>
      <c r="M106" s="1"/>
      <c r="N106" s="1"/>
    </row>
    <row r="107" spans="2:17" s="78" customFormat="1" ht="33" customHeight="1" x14ac:dyDescent="0.35">
      <c r="C107" s="103" t="str">
        <f>CONCATENATE(" $45.000"," +")</f>
        <v xml:space="preserve"> $45.000 +</v>
      </c>
      <c r="D107" s="104">
        <f>G60</f>
        <v>0.17936170212765959</v>
      </c>
      <c r="E107" s="105" t="s">
        <v>163</v>
      </c>
      <c r="F107" s="80">
        <f>(45+G60)</f>
        <v>45.179361702127657</v>
      </c>
      <c r="G107" s="18"/>
      <c r="H107" s="18"/>
      <c r="J107" s="10"/>
      <c r="K107" s="10"/>
      <c r="L107" s="10"/>
      <c r="M107" s="1"/>
      <c r="N107" s="1"/>
    </row>
    <row r="108" spans="2:17" ht="43.5" customHeight="1" x14ac:dyDescent="0.4">
      <c r="B108" s="227" t="s">
        <v>164</v>
      </c>
      <c r="C108" s="227"/>
      <c r="D108" s="106">
        <f>F107</f>
        <v>45.179361702127657</v>
      </c>
      <c r="E108" s="81" t="s">
        <v>122</v>
      </c>
      <c r="F108" s="78"/>
      <c r="G108" s="18"/>
      <c r="H108" s="18"/>
    </row>
    <row r="109" spans="2:17" ht="33" customHeight="1" thickBot="1" x14ac:dyDescent="0.4">
      <c r="B109" s="78"/>
      <c r="C109" s="78"/>
      <c r="D109" s="80"/>
      <c r="E109" s="18"/>
      <c r="F109" s="18"/>
      <c r="G109" s="18"/>
      <c r="H109" s="18"/>
      <c r="I109" s="9"/>
      <c r="P109" s="24"/>
      <c r="Q109" s="24"/>
    </row>
    <row r="110" spans="2:17" ht="30" customHeight="1" thickBot="1" x14ac:dyDescent="0.3">
      <c r="B110" s="240" t="s">
        <v>112</v>
      </c>
      <c r="C110" s="241"/>
      <c r="D110" s="241"/>
      <c r="E110" s="241"/>
      <c r="F110" s="241"/>
      <c r="G110" s="241"/>
      <c r="H110" s="242"/>
    </row>
    <row r="111" spans="2:17" ht="71.150000000000006" customHeight="1" thickBot="1" x14ac:dyDescent="0.3">
      <c r="B111" s="228" t="s">
        <v>127</v>
      </c>
      <c r="C111" s="229"/>
      <c r="D111" s="229"/>
      <c r="E111" s="229"/>
      <c r="F111" s="229"/>
      <c r="G111" s="229"/>
      <c r="H111" s="230"/>
    </row>
    <row r="112" spans="2:17" ht="18" customHeight="1" thickBot="1" x14ac:dyDescent="0.3">
      <c r="B112" s="224"/>
      <c r="C112" s="224"/>
      <c r="D112" s="224"/>
      <c r="E112" s="224"/>
      <c r="F112" s="224"/>
      <c r="G112" s="224"/>
      <c r="H112" s="224"/>
    </row>
    <row r="113" spans="2:17" ht="33.65" customHeight="1" x14ac:dyDescent="0.25">
      <c r="B113" s="231" t="s">
        <v>167</v>
      </c>
      <c r="C113" s="191" t="s">
        <v>115</v>
      </c>
      <c r="D113" s="77" t="s">
        <v>116</v>
      </c>
      <c r="E113" s="243" t="s">
        <v>117</v>
      </c>
      <c r="F113" s="243"/>
      <c r="G113" s="244" t="s">
        <v>125</v>
      </c>
      <c r="H113" s="245"/>
    </row>
    <row r="114" spans="2:17" ht="33" customHeight="1" thickBot="1" x14ac:dyDescent="0.3">
      <c r="B114" s="232"/>
      <c r="C114" s="249">
        <v>2000</v>
      </c>
      <c r="D114" s="249"/>
      <c r="E114" s="249"/>
      <c r="F114" s="249"/>
      <c r="G114" s="246"/>
      <c r="H114" s="247"/>
    </row>
    <row r="115" spans="2:17" s="78" customFormat="1" ht="33" customHeight="1" x14ac:dyDescent="0.35">
      <c r="B115" s="224"/>
      <c r="C115" s="224"/>
      <c r="D115" s="224"/>
      <c r="E115" s="224"/>
      <c r="F115" s="224"/>
      <c r="G115" s="224"/>
      <c r="H115" s="224"/>
      <c r="J115" s="10"/>
      <c r="K115" s="10"/>
      <c r="L115" s="10"/>
      <c r="M115" s="1"/>
      <c r="N115" s="1"/>
    </row>
    <row r="116" spans="2:17" s="78" customFormat="1" ht="33" customHeight="1" x14ac:dyDescent="0.35">
      <c r="B116" s="225" t="s">
        <v>129</v>
      </c>
      <c r="C116" s="225"/>
      <c r="D116" s="225"/>
      <c r="E116" s="225"/>
      <c r="F116" s="225"/>
      <c r="G116" s="225"/>
      <c r="H116" s="225"/>
      <c r="J116" s="10"/>
      <c r="K116" s="10"/>
      <c r="L116" s="10"/>
      <c r="M116" s="1"/>
      <c r="N116" s="1"/>
    </row>
    <row r="117" spans="2:17" s="78" customFormat="1" ht="40.5" customHeight="1" x14ac:dyDescent="0.35">
      <c r="B117" s="226" t="s">
        <v>120</v>
      </c>
      <c r="C117" s="226"/>
      <c r="E117" s="79"/>
      <c r="F117" s="79"/>
      <c r="G117" s="79"/>
      <c r="H117" s="79"/>
      <c r="J117" s="10"/>
      <c r="K117" s="10"/>
      <c r="L117" s="10"/>
      <c r="M117" s="1"/>
      <c r="N117" s="1"/>
    </row>
    <row r="118" spans="2:17" s="78" customFormat="1" ht="33" customHeight="1" x14ac:dyDescent="0.35">
      <c r="C118" s="103" t="str">
        <f>CONCATENATE(" $45.000"," +")</f>
        <v xml:space="preserve"> $45.000 +</v>
      </c>
      <c r="D118" s="104">
        <f>G66</f>
        <v>1.5075E-2</v>
      </c>
      <c r="E118" s="105" t="s">
        <v>163</v>
      </c>
      <c r="F118" s="80">
        <f>(45+G66)</f>
        <v>45.015075000000003</v>
      </c>
      <c r="G118" s="18"/>
      <c r="H118" s="18"/>
      <c r="J118" s="10"/>
      <c r="K118" s="10"/>
      <c r="L118" s="10"/>
      <c r="M118" s="1"/>
      <c r="N118" s="1"/>
    </row>
    <row r="119" spans="2:17" ht="43.5" customHeight="1" x14ac:dyDescent="0.4">
      <c r="B119" s="227" t="s">
        <v>164</v>
      </c>
      <c r="C119" s="227"/>
      <c r="D119" s="106">
        <f>F118</f>
        <v>45.015075000000003</v>
      </c>
      <c r="E119" s="81" t="s">
        <v>130</v>
      </c>
      <c r="F119" s="78"/>
      <c r="G119" s="18"/>
      <c r="H119" s="18"/>
    </row>
    <row r="120" spans="2:17" ht="34" customHeight="1" thickBot="1" x14ac:dyDescent="0.4">
      <c r="B120" s="78"/>
      <c r="C120" s="78"/>
      <c r="D120" s="80"/>
      <c r="E120" s="18"/>
      <c r="F120" s="18"/>
      <c r="G120" s="18"/>
      <c r="H120" s="18"/>
      <c r="I120" s="9"/>
      <c r="P120" s="24"/>
      <c r="Q120" s="24"/>
    </row>
    <row r="121" spans="2:17" ht="30" customHeight="1" thickBot="1" x14ac:dyDescent="0.3">
      <c r="B121" s="240" t="s">
        <v>112</v>
      </c>
      <c r="C121" s="241"/>
      <c r="D121" s="241"/>
      <c r="E121" s="241"/>
      <c r="F121" s="241"/>
      <c r="G121" s="241"/>
      <c r="H121" s="242"/>
    </row>
    <row r="122" spans="2:17" ht="71.150000000000006" customHeight="1" thickBot="1" x14ac:dyDescent="0.3">
      <c r="B122" s="228" t="s">
        <v>131</v>
      </c>
      <c r="C122" s="229"/>
      <c r="D122" s="229"/>
      <c r="E122" s="229"/>
      <c r="F122" s="229"/>
      <c r="G122" s="229"/>
      <c r="H122" s="230"/>
    </row>
    <row r="123" spans="2:17" ht="26.15" customHeight="1" thickBot="1" x14ac:dyDescent="0.3">
      <c r="B123" s="224"/>
      <c r="C123" s="224"/>
      <c r="D123" s="224"/>
      <c r="E123" s="224"/>
      <c r="F123" s="224"/>
      <c r="G123" s="224"/>
      <c r="H123" s="224"/>
    </row>
    <row r="124" spans="2:17" ht="69" customHeight="1" x14ac:dyDescent="0.25">
      <c r="B124" s="231" t="s">
        <v>166</v>
      </c>
      <c r="C124" s="191" t="s">
        <v>115</v>
      </c>
      <c r="D124" s="77" t="s">
        <v>116</v>
      </c>
      <c r="E124" s="243" t="s">
        <v>117</v>
      </c>
      <c r="F124" s="243"/>
      <c r="G124" s="244" t="s">
        <v>118</v>
      </c>
      <c r="H124" s="245"/>
    </row>
    <row r="125" spans="2:17" ht="33" customHeight="1" thickBot="1" x14ac:dyDescent="0.3">
      <c r="B125" s="232"/>
      <c r="C125" s="248">
        <v>14400</v>
      </c>
      <c r="D125" s="249"/>
      <c r="E125" s="249"/>
      <c r="F125" s="249"/>
      <c r="G125" s="246"/>
      <c r="H125" s="247"/>
    </row>
    <row r="126" spans="2:17" s="78" customFormat="1" ht="33" customHeight="1" x14ac:dyDescent="0.35">
      <c r="B126" s="224"/>
      <c r="C126" s="224"/>
      <c r="D126" s="224"/>
      <c r="E126" s="224"/>
      <c r="F126" s="224"/>
      <c r="G126" s="224"/>
      <c r="H126" s="224"/>
      <c r="J126" s="10"/>
      <c r="K126" s="10"/>
      <c r="L126" s="10"/>
      <c r="M126" s="1"/>
      <c r="N126" s="1"/>
    </row>
    <row r="127" spans="2:17" s="78" customFormat="1" ht="33" customHeight="1" x14ac:dyDescent="0.35">
      <c r="B127" s="225" t="s">
        <v>171</v>
      </c>
      <c r="C127" s="225"/>
      <c r="D127" s="225"/>
      <c r="E127" s="225"/>
      <c r="F127" s="225"/>
      <c r="G127" s="225"/>
      <c r="H127" s="225"/>
      <c r="J127" s="10"/>
      <c r="K127" s="10"/>
      <c r="L127" s="10"/>
      <c r="M127" s="1"/>
      <c r="N127" s="1"/>
    </row>
    <row r="128" spans="2:17" s="78" customFormat="1" ht="40.5" customHeight="1" x14ac:dyDescent="0.35">
      <c r="B128" s="226" t="s">
        <v>120</v>
      </c>
      <c r="C128" s="226"/>
      <c r="E128" s="79"/>
      <c r="F128" s="79"/>
      <c r="G128" s="79"/>
      <c r="H128" s="79"/>
      <c r="J128" s="10"/>
      <c r="K128" s="10"/>
      <c r="L128" s="10"/>
      <c r="M128" s="1"/>
      <c r="N128" s="1"/>
    </row>
    <row r="129" spans="2:17" s="78" customFormat="1" ht="33" customHeight="1" x14ac:dyDescent="0.35">
      <c r="C129" s="103" t="str">
        <f>CONCATENATE(" $1,500.000"," +")</f>
        <v xml:space="preserve"> $1,500.000 +</v>
      </c>
      <c r="D129" s="104">
        <f>G69</f>
        <v>2.9270833333333336E-3</v>
      </c>
      <c r="E129" s="105" t="s">
        <v>163</v>
      </c>
      <c r="F129" s="80">
        <f>(1500+G69)</f>
        <v>1500.0029270833334</v>
      </c>
      <c r="G129" s="18"/>
      <c r="H129" s="18"/>
      <c r="J129" s="10"/>
      <c r="K129" s="10"/>
      <c r="L129" s="10"/>
      <c r="M129" s="1"/>
      <c r="N129" s="1"/>
    </row>
    <row r="130" spans="2:17" ht="43.5" customHeight="1" x14ac:dyDescent="0.4">
      <c r="B130" s="227" t="s">
        <v>164</v>
      </c>
      <c r="C130" s="227"/>
      <c r="D130" s="106">
        <f>F129</f>
        <v>1500.0029270833334</v>
      </c>
      <c r="E130" s="239" t="s">
        <v>134</v>
      </c>
      <c r="F130" s="239"/>
      <c r="G130" s="18"/>
      <c r="H130" s="78"/>
    </row>
    <row r="131" spans="2:17" ht="27" customHeight="1" thickBot="1" x14ac:dyDescent="0.4">
      <c r="B131" s="78"/>
      <c r="C131" s="78"/>
      <c r="D131" s="80"/>
      <c r="E131" s="18"/>
      <c r="F131" s="18"/>
      <c r="G131" s="18"/>
      <c r="H131" s="18"/>
      <c r="I131" s="9"/>
      <c r="P131" s="24"/>
      <c r="Q131" s="24"/>
    </row>
    <row r="132" spans="2:17" ht="30" customHeight="1" thickBot="1" x14ac:dyDescent="0.3">
      <c r="B132" s="240" t="s">
        <v>112</v>
      </c>
      <c r="C132" s="241"/>
      <c r="D132" s="241"/>
      <c r="E132" s="241"/>
      <c r="F132" s="241"/>
      <c r="G132" s="241"/>
      <c r="H132" s="242"/>
    </row>
    <row r="133" spans="2:17" ht="71.150000000000006" customHeight="1" thickBot="1" x14ac:dyDescent="0.3">
      <c r="B133" s="228" t="s">
        <v>135</v>
      </c>
      <c r="C133" s="229"/>
      <c r="D133" s="229"/>
      <c r="E133" s="229"/>
      <c r="F133" s="229"/>
      <c r="G133" s="229"/>
      <c r="H133" s="230"/>
    </row>
    <row r="134" spans="2:17" ht="23.15" customHeight="1" thickBot="1" x14ac:dyDescent="0.3">
      <c r="B134" s="224"/>
      <c r="C134" s="224"/>
      <c r="D134" s="224"/>
      <c r="E134" s="224"/>
      <c r="F134" s="224"/>
      <c r="G134" s="224"/>
      <c r="H134" s="224"/>
    </row>
    <row r="135" spans="2:17" ht="18.75" customHeight="1" x14ac:dyDescent="0.25">
      <c r="B135" s="231" t="s">
        <v>165</v>
      </c>
      <c r="C135" s="233" t="s">
        <v>115</v>
      </c>
      <c r="D135" s="235" t="s">
        <v>116</v>
      </c>
      <c r="E135" s="233" t="s">
        <v>117</v>
      </c>
      <c r="F135" s="233"/>
      <c r="G135" s="233" t="s">
        <v>118</v>
      </c>
      <c r="H135" s="237"/>
    </row>
    <row r="136" spans="2:17" ht="33" customHeight="1" thickBot="1" x14ac:dyDescent="0.3">
      <c r="B136" s="232"/>
      <c r="C136" s="234"/>
      <c r="D136" s="236"/>
      <c r="E136" s="234"/>
      <c r="F136" s="234"/>
      <c r="G136" s="234"/>
      <c r="H136" s="238"/>
    </row>
    <row r="137" spans="2:17" s="78" customFormat="1" ht="33" customHeight="1" x14ac:dyDescent="0.35">
      <c r="B137" s="224"/>
      <c r="C137" s="224"/>
      <c r="D137" s="224"/>
      <c r="E137" s="224"/>
      <c r="F137" s="224"/>
      <c r="G137" s="224"/>
      <c r="H137" s="224"/>
      <c r="J137" s="10"/>
      <c r="K137" s="10"/>
      <c r="L137" s="10"/>
      <c r="M137" s="1"/>
      <c r="N137" s="1"/>
    </row>
    <row r="138" spans="2:17" s="78" customFormat="1" ht="33" customHeight="1" x14ac:dyDescent="0.35">
      <c r="B138" s="225" t="s">
        <v>172</v>
      </c>
      <c r="C138" s="225"/>
      <c r="D138" s="225"/>
      <c r="E138" s="225"/>
      <c r="F138" s="225"/>
      <c r="G138" s="225"/>
      <c r="H138" s="225"/>
      <c r="J138" s="10"/>
      <c r="K138" s="10"/>
      <c r="L138" s="10"/>
      <c r="M138" s="1"/>
      <c r="N138" s="1"/>
    </row>
    <row r="139" spans="2:17" s="78" customFormat="1" ht="40.5" customHeight="1" x14ac:dyDescent="0.35">
      <c r="B139" s="226" t="s">
        <v>120</v>
      </c>
      <c r="C139" s="226"/>
      <c r="E139" s="79"/>
      <c r="F139" s="79"/>
      <c r="G139" s="79"/>
      <c r="H139" s="79"/>
      <c r="J139" s="10"/>
      <c r="K139" s="10"/>
      <c r="L139" s="10"/>
      <c r="M139" s="1"/>
      <c r="N139" s="1"/>
    </row>
    <row r="140" spans="2:17" s="78" customFormat="1" ht="33" customHeight="1" x14ac:dyDescent="0.35">
      <c r="C140" s="103" t="str">
        <f>CONCATENATE(" $200.000"," +")</f>
        <v xml:space="preserve"> $200.000 +</v>
      </c>
      <c r="D140" s="104">
        <f>G73</f>
        <v>6.9</v>
      </c>
      <c r="E140" s="105" t="s">
        <v>163</v>
      </c>
      <c r="F140" s="80">
        <f>(200+G73)</f>
        <v>206.9</v>
      </c>
      <c r="G140" s="18"/>
      <c r="H140" s="18"/>
      <c r="J140" s="10"/>
      <c r="K140" s="10"/>
      <c r="L140" s="10"/>
      <c r="M140" s="1"/>
      <c r="N140" s="1"/>
    </row>
    <row r="141" spans="2:17" ht="18" x14ac:dyDescent="0.4">
      <c r="B141" s="227" t="s">
        <v>164</v>
      </c>
      <c r="C141" s="227"/>
      <c r="D141" s="106">
        <f>F140</f>
        <v>206.9</v>
      </c>
      <c r="E141" s="81" t="s">
        <v>13</v>
      </c>
      <c r="F141" s="81"/>
      <c r="G141" s="18"/>
      <c r="H141" s="78"/>
      <c r="O141" s="24"/>
    </row>
    <row r="142" spans="2:17" ht="17.5" x14ac:dyDescent="0.35">
      <c r="B142" s="78"/>
      <c r="C142" s="78"/>
      <c r="D142" s="80"/>
      <c r="E142" s="18"/>
      <c r="F142" s="18"/>
      <c r="G142" s="18"/>
      <c r="H142" s="18"/>
      <c r="O142" s="24"/>
    </row>
    <row r="143" spans="2:17" x14ac:dyDescent="0.25">
      <c r="O143" s="24"/>
    </row>
    <row r="144" spans="2:17" x14ac:dyDescent="0.25">
      <c r="O144" s="24"/>
    </row>
  </sheetData>
  <sheetProtection algorithmName="SHA-512" hashValue="NlrZw4h6uxOrpyaD1XUllHC9X2RX3qwkP+lq9cHDQR8dH+8/gjMFBBJr8d2DWbCuv/5K+dNe9PGaD3tKO9TYVA==" saltValue="peIcPG9BtOgRO5yX27MsWA==" spinCount="100000" sheet="1" formatColumns="0" formatRows="0"/>
  <mergeCells count="144">
    <mergeCell ref="B1:D1"/>
    <mergeCell ref="C3:E3"/>
    <mergeCell ref="G3:H3"/>
    <mergeCell ref="C4:E4"/>
    <mergeCell ref="G4:H4"/>
    <mergeCell ref="B6:E6"/>
    <mergeCell ref="F6:G6"/>
    <mergeCell ref="B11:H11"/>
    <mergeCell ref="J11:K11"/>
    <mergeCell ref="B12:E12"/>
    <mergeCell ref="B13:H13"/>
    <mergeCell ref="B14:H14"/>
    <mergeCell ref="B15:H15"/>
    <mergeCell ref="J6:K6"/>
    <mergeCell ref="M6:N8"/>
    <mergeCell ref="B7:E7"/>
    <mergeCell ref="B8:H8"/>
    <mergeCell ref="B9:H9"/>
    <mergeCell ref="B10:C10"/>
    <mergeCell ref="D10:F10"/>
    <mergeCell ref="G22:H22"/>
    <mergeCell ref="G23:H23"/>
    <mergeCell ref="G24:H24"/>
    <mergeCell ref="G25:H25"/>
    <mergeCell ref="G26:H26"/>
    <mergeCell ref="G27:H27"/>
    <mergeCell ref="B16:H16"/>
    <mergeCell ref="B17:H17"/>
    <mergeCell ref="B18:H18"/>
    <mergeCell ref="B19:H19"/>
    <mergeCell ref="G20:H20"/>
    <mergeCell ref="G21:H21"/>
    <mergeCell ref="G34:H34"/>
    <mergeCell ref="G35:H35"/>
    <mergeCell ref="G36:H36"/>
    <mergeCell ref="G37:H37"/>
    <mergeCell ref="G38:H38"/>
    <mergeCell ref="G39:H39"/>
    <mergeCell ref="G28:H28"/>
    <mergeCell ref="G29:H29"/>
    <mergeCell ref="G30:H30"/>
    <mergeCell ref="G31:H31"/>
    <mergeCell ref="G32:H32"/>
    <mergeCell ref="G33:H33"/>
    <mergeCell ref="G46:H46"/>
    <mergeCell ref="G47:H47"/>
    <mergeCell ref="G48:H48"/>
    <mergeCell ref="G49:H49"/>
    <mergeCell ref="G50:H50"/>
    <mergeCell ref="G51:H51"/>
    <mergeCell ref="G40:H40"/>
    <mergeCell ref="G41:H41"/>
    <mergeCell ref="G42:H42"/>
    <mergeCell ref="G43:H43"/>
    <mergeCell ref="G44:H44"/>
    <mergeCell ref="G45:H45"/>
    <mergeCell ref="G60:H60"/>
    <mergeCell ref="G61:H61"/>
    <mergeCell ref="G62:H62"/>
    <mergeCell ref="G63:H63"/>
    <mergeCell ref="G64:H64"/>
    <mergeCell ref="G65:H65"/>
    <mergeCell ref="B52:H52"/>
    <mergeCell ref="B54:H54"/>
    <mergeCell ref="G55:H55"/>
    <mergeCell ref="G56:H56"/>
    <mergeCell ref="B58:H58"/>
    <mergeCell ref="G59:H59"/>
    <mergeCell ref="G73:H73"/>
    <mergeCell ref="G74:H74"/>
    <mergeCell ref="G75:H75"/>
    <mergeCell ref="G76:H76"/>
    <mergeCell ref="G77:H77"/>
    <mergeCell ref="G78:H78"/>
    <mergeCell ref="G66:H66"/>
    <mergeCell ref="B67:H67"/>
    <mergeCell ref="G68:H68"/>
    <mergeCell ref="G69:H69"/>
    <mergeCell ref="B71:H71"/>
    <mergeCell ref="G72:H72"/>
    <mergeCell ref="G86:H86"/>
    <mergeCell ref="B88:H88"/>
    <mergeCell ref="B89:H89"/>
    <mergeCell ref="B90:H90"/>
    <mergeCell ref="B91:B92"/>
    <mergeCell ref="E91:F91"/>
    <mergeCell ref="G91:H92"/>
    <mergeCell ref="C92:F92"/>
    <mergeCell ref="G79:H79"/>
    <mergeCell ref="G80:H80"/>
    <mergeCell ref="G81:H81"/>
    <mergeCell ref="B83:H83"/>
    <mergeCell ref="G84:H84"/>
    <mergeCell ref="G85:H85"/>
    <mergeCell ref="B101:H101"/>
    <mergeCell ref="B102:B103"/>
    <mergeCell ref="E102:F102"/>
    <mergeCell ref="G102:H103"/>
    <mergeCell ref="C103:F103"/>
    <mergeCell ref="B104:H104"/>
    <mergeCell ref="B93:H93"/>
    <mergeCell ref="B94:H94"/>
    <mergeCell ref="B95:C95"/>
    <mergeCell ref="B97:C97"/>
    <mergeCell ref="B99:H99"/>
    <mergeCell ref="B100:H100"/>
    <mergeCell ref="B113:B114"/>
    <mergeCell ref="E113:F113"/>
    <mergeCell ref="G113:H114"/>
    <mergeCell ref="C114:F114"/>
    <mergeCell ref="B115:H115"/>
    <mergeCell ref="B116:H116"/>
    <mergeCell ref="B105:H105"/>
    <mergeCell ref="B106:C106"/>
    <mergeCell ref="B108:C108"/>
    <mergeCell ref="B110:H110"/>
    <mergeCell ref="B111:H111"/>
    <mergeCell ref="B112:H112"/>
    <mergeCell ref="B126:H126"/>
    <mergeCell ref="B127:H127"/>
    <mergeCell ref="B128:C128"/>
    <mergeCell ref="B130:C130"/>
    <mergeCell ref="E130:F130"/>
    <mergeCell ref="B132:H132"/>
    <mergeCell ref="B117:C117"/>
    <mergeCell ref="B119:C119"/>
    <mergeCell ref="B121:H121"/>
    <mergeCell ref="B122:H122"/>
    <mergeCell ref="B123:H123"/>
    <mergeCell ref="B124:B125"/>
    <mergeCell ref="E124:F124"/>
    <mergeCell ref="G124:H125"/>
    <mergeCell ref="C125:F125"/>
    <mergeCell ref="B137:H137"/>
    <mergeCell ref="B138:H138"/>
    <mergeCell ref="B139:C139"/>
    <mergeCell ref="B141:C141"/>
    <mergeCell ref="B133:H133"/>
    <mergeCell ref="B134:H134"/>
    <mergeCell ref="B135:B136"/>
    <mergeCell ref="C135:C136"/>
    <mergeCell ref="D135:D136"/>
    <mergeCell ref="E135:F136"/>
    <mergeCell ref="G135:H136"/>
  </mergeCells>
  <dataValidations count="5">
    <dataValidation type="list" allowBlank="1" showInputMessage="1" showErrorMessage="1" sqref="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K982901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K917365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K851829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K786293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K720757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K655221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K589685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K524149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K458613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K393077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K327541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K262005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K196469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K130933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K65397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JF6" xr:uid="{2687A85F-BC7C-4884-9B0C-FC31DAE84626}">
      <formula1>#REF!</formula1>
    </dataValidation>
    <dataValidation type="list" allowBlank="1" showInputMessage="1" showErrorMessage="1" sqref="WVR983033 K9 WLV983033 WBZ983033 VSD983033 VIH983033 UYL983033 UOP983033 UET983033 TUX983033 TLB983033 TBF983033 SRJ983033 SHN983033 RXR983033 RNV983033 RDZ983033 QUD983033 QKH983033 QAL983033 PQP983033 PGT983033 OWX983033 ONB983033 ODF983033 NTJ983033 NJN983033 MZR983033 MPV983033 MFZ983033 LWD983033 LMH983033 LCL983033 KSP983033 KIT983033 JYX983033 JPB983033 JFF983033 IVJ983033 ILN983033 IBR983033 HRV983033 HHZ983033 GYD983033 GOH983033 GEL983033 FUP983033 FKT983033 FAX983033 ERB983033 EHF983033 DXJ983033 DNN983033 DDR983033 CTV983033 CJZ983033 CAD983033 BQH983033 BGL983033 AWP983033 AMT983033 ACX983033 TB983033 JF983033 K982897 WVR917497 WLV917497 WBZ917497 VSD917497 VIH917497 UYL917497 UOP917497 UET917497 TUX917497 TLB917497 TBF917497 SRJ917497 SHN917497 RXR917497 RNV917497 RDZ917497 QUD917497 QKH917497 QAL917497 PQP917497 PGT917497 OWX917497 ONB917497 ODF917497 NTJ917497 NJN917497 MZR917497 MPV917497 MFZ917497 LWD917497 LMH917497 LCL917497 KSP917497 KIT917497 JYX917497 JPB917497 JFF917497 IVJ917497 ILN917497 IBR917497 HRV917497 HHZ917497 GYD917497 GOH917497 GEL917497 FUP917497 FKT917497 FAX917497 ERB917497 EHF917497 DXJ917497 DNN917497 DDR917497 CTV917497 CJZ917497 CAD917497 BQH917497 BGL917497 AWP917497 AMT917497 ACX917497 TB917497 JF917497 K917361 WVR851961 WLV851961 WBZ851961 VSD851961 VIH851961 UYL851961 UOP851961 UET851961 TUX851961 TLB851961 TBF851961 SRJ851961 SHN851961 RXR851961 RNV851961 RDZ851961 QUD851961 QKH851961 QAL851961 PQP851961 PGT851961 OWX851961 ONB851961 ODF851961 NTJ851961 NJN851961 MZR851961 MPV851961 MFZ851961 LWD851961 LMH851961 LCL851961 KSP851961 KIT851961 JYX851961 JPB851961 JFF851961 IVJ851961 ILN851961 IBR851961 HRV851961 HHZ851961 GYD851961 GOH851961 GEL851961 FUP851961 FKT851961 FAX851961 ERB851961 EHF851961 DXJ851961 DNN851961 DDR851961 CTV851961 CJZ851961 CAD851961 BQH851961 BGL851961 AWP851961 AMT851961 ACX851961 TB851961 JF851961 K851825 WVR786425 WLV786425 WBZ786425 VSD786425 VIH786425 UYL786425 UOP786425 UET786425 TUX786425 TLB786425 TBF786425 SRJ786425 SHN786425 RXR786425 RNV786425 RDZ786425 QUD786425 QKH786425 QAL786425 PQP786425 PGT786425 OWX786425 ONB786425 ODF786425 NTJ786425 NJN786425 MZR786425 MPV786425 MFZ786425 LWD786425 LMH786425 LCL786425 KSP786425 KIT786425 JYX786425 JPB786425 JFF786425 IVJ786425 ILN786425 IBR786425 HRV786425 HHZ786425 GYD786425 GOH786425 GEL786425 FUP786425 FKT786425 FAX786425 ERB786425 EHF786425 DXJ786425 DNN786425 DDR786425 CTV786425 CJZ786425 CAD786425 BQH786425 BGL786425 AWP786425 AMT786425 ACX786425 TB786425 JF786425 K786289 WVR720889 WLV720889 WBZ720889 VSD720889 VIH720889 UYL720889 UOP720889 UET720889 TUX720889 TLB720889 TBF720889 SRJ720889 SHN720889 RXR720889 RNV720889 RDZ720889 QUD720889 QKH720889 QAL720889 PQP720889 PGT720889 OWX720889 ONB720889 ODF720889 NTJ720889 NJN720889 MZR720889 MPV720889 MFZ720889 LWD720889 LMH720889 LCL720889 KSP720889 KIT720889 JYX720889 JPB720889 JFF720889 IVJ720889 ILN720889 IBR720889 HRV720889 HHZ720889 GYD720889 GOH720889 GEL720889 FUP720889 FKT720889 FAX720889 ERB720889 EHF720889 DXJ720889 DNN720889 DDR720889 CTV720889 CJZ720889 CAD720889 BQH720889 BGL720889 AWP720889 AMT720889 ACX720889 TB720889 JF720889 K720753 WVR655353 WLV655353 WBZ655353 VSD655353 VIH655353 UYL655353 UOP655353 UET655353 TUX655353 TLB655353 TBF655353 SRJ655353 SHN655353 RXR655353 RNV655353 RDZ655353 QUD655353 QKH655353 QAL655353 PQP655353 PGT655353 OWX655353 ONB655353 ODF655353 NTJ655353 NJN655353 MZR655353 MPV655353 MFZ655353 LWD655353 LMH655353 LCL655353 KSP655353 KIT655353 JYX655353 JPB655353 JFF655353 IVJ655353 ILN655353 IBR655353 HRV655353 HHZ655353 GYD655353 GOH655353 GEL655353 FUP655353 FKT655353 FAX655353 ERB655353 EHF655353 DXJ655353 DNN655353 DDR655353 CTV655353 CJZ655353 CAD655353 BQH655353 BGL655353 AWP655353 AMT655353 ACX655353 TB655353 JF655353 K655217 WVR589817 WLV589817 WBZ589817 VSD589817 VIH589817 UYL589817 UOP589817 UET589817 TUX589817 TLB589817 TBF589817 SRJ589817 SHN589817 RXR589817 RNV589817 RDZ589817 QUD589817 QKH589817 QAL589817 PQP589817 PGT589817 OWX589817 ONB589817 ODF589817 NTJ589817 NJN589817 MZR589817 MPV589817 MFZ589817 LWD589817 LMH589817 LCL589817 KSP589817 KIT589817 JYX589817 JPB589817 JFF589817 IVJ589817 ILN589817 IBR589817 HRV589817 HHZ589817 GYD589817 GOH589817 GEL589817 FUP589817 FKT589817 FAX589817 ERB589817 EHF589817 DXJ589817 DNN589817 DDR589817 CTV589817 CJZ589817 CAD589817 BQH589817 BGL589817 AWP589817 AMT589817 ACX589817 TB589817 JF589817 K589681 WVR524281 WLV524281 WBZ524281 VSD524281 VIH524281 UYL524281 UOP524281 UET524281 TUX524281 TLB524281 TBF524281 SRJ524281 SHN524281 RXR524281 RNV524281 RDZ524281 QUD524281 QKH524281 QAL524281 PQP524281 PGT524281 OWX524281 ONB524281 ODF524281 NTJ524281 NJN524281 MZR524281 MPV524281 MFZ524281 LWD524281 LMH524281 LCL524281 KSP524281 KIT524281 JYX524281 JPB524281 JFF524281 IVJ524281 ILN524281 IBR524281 HRV524281 HHZ524281 GYD524281 GOH524281 GEL524281 FUP524281 FKT524281 FAX524281 ERB524281 EHF524281 DXJ524281 DNN524281 DDR524281 CTV524281 CJZ524281 CAD524281 BQH524281 BGL524281 AWP524281 AMT524281 ACX524281 TB524281 JF524281 K524145 WVR458745 WLV458745 WBZ458745 VSD458745 VIH458745 UYL458745 UOP458745 UET458745 TUX458745 TLB458745 TBF458745 SRJ458745 SHN458745 RXR458745 RNV458745 RDZ458745 QUD458745 QKH458745 QAL458745 PQP458745 PGT458745 OWX458745 ONB458745 ODF458745 NTJ458745 NJN458745 MZR458745 MPV458745 MFZ458745 LWD458745 LMH458745 LCL458745 KSP458745 KIT458745 JYX458745 JPB458745 JFF458745 IVJ458745 ILN458745 IBR458745 HRV458745 HHZ458745 GYD458745 GOH458745 GEL458745 FUP458745 FKT458745 FAX458745 ERB458745 EHF458745 DXJ458745 DNN458745 DDR458745 CTV458745 CJZ458745 CAD458745 BQH458745 BGL458745 AWP458745 AMT458745 ACX458745 TB458745 JF458745 K458609 WVR393209 WLV393209 WBZ393209 VSD393209 VIH393209 UYL393209 UOP393209 UET393209 TUX393209 TLB393209 TBF393209 SRJ393209 SHN393209 RXR393209 RNV393209 RDZ393209 QUD393209 QKH393209 QAL393209 PQP393209 PGT393209 OWX393209 ONB393209 ODF393209 NTJ393209 NJN393209 MZR393209 MPV393209 MFZ393209 LWD393209 LMH393209 LCL393209 KSP393209 KIT393209 JYX393209 JPB393209 JFF393209 IVJ393209 ILN393209 IBR393209 HRV393209 HHZ393209 GYD393209 GOH393209 GEL393209 FUP393209 FKT393209 FAX393209 ERB393209 EHF393209 DXJ393209 DNN393209 DDR393209 CTV393209 CJZ393209 CAD393209 BQH393209 BGL393209 AWP393209 AMT393209 ACX393209 TB393209 JF393209 K393073 WVR327673 WLV327673 WBZ327673 VSD327673 VIH327673 UYL327673 UOP327673 UET327673 TUX327673 TLB327673 TBF327673 SRJ327673 SHN327673 RXR327673 RNV327673 RDZ327673 QUD327673 QKH327673 QAL327673 PQP327673 PGT327673 OWX327673 ONB327673 ODF327673 NTJ327673 NJN327673 MZR327673 MPV327673 MFZ327673 LWD327673 LMH327673 LCL327673 KSP327673 KIT327673 JYX327673 JPB327673 JFF327673 IVJ327673 ILN327673 IBR327673 HRV327673 HHZ327673 GYD327673 GOH327673 GEL327673 FUP327673 FKT327673 FAX327673 ERB327673 EHF327673 DXJ327673 DNN327673 DDR327673 CTV327673 CJZ327673 CAD327673 BQH327673 BGL327673 AWP327673 AMT327673 ACX327673 TB327673 JF327673 K327537 WVR262137 WLV262137 WBZ262137 VSD262137 VIH262137 UYL262137 UOP262137 UET262137 TUX262137 TLB262137 TBF262137 SRJ262137 SHN262137 RXR262137 RNV262137 RDZ262137 QUD262137 QKH262137 QAL262137 PQP262137 PGT262137 OWX262137 ONB262137 ODF262137 NTJ262137 NJN262137 MZR262137 MPV262137 MFZ262137 LWD262137 LMH262137 LCL262137 KSP262137 KIT262137 JYX262137 JPB262137 JFF262137 IVJ262137 ILN262137 IBR262137 HRV262137 HHZ262137 GYD262137 GOH262137 GEL262137 FUP262137 FKT262137 FAX262137 ERB262137 EHF262137 DXJ262137 DNN262137 DDR262137 CTV262137 CJZ262137 CAD262137 BQH262137 BGL262137 AWP262137 AMT262137 ACX262137 TB262137 JF262137 K262001 WVR196601 WLV196601 WBZ196601 VSD196601 VIH196601 UYL196601 UOP196601 UET196601 TUX196601 TLB196601 TBF196601 SRJ196601 SHN196601 RXR196601 RNV196601 RDZ196601 QUD196601 QKH196601 QAL196601 PQP196601 PGT196601 OWX196601 ONB196601 ODF196601 NTJ196601 NJN196601 MZR196601 MPV196601 MFZ196601 LWD196601 LMH196601 LCL196601 KSP196601 KIT196601 JYX196601 JPB196601 JFF196601 IVJ196601 ILN196601 IBR196601 HRV196601 HHZ196601 GYD196601 GOH196601 GEL196601 FUP196601 FKT196601 FAX196601 ERB196601 EHF196601 DXJ196601 DNN196601 DDR196601 CTV196601 CJZ196601 CAD196601 BQH196601 BGL196601 AWP196601 AMT196601 ACX196601 TB196601 JF196601 K196465 WVR131065 WLV131065 WBZ131065 VSD131065 VIH131065 UYL131065 UOP131065 UET131065 TUX131065 TLB131065 TBF131065 SRJ131065 SHN131065 RXR131065 RNV131065 RDZ131065 QUD131065 QKH131065 QAL131065 PQP131065 PGT131065 OWX131065 ONB131065 ODF131065 NTJ131065 NJN131065 MZR131065 MPV131065 MFZ131065 LWD131065 LMH131065 LCL131065 KSP131065 KIT131065 JYX131065 JPB131065 JFF131065 IVJ131065 ILN131065 IBR131065 HRV131065 HHZ131065 GYD131065 GOH131065 GEL131065 FUP131065 FKT131065 FAX131065 ERB131065 EHF131065 DXJ131065 DNN131065 DDR131065 CTV131065 CJZ131065 CAD131065 BQH131065 BGL131065 AWP131065 AMT131065 ACX131065 TB131065 JF131065 K130929 WVR65529 WLV65529 WBZ65529 VSD65529 VIH65529 UYL65529 UOP65529 UET65529 TUX65529 TLB65529 TBF65529 SRJ65529 SHN65529 RXR65529 RNV65529 RDZ65529 QUD65529 QKH65529 QAL65529 PQP65529 PGT65529 OWX65529 ONB65529 ODF65529 NTJ65529 NJN65529 MZR65529 MPV65529 MFZ65529 LWD65529 LMH65529 LCL65529 KSP65529 KIT65529 JYX65529 JPB65529 JFF65529 IVJ65529 ILN65529 IBR65529 HRV65529 HHZ65529 GYD65529 GOH65529 GEL65529 FUP65529 FKT65529 FAX65529 ERB65529 EHF65529 DXJ65529 DNN65529 DDR65529 CTV65529 CJZ65529 CAD65529 BQH65529 BGL65529 AWP65529 AMT65529 ACX65529 TB65529 JF65529 K65393" xr:uid="{63C7041F-8F9F-4F1A-9535-7ED74FC61A81}">
      <formula1>$M$11:$M$21</formula1>
    </dataValidation>
    <dataValidation type="list" allowBlank="1" showInputMessage="1" showErrorMessage="1" sqref="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K65392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K130928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K196464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K262000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K327536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K393072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K458608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K524144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K589680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K655216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K720752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K786288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K851824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K917360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K982896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xr:uid="{F9ACC020-1456-48C4-AB0F-D8C0E270AB9F}">
      <formula1>$N$9:$N$9</formula1>
    </dataValidation>
    <dataValidation type="list" allowBlank="1" showInputMessage="1" showErrorMessage="1" sqref="K8" xr:uid="{7D1F2296-C57C-430F-9435-73BDC4A8ADAB}">
      <formula1>"2022,2023,2024,2025, 2026"</formula1>
    </dataValidation>
    <dataValidation type="list" allowBlank="1" showInputMessage="1" showErrorMessage="1" sqref="K13" xr:uid="{EB4FCED7-90EF-41C8-827A-65F56892BE8F}">
      <formula1>$N$9:$N$41</formula1>
    </dataValidation>
  </dataValidations>
  <hyperlinks>
    <hyperlink ref="M9" r:id="rId1" display="https://www.dot.ny.gov/main/business-center/contractors/construction-division/fuel-asphalt-steel-price-adjustments?nd=nysdot" xr:uid="{4E3AF410-BE9D-4044-96CD-F7A09D32F70E}"/>
  </hyperlinks>
  <printOptions horizontalCentered="1"/>
  <pageMargins left="0.25" right="0.25" top="0.75" bottom="0.75" header="0.3" footer="0.3"/>
  <pageSetup scale="53" orientation="portrait" horizontalDpi="4294967295" r:id="rId2"/>
  <rowBreaks count="6" manualBreakCount="6">
    <brk id="17" min="1" max="7" man="1"/>
    <brk id="52" min="1" max="7" man="1"/>
    <brk id="70" min="1" max="7" man="1"/>
    <brk id="98" min="1" max="7" man="1"/>
    <brk id="109" min="1" max="7" man="1"/>
    <brk id="13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50</vt:i4>
      </vt:variant>
    </vt:vector>
  </HeadingPairs>
  <TitlesOfParts>
    <vt:vector size="75" baseType="lpstr">
      <vt:lpstr>April 2024</vt:lpstr>
      <vt:lpstr>March 2024</vt:lpstr>
      <vt:lpstr>February 2024</vt:lpstr>
      <vt:lpstr>January 2024</vt:lpstr>
      <vt:lpstr>December 2023</vt:lpstr>
      <vt:lpstr>November 2023</vt:lpstr>
      <vt:lpstr>October 2023</vt:lpstr>
      <vt:lpstr>September 2023</vt:lpstr>
      <vt:lpstr>August 2023</vt:lpstr>
      <vt:lpstr>July 2023 </vt:lpstr>
      <vt:lpstr>June 2023</vt:lpstr>
      <vt:lpstr>May 2023</vt:lpstr>
      <vt:lpstr>April 2023</vt:lpstr>
      <vt:lpstr>March 2023</vt:lpstr>
      <vt:lpstr>February 2023</vt:lpstr>
      <vt:lpstr>January 2023</vt:lpstr>
      <vt:lpstr>December 2022</vt:lpstr>
      <vt:lpstr>November 2022</vt:lpstr>
      <vt:lpstr>October 2022</vt:lpstr>
      <vt:lpstr>September 2022</vt:lpstr>
      <vt:lpstr>August 2022</vt:lpstr>
      <vt:lpstr>July 2022</vt:lpstr>
      <vt:lpstr>June 2022</vt:lpstr>
      <vt:lpstr>May 2022</vt:lpstr>
      <vt:lpstr>April 2022</vt:lpstr>
      <vt:lpstr>'April 2022'!Print_Area</vt:lpstr>
      <vt:lpstr>'April 2023'!Print_Area</vt:lpstr>
      <vt:lpstr>'April 2024'!Print_Area</vt:lpstr>
      <vt:lpstr>'August 2022'!Print_Area</vt:lpstr>
      <vt:lpstr>'August 2023'!Print_Area</vt:lpstr>
      <vt:lpstr>'December 2022'!Print_Area</vt:lpstr>
      <vt:lpstr>'December 2023'!Print_Area</vt:lpstr>
      <vt:lpstr>'February 2023'!Print_Area</vt:lpstr>
      <vt:lpstr>'February 2024'!Print_Area</vt:lpstr>
      <vt:lpstr>'January 2023'!Print_Area</vt:lpstr>
      <vt:lpstr>'January 2024'!Print_Area</vt:lpstr>
      <vt:lpstr>'July 2022'!Print_Area</vt:lpstr>
      <vt:lpstr>'July 2023 '!Print_Area</vt:lpstr>
      <vt:lpstr>'June 2022'!Print_Area</vt:lpstr>
      <vt:lpstr>'June 2023'!Print_Area</vt:lpstr>
      <vt:lpstr>'March 2023'!Print_Area</vt:lpstr>
      <vt:lpstr>'March 2024'!Print_Area</vt:lpstr>
      <vt:lpstr>'May 2022'!Print_Area</vt:lpstr>
      <vt:lpstr>'May 2023'!Print_Area</vt:lpstr>
      <vt:lpstr>'November 2022'!Print_Area</vt:lpstr>
      <vt:lpstr>'November 2023'!Print_Area</vt:lpstr>
      <vt:lpstr>'October 2022'!Print_Area</vt:lpstr>
      <vt:lpstr>'October 2023'!Print_Area</vt:lpstr>
      <vt:lpstr>'September 2022'!Print_Area</vt:lpstr>
      <vt:lpstr>'September 2023'!Print_Area</vt:lpstr>
      <vt:lpstr>'April 2022'!Print_Titles</vt:lpstr>
      <vt:lpstr>'April 2023'!Print_Titles</vt:lpstr>
      <vt:lpstr>'April 2024'!Print_Titles</vt:lpstr>
      <vt:lpstr>'August 2022'!Print_Titles</vt:lpstr>
      <vt:lpstr>'August 2023'!Print_Titles</vt:lpstr>
      <vt:lpstr>'December 2022'!Print_Titles</vt:lpstr>
      <vt:lpstr>'December 2023'!Print_Titles</vt:lpstr>
      <vt:lpstr>'February 2023'!Print_Titles</vt:lpstr>
      <vt:lpstr>'February 2024'!Print_Titles</vt:lpstr>
      <vt:lpstr>'January 2023'!Print_Titles</vt:lpstr>
      <vt:lpstr>'January 2024'!Print_Titles</vt:lpstr>
      <vt:lpstr>'July 2022'!Print_Titles</vt:lpstr>
      <vt:lpstr>'July 2023 '!Print_Titles</vt:lpstr>
      <vt:lpstr>'June 2022'!Print_Titles</vt:lpstr>
      <vt:lpstr>'June 2023'!Print_Titles</vt:lpstr>
      <vt:lpstr>'March 2023'!Print_Titles</vt:lpstr>
      <vt:lpstr>'March 2024'!Print_Titles</vt:lpstr>
      <vt:lpstr>'May 2022'!Print_Titles</vt:lpstr>
      <vt:lpstr>'May 2023'!Print_Titles</vt:lpstr>
      <vt:lpstr>'November 2022'!Print_Titles</vt:lpstr>
      <vt:lpstr>'November 2023'!Print_Titles</vt:lpstr>
      <vt:lpstr>'October 2022'!Print_Titles</vt:lpstr>
      <vt:lpstr>'October 2023'!Print_Titles</vt:lpstr>
      <vt:lpstr>'September 2022'!Print_Titles</vt:lpstr>
      <vt:lpstr>'September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Dettmer, Christine (OGS)</dc:creator>
  <cp:lastModifiedBy>Dettmer, Christine (OGS)</cp:lastModifiedBy>
  <cp:lastPrinted>2024-02-27T14:30:13Z</cp:lastPrinted>
  <dcterms:created xsi:type="dcterms:W3CDTF">2022-04-01T16:54:31Z</dcterms:created>
  <dcterms:modified xsi:type="dcterms:W3CDTF">2024-03-28T13:15:55Z</dcterms:modified>
</cp:coreProperties>
</file>