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ProcurementServices\PSTm03(StJock)\03SHARED\RoadwaysSHARED\Price Adjust_HMA_Liquids\2025 Price Adjustments\January 2025\"/>
    </mc:Choice>
  </mc:AlternateContent>
  <xr:revisionPtr revIDLastSave="0" documentId="13_ncr:1_{DB51B102-C798-4C68-A8DE-BBCB18F55635}" xr6:coauthVersionLast="47" xr6:coauthVersionMax="47" xr10:uidLastSave="{00000000-0000-0000-0000-000000000000}"/>
  <bookViews>
    <workbookView xWindow="-110" yWindow="-110" windowWidth="19420" windowHeight="10420" xr2:uid="{315B6619-D530-4903-B800-A31CCEE97953}"/>
  </bookViews>
  <sheets>
    <sheet name="January 2025" sheetId="35" r:id="rId1"/>
    <sheet name="December 2024" sheetId="34" r:id="rId2"/>
    <sheet name="November 2024" sheetId="33" r:id="rId3"/>
    <sheet name="October 2024" sheetId="32" r:id="rId4"/>
    <sheet name="September 2024" sheetId="31" r:id="rId5"/>
    <sheet name="August 2024" sheetId="30" r:id="rId6"/>
    <sheet name="July 2024" sheetId="29" r:id="rId7"/>
    <sheet name="June 2024" sheetId="28" r:id="rId8"/>
    <sheet name="May 2024" sheetId="27" r:id="rId9"/>
    <sheet name="April 2024" sheetId="26" r:id="rId10"/>
  </sheets>
  <definedNames>
    <definedName name="_xlnm.Print_Area" localSheetId="9">'April 2024'!$B$1:$H$154</definedName>
    <definedName name="_xlnm.Print_Area" localSheetId="5">'August 2024'!$B$1:$H$153</definedName>
    <definedName name="_xlnm.Print_Area" localSheetId="1">'December 2024'!$B$1:$H$154</definedName>
    <definedName name="_xlnm.Print_Area" localSheetId="0">'January 2025'!$B$1:$H$154</definedName>
    <definedName name="_xlnm.Print_Area" localSheetId="6">'July 2024'!$B$1:$H$153</definedName>
    <definedName name="_xlnm.Print_Area" localSheetId="7">'June 2024'!$B$1:$H$154</definedName>
    <definedName name="_xlnm.Print_Area" localSheetId="8">'May 2024'!$B$1:$H$154</definedName>
    <definedName name="_xlnm.Print_Area" localSheetId="2">'November 2024'!$B$1:$H$154</definedName>
    <definedName name="_xlnm.Print_Area" localSheetId="3">'October 2024'!$B$1:$H$154</definedName>
    <definedName name="_xlnm.Print_Area" localSheetId="4">'September 2024'!$B$1:$H$154</definedName>
    <definedName name="_xlnm.Print_Titles" localSheetId="9">'April 2024'!$1:$5</definedName>
    <definedName name="_xlnm.Print_Titles" localSheetId="5">'August 2024'!$1:$5</definedName>
    <definedName name="_xlnm.Print_Titles" localSheetId="1">'December 2024'!$1:$5</definedName>
    <definedName name="_xlnm.Print_Titles" localSheetId="0">'January 2025'!$1:$5</definedName>
    <definedName name="_xlnm.Print_Titles" localSheetId="6">'July 2024'!$1:$5</definedName>
    <definedName name="_xlnm.Print_Titles" localSheetId="7">'June 2024'!$1:$5</definedName>
    <definedName name="_xlnm.Print_Titles" localSheetId="8">'May 2024'!$1:$5</definedName>
    <definedName name="_xlnm.Print_Titles" localSheetId="2">'November 2024'!$1:$5</definedName>
    <definedName name="_xlnm.Print_Titles" localSheetId="3">'October 2024'!$1:$5</definedName>
    <definedName name="_xlnm.Print_Titles" localSheetId="4">'September 2024'!$1:$5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3" i="35" l="1"/>
  <c r="C142" i="35"/>
  <c r="C131" i="35"/>
  <c r="C120" i="35"/>
  <c r="C109" i="35"/>
  <c r="C98" i="35"/>
  <c r="H88" i="35"/>
  <c r="G88" i="35"/>
  <c r="H87" i="35"/>
  <c r="G87" i="35"/>
  <c r="H83" i="35"/>
  <c r="G83" i="35"/>
  <c r="H82" i="35"/>
  <c r="G82" i="35"/>
  <c r="H81" i="35"/>
  <c r="G81" i="35"/>
  <c r="H80" i="35"/>
  <c r="G80" i="35"/>
  <c r="H79" i="35"/>
  <c r="G79" i="35"/>
  <c r="H78" i="35"/>
  <c r="G78" i="35"/>
  <c r="H77" i="35"/>
  <c r="G77" i="35"/>
  <c r="H76" i="35"/>
  <c r="G76" i="35"/>
  <c r="H75" i="35"/>
  <c r="G75" i="35"/>
  <c r="F153" i="35" s="1"/>
  <c r="D154" i="35" s="1"/>
  <c r="H71" i="35"/>
  <c r="G71" i="35"/>
  <c r="F142" i="35" s="1"/>
  <c r="D143" i="35" s="1"/>
  <c r="H68" i="35"/>
  <c r="G68" i="35"/>
  <c r="F131" i="35" s="1"/>
  <c r="D132" i="35" s="1"/>
  <c r="H66" i="35"/>
  <c r="G66" i="35"/>
  <c r="H64" i="35"/>
  <c r="G64" i="35"/>
  <c r="H62" i="35"/>
  <c r="G62" i="35"/>
  <c r="F120" i="35" s="1"/>
  <c r="D121" i="35" s="1"/>
  <c r="H58" i="35"/>
  <c r="F58" i="35"/>
  <c r="G58" i="35" s="1"/>
  <c r="H53" i="35"/>
  <c r="G53" i="35"/>
  <c r="H52" i="35"/>
  <c r="H51" i="35"/>
  <c r="G51" i="35"/>
  <c r="H50" i="35"/>
  <c r="G50" i="35"/>
  <c r="H49" i="35"/>
  <c r="G49" i="35"/>
  <c r="H48" i="35"/>
  <c r="G48" i="35"/>
  <c r="H47" i="35"/>
  <c r="G47" i="35"/>
  <c r="H46" i="35"/>
  <c r="G46" i="35"/>
  <c r="H45" i="35"/>
  <c r="G45" i="35"/>
  <c r="H44" i="35"/>
  <c r="G44" i="35"/>
  <c r="H43" i="35"/>
  <c r="G43" i="35"/>
  <c r="H42" i="35"/>
  <c r="G42" i="35"/>
  <c r="H41" i="35"/>
  <c r="G41" i="35"/>
  <c r="H40" i="35"/>
  <c r="G40" i="35"/>
  <c r="H39" i="35"/>
  <c r="G39" i="35"/>
  <c r="H38" i="35"/>
  <c r="G38" i="35"/>
  <c r="H37" i="35"/>
  <c r="G37" i="35"/>
  <c r="H36" i="35"/>
  <c r="G36" i="35"/>
  <c r="H35" i="35"/>
  <c r="G35" i="35"/>
  <c r="H34" i="35"/>
  <c r="G34" i="35"/>
  <c r="H33" i="35"/>
  <c r="G33" i="35"/>
  <c r="H32" i="35"/>
  <c r="G32" i="35"/>
  <c r="H31" i="35"/>
  <c r="G31" i="35"/>
  <c r="H30" i="35"/>
  <c r="G30" i="35"/>
  <c r="H29" i="35"/>
  <c r="G29" i="35"/>
  <c r="H28" i="35"/>
  <c r="G28" i="35"/>
  <c r="H27" i="35"/>
  <c r="G27" i="35"/>
  <c r="H26" i="35"/>
  <c r="G26" i="35"/>
  <c r="H25" i="35"/>
  <c r="G25" i="35"/>
  <c r="H24" i="35"/>
  <c r="G24" i="35"/>
  <c r="H23" i="35"/>
  <c r="G23" i="35"/>
  <c r="H22" i="35"/>
  <c r="G22" i="35"/>
  <c r="F98" i="35" s="1"/>
  <c r="D99" i="35" s="1"/>
  <c r="G10" i="35"/>
  <c r="G6" i="35"/>
  <c r="G1" i="35"/>
  <c r="F1" i="35"/>
  <c r="F6" i="35" s="1"/>
  <c r="C153" i="34"/>
  <c r="C142" i="34"/>
  <c r="C131" i="34"/>
  <c r="C120" i="34"/>
  <c r="C109" i="34"/>
  <c r="C98" i="34"/>
  <c r="H88" i="34"/>
  <c r="G88" i="34"/>
  <c r="H87" i="34"/>
  <c r="G87" i="34"/>
  <c r="H83" i="34"/>
  <c r="G83" i="34"/>
  <c r="H82" i="34"/>
  <c r="G82" i="34"/>
  <c r="H81" i="34"/>
  <c r="G81" i="34"/>
  <c r="H80" i="34"/>
  <c r="G80" i="34"/>
  <c r="H79" i="34"/>
  <c r="G79" i="34"/>
  <c r="H78" i="34"/>
  <c r="G78" i="34"/>
  <c r="H77" i="34"/>
  <c r="G77" i="34"/>
  <c r="H76" i="34"/>
  <c r="G76" i="34"/>
  <c r="H75" i="34"/>
  <c r="G75" i="34"/>
  <c r="F153" i="34" s="1"/>
  <c r="D154" i="34" s="1"/>
  <c r="H71" i="34"/>
  <c r="G71" i="34"/>
  <c r="F142" i="34" s="1"/>
  <c r="D143" i="34" s="1"/>
  <c r="H68" i="34"/>
  <c r="G68" i="34"/>
  <c r="F131" i="34" s="1"/>
  <c r="D132" i="34" s="1"/>
  <c r="H66" i="34"/>
  <c r="G66" i="34"/>
  <c r="H64" i="34"/>
  <c r="G64" i="34"/>
  <c r="H62" i="34"/>
  <c r="G62" i="34"/>
  <c r="F120" i="34" s="1"/>
  <c r="D121" i="34" s="1"/>
  <c r="H58" i="34"/>
  <c r="F58" i="34"/>
  <c r="G58" i="34" s="1"/>
  <c r="H53" i="34"/>
  <c r="G53" i="34"/>
  <c r="H52" i="34"/>
  <c r="H51" i="34"/>
  <c r="G51" i="34"/>
  <c r="H50" i="34"/>
  <c r="G50" i="34"/>
  <c r="H49" i="34"/>
  <c r="G49" i="34"/>
  <c r="H48" i="34"/>
  <c r="G48" i="34"/>
  <c r="H47" i="34"/>
  <c r="G47" i="34"/>
  <c r="H46" i="34"/>
  <c r="G46" i="34"/>
  <c r="H45" i="34"/>
  <c r="G45" i="34"/>
  <c r="H44" i="34"/>
  <c r="G44" i="34"/>
  <c r="H43" i="34"/>
  <c r="G43" i="34"/>
  <c r="H42" i="34"/>
  <c r="G42" i="34"/>
  <c r="H41" i="34"/>
  <c r="G41" i="34"/>
  <c r="H40" i="34"/>
  <c r="G40" i="34"/>
  <c r="H39" i="34"/>
  <c r="G39" i="34"/>
  <c r="H38" i="34"/>
  <c r="G38" i="34"/>
  <c r="H37" i="34"/>
  <c r="G37" i="34"/>
  <c r="H36" i="34"/>
  <c r="G36" i="34"/>
  <c r="H35" i="34"/>
  <c r="G35" i="34"/>
  <c r="H34" i="34"/>
  <c r="G34" i="34"/>
  <c r="H33" i="34"/>
  <c r="G33" i="34"/>
  <c r="H32" i="34"/>
  <c r="G32" i="34"/>
  <c r="H31" i="34"/>
  <c r="G31" i="34"/>
  <c r="H30" i="34"/>
  <c r="G30" i="34"/>
  <c r="H29" i="34"/>
  <c r="G29" i="34"/>
  <c r="H28" i="34"/>
  <c r="G28" i="34"/>
  <c r="H27" i="34"/>
  <c r="G27" i="34"/>
  <c r="H26" i="34"/>
  <c r="G26" i="34"/>
  <c r="H25" i="34"/>
  <c r="G25" i="34"/>
  <c r="H24" i="34"/>
  <c r="G24" i="34"/>
  <c r="H23" i="34"/>
  <c r="G23" i="34"/>
  <c r="H22" i="34"/>
  <c r="G22" i="34"/>
  <c r="F98" i="34" s="1"/>
  <c r="D99" i="34" s="1"/>
  <c r="G10" i="34"/>
  <c r="G6" i="34"/>
  <c r="G1" i="34"/>
  <c r="F1" i="34"/>
  <c r="D10" i="34" s="1"/>
  <c r="C153" i="33"/>
  <c r="C142" i="33"/>
  <c r="C131" i="33"/>
  <c r="C120" i="33"/>
  <c r="C109" i="33"/>
  <c r="C98" i="33"/>
  <c r="H88" i="33"/>
  <c r="G88" i="33"/>
  <c r="H87" i="33"/>
  <c r="G87" i="33"/>
  <c r="H83" i="33"/>
  <c r="G83" i="33"/>
  <c r="H82" i="33"/>
  <c r="G82" i="33"/>
  <c r="H81" i="33"/>
  <c r="G81" i="33"/>
  <c r="H80" i="33"/>
  <c r="G80" i="33"/>
  <c r="H79" i="33"/>
  <c r="G79" i="33"/>
  <c r="H78" i="33"/>
  <c r="G78" i="33"/>
  <c r="H77" i="33"/>
  <c r="G77" i="33"/>
  <c r="H76" i="33"/>
  <c r="G76" i="33"/>
  <c r="H75" i="33"/>
  <c r="G75" i="33"/>
  <c r="F153" i="33" s="1"/>
  <c r="D154" i="33" s="1"/>
  <c r="H71" i="33"/>
  <c r="G71" i="33"/>
  <c r="F142" i="33" s="1"/>
  <c r="D143" i="33" s="1"/>
  <c r="H68" i="33"/>
  <c r="G68" i="33"/>
  <c r="F131" i="33" s="1"/>
  <c r="D132" i="33" s="1"/>
  <c r="H66" i="33"/>
  <c r="G66" i="33"/>
  <c r="H64" i="33"/>
  <c r="G64" i="33"/>
  <c r="H62" i="33"/>
  <c r="G62" i="33"/>
  <c r="F120" i="33" s="1"/>
  <c r="D121" i="33" s="1"/>
  <c r="H58" i="33"/>
  <c r="F58" i="33"/>
  <c r="G58" i="33" s="1"/>
  <c r="H53" i="33"/>
  <c r="G53" i="33"/>
  <c r="H52" i="33"/>
  <c r="H51" i="33"/>
  <c r="G51" i="33"/>
  <c r="H50" i="33"/>
  <c r="G50" i="33"/>
  <c r="H49" i="33"/>
  <c r="G49" i="33"/>
  <c r="H48" i="33"/>
  <c r="G48" i="33"/>
  <c r="H47" i="33"/>
  <c r="G47" i="33"/>
  <c r="H46" i="33"/>
  <c r="G46" i="33"/>
  <c r="H45" i="33"/>
  <c r="G45" i="33"/>
  <c r="H44" i="33"/>
  <c r="G44" i="33"/>
  <c r="H43" i="33"/>
  <c r="G43" i="33"/>
  <c r="H42" i="33"/>
  <c r="G42" i="33"/>
  <c r="H41" i="33"/>
  <c r="G41" i="33"/>
  <c r="H40" i="33"/>
  <c r="G40" i="33"/>
  <c r="H39" i="33"/>
  <c r="G39" i="33"/>
  <c r="H38" i="33"/>
  <c r="G38" i="33"/>
  <c r="H37" i="33"/>
  <c r="G37" i="33"/>
  <c r="H36" i="33"/>
  <c r="G36" i="33"/>
  <c r="H35" i="33"/>
  <c r="G35" i="33"/>
  <c r="H34" i="33"/>
  <c r="G34" i="33"/>
  <c r="H33" i="33"/>
  <c r="G33" i="33"/>
  <c r="H32" i="33"/>
  <c r="G32" i="33"/>
  <c r="H31" i="33"/>
  <c r="G31" i="33"/>
  <c r="H30" i="33"/>
  <c r="G30" i="33"/>
  <c r="H29" i="33"/>
  <c r="G29" i="33"/>
  <c r="H28" i="33"/>
  <c r="G28" i="33"/>
  <c r="H27" i="33"/>
  <c r="G27" i="33"/>
  <c r="H26" i="33"/>
  <c r="G26" i="33"/>
  <c r="H25" i="33"/>
  <c r="G25" i="33"/>
  <c r="H24" i="33"/>
  <c r="G24" i="33"/>
  <c r="H23" i="33"/>
  <c r="G23" i="33"/>
  <c r="H22" i="33"/>
  <c r="G22" i="33"/>
  <c r="F98" i="33" s="1"/>
  <c r="D99" i="33" s="1"/>
  <c r="G10" i="33"/>
  <c r="G6" i="33"/>
  <c r="G1" i="33"/>
  <c r="F1" i="33"/>
  <c r="D10" i="33" s="1"/>
  <c r="C153" i="32"/>
  <c r="C142" i="32"/>
  <c r="C131" i="32"/>
  <c r="C120" i="32"/>
  <c r="C109" i="32"/>
  <c r="C98" i="32"/>
  <c r="H88" i="32"/>
  <c r="G88" i="32"/>
  <c r="H87" i="32"/>
  <c r="G87" i="32"/>
  <c r="H83" i="32"/>
  <c r="G83" i="32"/>
  <c r="H82" i="32"/>
  <c r="G82" i="32"/>
  <c r="H81" i="32"/>
  <c r="G81" i="32"/>
  <c r="H80" i="32"/>
  <c r="G80" i="32"/>
  <c r="H79" i="32"/>
  <c r="G79" i="32"/>
  <c r="H78" i="32"/>
  <c r="G78" i="32"/>
  <c r="H77" i="32"/>
  <c r="G77" i="32"/>
  <c r="H76" i="32"/>
  <c r="G76" i="32"/>
  <c r="H75" i="32"/>
  <c r="G75" i="32"/>
  <c r="F153" i="32" s="1"/>
  <c r="D154" i="32" s="1"/>
  <c r="H71" i="32"/>
  <c r="G71" i="32"/>
  <c r="F142" i="32" s="1"/>
  <c r="D143" i="32" s="1"/>
  <c r="H68" i="32"/>
  <c r="G68" i="32"/>
  <c r="F131" i="32" s="1"/>
  <c r="D132" i="32" s="1"/>
  <c r="H66" i="32"/>
  <c r="G66" i="32"/>
  <c r="H64" i="32"/>
  <c r="G64" i="32"/>
  <c r="H62" i="32"/>
  <c r="G62" i="32"/>
  <c r="F120" i="32" s="1"/>
  <c r="D121" i="32" s="1"/>
  <c r="H58" i="32"/>
  <c r="G58" i="32"/>
  <c r="F109" i="32" s="1"/>
  <c r="D110" i="32" s="1"/>
  <c r="F58" i="32"/>
  <c r="H53" i="32"/>
  <c r="G53" i="32"/>
  <c r="H52" i="32"/>
  <c r="H51" i="32"/>
  <c r="G51" i="32"/>
  <c r="H50" i="32"/>
  <c r="G50" i="32"/>
  <c r="H49" i="32"/>
  <c r="G49" i="32"/>
  <c r="H48" i="32"/>
  <c r="G48" i="32"/>
  <c r="H47" i="32"/>
  <c r="G47" i="32"/>
  <c r="H46" i="32"/>
  <c r="G46" i="32"/>
  <c r="H45" i="32"/>
  <c r="G45" i="32"/>
  <c r="H44" i="32"/>
  <c r="G44" i="32"/>
  <c r="H43" i="32"/>
  <c r="G43" i="32"/>
  <c r="H42" i="32"/>
  <c r="G42" i="32"/>
  <c r="H41" i="32"/>
  <c r="G41" i="32"/>
  <c r="H40" i="32"/>
  <c r="G40" i="32"/>
  <c r="H39" i="32"/>
  <c r="G39" i="32"/>
  <c r="H38" i="32"/>
  <c r="G38" i="32"/>
  <c r="H37" i="32"/>
  <c r="G37" i="32"/>
  <c r="H36" i="32"/>
  <c r="G36" i="32"/>
  <c r="H35" i="32"/>
  <c r="G35" i="32"/>
  <c r="H34" i="32"/>
  <c r="G34" i="32"/>
  <c r="H33" i="32"/>
  <c r="G33" i="32"/>
  <c r="H32" i="32"/>
  <c r="G32" i="32"/>
  <c r="H31" i="32"/>
  <c r="G31" i="32"/>
  <c r="H30" i="32"/>
  <c r="G30" i="32"/>
  <c r="H29" i="32"/>
  <c r="G29" i="32"/>
  <c r="H28" i="32"/>
  <c r="G28" i="32"/>
  <c r="H27" i="32"/>
  <c r="G27" i="32"/>
  <c r="H26" i="32"/>
  <c r="G26" i="32"/>
  <c r="H25" i="32"/>
  <c r="G25" i="32"/>
  <c r="H24" i="32"/>
  <c r="G24" i="32"/>
  <c r="H23" i="32"/>
  <c r="G23" i="32"/>
  <c r="H22" i="32"/>
  <c r="G22" i="32"/>
  <c r="F98" i="32" s="1"/>
  <c r="D99" i="32" s="1"/>
  <c r="G10" i="32"/>
  <c r="G6" i="32"/>
  <c r="G1" i="32"/>
  <c r="F1" i="32"/>
  <c r="D10" i="32" s="1"/>
  <c r="C153" i="31"/>
  <c r="C142" i="31"/>
  <c r="C131" i="31"/>
  <c r="C120" i="31"/>
  <c r="C109" i="31"/>
  <c r="C98" i="31"/>
  <c r="H88" i="31"/>
  <c r="G88" i="31"/>
  <c r="H87" i="31"/>
  <c r="G87" i="31"/>
  <c r="H83" i="31"/>
  <c r="G83" i="31"/>
  <c r="H82" i="31"/>
  <c r="G82" i="31"/>
  <c r="H81" i="31"/>
  <c r="G81" i="31"/>
  <c r="H80" i="31"/>
  <c r="G80" i="31"/>
  <c r="H79" i="31"/>
  <c r="G79" i="31"/>
  <c r="H78" i="31"/>
  <c r="G78" i="31"/>
  <c r="H77" i="31"/>
  <c r="G77" i="31"/>
  <c r="H76" i="31"/>
  <c r="G76" i="31"/>
  <c r="H75" i="31"/>
  <c r="G75" i="31"/>
  <c r="F153" i="31" s="1"/>
  <c r="D154" i="31" s="1"/>
  <c r="H71" i="31"/>
  <c r="G71" i="31"/>
  <c r="F142" i="31" s="1"/>
  <c r="D143" i="31" s="1"/>
  <c r="H68" i="31"/>
  <c r="G68" i="31"/>
  <c r="F131" i="31" s="1"/>
  <c r="D132" i="31" s="1"/>
  <c r="H66" i="31"/>
  <c r="G66" i="31"/>
  <c r="H64" i="31"/>
  <c r="G64" i="31"/>
  <c r="H62" i="31"/>
  <c r="G62" i="31"/>
  <c r="F120" i="31" s="1"/>
  <c r="D121" i="31" s="1"/>
  <c r="H58" i="31"/>
  <c r="G58" i="31"/>
  <c r="F109" i="31" s="1"/>
  <c r="D110" i="31" s="1"/>
  <c r="F58" i="31"/>
  <c r="H53" i="31"/>
  <c r="G53" i="31"/>
  <c r="H52" i="31"/>
  <c r="H51" i="31"/>
  <c r="G51" i="31"/>
  <c r="H50" i="31"/>
  <c r="G50" i="31"/>
  <c r="H49" i="31"/>
  <c r="G49" i="31"/>
  <c r="H48" i="31"/>
  <c r="G48" i="31"/>
  <c r="H47" i="31"/>
  <c r="G47" i="31"/>
  <c r="H46" i="31"/>
  <c r="G46" i="31"/>
  <c r="H45" i="31"/>
  <c r="G45" i="31"/>
  <c r="H44" i="31"/>
  <c r="G44" i="31"/>
  <c r="H43" i="31"/>
  <c r="G43" i="31"/>
  <c r="H42" i="31"/>
  <c r="G42" i="31"/>
  <c r="H41" i="31"/>
  <c r="G41" i="31"/>
  <c r="H40" i="31"/>
  <c r="G40" i="31"/>
  <c r="H39" i="31"/>
  <c r="G39" i="31"/>
  <c r="H38" i="31"/>
  <c r="G38" i="31"/>
  <c r="H37" i="31"/>
  <c r="G37" i="31"/>
  <c r="H36" i="31"/>
  <c r="G36" i="31"/>
  <c r="H35" i="31"/>
  <c r="G35" i="31"/>
  <c r="H34" i="31"/>
  <c r="G34" i="31"/>
  <c r="H33" i="31"/>
  <c r="G33" i="31"/>
  <c r="H32" i="31"/>
  <c r="G32" i="31"/>
  <c r="H31" i="31"/>
  <c r="G31" i="31"/>
  <c r="H30" i="31"/>
  <c r="G30" i="31"/>
  <c r="H29" i="31"/>
  <c r="G29" i="31"/>
  <c r="H28" i="31"/>
  <c r="G28" i="31"/>
  <c r="H27" i="31"/>
  <c r="G27" i="31"/>
  <c r="H26" i="31"/>
  <c r="G26" i="31"/>
  <c r="H25" i="31"/>
  <c r="G25" i="31"/>
  <c r="H24" i="31"/>
  <c r="G24" i="31"/>
  <c r="H23" i="31"/>
  <c r="G23" i="31"/>
  <c r="H22" i="31"/>
  <c r="G22" i="31"/>
  <c r="D98" i="31" s="1"/>
  <c r="G10" i="31"/>
  <c r="G6" i="31"/>
  <c r="G1" i="31"/>
  <c r="F1" i="31"/>
  <c r="D10" i="31" s="1"/>
  <c r="C152" i="30"/>
  <c r="C141" i="30"/>
  <c r="C130" i="30"/>
  <c r="C119" i="30"/>
  <c r="C108" i="30"/>
  <c r="C97" i="30"/>
  <c r="H87" i="30"/>
  <c r="G87" i="30"/>
  <c r="H86" i="30"/>
  <c r="G86" i="30"/>
  <c r="H82" i="30"/>
  <c r="G82" i="30"/>
  <c r="H81" i="30"/>
  <c r="G81" i="30"/>
  <c r="H80" i="30"/>
  <c r="G80" i="30"/>
  <c r="H79" i="30"/>
  <c r="G79" i="30"/>
  <c r="H78" i="30"/>
  <c r="G78" i="30"/>
  <c r="H77" i="30"/>
  <c r="G77" i="30"/>
  <c r="H76" i="30"/>
  <c r="G76" i="30"/>
  <c r="H75" i="30"/>
  <c r="G75" i="30"/>
  <c r="H74" i="30"/>
  <c r="G74" i="30"/>
  <c r="F152" i="30" s="1"/>
  <c r="D153" i="30" s="1"/>
  <c r="H70" i="30"/>
  <c r="G70" i="30"/>
  <c r="F141" i="30" s="1"/>
  <c r="D142" i="30" s="1"/>
  <c r="H67" i="30"/>
  <c r="G67" i="30"/>
  <c r="D130" i="30" s="1"/>
  <c r="H65" i="30"/>
  <c r="G65" i="30"/>
  <c r="H63" i="30"/>
  <c r="G63" i="30"/>
  <c r="H61" i="30"/>
  <c r="G61" i="30"/>
  <c r="F119" i="30" s="1"/>
  <c r="D120" i="30" s="1"/>
  <c r="H57" i="30"/>
  <c r="G57" i="30"/>
  <c r="F108" i="30" s="1"/>
  <c r="D109" i="30" s="1"/>
  <c r="F57" i="30"/>
  <c r="H52" i="30"/>
  <c r="G52" i="30"/>
  <c r="H51" i="30"/>
  <c r="H50" i="30"/>
  <c r="G50" i="30"/>
  <c r="H49" i="30"/>
  <c r="G49" i="30"/>
  <c r="H48" i="30"/>
  <c r="G48" i="30"/>
  <c r="H47" i="30"/>
  <c r="G47" i="30"/>
  <c r="H46" i="30"/>
  <c r="G46" i="30"/>
  <c r="H45" i="30"/>
  <c r="G45" i="30"/>
  <c r="H44" i="30"/>
  <c r="G44" i="30"/>
  <c r="H43" i="30"/>
  <c r="G43" i="30"/>
  <c r="H42" i="30"/>
  <c r="G42" i="30"/>
  <c r="H41" i="30"/>
  <c r="G41" i="30"/>
  <c r="H40" i="30"/>
  <c r="G40" i="30"/>
  <c r="H39" i="30"/>
  <c r="G39" i="30"/>
  <c r="H38" i="30"/>
  <c r="G38" i="30"/>
  <c r="H37" i="30"/>
  <c r="G37" i="30"/>
  <c r="H36" i="30"/>
  <c r="G36" i="30"/>
  <c r="H35" i="30"/>
  <c r="G35" i="30"/>
  <c r="H34" i="30"/>
  <c r="G34" i="30"/>
  <c r="H33" i="30"/>
  <c r="G33" i="30"/>
  <c r="H32" i="30"/>
  <c r="G32" i="30"/>
  <c r="H31" i="30"/>
  <c r="G31" i="30"/>
  <c r="H30" i="30"/>
  <c r="G30" i="30"/>
  <c r="H29" i="30"/>
  <c r="G29" i="30"/>
  <c r="H28" i="30"/>
  <c r="G28" i="30"/>
  <c r="H27" i="30"/>
  <c r="G27" i="30"/>
  <c r="H26" i="30"/>
  <c r="G26" i="30"/>
  <c r="H25" i="30"/>
  <c r="G25" i="30"/>
  <c r="H24" i="30"/>
  <c r="G24" i="30"/>
  <c r="H23" i="30"/>
  <c r="G23" i="30"/>
  <c r="H22" i="30"/>
  <c r="G22" i="30"/>
  <c r="H21" i="30"/>
  <c r="G21" i="30"/>
  <c r="D97" i="30" s="1"/>
  <c r="G10" i="30"/>
  <c r="G6" i="30"/>
  <c r="G1" i="30"/>
  <c r="F1" i="30"/>
  <c r="F6" i="30" s="1"/>
  <c r="C152" i="29"/>
  <c r="C141" i="29"/>
  <c r="C130" i="29"/>
  <c r="C119" i="29"/>
  <c r="C108" i="29"/>
  <c r="C97" i="29"/>
  <c r="H87" i="29"/>
  <c r="G87" i="29"/>
  <c r="H86" i="29"/>
  <c r="G86" i="29"/>
  <c r="H82" i="29"/>
  <c r="G82" i="29"/>
  <c r="H81" i="29"/>
  <c r="G81" i="29"/>
  <c r="H80" i="29"/>
  <c r="G80" i="29"/>
  <c r="H79" i="29"/>
  <c r="G79" i="29"/>
  <c r="H78" i="29"/>
  <c r="G78" i="29"/>
  <c r="H77" i="29"/>
  <c r="G77" i="29"/>
  <c r="H76" i="29"/>
  <c r="G76" i="29"/>
  <c r="H75" i="29"/>
  <c r="G75" i="29"/>
  <c r="H74" i="29"/>
  <c r="G74" i="29"/>
  <c r="F152" i="29" s="1"/>
  <c r="D153" i="29" s="1"/>
  <c r="H70" i="29"/>
  <c r="G70" i="29"/>
  <c r="F141" i="29" s="1"/>
  <c r="D142" i="29" s="1"/>
  <c r="H67" i="29"/>
  <c r="G67" i="29"/>
  <c r="F130" i="29" s="1"/>
  <c r="D131" i="29" s="1"/>
  <c r="H65" i="29"/>
  <c r="G65" i="29"/>
  <c r="H63" i="29"/>
  <c r="G63" i="29"/>
  <c r="H61" i="29"/>
  <c r="G61" i="29"/>
  <c r="F119" i="29" s="1"/>
  <c r="D120" i="29" s="1"/>
  <c r="H57" i="29"/>
  <c r="F57" i="29"/>
  <c r="G57" i="29" s="1"/>
  <c r="F108" i="29" s="1"/>
  <c r="D109" i="29" s="1"/>
  <c r="H52" i="29"/>
  <c r="G52" i="29"/>
  <c r="H51" i="29"/>
  <c r="H50" i="29"/>
  <c r="G50" i="29"/>
  <c r="H49" i="29"/>
  <c r="G49" i="29"/>
  <c r="H48" i="29"/>
  <c r="G48" i="29"/>
  <c r="H47" i="29"/>
  <c r="G47" i="29"/>
  <c r="H46" i="29"/>
  <c r="G46" i="29"/>
  <c r="H45" i="29"/>
  <c r="G45" i="29"/>
  <c r="H44" i="29"/>
  <c r="G44" i="29"/>
  <c r="H43" i="29"/>
  <c r="G43" i="29"/>
  <c r="H42" i="29"/>
  <c r="G42" i="29"/>
  <c r="H41" i="29"/>
  <c r="G41" i="29"/>
  <c r="H40" i="29"/>
  <c r="G40" i="29"/>
  <c r="H39" i="29"/>
  <c r="G39" i="29"/>
  <c r="H38" i="29"/>
  <c r="G38" i="29"/>
  <c r="H37" i="29"/>
  <c r="G37" i="29"/>
  <c r="H36" i="29"/>
  <c r="G36" i="29"/>
  <c r="H35" i="29"/>
  <c r="G35" i="29"/>
  <c r="H34" i="29"/>
  <c r="G34" i="29"/>
  <c r="H33" i="29"/>
  <c r="G33" i="29"/>
  <c r="H32" i="29"/>
  <c r="G32" i="29"/>
  <c r="H31" i="29"/>
  <c r="G31" i="29"/>
  <c r="H30" i="29"/>
  <c r="G30" i="29"/>
  <c r="H29" i="29"/>
  <c r="G29" i="29"/>
  <c r="H28" i="29"/>
  <c r="G28" i="29"/>
  <c r="H27" i="29"/>
  <c r="G27" i="29"/>
  <c r="H26" i="29"/>
  <c r="G26" i="29"/>
  <c r="H25" i="29"/>
  <c r="G25" i="29"/>
  <c r="H24" i="29"/>
  <c r="G24" i="29"/>
  <c r="H23" i="29"/>
  <c r="G23" i="29"/>
  <c r="H22" i="29"/>
  <c r="G22" i="29"/>
  <c r="H21" i="29"/>
  <c r="G21" i="29"/>
  <c r="D97" i="29" s="1"/>
  <c r="G10" i="29"/>
  <c r="G6" i="29"/>
  <c r="G1" i="29"/>
  <c r="F1" i="29"/>
  <c r="D10" i="29" s="1"/>
  <c r="C153" i="28"/>
  <c r="C142" i="28"/>
  <c r="D131" i="28"/>
  <c r="C131" i="28"/>
  <c r="D120" i="28"/>
  <c r="C120" i="28"/>
  <c r="C109" i="28"/>
  <c r="C98" i="28"/>
  <c r="H88" i="28"/>
  <c r="G88" i="28"/>
  <c r="H87" i="28"/>
  <c r="G87" i="28"/>
  <c r="H83" i="28"/>
  <c r="G83" i="28"/>
  <c r="H82" i="28"/>
  <c r="G82" i="28"/>
  <c r="H81" i="28"/>
  <c r="G81" i="28"/>
  <c r="H80" i="28"/>
  <c r="G80" i="28"/>
  <c r="H79" i="28"/>
  <c r="G79" i="28"/>
  <c r="H78" i="28"/>
  <c r="G78" i="28"/>
  <c r="H77" i="28"/>
  <c r="G77" i="28"/>
  <c r="H76" i="28"/>
  <c r="G76" i="28"/>
  <c r="H75" i="28"/>
  <c r="G75" i="28"/>
  <c r="F153" i="28" s="1"/>
  <c r="D154" i="28" s="1"/>
  <c r="H71" i="28"/>
  <c r="G71" i="28"/>
  <c r="F142" i="28" s="1"/>
  <c r="D143" i="28" s="1"/>
  <c r="H68" i="28"/>
  <c r="G68" i="28"/>
  <c r="F131" i="28" s="1"/>
  <c r="D132" i="28" s="1"/>
  <c r="H66" i="28"/>
  <c r="G66" i="28"/>
  <c r="H64" i="28"/>
  <c r="G64" i="28"/>
  <c r="H62" i="28"/>
  <c r="G62" i="28"/>
  <c r="F120" i="28" s="1"/>
  <c r="D121" i="28" s="1"/>
  <c r="H58" i="28"/>
  <c r="G58" i="28"/>
  <c r="F109" i="28" s="1"/>
  <c r="D110" i="28" s="1"/>
  <c r="F58" i="28"/>
  <c r="H53" i="28"/>
  <c r="G53" i="28"/>
  <c r="H52" i="28"/>
  <c r="H51" i="28"/>
  <c r="G51" i="28"/>
  <c r="H50" i="28"/>
  <c r="G50" i="28"/>
  <c r="H49" i="28"/>
  <c r="G49" i="28"/>
  <c r="H48" i="28"/>
  <c r="G48" i="28"/>
  <c r="H47" i="28"/>
  <c r="G47" i="28"/>
  <c r="H46" i="28"/>
  <c r="G46" i="28"/>
  <c r="H45" i="28"/>
  <c r="G45" i="28"/>
  <c r="H44" i="28"/>
  <c r="G44" i="28"/>
  <c r="H43" i="28"/>
  <c r="G43" i="28"/>
  <c r="H42" i="28"/>
  <c r="G42" i="28"/>
  <c r="H41" i="28"/>
  <c r="G41" i="28"/>
  <c r="H40" i="28"/>
  <c r="G40" i="28"/>
  <c r="H39" i="28"/>
  <c r="G39" i="28"/>
  <c r="H38" i="28"/>
  <c r="G38" i="28"/>
  <c r="H37" i="28"/>
  <c r="G37" i="28"/>
  <c r="H36" i="28"/>
  <c r="G36" i="28"/>
  <c r="H35" i="28"/>
  <c r="G35" i="28"/>
  <c r="H34" i="28"/>
  <c r="G34" i="28"/>
  <c r="H33" i="28"/>
  <c r="G33" i="28"/>
  <c r="H32" i="28"/>
  <c r="G32" i="28"/>
  <c r="H31" i="28"/>
  <c r="G31" i="28"/>
  <c r="H30" i="28"/>
  <c r="G30" i="28"/>
  <c r="H29" i="28"/>
  <c r="G29" i="28"/>
  <c r="H28" i="28"/>
  <c r="G28" i="28"/>
  <c r="H27" i="28"/>
  <c r="G27" i="28"/>
  <c r="H26" i="28"/>
  <c r="G26" i="28"/>
  <c r="H25" i="28"/>
  <c r="G25" i="28"/>
  <c r="H24" i="28"/>
  <c r="G24" i="28"/>
  <c r="H23" i="28"/>
  <c r="G23" i="28"/>
  <c r="H22" i="28"/>
  <c r="G22" i="28"/>
  <c r="F98" i="28" s="1"/>
  <c r="D99" i="28" s="1"/>
  <c r="G10" i="28"/>
  <c r="G6" i="28"/>
  <c r="G1" i="28"/>
  <c r="F1" i="28"/>
  <c r="F6" i="28" s="1"/>
  <c r="C109" i="27"/>
  <c r="C109" i="26"/>
  <c r="C153" i="27"/>
  <c r="C142" i="27"/>
  <c r="C131" i="27"/>
  <c r="C120" i="27"/>
  <c r="C98" i="27"/>
  <c r="H88" i="27"/>
  <c r="G88" i="27"/>
  <c r="H87" i="27"/>
  <c r="G87" i="27"/>
  <c r="H83" i="27"/>
  <c r="G83" i="27"/>
  <c r="H82" i="27"/>
  <c r="G82" i="27"/>
  <c r="H81" i="27"/>
  <c r="G81" i="27"/>
  <c r="H80" i="27"/>
  <c r="G80" i="27"/>
  <c r="H79" i="27"/>
  <c r="G79" i="27"/>
  <c r="H78" i="27"/>
  <c r="G78" i="27"/>
  <c r="H77" i="27"/>
  <c r="G77" i="27"/>
  <c r="H76" i="27"/>
  <c r="G76" i="27"/>
  <c r="H75" i="27"/>
  <c r="G75" i="27"/>
  <c r="F153" i="27" s="1"/>
  <c r="D154" i="27" s="1"/>
  <c r="H71" i="27"/>
  <c r="G71" i="27"/>
  <c r="F142" i="27" s="1"/>
  <c r="D143" i="27" s="1"/>
  <c r="H68" i="27"/>
  <c r="G68" i="27"/>
  <c r="F131" i="27" s="1"/>
  <c r="D132" i="27" s="1"/>
  <c r="H66" i="27"/>
  <c r="G66" i="27"/>
  <c r="H64" i="27"/>
  <c r="G64" i="27"/>
  <c r="H62" i="27"/>
  <c r="G62" i="27"/>
  <c r="F120" i="27" s="1"/>
  <c r="D121" i="27" s="1"/>
  <c r="H58" i="27"/>
  <c r="F58" i="27"/>
  <c r="G58" i="27" s="1"/>
  <c r="F109" i="27" s="1"/>
  <c r="H53" i="27"/>
  <c r="G53" i="27"/>
  <c r="H52" i="27"/>
  <c r="H51" i="27"/>
  <c r="G51" i="27"/>
  <c r="H50" i="27"/>
  <c r="G50" i="27"/>
  <c r="H49" i="27"/>
  <c r="G49" i="27"/>
  <c r="H48" i="27"/>
  <c r="G48" i="27"/>
  <c r="H47" i="27"/>
  <c r="G47" i="27"/>
  <c r="H46" i="27"/>
  <c r="G46" i="27"/>
  <c r="H45" i="27"/>
  <c r="G45" i="27"/>
  <c r="H44" i="27"/>
  <c r="G44" i="27"/>
  <c r="H43" i="27"/>
  <c r="G43" i="27"/>
  <c r="H42" i="27"/>
  <c r="G42" i="27"/>
  <c r="H41" i="27"/>
  <c r="G41" i="27"/>
  <c r="H40" i="27"/>
  <c r="G40" i="27"/>
  <c r="H39" i="27"/>
  <c r="G39" i="27"/>
  <c r="H38" i="27"/>
  <c r="G38" i="27"/>
  <c r="H37" i="27"/>
  <c r="G37" i="27"/>
  <c r="H36" i="27"/>
  <c r="G36" i="27"/>
  <c r="H35" i="27"/>
  <c r="G35" i="27"/>
  <c r="H34" i="27"/>
  <c r="G34" i="27"/>
  <c r="H33" i="27"/>
  <c r="G33" i="27"/>
  <c r="H32" i="27"/>
  <c r="G32" i="27"/>
  <c r="H31" i="27"/>
  <c r="G31" i="27"/>
  <c r="H30" i="27"/>
  <c r="G30" i="27"/>
  <c r="H29" i="27"/>
  <c r="G29" i="27"/>
  <c r="H28" i="27"/>
  <c r="G28" i="27"/>
  <c r="H27" i="27"/>
  <c r="G27" i="27"/>
  <c r="H26" i="27"/>
  <c r="G26" i="27"/>
  <c r="H25" i="27"/>
  <c r="G25" i="27"/>
  <c r="H24" i="27"/>
  <c r="G24" i="27"/>
  <c r="H23" i="27"/>
  <c r="G23" i="27"/>
  <c r="H22" i="27"/>
  <c r="G22" i="27"/>
  <c r="F98" i="27" s="1"/>
  <c r="D99" i="27" s="1"/>
  <c r="G10" i="27"/>
  <c r="G6" i="27"/>
  <c r="G1" i="27"/>
  <c r="F1" i="27"/>
  <c r="D10" i="27" s="1"/>
  <c r="D98" i="35" l="1"/>
  <c r="D131" i="35"/>
  <c r="D142" i="35"/>
  <c r="D153" i="35"/>
  <c r="D10" i="35"/>
  <c r="F109" i="35"/>
  <c r="D110" i="35" s="1"/>
  <c r="D109" i="35"/>
  <c r="D120" i="35"/>
  <c r="F109" i="34"/>
  <c r="D110" i="34" s="1"/>
  <c r="D109" i="34"/>
  <c r="D98" i="34"/>
  <c r="D131" i="34"/>
  <c r="D142" i="34"/>
  <c r="F6" i="34"/>
  <c r="D120" i="34"/>
  <c r="D153" i="34"/>
  <c r="F109" i="33"/>
  <c r="D110" i="33" s="1"/>
  <c r="D109" i="33"/>
  <c r="D98" i="33"/>
  <c r="D131" i="33"/>
  <c r="D142" i="33"/>
  <c r="F6" i="33"/>
  <c r="D120" i="33"/>
  <c r="D153" i="33"/>
  <c r="D98" i="32"/>
  <c r="D131" i="32"/>
  <c r="D109" i="32"/>
  <c r="D142" i="32"/>
  <c r="F6" i="32"/>
  <c r="D120" i="32"/>
  <c r="D153" i="32"/>
  <c r="F98" i="31"/>
  <c r="D99" i="31" s="1"/>
  <c r="D131" i="31"/>
  <c r="D109" i="31"/>
  <c r="D142" i="31"/>
  <c r="F6" i="31"/>
  <c r="D120" i="31"/>
  <c r="D153" i="31"/>
  <c r="F97" i="30"/>
  <c r="D98" i="30" s="1"/>
  <c r="F130" i="30"/>
  <c r="D131" i="30" s="1"/>
  <c r="D141" i="30"/>
  <c r="D152" i="30"/>
  <c r="D10" i="30"/>
  <c r="D108" i="30"/>
  <c r="D119" i="30"/>
  <c r="F97" i="29"/>
  <c r="D98" i="29" s="1"/>
  <c r="D119" i="29"/>
  <c r="D130" i="29"/>
  <c r="D141" i="29"/>
  <c r="D152" i="29"/>
  <c r="F6" i="29"/>
  <c r="D108" i="29"/>
  <c r="D142" i="28"/>
  <c r="D153" i="28"/>
  <c r="D10" i="28"/>
  <c r="D98" i="28"/>
  <c r="D109" i="28"/>
  <c r="D131" i="27"/>
  <c r="D110" i="27"/>
  <c r="D109" i="27"/>
  <c r="D98" i="27"/>
  <c r="D142" i="27"/>
  <c r="F6" i="27"/>
  <c r="D120" i="27"/>
  <c r="D153" i="27"/>
  <c r="H53" i="26"/>
  <c r="G53" i="26"/>
  <c r="C153" i="26" l="1"/>
  <c r="C142" i="26"/>
  <c r="C131" i="26"/>
  <c r="C120" i="26"/>
  <c r="C98" i="26"/>
  <c r="H88" i="26"/>
  <c r="G88" i="26"/>
  <c r="H87" i="26"/>
  <c r="G87" i="26"/>
  <c r="H83" i="26"/>
  <c r="G83" i="26"/>
  <c r="H82" i="26"/>
  <c r="G82" i="26"/>
  <c r="H81" i="26"/>
  <c r="G81" i="26"/>
  <c r="H80" i="26"/>
  <c r="G80" i="26"/>
  <c r="H79" i="26"/>
  <c r="G79" i="26"/>
  <c r="H78" i="26"/>
  <c r="G78" i="26"/>
  <c r="H77" i="26"/>
  <c r="G77" i="26"/>
  <c r="H76" i="26"/>
  <c r="G76" i="26"/>
  <c r="H75" i="26"/>
  <c r="G75" i="26"/>
  <c r="F153" i="26" s="1"/>
  <c r="D154" i="26" s="1"/>
  <c r="H71" i="26"/>
  <c r="G71" i="26"/>
  <c r="F142" i="26" s="1"/>
  <c r="D143" i="26" s="1"/>
  <c r="H68" i="26"/>
  <c r="G68" i="26"/>
  <c r="F131" i="26" s="1"/>
  <c r="D132" i="26" s="1"/>
  <c r="H66" i="26"/>
  <c r="G66" i="26"/>
  <c r="H64" i="26"/>
  <c r="G64" i="26"/>
  <c r="H62" i="26"/>
  <c r="G62" i="26"/>
  <c r="F120" i="26" s="1"/>
  <c r="D121" i="26" s="1"/>
  <c r="H58" i="26"/>
  <c r="F58" i="26"/>
  <c r="G58" i="26" s="1"/>
  <c r="H52" i="26"/>
  <c r="H51" i="26"/>
  <c r="G51" i="26"/>
  <c r="H50" i="26"/>
  <c r="G50" i="26"/>
  <c r="H49" i="26"/>
  <c r="G49" i="26"/>
  <c r="H48" i="26"/>
  <c r="G48" i="26"/>
  <c r="H47" i="26"/>
  <c r="G47" i="26"/>
  <c r="H46" i="26"/>
  <c r="G46" i="26"/>
  <c r="H45" i="26"/>
  <c r="G45" i="26"/>
  <c r="H44" i="26"/>
  <c r="G44" i="26"/>
  <c r="H43" i="26"/>
  <c r="G43" i="26"/>
  <c r="H42" i="26"/>
  <c r="G42" i="26"/>
  <c r="H41" i="26"/>
  <c r="G41" i="26"/>
  <c r="H40" i="26"/>
  <c r="G40" i="26"/>
  <c r="H39" i="26"/>
  <c r="G39" i="26"/>
  <c r="H38" i="26"/>
  <c r="G38" i="26"/>
  <c r="H37" i="26"/>
  <c r="G37" i="26"/>
  <c r="H36" i="26"/>
  <c r="G36" i="26"/>
  <c r="H35" i="26"/>
  <c r="G35" i="26"/>
  <c r="H34" i="26"/>
  <c r="G34" i="26"/>
  <c r="H33" i="26"/>
  <c r="G33" i="26"/>
  <c r="H32" i="26"/>
  <c r="G32" i="26"/>
  <c r="H31" i="26"/>
  <c r="G31" i="26"/>
  <c r="H30" i="26"/>
  <c r="G30" i="26"/>
  <c r="H29" i="26"/>
  <c r="G29" i="26"/>
  <c r="H28" i="26"/>
  <c r="G28" i="26"/>
  <c r="H27" i="26"/>
  <c r="G27" i="26"/>
  <c r="H26" i="26"/>
  <c r="G26" i="26"/>
  <c r="H25" i="26"/>
  <c r="G25" i="26"/>
  <c r="H24" i="26"/>
  <c r="G24" i="26"/>
  <c r="H23" i="26"/>
  <c r="G23" i="26"/>
  <c r="H22" i="26"/>
  <c r="G22" i="26"/>
  <c r="F98" i="26" s="1"/>
  <c r="D99" i="26" s="1"/>
  <c r="G10" i="26"/>
  <c r="G6" i="26"/>
  <c r="G1" i="26"/>
  <c r="F1" i="26"/>
  <c r="F6" i="26" s="1"/>
  <c r="D109" i="26" l="1"/>
  <c r="F109" i="26"/>
  <c r="D110" i="26" s="1"/>
  <c r="D131" i="26"/>
  <c r="D10" i="26"/>
  <c r="D98" i="26"/>
  <c r="D142" i="26"/>
  <c r="D120" i="26"/>
  <c r="D153" i="26"/>
</calcChain>
</file>

<file path=xl/sharedStrings.xml><?xml version="1.0" encoding="utf-8"?>
<sst xmlns="http://schemas.openxmlformats.org/spreadsheetml/2006/main" count="2888" uniqueCount="170">
  <si>
    <t>Asphalt Price Adjustment</t>
  </si>
  <si>
    <t xml:space="preserve"> - </t>
  </si>
  <si>
    <t>Group</t>
  </si>
  <si>
    <t>Description</t>
  </si>
  <si>
    <t>Award #</t>
  </si>
  <si>
    <t>Contract No.</t>
  </si>
  <si>
    <t>31555</t>
  </si>
  <si>
    <r>
      <t xml:space="preserve">Bituminous materials price adjustment(s) </t>
    </r>
    <r>
      <rPr>
        <b/>
        <sz val="12"/>
        <rFont val="Arial"/>
        <family val="2"/>
      </rPr>
      <t>EFFECTIVE on:</t>
    </r>
  </si>
  <si>
    <t>per ton.</t>
  </si>
  <si>
    <t>In compliance with the referenced price adjustment clauses contained in the Contract Award Notification for the referenced award(s),</t>
  </si>
  <si>
    <t>the following price adjustments have been calculated.</t>
  </si>
  <si>
    <t>MONTHLY PG 64-22 BINDER ADJUSTMENT:</t>
  </si>
  <si>
    <t>per ton</t>
  </si>
  <si>
    <t>(F.O.B. Terminal Price for unmodified PG 64-22 binder without anti-stripping agent)</t>
  </si>
  <si>
    <t>Asphalt Price Adjustments shall be calculated and applied to the original prices.  There will not be Asphalt Price Adjustments unless the change amounts to more</t>
  </si>
  <si>
    <t>than $0.010 per gallon, $0.001 per pound, $0.002 per linear foot or $0.10 per ton from the original price.</t>
  </si>
  <si>
    <t>All Asphalt Price Adjustments will be computed to three decimal places.</t>
  </si>
  <si>
    <t>Until further notice, please revise the original contract per gallon/linear foot/ton prices for materials in the referenced award(s) by using</t>
  </si>
  <si>
    <t>the price adjustments listed below:</t>
  </si>
  <si>
    <t xml:space="preserve"> Note: Examples and formulas of how to calculate these price adjustmets can be found at the bottom of this page.</t>
  </si>
  <si>
    <t>ASPHALT EMULSIONS, CHIP SEAL AND COLD RECYCLING ITEMS - MONTHLY PRICE ADJUSTMENTS:</t>
  </si>
  <si>
    <t>ITEM</t>
  </si>
  <si>
    <t>GRADE / DESCRIPTION</t>
  </si>
  <si>
    <t>% ASPHALT</t>
  </si>
  <si>
    <t>PETROLEUM
ALLOWANCE</t>
  </si>
  <si>
    <t>TOTAL ALLOWABLE
PETROLEUM %</t>
  </si>
  <si>
    <t>PRICE ADJUSTMENT / GALLON</t>
  </si>
  <si>
    <t>702.0700</t>
  </si>
  <si>
    <t>Asphalt Filler (18-60)</t>
  </si>
  <si>
    <t>RS-1</t>
  </si>
  <si>
    <t>RS-1h</t>
  </si>
  <si>
    <t>RS-2</t>
  </si>
  <si>
    <t>HFRS-2</t>
  </si>
  <si>
    <t>MS-2</t>
  </si>
  <si>
    <t>HFMS-2</t>
  </si>
  <si>
    <t>HFMS-2h</t>
  </si>
  <si>
    <t>HFMS-2s</t>
  </si>
  <si>
    <t>SS-1</t>
  </si>
  <si>
    <t>702.3501
(Cold Recycling only)</t>
  </si>
  <si>
    <t>SS-1h</t>
  </si>
  <si>
    <t>702.3601
(Cold Recycling only)</t>
  </si>
  <si>
    <t>702.3101P</t>
  </si>
  <si>
    <t>RS-2p</t>
  </si>
  <si>
    <t>702.3102P</t>
  </si>
  <si>
    <t>HFRS-2p</t>
  </si>
  <si>
    <t>702.3301P</t>
  </si>
  <si>
    <t>HFMS-2p</t>
  </si>
  <si>
    <t>CRS-1</t>
  </si>
  <si>
    <t>CRS-1h</t>
  </si>
  <si>
    <t>CRS-2</t>
  </si>
  <si>
    <t>CMS-2</t>
  </si>
  <si>
    <t>CMS-2h</t>
  </si>
  <si>
    <t>702.4401</t>
  </si>
  <si>
    <t>CSS-1</t>
  </si>
  <si>
    <t>702.4401
(Cold Recycling only)</t>
  </si>
  <si>
    <t>702.4501</t>
  </si>
  <si>
    <t>CSS-1h</t>
  </si>
  <si>
    <t>702.4501
(Cold Recycling only)</t>
  </si>
  <si>
    <t>CQS-1h</t>
  </si>
  <si>
    <t>702.4001P</t>
  </si>
  <si>
    <t>CRS-1p</t>
  </si>
  <si>
    <t>702.4101P</t>
  </si>
  <si>
    <t>CRS-2p</t>
  </si>
  <si>
    <t>702.4601P</t>
  </si>
  <si>
    <t>CQS-1p</t>
  </si>
  <si>
    <t>702-XXXXT</t>
  </si>
  <si>
    <t>Diluted Tack Coat</t>
  </si>
  <si>
    <t>Straight Tack Coat</t>
  </si>
  <si>
    <t>*See note below</t>
  </si>
  <si>
    <t xml:space="preserve">
*Note: For Material Designation 702-XXXXT Straight Tack Coat, use Total Allowable Petroleum % for appropriate emulsion grade</t>
  </si>
  <si>
    <t>HEATER SCARIFICATION ITEMS - MONTHLY PRICE ADJUSTMENTS:</t>
  </si>
  <si>
    <t>417.0101</t>
  </si>
  <si>
    <t>Recycling Agent</t>
  </si>
  <si>
    <t>JOINT &amp; CRACK FILLER/SEALER ITEMS - MONTHLY PRICE ADJUSTMENTS:</t>
  </si>
  <si>
    <t>ASTM D6690 Type II</t>
  </si>
  <si>
    <t>Joint Sealer</t>
  </si>
  <si>
    <t>PG 64S-22 + Fiber</t>
  </si>
  <si>
    <t>Asphalt Product</t>
  </si>
  <si>
    <t>Mastic Material</t>
  </si>
  <si>
    <t>Aggregate Reinforced Mastic Mat.</t>
  </si>
  <si>
    <t>Rout, Clean &amp; Seal Application Method - ASTM D6690 Type II only</t>
  </si>
  <si>
    <t>MICROSURFACING &amp; QUICK SET SLURRY SEAL ITEMS - MONTHLY PRICE ADJUSTMENTS:</t>
  </si>
  <si>
    <t>FUEL
ALLOWANCE</t>
  </si>
  <si>
    <t>PRICE ADJUST / TON</t>
  </si>
  <si>
    <t>413.02010118</t>
  </si>
  <si>
    <t>Microsurfacing, Type II, F1</t>
  </si>
  <si>
    <t>413.02020118</t>
  </si>
  <si>
    <t>Microsurfacing, Type II, F2</t>
  </si>
  <si>
    <t>413.02030118</t>
  </si>
  <si>
    <t>Microsurfacing, Type II, F3</t>
  </si>
  <si>
    <t>413.03010118</t>
  </si>
  <si>
    <t>Microsurfacing, Type III, F1</t>
  </si>
  <si>
    <t>413.03020118</t>
  </si>
  <si>
    <t>Microsurfacing, Type III, F2</t>
  </si>
  <si>
    <t>413.03030118</t>
  </si>
  <si>
    <t>Microsurfacing, Type III, F3</t>
  </si>
  <si>
    <t>413.04030118</t>
  </si>
  <si>
    <t>Microsurfacing, Type III Rut Filling</t>
  </si>
  <si>
    <t>414.03030118</t>
  </si>
  <si>
    <t>PAVER PLACED SURFACE TREATMENT ITEMS - MONTHLY PRICE ADJUSTMENTS:</t>
  </si>
  <si>
    <t>415.0x0F0218</t>
  </si>
  <si>
    <t>Paver Placed ST</t>
  </si>
  <si>
    <t>415.1x0F0218</t>
  </si>
  <si>
    <t>Rubber Modified Paver Placed ST</t>
  </si>
  <si>
    <t>FORMULAS &amp; EXAMPLE</t>
  </si>
  <si>
    <t>New Monthly Average
F.O.B. Terminal Price</t>
  </si>
  <si>
    <t>-</t>
  </si>
  <si>
    <t>Base Average F.O.B.
Terminal Price</t>
  </si>
  <si>
    <t>)  X  Total Allowable Petroleum %</t>
  </si>
  <si>
    <t>Binder Adjustment:</t>
  </si>
  <si>
    <t>per gallon</t>
  </si>
  <si>
    <r>
      <t>JOINT AND CRACK FILLER/SEALER ITEMS (</t>
    </r>
    <r>
      <rPr>
        <b/>
        <u/>
        <sz val="16"/>
        <color indexed="8"/>
        <rFont val="Arial"/>
        <family val="2"/>
      </rPr>
      <t>for Crack Sealing</t>
    </r>
    <r>
      <rPr>
        <b/>
        <sz val="16"/>
        <color indexed="8"/>
        <rFont val="Arial"/>
        <family val="2"/>
      </rPr>
      <t xml:space="preserve">)
Unit prices per </t>
    </r>
    <r>
      <rPr>
        <b/>
        <sz val="16"/>
        <color rgb="FFFF0000"/>
        <rFont val="Arial"/>
        <family val="2"/>
      </rPr>
      <t>gallon</t>
    </r>
    <r>
      <rPr>
        <b/>
        <sz val="16"/>
        <color indexed="8"/>
        <rFont val="Arial"/>
        <family val="2"/>
      </rPr>
      <t xml:space="preserve"> will be subject to adjustment based on the following formula:</t>
    </r>
  </si>
  <si>
    <t>)  X Total Allowable Petroleum %</t>
  </si>
  <si>
    <t>Example:  1 gallon of ASTM D6690 Type II at $45.000/gallon (example, not reflecting actual pricing from the contract)</t>
  </si>
  <si>
    <r>
      <t>JOINT AND CRACK FILLER/SEALER ITEMS (</t>
    </r>
    <r>
      <rPr>
        <b/>
        <u/>
        <sz val="16"/>
        <color indexed="8"/>
        <rFont val="Arial"/>
        <family val="2"/>
      </rPr>
      <t>for Crack Sealing</t>
    </r>
    <r>
      <rPr>
        <b/>
        <sz val="16"/>
        <color indexed="8"/>
        <rFont val="Arial"/>
        <family val="2"/>
      </rPr>
      <t xml:space="preserve">)
Unit prices per </t>
    </r>
    <r>
      <rPr>
        <b/>
        <sz val="16"/>
        <color rgb="FFFF0000"/>
        <rFont val="Arial"/>
        <family val="2"/>
      </rPr>
      <t>pound</t>
    </r>
    <r>
      <rPr>
        <b/>
        <sz val="16"/>
        <color indexed="8"/>
        <rFont val="Arial"/>
        <family val="2"/>
      </rPr>
      <t xml:space="preserve"> will be subject to adjustment based on the following formula:</t>
    </r>
  </si>
  <si>
    <t>Example:  1 pound of Mastic Material at $45.000/pound (example, not reflecting actual pricing from the contract)</t>
  </si>
  <si>
    <t>per pound</t>
  </si>
  <si>
    <r>
      <t xml:space="preserve">JOINT AND CRACK FILLER/SEALER ITEMS (for Routing, Cleaning and Sealing)
Unit prices per </t>
    </r>
    <r>
      <rPr>
        <b/>
        <sz val="16"/>
        <color rgb="FFFF0000"/>
        <rFont val="Arial"/>
        <family val="2"/>
      </rPr>
      <t>linear foot</t>
    </r>
    <r>
      <rPr>
        <b/>
        <sz val="16"/>
        <color indexed="8"/>
        <rFont val="Arial"/>
        <family val="2"/>
      </rPr>
      <t xml:space="preserve"> will be subject to adjustment based on the following formula:</t>
    </r>
  </si>
  <si>
    <t>per linear foot</t>
  </si>
  <si>
    <t>Contract Manager Input</t>
  </si>
  <si>
    <t>NYSDOT Average Posted Prices
for Asphalt (Performance Graded Binder)</t>
  </si>
  <si>
    <t>Year:</t>
  </si>
  <si>
    <t>Month:</t>
  </si>
  <si>
    <t>April</t>
  </si>
  <si>
    <t>Posted Price</t>
  </si>
  <si>
    <t>Month</t>
  </si>
  <si>
    <t>$/ton</t>
  </si>
  <si>
    <t>January</t>
  </si>
  <si>
    <t xml:space="preserve">Base Average = </t>
  </si>
  <si>
    <t>February</t>
  </si>
  <si>
    <t xml:space="preserve">New Average = </t>
  </si>
  <si>
    <t>March</t>
  </si>
  <si>
    <t>May</t>
  </si>
  <si>
    <t>June</t>
  </si>
  <si>
    <t>July</t>
  </si>
  <si>
    <t>August</t>
  </si>
  <si>
    <t>September</t>
  </si>
  <si>
    <t>October</t>
  </si>
  <si>
    <t>November</t>
  </si>
  <si>
    <t>December</t>
  </si>
  <si>
    <t xml:space="preserve"> =</t>
  </si>
  <si>
    <t>Total Material Price After Adjustment:</t>
  </si>
  <si>
    <t>Price
Adjustment =               (
(per ton)</t>
  </si>
  <si>
    <t>Price
Adjustment =               (
(per linear foot)</t>
  </si>
  <si>
    <t>Price
Adjustment =
(per pound)</t>
  </si>
  <si>
    <t>Price
Adjustment = 
(per gallon)</t>
  </si>
  <si>
    <t>Price
Adjustment =               (
(per gallon)</t>
  </si>
  <si>
    <t>Example:  1 gallon of 702.0700 at $3.000/ gallon (example, not reflecting actual pricing from the contract)</t>
  </si>
  <si>
    <t>Example:  1 linear foot of ASTM D6690 Type II at $1,500.000/LF (example, not reflecting actual pricing from the contract)</t>
  </si>
  <si>
    <t>Example:  1 ton of 413.02010118 at $200.000/ ton (example, not reflecting actual pricing from the contract)</t>
  </si>
  <si>
    <t>MICROSURFACING, PAVER PLACED SURFACE TREATMENT 
Unit prices per ton will be subject to adjustment based on the following formula:</t>
  </si>
  <si>
    <t>702-XXXXTT</t>
  </si>
  <si>
    <t>Non-Tracking Tack Coat</t>
  </si>
  <si>
    <t>23334</t>
  </si>
  <si>
    <t>PC70336- PC70358</t>
  </si>
  <si>
    <t>Comprehensive Liquid Bituminous Materials
(Asphalt Emulsions; Chip Seal; Cold Recycling; Heater Scarification; Joint &amp; Crack Filler/Sealer; Microsurfacing and/or Quick Set Slurry Seal; and Paver Placed Surface Treatment – Conventional &amp; Rubber Modified)
(Statewide)</t>
  </si>
  <si>
    <r>
      <t xml:space="preserve">Award(s) using November 1, 2023 </t>
    </r>
    <r>
      <rPr>
        <u/>
        <sz val="12"/>
        <rFont val="Arial"/>
        <family val="2"/>
      </rPr>
      <t>base</t>
    </r>
    <r>
      <rPr>
        <sz val="12"/>
        <rFont val="Arial"/>
        <family val="2"/>
      </rPr>
      <t xml:space="preserve"> index of </t>
    </r>
  </si>
  <si>
    <t xml:space="preserve">The November 1, 2023 Base Average FOB Terminal Price for Asphalt Cement was </t>
  </si>
  <si>
    <t>414.02030118</t>
  </si>
  <si>
    <t>Quick-set Slurry, Type II, F3</t>
  </si>
  <si>
    <t>Quick-set Slurry, Type III, F3</t>
  </si>
  <si>
    <t>PRICE ADJUSTMENT / POUND</t>
  </si>
  <si>
    <r>
      <t xml:space="preserve">PRICE ADJUSTMENT / </t>
    </r>
    <r>
      <rPr>
        <b/>
        <sz val="12"/>
        <rFont val="Arial"/>
        <family val="2"/>
      </rPr>
      <t>GALLON</t>
    </r>
  </si>
  <si>
    <r>
      <t xml:space="preserve">PRICE ADJUSTMENT / </t>
    </r>
    <r>
      <rPr>
        <b/>
        <sz val="12"/>
        <rFont val="Arial"/>
        <family val="2"/>
      </rPr>
      <t>POUND</t>
    </r>
  </si>
  <si>
    <r>
      <t xml:space="preserve">PRICE ADJUSTMENT / </t>
    </r>
    <r>
      <rPr>
        <b/>
        <sz val="12"/>
        <rFont val="Arial"/>
        <family val="2"/>
      </rPr>
      <t>LINEAR FEET</t>
    </r>
  </si>
  <si>
    <t>HEATER SCARIFICATION ITEMS
Unit prices per pound will be subject to adjustment based on the following formula:</t>
  </si>
  <si>
    <t>Price
Adjustment =               (
(per pound)</t>
  </si>
  <si>
    <t>ASPHALT EMULSIONS, CHIP SEAL AND COLD RECYCLING ITEMS
Unit prices per gallon will be subject to adjustment based on the following formula:</t>
  </si>
  <si>
    <t>Example:  1 pound of 417.0101 at $0.550/pound (example, not reflecting actual pricing from the contract)</t>
  </si>
  <si>
    <t>Please be aware that this month's Price Adjustments are lower; decreasing the prices of the contract.
See examples below when making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</si>
</sst>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0"/>
    <numFmt numFmtId="165" formatCode="0.000"/>
    <numFmt numFmtId="166" formatCode="&quot;$&quot;#,##0.000_);[Red]\-\ &quot;$&quot;#,##0.000"/>
    <numFmt numFmtId="167" formatCode="&quot;$&quot;#,##0.000;[Red]&quot;$&quot;#,##0.000"/>
  </numFmts>
  <fonts count="24" x14ac:knownFonts="1">
    <font>
      <sz val="10"/>
      <name val="Arial"/>
      <family val="2"/>
    </font>
    <font>
      <sz val="10"/>
      <name val="Arial"/>
      <family val="2"/>
    </font>
    <font>
      <b/>
      <sz val="24"/>
      <color indexed="8"/>
      <name val="Arial"/>
      <family val="2"/>
    </font>
    <font>
      <b/>
      <sz val="18"/>
      <color indexed="8"/>
      <name val="Arial"/>
      <family val="2"/>
    </font>
    <font>
      <b/>
      <sz val="14"/>
      <color indexed="8"/>
      <name val="Arial"/>
      <family val="2"/>
    </font>
    <font>
      <b/>
      <sz val="16"/>
      <color indexed="8"/>
      <name val="Arial"/>
      <family val="2"/>
    </font>
    <font>
      <b/>
      <sz val="12"/>
      <color indexed="8"/>
      <name val="Arial"/>
      <family val="2"/>
    </font>
    <font>
      <sz val="12"/>
      <name val="Arial"/>
      <family val="2"/>
    </font>
    <font>
      <b/>
      <sz val="12"/>
      <name val="Arial"/>
      <family val="2"/>
    </font>
    <font>
      <u/>
      <sz val="12"/>
      <name val="Arial"/>
      <family val="2"/>
    </font>
    <font>
      <sz val="12"/>
      <color indexed="8"/>
      <name val="Arial"/>
      <family val="2"/>
    </font>
    <font>
      <b/>
      <u/>
      <sz val="12"/>
      <color indexed="8"/>
      <name val="Arial"/>
      <family val="2"/>
    </font>
    <font>
      <sz val="10"/>
      <color indexed="8"/>
      <name val="Arial"/>
      <family val="2"/>
    </font>
    <font>
      <b/>
      <u/>
      <sz val="12"/>
      <name val="Arial"/>
      <family val="2"/>
    </font>
    <font>
      <b/>
      <u/>
      <sz val="8"/>
      <color indexed="8"/>
      <name val="Arial"/>
      <family val="2"/>
    </font>
    <font>
      <b/>
      <sz val="10"/>
      <color indexed="8"/>
      <name val="Arial"/>
      <family val="2"/>
    </font>
    <font>
      <b/>
      <sz val="11"/>
      <color indexed="8"/>
      <name val="Arial"/>
      <family val="2"/>
    </font>
    <font>
      <b/>
      <u/>
      <sz val="14"/>
      <name val="Arial"/>
      <family val="2"/>
    </font>
    <font>
      <b/>
      <sz val="14"/>
      <name val="Arial"/>
      <family val="2"/>
    </font>
    <font>
      <sz val="14"/>
      <name val="Arial"/>
      <family val="2"/>
    </font>
    <font>
      <b/>
      <u/>
      <sz val="16"/>
      <color indexed="8"/>
      <name val="Arial"/>
      <family val="2"/>
    </font>
    <font>
      <b/>
      <sz val="16"/>
      <color rgb="FFFF0000"/>
      <name val="Arial"/>
      <family val="2"/>
    </font>
    <font>
      <u/>
      <sz val="10"/>
      <color indexed="12"/>
      <name val="Arial"/>
      <family val="2"/>
    </font>
    <font>
      <b/>
      <sz val="12"/>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2">
    <xf numFmtId="0" fontId="0" fillId="0" borderId="0"/>
    <xf numFmtId="0" fontId="22" fillId="0" borderId="0" applyNumberFormat="0" applyFill="0" applyBorder="0" applyAlignment="0" applyProtection="0">
      <alignment vertical="top"/>
      <protection locked="0"/>
    </xf>
  </cellStyleXfs>
  <cellXfs count="247">
    <xf numFmtId="0" fontId="0" fillId="0" borderId="0" xfId="0"/>
    <xf numFmtId="0" fontId="1" fillId="0" borderId="0" xfId="0" applyFont="1" applyProtection="1">
      <protection hidden="1"/>
    </xf>
    <xf numFmtId="49" fontId="2" fillId="2" borderId="2" xfId="0" applyNumberFormat="1"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49" fontId="2" fillId="2" borderId="3" xfId="0" applyNumberFormat="1" applyFont="1" applyFill="1" applyBorder="1" applyAlignment="1" applyProtection="1">
      <alignment vertical="center"/>
      <protection hidden="1"/>
    </xf>
    <xf numFmtId="49" fontId="3" fillId="0" borderId="0" xfId="0" applyNumberFormat="1" applyFont="1" applyAlignment="1" applyProtection="1">
      <alignment vertical="center"/>
      <protection hidden="1"/>
    </xf>
    <xf numFmtId="0" fontId="1" fillId="3" borderId="0" xfId="0" applyFont="1" applyFill="1" applyAlignment="1" applyProtection="1">
      <alignment vertical="center"/>
      <protection hidden="1"/>
    </xf>
    <xf numFmtId="0" fontId="1" fillId="3" borderId="0" xfId="0" applyFont="1" applyFill="1" applyProtection="1">
      <protection hidden="1"/>
    </xf>
    <xf numFmtId="49" fontId="4" fillId="0" borderId="0" xfId="0" applyNumberFormat="1" applyFont="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0" fontId="1" fillId="0" borderId="0" xfId="0" applyFont="1" applyAlignment="1" applyProtection="1">
      <alignment vertical="center"/>
      <protection hidden="1"/>
    </xf>
    <xf numFmtId="49" fontId="4" fillId="0" borderId="4" xfId="0" applyNumberFormat="1" applyFont="1" applyBorder="1" applyAlignment="1" applyProtection="1">
      <alignment horizontal="center" vertical="center"/>
      <protection hidden="1"/>
    </xf>
    <xf numFmtId="49" fontId="4" fillId="0" borderId="5" xfId="0" applyNumberFormat="1" applyFont="1" applyBorder="1" applyAlignment="1" applyProtection="1">
      <alignment horizontal="center" vertical="center"/>
      <protection hidden="1"/>
    </xf>
    <xf numFmtId="49" fontId="6" fillId="0" borderId="7" xfId="0" applyNumberFormat="1" applyFont="1" applyBorder="1" applyAlignment="1" applyProtection="1">
      <alignment horizontal="center" vertical="center"/>
      <protection hidden="1"/>
    </xf>
    <xf numFmtId="49" fontId="5" fillId="2" borderId="0" xfId="0" applyNumberFormat="1" applyFont="1" applyFill="1" applyAlignment="1" applyProtection="1">
      <alignment horizontal="center" vertical="center"/>
      <protection hidden="1"/>
    </xf>
    <xf numFmtId="164" fontId="7" fillId="0" borderId="0" xfId="0" applyNumberFormat="1" applyFont="1" applyAlignment="1" applyProtection="1">
      <alignment horizontal="center" vertical="center"/>
      <protection hidden="1"/>
    </xf>
    <xf numFmtId="0" fontId="7" fillId="0" borderId="0" xfId="0" applyFont="1" applyAlignment="1" applyProtection="1">
      <alignment vertical="center"/>
      <protection hidden="1"/>
    </xf>
    <xf numFmtId="164" fontId="6" fillId="2" borderId="10" xfId="0" applyNumberFormat="1" applyFont="1" applyFill="1" applyBorder="1" applyAlignment="1" applyProtection="1">
      <alignment horizontal="center" vertical="center"/>
      <protection hidden="1"/>
    </xf>
    <xf numFmtId="49" fontId="6" fillId="2" borderId="10" xfId="0" applyNumberFormat="1" applyFont="1" applyFill="1" applyBorder="1" applyAlignment="1" applyProtection="1">
      <alignment vertical="center"/>
      <protection hidden="1"/>
    </xf>
    <xf numFmtId="49" fontId="6" fillId="0" borderId="0" xfId="0" applyNumberFormat="1" applyFont="1" applyAlignment="1" applyProtection="1">
      <alignment vertical="center"/>
      <protection hidden="1"/>
    </xf>
    <xf numFmtId="49" fontId="12" fillId="0" borderId="0" xfId="0" applyNumberFormat="1" applyFont="1" applyAlignment="1" applyProtection="1">
      <alignment horizontal="right" vertical="top"/>
      <protection hidden="1"/>
    </xf>
    <xf numFmtId="0" fontId="1" fillId="0" borderId="0" xfId="0" applyFont="1" applyAlignment="1" applyProtection="1">
      <alignment vertical="top" wrapText="1"/>
      <protection hidden="1"/>
    </xf>
    <xf numFmtId="49" fontId="6" fillId="0" borderId="0" xfId="0" applyNumberFormat="1" applyFont="1" applyAlignment="1" applyProtection="1">
      <alignment horizontal="left" vertical="center"/>
      <protection hidden="1"/>
    </xf>
    <xf numFmtId="0" fontId="6" fillId="0" borderId="12" xfId="0" applyFont="1" applyBorder="1" applyAlignment="1" applyProtection="1">
      <alignment horizontal="left" vertical="center" wrapText="1" indent="1"/>
      <protection hidden="1"/>
    </xf>
    <xf numFmtId="1" fontId="6" fillId="0" borderId="13" xfId="0" applyNumberFormat="1" applyFont="1" applyBorder="1" applyAlignment="1" applyProtection="1">
      <alignment horizontal="center" vertical="center" wrapText="1"/>
      <protection hidden="1"/>
    </xf>
    <xf numFmtId="2" fontId="6" fillId="0" borderId="13" xfId="0" applyNumberFormat="1" applyFont="1" applyBorder="1" applyAlignment="1" applyProtection="1">
      <alignment horizontal="center" vertical="center" wrapText="1"/>
      <protection hidden="1"/>
    </xf>
    <xf numFmtId="165" fontId="14" fillId="0" borderId="0" xfId="0" applyNumberFormat="1" applyFont="1" applyAlignment="1" applyProtection="1">
      <alignment horizontal="right" vertical="center" wrapText="1"/>
      <protection hidden="1"/>
    </xf>
    <xf numFmtId="49" fontId="6" fillId="0" borderId="15" xfId="0" applyNumberFormat="1" applyFont="1" applyBorder="1" applyAlignment="1" applyProtection="1">
      <alignment horizontal="left" vertical="center" indent="1"/>
      <protection hidden="1"/>
    </xf>
    <xf numFmtId="2" fontId="10" fillId="0" borderId="16" xfId="0" applyNumberFormat="1" applyFont="1" applyBorder="1" applyAlignment="1" applyProtection="1">
      <alignment horizontal="center" vertical="center"/>
      <protection hidden="1"/>
    </xf>
    <xf numFmtId="2" fontId="10" fillId="0" borderId="16" xfId="0" quotePrefix="1" applyNumberFormat="1" applyFont="1" applyBorder="1" applyAlignment="1" applyProtection="1">
      <alignment horizontal="center" vertical="center"/>
      <protection hidden="1"/>
    </xf>
    <xf numFmtId="2" fontId="10" fillId="0" borderId="16" xfId="0" applyNumberFormat="1" applyFont="1" applyBorder="1" applyAlignment="1" applyProtection="1">
      <alignment horizontal="center" vertical="center" wrapText="1"/>
      <protection hidden="1"/>
    </xf>
    <xf numFmtId="164" fontId="15" fillId="0" borderId="0" xfId="0" applyNumberFormat="1" applyFont="1" applyAlignment="1" applyProtection="1">
      <alignment horizontal="right"/>
      <protection hidden="1"/>
    </xf>
    <xf numFmtId="49" fontId="6" fillId="0" borderId="18" xfId="0" applyNumberFormat="1" applyFont="1" applyBorder="1" applyAlignment="1" applyProtection="1">
      <alignment horizontal="left" vertical="center" indent="1"/>
      <protection hidden="1"/>
    </xf>
    <xf numFmtId="1" fontId="10" fillId="0" borderId="19" xfId="0" applyNumberFormat="1" applyFont="1" applyBorder="1" applyAlignment="1" applyProtection="1">
      <alignment horizontal="left" vertical="center" indent="2"/>
      <protection hidden="1"/>
    </xf>
    <xf numFmtId="2" fontId="10" fillId="0" borderId="19" xfId="0" applyNumberFormat="1" applyFont="1" applyBorder="1" applyAlignment="1" applyProtection="1">
      <alignment horizontal="center" vertical="center"/>
      <protection hidden="1"/>
    </xf>
    <xf numFmtId="2" fontId="10" fillId="0" borderId="19" xfId="0" applyNumberFormat="1" applyFont="1" applyBorder="1" applyAlignment="1" applyProtection="1">
      <alignment horizontal="center" vertical="center" wrapText="1"/>
      <protection hidden="1"/>
    </xf>
    <xf numFmtId="2" fontId="10" fillId="0" borderId="19" xfId="0" quotePrefix="1" applyNumberFormat="1" applyFont="1" applyBorder="1" applyAlignment="1" applyProtection="1">
      <alignment horizontal="center" vertical="center"/>
      <protection hidden="1"/>
    </xf>
    <xf numFmtId="49" fontId="6" fillId="4" borderId="18" xfId="0" applyNumberFormat="1" applyFont="1" applyFill="1" applyBorder="1" applyAlignment="1" applyProtection="1">
      <alignment horizontal="left" vertical="center" wrapText="1" indent="1"/>
      <protection hidden="1"/>
    </xf>
    <xf numFmtId="1" fontId="10" fillId="4" borderId="19" xfId="0" applyNumberFormat="1" applyFont="1" applyFill="1" applyBorder="1" applyAlignment="1" applyProtection="1">
      <alignment horizontal="left" vertical="center" indent="2"/>
      <protection hidden="1"/>
    </xf>
    <xf numFmtId="2" fontId="10" fillId="4" borderId="19" xfId="0" applyNumberFormat="1" applyFont="1" applyFill="1" applyBorder="1" applyAlignment="1" applyProtection="1">
      <alignment horizontal="center" vertical="center"/>
      <protection hidden="1"/>
    </xf>
    <xf numFmtId="2" fontId="10" fillId="4" borderId="19" xfId="0" applyNumberFormat="1" applyFont="1" applyFill="1" applyBorder="1" applyAlignment="1" applyProtection="1">
      <alignment horizontal="center" vertical="center" wrapText="1"/>
      <protection hidden="1"/>
    </xf>
    <xf numFmtId="2" fontId="10" fillId="4" borderId="19" xfId="0" quotePrefix="1" applyNumberFormat="1" applyFont="1" applyFill="1" applyBorder="1" applyAlignment="1" applyProtection="1">
      <alignment horizontal="center" vertical="center"/>
      <protection hidden="1"/>
    </xf>
    <xf numFmtId="2" fontId="10" fillId="3" borderId="19" xfId="0" applyNumberFormat="1" applyFont="1" applyFill="1" applyBorder="1" applyAlignment="1" applyProtection="1">
      <alignment horizontal="center" vertical="center"/>
      <protection hidden="1"/>
    </xf>
    <xf numFmtId="2" fontId="10" fillId="3" borderId="19" xfId="0" applyNumberFormat="1" applyFont="1" applyFill="1" applyBorder="1" applyAlignment="1" applyProtection="1">
      <alignment horizontal="center" vertical="center" wrapText="1"/>
      <protection hidden="1"/>
    </xf>
    <xf numFmtId="49" fontId="6" fillId="0" borderId="0" xfId="0" applyNumberFormat="1" applyFont="1" applyAlignment="1" applyProtection="1">
      <alignment horizontal="left" vertical="center" indent="1"/>
      <protection hidden="1"/>
    </xf>
    <xf numFmtId="1" fontId="10" fillId="0" borderId="0" xfId="0" applyNumberFormat="1" applyFont="1" applyAlignment="1" applyProtection="1">
      <alignment horizontal="left" vertical="center" indent="2"/>
      <protection hidden="1"/>
    </xf>
    <xf numFmtId="2" fontId="10" fillId="0" borderId="0" xfId="0" applyNumberFormat="1" applyFont="1" applyAlignment="1" applyProtection="1">
      <alignment horizontal="center" vertical="center"/>
      <protection hidden="1"/>
    </xf>
    <xf numFmtId="2" fontId="10" fillId="0" borderId="0" xfId="0" quotePrefix="1" applyNumberFormat="1" applyFont="1" applyAlignment="1" applyProtection="1">
      <alignment horizontal="center" vertical="center"/>
      <protection hidden="1"/>
    </xf>
    <xf numFmtId="2" fontId="10" fillId="0" borderId="0" xfId="0" applyNumberFormat="1" applyFont="1" applyAlignment="1" applyProtection="1">
      <alignment horizontal="center" vertical="center" wrapText="1"/>
      <protection hidden="1"/>
    </xf>
    <xf numFmtId="166" fontId="8" fillId="0" borderId="0" xfId="0" applyNumberFormat="1" applyFont="1" applyAlignment="1" applyProtection="1">
      <alignment horizontal="center" vertical="center"/>
      <protection hidden="1"/>
    </xf>
    <xf numFmtId="49" fontId="6" fillId="0" borderId="26" xfId="0" applyNumberFormat="1" applyFont="1" applyBorder="1" applyAlignment="1" applyProtection="1">
      <alignment horizontal="left" vertical="center" indent="1"/>
      <protection hidden="1"/>
    </xf>
    <xf numFmtId="1" fontId="10" fillId="0" borderId="27" xfId="0" applyNumberFormat="1" applyFont="1" applyBorder="1" applyAlignment="1" applyProtection="1">
      <alignment horizontal="left" vertical="center" indent="2"/>
      <protection hidden="1"/>
    </xf>
    <xf numFmtId="2" fontId="10" fillId="0" borderId="27" xfId="0" applyNumberFormat="1" applyFont="1" applyBorder="1" applyAlignment="1" applyProtection="1">
      <alignment horizontal="center" vertical="center"/>
      <protection hidden="1"/>
    </xf>
    <xf numFmtId="2" fontId="10" fillId="0" borderId="27" xfId="0" quotePrefix="1" applyNumberFormat="1" applyFont="1" applyBorder="1" applyAlignment="1" applyProtection="1">
      <alignment horizontal="center" vertical="center"/>
      <protection hidden="1"/>
    </xf>
    <xf numFmtId="2" fontId="10" fillId="0" borderId="27" xfId="0" applyNumberFormat="1" applyFont="1" applyBorder="1" applyAlignment="1" applyProtection="1">
      <alignment horizontal="center" vertical="center" wrapText="1"/>
      <protection hidden="1"/>
    </xf>
    <xf numFmtId="1" fontId="10" fillId="0" borderId="16" xfId="0" applyNumberFormat="1" applyFont="1" applyBorder="1" applyAlignment="1" applyProtection="1">
      <alignment horizontal="left" vertical="center" indent="1"/>
      <protection hidden="1"/>
    </xf>
    <xf numFmtId="1" fontId="10" fillId="0" borderId="19" xfId="0" applyNumberFormat="1" applyFont="1" applyBorder="1" applyAlignment="1" applyProtection="1">
      <alignment horizontal="left" vertical="center" indent="1"/>
      <protection hidden="1"/>
    </xf>
    <xf numFmtId="0" fontId="6" fillId="0" borderId="12" xfId="0" applyFont="1" applyBorder="1" applyAlignment="1" applyProtection="1">
      <alignment horizontal="center" vertical="center" wrapText="1"/>
      <protection hidden="1"/>
    </xf>
    <xf numFmtId="49" fontId="6" fillId="0" borderId="15" xfId="0" applyNumberFormat="1" applyFont="1" applyBorder="1" applyAlignment="1" applyProtection="1">
      <alignment horizontal="center" vertical="center"/>
      <protection hidden="1"/>
    </xf>
    <xf numFmtId="49" fontId="6" fillId="0" borderId="18" xfId="0" applyNumberFormat="1" applyFont="1" applyBorder="1" applyAlignment="1" applyProtection="1">
      <alignment horizontal="center" vertical="center"/>
      <protection hidden="1"/>
    </xf>
    <xf numFmtId="1" fontId="10" fillId="0" borderId="8" xfId="0" applyNumberFormat="1" applyFont="1" applyBorder="1" applyAlignment="1" applyProtection="1">
      <alignment horizontal="left" vertical="center" indent="1"/>
      <protection hidden="1"/>
    </xf>
    <xf numFmtId="2" fontId="10" fillId="0" borderId="8" xfId="0" applyNumberFormat="1" applyFont="1" applyBorder="1" applyAlignment="1" applyProtection="1">
      <alignment horizontal="center" vertical="center"/>
      <protection hidden="1"/>
    </xf>
    <xf numFmtId="2" fontId="10" fillId="0" borderId="8" xfId="0" applyNumberFormat="1" applyFont="1" applyBorder="1" applyAlignment="1" applyProtection="1">
      <alignment horizontal="center" vertical="center" wrapText="1"/>
      <protection hidden="1"/>
    </xf>
    <xf numFmtId="49" fontId="6" fillId="0" borderId="4" xfId="0" applyNumberFormat="1" applyFont="1" applyBorder="1" applyAlignment="1" applyProtection="1">
      <alignment horizontal="left" vertical="center" indent="3"/>
      <protection hidden="1"/>
    </xf>
    <xf numFmtId="1" fontId="10" fillId="0" borderId="5" xfId="0" applyNumberFormat="1" applyFont="1" applyBorder="1" applyAlignment="1" applyProtection="1">
      <alignment horizontal="left" vertical="center" indent="1"/>
      <protection hidden="1"/>
    </xf>
    <xf numFmtId="2" fontId="10" fillId="0" borderId="5" xfId="0" applyNumberFormat="1" applyFont="1" applyBorder="1" applyAlignment="1" applyProtection="1">
      <alignment horizontal="center" vertical="center"/>
      <protection hidden="1"/>
    </xf>
    <xf numFmtId="2" fontId="10" fillId="0" borderId="5" xfId="0" quotePrefix="1" applyNumberFormat="1" applyFont="1" applyBorder="1" applyAlignment="1" applyProtection="1">
      <alignment horizontal="center" vertical="center"/>
      <protection hidden="1"/>
    </xf>
    <xf numFmtId="2" fontId="10" fillId="0" borderId="5" xfId="0" applyNumberFormat="1" applyFont="1" applyBorder="1" applyAlignment="1" applyProtection="1">
      <alignment horizontal="center" vertical="center" wrapText="1"/>
      <protection hidden="1"/>
    </xf>
    <xf numFmtId="49" fontId="6" fillId="0" borderId="7" xfId="0" applyNumberFormat="1" applyFont="1" applyBorder="1" applyAlignment="1" applyProtection="1">
      <alignment horizontal="left" vertical="center" indent="3"/>
      <protection hidden="1"/>
    </xf>
    <xf numFmtId="0" fontId="18" fillId="0" borderId="31" xfId="0" applyFont="1" applyBorder="1" applyAlignment="1" applyProtection="1">
      <alignment horizontal="center" vertical="center"/>
      <protection hidden="1"/>
    </xf>
    <xf numFmtId="0" fontId="7" fillId="0" borderId="0" xfId="0" applyFont="1" applyProtection="1">
      <protection hidden="1"/>
    </xf>
    <xf numFmtId="0" fontId="8" fillId="0" borderId="0" xfId="0" applyFont="1" applyAlignment="1" applyProtection="1">
      <alignment horizontal="left" vertical="center" indent="5"/>
      <protection hidden="1"/>
    </xf>
    <xf numFmtId="167" fontId="19" fillId="0" borderId="0" xfId="0" applyNumberFormat="1" applyFont="1" applyAlignment="1" applyProtection="1">
      <alignment horizontal="left" vertical="center"/>
      <protection hidden="1"/>
    </xf>
    <xf numFmtId="0" fontId="8" fillId="0" borderId="0" xfId="0" applyFont="1" applyProtection="1">
      <protection hidden="1"/>
    </xf>
    <xf numFmtId="0" fontId="1" fillId="0" borderId="11" xfId="0" applyFont="1" applyBorder="1" applyAlignment="1" applyProtection="1">
      <alignment vertical="center"/>
      <protection hidden="1"/>
    </xf>
    <xf numFmtId="0" fontId="1" fillId="0" borderId="29" xfId="0" applyFont="1" applyBorder="1" applyAlignment="1" applyProtection="1">
      <alignment vertical="center"/>
      <protection hidden="1"/>
    </xf>
    <xf numFmtId="0" fontId="8" fillId="0" borderId="11" xfId="0" applyFont="1" applyBorder="1" applyAlignment="1" applyProtection="1">
      <alignment horizontal="right" vertical="center"/>
      <protection hidden="1"/>
    </xf>
    <xf numFmtId="0" fontId="1" fillId="5" borderId="29" xfId="0" applyFont="1" applyFill="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22" fillId="5" borderId="18" xfId="1" applyFill="1" applyBorder="1" applyAlignment="1" applyProtection="1">
      <alignment horizontal="center" vertical="center" wrapText="1"/>
      <protection hidden="1"/>
    </xf>
    <xf numFmtId="0" fontId="8" fillId="3" borderId="20" xfId="0" applyFont="1" applyFill="1" applyBorder="1" applyAlignment="1" applyProtection="1">
      <alignment horizontal="center" vertical="center"/>
      <protection hidden="1"/>
    </xf>
    <xf numFmtId="0" fontId="1" fillId="0" borderId="11" xfId="0" applyFont="1" applyBorder="1" applyProtection="1">
      <protection hidden="1"/>
    </xf>
    <xf numFmtId="0" fontId="1" fillId="0" borderId="29" xfId="0" applyFont="1" applyBorder="1" applyProtection="1">
      <protection hidden="1"/>
    </xf>
    <xf numFmtId="0" fontId="8" fillId="0" borderId="18"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164" fontId="1" fillId="0" borderId="29" xfId="0" applyNumberFormat="1" applyFont="1" applyBorder="1" applyAlignment="1" applyProtection="1">
      <alignment horizontal="center" vertical="center"/>
      <protection hidden="1"/>
    </xf>
    <xf numFmtId="0" fontId="8" fillId="0" borderId="34" xfId="0" applyFont="1" applyBorder="1" applyAlignment="1" applyProtection="1">
      <alignment horizontal="right" vertical="center"/>
      <protection hidden="1"/>
    </xf>
    <xf numFmtId="164" fontId="1" fillId="5" borderId="36" xfId="0" applyNumberFormat="1" applyFont="1" applyFill="1" applyBorder="1" applyAlignment="1" applyProtection="1">
      <alignment horizontal="center" vertical="center"/>
      <protection hidden="1"/>
    </xf>
    <xf numFmtId="3" fontId="0" fillId="0" borderId="20" xfId="0" applyNumberFormat="1" applyBorder="1" applyAlignment="1" applyProtection="1">
      <alignment horizontal="center" vertical="center"/>
      <protection hidden="1"/>
    </xf>
    <xf numFmtId="0" fontId="16" fillId="0" borderId="0" xfId="0" applyFont="1" applyAlignment="1" applyProtection="1">
      <alignment horizontal="right" vertical="center" wrapText="1"/>
      <protection hidden="1"/>
    </xf>
    <xf numFmtId="0" fontId="8" fillId="0" borderId="0" xfId="0" applyFont="1" applyAlignment="1" applyProtection="1">
      <alignment vertical="center"/>
      <protection hidden="1"/>
    </xf>
    <xf numFmtId="2" fontId="6" fillId="0" borderId="0" xfId="0" applyNumberFormat="1" applyFont="1" applyAlignment="1" applyProtection="1">
      <alignment horizontal="right" vertical="center" wrapText="1"/>
      <protection hidden="1"/>
    </xf>
    <xf numFmtId="0" fontId="8" fillId="0" borderId="7" xfId="0" applyFont="1" applyBorder="1" applyAlignment="1" applyProtection="1">
      <alignment horizontal="center" vertical="center"/>
      <protection hidden="1"/>
    </xf>
    <xf numFmtId="3" fontId="0" fillId="0" borderId="9" xfId="0" applyNumberFormat="1" applyBorder="1" applyAlignment="1" applyProtection="1">
      <alignment horizontal="center" vertical="center"/>
      <protection hidden="1"/>
    </xf>
    <xf numFmtId="0" fontId="19" fillId="0" borderId="0" xfId="0" applyFont="1" applyAlignment="1" applyProtection="1">
      <alignment horizontal="right" vertical="center"/>
      <protection hidden="1"/>
    </xf>
    <xf numFmtId="166" fontId="19" fillId="0" borderId="0" xfId="0" applyNumberFormat="1" applyFont="1" applyAlignment="1" applyProtection="1">
      <alignment horizontal="center" vertical="center"/>
      <protection hidden="1"/>
    </xf>
    <xf numFmtId="0" fontId="7" fillId="0" borderId="0" xfId="0" applyFont="1" applyAlignment="1" applyProtection="1">
      <alignment horizontal="center" vertical="center"/>
      <protection hidden="1"/>
    </xf>
    <xf numFmtId="167" fontId="18" fillId="0" borderId="0" xfId="0" applyNumberFormat="1" applyFont="1" applyAlignment="1" applyProtection="1">
      <alignment horizontal="center"/>
      <protection hidden="1"/>
    </xf>
    <xf numFmtId="49" fontId="6" fillId="0" borderId="39" xfId="0" applyNumberFormat="1" applyFont="1" applyBorder="1" applyAlignment="1" applyProtection="1">
      <alignment horizontal="left" vertical="center" indent="1"/>
      <protection hidden="1"/>
    </xf>
    <xf numFmtId="1" fontId="10" fillId="0" borderId="40" xfId="0" applyNumberFormat="1" applyFont="1" applyBorder="1" applyAlignment="1" applyProtection="1">
      <alignment horizontal="left" vertical="center" indent="1"/>
      <protection hidden="1"/>
    </xf>
    <xf numFmtId="2" fontId="10" fillId="0" borderId="40" xfId="0" applyNumberFormat="1" applyFont="1" applyBorder="1" applyAlignment="1" applyProtection="1">
      <alignment horizontal="center" vertical="center"/>
      <protection hidden="1"/>
    </xf>
    <xf numFmtId="2" fontId="10" fillId="0" borderId="40" xfId="0" quotePrefix="1" applyNumberFormat="1" applyFont="1" applyBorder="1" applyAlignment="1" applyProtection="1">
      <alignment horizontal="center" vertical="center"/>
      <protection hidden="1"/>
    </xf>
    <xf numFmtId="2" fontId="10" fillId="0" borderId="40" xfId="0" applyNumberFormat="1" applyFont="1" applyBorder="1" applyAlignment="1" applyProtection="1">
      <alignment horizontal="center" vertical="center" wrapText="1"/>
      <protection hidden="1"/>
    </xf>
    <xf numFmtId="1" fontId="10" fillId="0" borderId="27" xfId="0" applyNumberFormat="1" applyFont="1" applyBorder="1" applyAlignment="1" applyProtection="1">
      <alignment horizontal="left" vertical="center" indent="1"/>
      <protection hidden="1"/>
    </xf>
    <xf numFmtId="49" fontId="6" fillId="0" borderId="12" xfId="0" applyNumberFormat="1" applyFont="1" applyBorder="1" applyAlignment="1" applyProtection="1">
      <alignment horizontal="left" vertical="center" indent="1"/>
      <protection hidden="1"/>
    </xf>
    <xf numFmtId="1" fontId="10" fillId="0" borderId="13" xfId="0" applyNumberFormat="1" applyFont="1" applyBorder="1" applyAlignment="1" applyProtection="1">
      <alignment horizontal="left" vertical="center" indent="1"/>
      <protection hidden="1"/>
    </xf>
    <xf numFmtId="2" fontId="10" fillId="0" borderId="13" xfId="0" applyNumberFormat="1" applyFont="1" applyBorder="1" applyAlignment="1" applyProtection="1">
      <alignment horizontal="center" vertical="center"/>
      <protection hidden="1"/>
    </xf>
    <xf numFmtId="2" fontId="10" fillId="0" borderId="13" xfId="0" applyNumberFormat="1" applyFont="1" applyBorder="1" applyAlignment="1" applyProtection="1">
      <alignment horizontal="center" vertical="center" wrapText="1"/>
      <protection hidden="1"/>
    </xf>
    <xf numFmtId="49" fontId="6" fillId="0" borderId="8" xfId="0" applyNumberFormat="1" applyFont="1" applyBorder="1" applyAlignment="1" applyProtection="1">
      <alignment horizontal="center" vertical="center"/>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49" fontId="6" fillId="0" borderId="4" xfId="0" applyNumberFormat="1" applyFont="1" applyBorder="1" applyAlignment="1" applyProtection="1">
      <alignment horizontal="left" vertical="center" indent="1"/>
      <protection hidden="1"/>
    </xf>
    <xf numFmtId="1" fontId="10" fillId="0" borderId="5" xfId="0" applyNumberFormat="1" applyFont="1" applyBorder="1" applyAlignment="1" applyProtection="1">
      <alignment horizontal="left" vertical="center" indent="2"/>
      <protection hidden="1"/>
    </xf>
    <xf numFmtId="49" fontId="6" fillId="0" borderId="8" xfId="0" applyNumberFormat="1" applyFont="1" applyBorder="1" applyAlignment="1" applyProtection="1">
      <alignment horizontal="center" vertical="center"/>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2" fontId="10" fillId="0" borderId="19" xfId="0" applyNumberFormat="1" applyFont="1" applyFill="1" applyBorder="1" applyAlignment="1" applyProtection="1">
      <alignment horizontal="center" vertical="center"/>
      <protection hidden="1"/>
    </xf>
    <xf numFmtId="2" fontId="10" fillId="0" borderId="19" xfId="0" applyNumberFormat="1" applyFont="1" applyFill="1" applyBorder="1" applyAlignment="1" applyProtection="1">
      <alignment horizontal="center" vertical="center" wrapText="1"/>
      <protection hidden="1"/>
    </xf>
    <xf numFmtId="2" fontId="10" fillId="0" borderId="8" xfId="0" applyNumberFormat="1" applyFont="1" applyFill="1" applyBorder="1" applyAlignment="1" applyProtection="1">
      <alignment horizontal="center" vertical="center"/>
      <protection hidden="1"/>
    </xf>
    <xf numFmtId="2" fontId="10" fillId="0" borderId="8" xfId="0" applyNumberFormat="1" applyFont="1" applyFill="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49" fontId="10" fillId="0" borderId="0" xfId="0" applyNumberFormat="1" applyFont="1" applyAlignment="1" applyProtection="1">
      <alignment horizontal="left" vertical="center"/>
      <protection hidden="1"/>
    </xf>
    <xf numFmtId="49" fontId="6" fillId="0" borderId="8" xfId="0" applyNumberFormat="1" applyFont="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protection hidden="1"/>
    </xf>
    <xf numFmtId="49" fontId="6" fillId="0" borderId="8" xfId="0" applyNumberFormat="1" applyFont="1" applyBorder="1" applyAlignment="1" applyProtection="1">
      <alignment horizontal="center" vertical="center"/>
      <protection hidden="1"/>
    </xf>
    <xf numFmtId="0" fontId="1" fillId="0" borderId="0" xfId="0" applyFont="1" applyAlignment="1" applyProtection="1">
      <alignment horizontal="center"/>
      <protection hidden="1"/>
    </xf>
    <xf numFmtId="0" fontId="18" fillId="0" borderId="0" xfId="0" applyFont="1" applyAlignment="1" applyProtection="1">
      <alignment vertical="center"/>
      <protection hidden="1"/>
    </xf>
    <xf numFmtId="0" fontId="17" fillId="0" borderId="0" xfId="0" applyFont="1" applyAlignment="1" applyProtection="1">
      <alignment horizontal="left" vertical="center"/>
      <protection hidden="1"/>
    </xf>
    <xf numFmtId="0" fontId="17" fillId="0" borderId="0" xfId="0" applyFont="1" applyAlignment="1" applyProtection="1">
      <alignment horizontal="left"/>
      <protection hidden="1"/>
    </xf>
    <xf numFmtId="49" fontId="5" fillId="2" borderId="1" xfId="0" applyNumberFormat="1" applyFont="1" applyFill="1" applyBorder="1" applyAlignment="1" applyProtection="1">
      <alignment horizontal="center" vertical="center" wrapText="1"/>
      <protection hidden="1"/>
    </xf>
    <xf numFmtId="49" fontId="5" fillId="2" borderId="2" xfId="0" applyNumberFormat="1" applyFont="1" applyFill="1" applyBorder="1" applyAlignment="1" applyProtection="1">
      <alignment horizontal="center" vertical="center"/>
      <protection hidden="1"/>
    </xf>
    <xf numFmtId="49" fontId="5" fillId="2" borderId="3" xfId="0" applyNumberFormat="1" applyFont="1" applyFill="1" applyBorder="1" applyAlignment="1" applyProtection="1">
      <alignment horizontal="center" vertical="center"/>
      <protection hidden="1"/>
    </xf>
    <xf numFmtId="0" fontId="18" fillId="0" borderId="30" xfId="0" applyFont="1" applyBorder="1" applyAlignment="1" applyProtection="1">
      <alignment horizontal="left" vertical="center" wrapText="1"/>
      <protection hidden="1"/>
    </xf>
    <xf numFmtId="0" fontId="18" fillId="0" borderId="34" xfId="0" applyFont="1" applyBorder="1" applyAlignment="1" applyProtection="1">
      <alignment horizontal="left" vertical="center" wrapText="1"/>
      <protection hidden="1"/>
    </xf>
    <xf numFmtId="0" fontId="18" fillId="0" borderId="32" xfId="0" applyFont="1" applyBorder="1" applyAlignment="1" applyProtection="1">
      <alignment horizontal="center" vertical="center" wrapText="1"/>
      <protection hidden="1"/>
    </xf>
    <xf numFmtId="0" fontId="18" fillId="0" borderId="35" xfId="0" applyFont="1" applyBorder="1" applyAlignment="1" applyProtection="1">
      <alignment horizontal="center" vertical="center" wrapText="1"/>
      <protection hidden="1"/>
    </xf>
    <xf numFmtId="0" fontId="18" fillId="0" borderId="32"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xf numFmtId="0" fontId="18" fillId="0" borderId="33" xfId="0" applyFont="1" applyBorder="1" applyAlignment="1" applyProtection="1">
      <alignment horizontal="center" vertical="center" wrapText="1"/>
      <protection hidden="1"/>
    </xf>
    <xf numFmtId="0" fontId="18" fillId="0" borderId="36" xfId="0" applyFont="1" applyBorder="1" applyAlignment="1" applyProtection="1">
      <alignment horizontal="center" vertical="center" wrapText="1"/>
      <protection hidden="1"/>
    </xf>
    <xf numFmtId="0" fontId="8" fillId="0" borderId="0" xfId="0" applyFont="1" applyAlignment="1" applyProtection="1">
      <alignment horizontal="left"/>
      <protection hidden="1"/>
    </xf>
    <xf numFmtId="0" fontId="17" fillId="0" borderId="1" xfId="0" applyFont="1" applyBorder="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8" fillId="0" borderId="31" xfId="0" applyFont="1" applyBorder="1" applyAlignment="1" applyProtection="1">
      <alignment horizontal="center" vertical="center" wrapText="1"/>
      <protection hidden="1"/>
    </xf>
    <xf numFmtId="0" fontId="18" fillId="0" borderId="32" xfId="0" applyFont="1" applyBorder="1" applyAlignment="1" applyProtection="1">
      <alignment horizontal="left" vertical="center" wrapText="1"/>
      <protection hidden="1"/>
    </xf>
    <xf numFmtId="0" fontId="18" fillId="0" borderId="33" xfId="0" applyFont="1" applyBorder="1" applyAlignment="1" applyProtection="1">
      <alignment horizontal="left" vertical="center" wrapText="1"/>
      <protection hidden="1"/>
    </xf>
    <xf numFmtId="0" fontId="18" fillId="0" borderId="35" xfId="0" applyFont="1" applyBorder="1" applyAlignment="1" applyProtection="1">
      <alignment horizontal="left" vertical="center" wrapText="1"/>
      <protection hidden="1"/>
    </xf>
    <xf numFmtId="0" fontId="18" fillId="0" borderId="36" xfId="0" applyFont="1" applyBorder="1" applyAlignment="1" applyProtection="1">
      <alignment horizontal="left" vertical="center" wrapText="1"/>
      <protection hidden="1"/>
    </xf>
    <xf numFmtId="3" fontId="18" fillId="0" borderId="24" xfId="0" applyNumberFormat="1" applyFont="1" applyBorder="1" applyAlignment="1" applyProtection="1">
      <alignment horizontal="center" vertical="center" wrapText="1"/>
      <protection hidden="1"/>
    </xf>
    <xf numFmtId="0" fontId="18" fillId="0" borderId="24" xfId="0" applyFont="1" applyBorder="1" applyAlignment="1" applyProtection="1">
      <alignment horizontal="center" vertical="center" wrapText="1"/>
      <protection hidden="1"/>
    </xf>
    <xf numFmtId="165" fontId="6" fillId="0" borderId="13" xfId="0" applyNumberFormat="1" applyFont="1" applyBorder="1" applyAlignment="1" applyProtection="1">
      <alignment horizontal="center" vertical="center" wrapText="1"/>
      <protection hidden="1"/>
    </xf>
    <xf numFmtId="165" fontId="6" fillId="0" borderId="14" xfId="0" applyNumberFormat="1" applyFont="1" applyBorder="1" applyAlignment="1" applyProtection="1">
      <alignment horizontal="center" vertical="center" wrapText="1"/>
      <protection hidden="1"/>
    </xf>
    <xf numFmtId="166" fontId="8" fillId="0" borderId="5" xfId="0" applyNumberFormat="1" applyFont="1" applyBorder="1" applyAlignment="1" applyProtection="1">
      <alignment horizontal="center" vertical="center"/>
      <protection hidden="1"/>
    </xf>
    <xf numFmtId="166" fontId="8" fillId="0" borderId="6" xfId="0" applyNumberFormat="1" applyFont="1" applyBorder="1" applyAlignment="1" applyProtection="1">
      <alignment horizontal="center" vertical="center"/>
      <protection hidden="1"/>
    </xf>
    <xf numFmtId="166" fontId="8" fillId="0" borderId="8" xfId="0" applyNumberFormat="1" applyFont="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166" fontId="8" fillId="0" borderId="19" xfId="0" applyNumberFormat="1" applyFont="1" applyBorder="1" applyAlignment="1" applyProtection="1">
      <alignment horizontal="center" vertical="center"/>
      <protection hidden="1"/>
    </xf>
    <xf numFmtId="166" fontId="8" fillId="0" borderId="20" xfId="0" applyNumberFormat="1" applyFont="1" applyBorder="1" applyAlignment="1" applyProtection="1">
      <alignment horizontal="center" vertical="center"/>
      <protection hidden="1"/>
    </xf>
    <xf numFmtId="49" fontId="5" fillId="2" borderId="1" xfId="0" applyNumberFormat="1" applyFont="1" applyFill="1" applyBorder="1" applyAlignment="1" applyProtection="1">
      <alignment horizontal="center" vertical="center"/>
      <protection hidden="1"/>
    </xf>
    <xf numFmtId="166" fontId="8" fillId="0" borderId="16" xfId="0" applyNumberFormat="1" applyFont="1" applyBorder="1" applyAlignment="1" applyProtection="1">
      <alignment horizontal="center" vertical="center"/>
      <protection hidden="1"/>
    </xf>
    <xf numFmtId="166" fontId="8" fillId="0" borderId="17" xfId="0" applyNumberFormat="1" applyFont="1" applyBorder="1" applyAlignment="1" applyProtection="1">
      <alignment horizontal="center" vertical="center"/>
      <protection hidden="1"/>
    </xf>
    <xf numFmtId="166" fontId="8" fillId="0" borderId="13" xfId="0" applyNumberFormat="1" applyFont="1" applyBorder="1" applyAlignment="1" applyProtection="1">
      <alignment horizontal="center" vertical="center"/>
      <protection hidden="1"/>
    </xf>
    <xf numFmtId="166" fontId="8" fillId="0" borderId="14" xfId="0" applyNumberFormat="1"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29" xfId="0" applyFont="1" applyBorder="1" applyAlignment="1" applyProtection="1">
      <alignment horizontal="center" vertical="center"/>
      <protection hidden="1"/>
    </xf>
    <xf numFmtId="166" fontId="23" fillId="0" borderId="27" xfId="0" applyNumberFormat="1" applyFont="1" applyBorder="1" applyAlignment="1" applyProtection="1">
      <alignment horizontal="center" vertical="center"/>
      <protection hidden="1"/>
    </xf>
    <xf numFmtId="166" fontId="23" fillId="0" borderId="28" xfId="0" applyNumberFormat="1" applyFont="1" applyBorder="1" applyAlignment="1" applyProtection="1">
      <alignment horizontal="center" vertical="center"/>
      <protection hidden="1"/>
    </xf>
    <xf numFmtId="166" fontId="8" fillId="0" borderId="40" xfId="0" applyNumberFormat="1" applyFont="1" applyBorder="1" applyAlignment="1" applyProtection="1">
      <alignment horizontal="center" vertical="center"/>
      <protection hidden="1"/>
    </xf>
    <xf numFmtId="166" fontId="8" fillId="0" borderId="41" xfId="0" applyNumberFormat="1" applyFont="1" applyBorder="1" applyAlignment="1" applyProtection="1">
      <alignment horizontal="center" vertical="center"/>
      <protection hidden="1"/>
    </xf>
    <xf numFmtId="166" fontId="8" fillId="0" borderId="42" xfId="0" applyNumberFormat="1" applyFont="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166" fontId="8" fillId="3" borderId="21" xfId="0" applyNumberFormat="1" applyFont="1" applyFill="1" applyBorder="1" applyAlignment="1" applyProtection="1">
      <alignment horizontal="center" vertical="center"/>
      <protection hidden="1"/>
    </xf>
    <xf numFmtId="166" fontId="8" fillId="3" borderId="22" xfId="0" applyNumberFormat="1" applyFont="1" applyFill="1" applyBorder="1" applyAlignment="1" applyProtection="1">
      <alignment horizontal="center" vertical="center"/>
      <protection hidden="1"/>
    </xf>
    <xf numFmtId="166" fontId="8" fillId="0" borderId="21" xfId="0" applyNumberFormat="1" applyFont="1" applyFill="1" applyBorder="1" applyAlignment="1" applyProtection="1">
      <alignment horizontal="center" vertical="center"/>
      <protection hidden="1"/>
    </xf>
    <xf numFmtId="166" fontId="8" fillId="0" borderId="22" xfId="0" applyNumberFormat="1" applyFont="1" applyFill="1" applyBorder="1" applyAlignment="1" applyProtection="1">
      <alignment horizontal="center" vertical="center"/>
      <protection hidden="1"/>
    </xf>
    <xf numFmtId="49" fontId="16" fillId="0" borderId="23" xfId="0" applyNumberFormat="1" applyFont="1" applyBorder="1" applyAlignment="1" applyProtection="1">
      <alignment horizontal="left" vertical="center"/>
      <protection hidden="1"/>
    </xf>
    <xf numFmtId="49" fontId="16" fillId="0" borderId="24" xfId="0" applyNumberFormat="1" applyFont="1" applyBorder="1" applyAlignment="1" applyProtection="1">
      <alignment horizontal="left" vertical="center"/>
      <protection hidden="1"/>
    </xf>
    <xf numFmtId="49" fontId="16" fillId="0" borderId="25" xfId="0" applyNumberFormat="1" applyFont="1" applyBorder="1" applyAlignment="1" applyProtection="1">
      <alignment horizontal="left" vertical="center"/>
      <protection hidden="1"/>
    </xf>
    <xf numFmtId="166" fontId="8" fillId="0" borderId="27" xfId="0" applyNumberFormat="1" applyFont="1" applyBorder="1" applyAlignment="1" applyProtection="1">
      <alignment horizontal="center" vertical="center"/>
      <protection hidden="1"/>
    </xf>
    <xf numFmtId="166" fontId="8" fillId="0" borderId="28" xfId="0" applyNumberFormat="1" applyFont="1" applyBorder="1" applyAlignment="1" applyProtection="1">
      <alignment horizontal="center" vertical="center"/>
      <protection hidden="1"/>
    </xf>
    <xf numFmtId="166" fontId="8" fillId="4" borderId="19" xfId="0" applyNumberFormat="1" applyFont="1" applyFill="1" applyBorder="1" applyAlignment="1" applyProtection="1">
      <alignment horizontal="center" vertical="center"/>
      <protection hidden="1"/>
    </xf>
    <xf numFmtId="166" fontId="8" fillId="4" borderId="20" xfId="0" applyNumberFormat="1" applyFont="1" applyFill="1" applyBorder="1" applyAlignment="1" applyProtection="1">
      <alignment horizontal="center" vertical="center"/>
      <protection hidden="1"/>
    </xf>
    <xf numFmtId="49" fontId="10" fillId="0" borderId="0" xfId="0" applyNumberFormat="1" applyFont="1" applyAlignment="1" applyProtection="1">
      <alignment horizontal="left" vertical="center"/>
      <protection hidden="1"/>
    </xf>
    <xf numFmtId="49" fontId="6" fillId="0" borderId="0" xfId="0" applyNumberFormat="1" applyFont="1" applyAlignment="1" applyProtection="1">
      <alignment horizontal="center" vertical="center" wrapText="1"/>
      <protection hidden="1"/>
    </xf>
    <xf numFmtId="49" fontId="6" fillId="0" borderId="0" xfId="0" applyNumberFormat="1" applyFont="1" applyAlignment="1" applyProtection="1">
      <alignment horizontal="center" vertical="center"/>
      <protection hidden="1"/>
    </xf>
    <xf numFmtId="49" fontId="17" fillId="6" borderId="1" xfId="0" applyNumberFormat="1" applyFont="1" applyFill="1" applyBorder="1" applyAlignment="1" applyProtection="1">
      <alignment horizontal="center" vertical="center" wrapText="1"/>
      <protection hidden="1"/>
    </xf>
    <xf numFmtId="49" fontId="17" fillId="6" borderId="2" xfId="0" applyNumberFormat="1" applyFont="1" applyFill="1" applyBorder="1" applyAlignment="1" applyProtection="1">
      <alignment horizontal="center" vertical="center"/>
      <protection hidden="1"/>
    </xf>
    <xf numFmtId="49" fontId="17" fillId="6" borderId="3" xfId="0" applyNumberFormat="1" applyFont="1" applyFill="1" applyBorder="1" applyAlignment="1" applyProtection="1">
      <alignment horizontal="center" vertical="center"/>
      <protection hidden="1"/>
    </xf>
    <xf numFmtId="49" fontId="12" fillId="0" borderId="0" xfId="0" applyNumberFormat="1" applyFont="1" applyAlignment="1" applyProtection="1">
      <alignment horizontal="right" vertical="top" indent="3"/>
      <protection hidden="1"/>
    </xf>
    <xf numFmtId="0" fontId="8" fillId="0" borderId="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30"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29" xfId="0" applyFont="1" applyBorder="1" applyAlignment="1" applyProtection="1">
      <alignment horizontal="center" vertical="center" wrapText="1"/>
      <protection hidden="1"/>
    </xf>
    <xf numFmtId="0" fontId="18" fillId="0" borderId="37" xfId="0" applyFont="1" applyBorder="1" applyAlignment="1" applyProtection="1">
      <alignment horizontal="center" vertical="center" wrapText="1"/>
      <protection hidden="1"/>
    </xf>
    <xf numFmtId="0" fontId="18" fillId="0" borderId="38" xfId="0" applyFont="1" applyBorder="1" applyAlignment="1" applyProtection="1">
      <alignment horizontal="center" vertical="center" wrapText="1"/>
      <protection hidden="1"/>
    </xf>
    <xf numFmtId="0" fontId="7" fillId="0" borderId="0" xfId="0" applyFont="1" applyAlignment="1" applyProtection="1">
      <alignment horizontal="right" vertical="center"/>
      <protection hidden="1"/>
    </xf>
    <xf numFmtId="49" fontId="11" fillId="0" borderId="0" xfId="0" applyNumberFormat="1" applyFont="1" applyAlignment="1" applyProtection="1">
      <alignment horizontal="left" vertical="center"/>
      <protection hidden="1"/>
    </xf>
    <xf numFmtId="0" fontId="6" fillId="2" borderId="10" xfId="0" applyFont="1" applyFill="1" applyBorder="1" applyAlignment="1" applyProtection="1">
      <alignment horizontal="right" vertical="center"/>
      <protection hidden="1"/>
    </xf>
    <xf numFmtId="49" fontId="2" fillId="2" borderId="1" xfId="0" applyNumberFormat="1" applyFont="1" applyFill="1" applyBorder="1" applyAlignment="1" applyProtection="1">
      <alignment horizontal="right" vertical="center"/>
      <protection hidden="1"/>
    </xf>
    <xf numFmtId="49" fontId="2" fillId="2" borderId="2" xfId="0" applyNumberFormat="1" applyFont="1" applyFill="1" applyBorder="1" applyAlignment="1" applyProtection="1">
      <alignment horizontal="right" vertical="center"/>
      <protection hidden="1"/>
    </xf>
    <xf numFmtId="49" fontId="5" fillId="0" borderId="5" xfId="0" applyNumberFormat="1" applyFont="1" applyBorder="1" applyAlignment="1" applyProtection="1">
      <alignment horizontal="center" vertical="center"/>
      <protection hidden="1"/>
    </xf>
    <xf numFmtId="49" fontId="5" fillId="0" borderId="6" xfId="0" applyNumberFormat="1" applyFont="1" applyBorder="1" applyAlignment="1" applyProtection="1">
      <alignment horizontal="center" vertical="center"/>
      <protection hidden="1"/>
    </xf>
    <xf numFmtId="49" fontId="6" fillId="0" borderId="8" xfId="0" applyNumberFormat="1" applyFont="1" applyBorder="1" applyAlignment="1" applyProtection="1">
      <alignment horizontal="left" vertical="center" wrapText="1" indent="3"/>
      <protection hidden="1"/>
    </xf>
    <xf numFmtId="49" fontId="6" fillId="0" borderId="8" xfId="0" applyNumberFormat="1" applyFont="1" applyBorder="1" applyAlignment="1" applyProtection="1">
      <alignment horizontal="left" vertical="center" indent="3"/>
      <protection hidden="1"/>
    </xf>
    <xf numFmtId="49" fontId="6" fillId="0" borderId="8" xfId="0" applyNumberFormat="1" applyFont="1" applyBorder="1" applyAlignment="1" applyProtection="1">
      <alignment horizontal="center" vertical="center"/>
      <protection hidden="1"/>
    </xf>
    <xf numFmtId="49" fontId="6" fillId="0" borderId="9" xfId="0" applyNumberFormat="1" applyFont="1" applyBorder="1" applyAlignment="1" applyProtection="1">
      <alignment horizontal="center" vertical="center"/>
      <protection hidden="1"/>
    </xf>
    <xf numFmtId="0" fontId="7" fillId="2" borderId="0" xfId="0" applyFont="1" applyFill="1" applyAlignment="1" applyProtection="1">
      <alignment horizontal="right" vertical="center"/>
      <protection hidden="1"/>
    </xf>
    <xf numFmtId="0" fontId="8" fillId="2" borderId="10" xfId="0" applyFont="1" applyFill="1" applyBorder="1" applyAlignment="1" applyProtection="1">
      <alignment horizontal="center" vertical="center"/>
      <protection hidden="1"/>
    </xf>
    <xf numFmtId="49" fontId="6" fillId="6" borderId="1" xfId="0" applyNumberFormat="1" applyFont="1" applyFill="1" applyBorder="1" applyAlignment="1" applyProtection="1">
      <alignment horizontal="center" vertical="center" wrapText="1"/>
      <protection hidden="1"/>
    </xf>
    <xf numFmtId="49" fontId="6" fillId="6" borderId="2" xfId="0" applyNumberFormat="1" applyFont="1" applyFill="1" applyBorder="1" applyAlignment="1" applyProtection="1">
      <alignment horizontal="center" vertical="center" wrapText="1"/>
      <protection hidden="1"/>
    </xf>
    <xf numFmtId="49" fontId="6" fillId="6" borderId="3" xfId="0" applyNumberFormat="1" applyFont="1" applyFill="1" applyBorder="1" applyAlignment="1" applyProtection="1">
      <alignment horizontal="center" vertical="center" wrapText="1"/>
      <protection hidden="1"/>
    </xf>
  </cellXfs>
  <cellStyles count="2">
    <cellStyle name="Hyperlink 2" xfId="1" xr:uid="{53D8E4DE-49E3-4AF6-9D49-D98CCC2B39A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t.ny.gov/main/business-center/contractors/construction-division/fuel-asphalt-steel-price-adjustments?nd=nysdot"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dot.ny.gov/main/business-center/contractors/construction-division/fuel-asphalt-steel-price-adjustments?nd=nysdo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t.ny.gov/main/business-center/contractors/construction-division/fuel-asphalt-steel-price-adjustments?nd=nysdo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t.ny.gov/main/business-center/contractors/construction-division/fuel-asphalt-steel-price-adjustments?nd=nysdo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t.ny.gov/main/business-center/contractors/construction-division/fuel-asphalt-steel-price-adjustments?nd=nysdo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t.ny.gov/main/business-center/contractors/construction-division/fuel-asphalt-steel-price-adjustments?nd=nysdo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ot.ny.gov/main/business-center/contractors/construction-division/fuel-asphalt-steel-price-adjustments?nd=nysdo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dot.ny.gov/main/business-center/contractors/construction-division/fuel-asphalt-steel-price-adjustments?nd=nysdo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ot.ny.gov/main/business-center/contractors/construction-division/fuel-asphalt-steel-price-adjustments?nd=nysdo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dot.ny.gov/main/business-center/contractors/construction-division/fuel-asphalt-steel-price-adjustments?nd=nysdo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8FD42-3880-406B-8DC1-C1B5A841BC3E}">
  <dimension ref="B1:Q156"/>
  <sheetViews>
    <sheetView showGridLines="0" showRowColHeaders="0" tabSelected="1" zoomScaleNormal="100" workbookViewId="0">
      <selection activeCell="G4" sqref="G4:H4"/>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January</v>
      </c>
      <c r="G1" s="3">
        <f>K8</f>
        <v>2025</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55" t="s">
        <v>153</v>
      </c>
      <c r="G4" s="240" t="s">
        <v>154</v>
      </c>
      <c r="H4" s="241"/>
      <c r="I4" s="154"/>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January 1, 2025</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53"/>
      <c r="J8" s="76" t="s">
        <v>121</v>
      </c>
      <c r="K8" s="77">
        <v>2025</v>
      </c>
      <c r="M8" s="229"/>
      <c r="N8" s="230"/>
    </row>
    <row r="9" spans="2:17" ht="24" customHeight="1" x14ac:dyDescent="0.25">
      <c r="B9" s="215" t="s">
        <v>10</v>
      </c>
      <c r="C9" s="215"/>
      <c r="D9" s="215"/>
      <c r="E9" s="215"/>
      <c r="F9" s="215"/>
      <c r="G9" s="215"/>
      <c r="H9" s="215"/>
      <c r="I9" s="153"/>
      <c r="J9" s="76" t="s">
        <v>122</v>
      </c>
      <c r="K9" s="77" t="s">
        <v>127</v>
      </c>
      <c r="L9" s="78"/>
      <c r="M9" s="79" t="s">
        <v>124</v>
      </c>
      <c r="N9" s="80">
        <v>2024</v>
      </c>
    </row>
    <row r="10" spans="2:17" ht="24" customHeight="1" thickBot="1" x14ac:dyDescent="0.3">
      <c r="B10" s="232" t="s">
        <v>11</v>
      </c>
      <c r="C10" s="232"/>
      <c r="D10" s="233" t="str">
        <f>CONCATENATE("The ",F1," ",G1," Average is")</f>
        <v>The January 2025 Average is</v>
      </c>
      <c r="E10" s="233"/>
      <c r="F10" s="233"/>
      <c r="G10" s="17">
        <f>K13</f>
        <v>591</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53"/>
      <c r="J13" s="87" t="s">
        <v>130</v>
      </c>
      <c r="K13" s="88">
        <v>591</v>
      </c>
      <c r="M13" s="83" t="s">
        <v>131</v>
      </c>
      <c r="N13" s="85" t="s">
        <v>106</v>
      </c>
      <c r="P13" s="21"/>
      <c r="Q13" s="21"/>
    </row>
    <row r="14" spans="2:17" ht="24" customHeight="1" x14ac:dyDescent="0.25">
      <c r="B14" s="215" t="s">
        <v>15</v>
      </c>
      <c r="C14" s="215"/>
      <c r="D14" s="215"/>
      <c r="E14" s="215"/>
      <c r="F14" s="215"/>
      <c r="G14" s="215"/>
      <c r="H14" s="215"/>
      <c r="I14" s="153"/>
      <c r="J14" s="1"/>
      <c r="K14" s="1"/>
      <c r="M14" s="83" t="s">
        <v>123</v>
      </c>
      <c r="N14" s="89">
        <v>604</v>
      </c>
      <c r="P14" s="21"/>
      <c r="Q14" s="21"/>
    </row>
    <row r="15" spans="2:17" ht="24" customHeight="1" x14ac:dyDescent="0.25">
      <c r="B15" s="215" t="s">
        <v>16</v>
      </c>
      <c r="C15" s="215"/>
      <c r="D15" s="215"/>
      <c r="E15" s="215"/>
      <c r="F15" s="215"/>
      <c r="G15" s="215"/>
      <c r="H15" s="215"/>
      <c r="I15" s="153"/>
      <c r="J15" s="1"/>
      <c r="K15" s="1"/>
      <c r="M15" s="83" t="s">
        <v>132</v>
      </c>
      <c r="N15" s="89">
        <v>623</v>
      </c>
      <c r="P15" s="21"/>
      <c r="Q15" s="21"/>
    </row>
    <row r="16" spans="2:17" ht="24" customHeight="1" x14ac:dyDescent="0.25">
      <c r="B16" s="215" t="s">
        <v>17</v>
      </c>
      <c r="C16" s="215"/>
      <c r="D16" s="215"/>
      <c r="E16" s="215"/>
      <c r="F16" s="215"/>
      <c r="G16" s="215"/>
      <c r="H16" s="215"/>
      <c r="I16" s="153"/>
      <c r="J16" s="1"/>
      <c r="K16" s="1"/>
      <c r="M16" s="83" t="s">
        <v>133</v>
      </c>
      <c r="N16" s="89">
        <v>628</v>
      </c>
      <c r="P16" s="21"/>
      <c r="Q16" s="21"/>
    </row>
    <row r="17" spans="2:17" ht="24" customHeight="1" x14ac:dyDescent="0.25">
      <c r="B17" s="215" t="s">
        <v>18</v>
      </c>
      <c r="C17" s="215"/>
      <c r="D17" s="215"/>
      <c r="E17" s="215"/>
      <c r="F17" s="215"/>
      <c r="G17" s="215"/>
      <c r="H17" s="215"/>
      <c r="I17" s="153"/>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44.25" customHeight="1" thickBot="1" x14ac:dyDescent="0.3">
      <c r="B19" s="218" t="s">
        <v>169</v>
      </c>
      <c r="C19" s="219"/>
      <c r="D19" s="219"/>
      <c r="E19" s="219"/>
      <c r="F19" s="219"/>
      <c r="G19" s="219"/>
      <c r="H19" s="220"/>
      <c r="I19" s="9"/>
      <c r="J19" s="92"/>
      <c r="K19" s="91"/>
      <c r="M19" s="83" t="s">
        <v>136</v>
      </c>
      <c r="N19" s="89">
        <v>621</v>
      </c>
      <c r="P19" s="21"/>
      <c r="Q19" s="21"/>
    </row>
    <row r="20" spans="2:17" ht="33.65" customHeight="1" thickBot="1" x14ac:dyDescent="0.3">
      <c r="B20" s="190" t="s">
        <v>20</v>
      </c>
      <c r="C20" s="161"/>
      <c r="D20" s="161"/>
      <c r="E20" s="161"/>
      <c r="F20" s="161"/>
      <c r="G20" s="161"/>
      <c r="H20" s="162"/>
      <c r="I20" s="26"/>
      <c r="J20" s="92"/>
      <c r="K20" s="91"/>
      <c r="M20" s="83" t="s">
        <v>137</v>
      </c>
      <c r="N20" s="89">
        <v>606</v>
      </c>
      <c r="P20" s="21"/>
      <c r="Q20" s="21"/>
    </row>
    <row r="21" spans="2:17" ht="40.5" customHeight="1" thickBot="1" x14ac:dyDescent="0.35">
      <c r="B21" s="23" t="s">
        <v>21</v>
      </c>
      <c r="C21" s="24" t="s">
        <v>22</v>
      </c>
      <c r="D21" s="25" t="s">
        <v>23</v>
      </c>
      <c r="E21" s="25" t="s">
        <v>24</v>
      </c>
      <c r="F21" s="25" t="s">
        <v>25</v>
      </c>
      <c r="G21" s="182" t="s">
        <v>26</v>
      </c>
      <c r="H21" s="183"/>
      <c r="I21" s="31"/>
      <c r="K21" s="91"/>
      <c r="L21" s="1"/>
      <c r="M21" s="83" t="s">
        <v>138</v>
      </c>
      <c r="N21" s="89">
        <v>593</v>
      </c>
      <c r="P21" s="21"/>
      <c r="Q21" s="21"/>
    </row>
    <row r="22" spans="2:17" ht="29.15" customHeight="1" thickBot="1" x14ac:dyDescent="0.35">
      <c r="B22" s="114" t="s">
        <v>27</v>
      </c>
      <c r="C22" s="115" t="s">
        <v>28</v>
      </c>
      <c r="D22" s="65">
        <v>100</v>
      </c>
      <c r="E22" s="66">
        <v>0.2</v>
      </c>
      <c r="F22" s="67">
        <v>100.2</v>
      </c>
      <c r="G22" s="184">
        <f t="shared" ref="G22:G51" si="0">IF((ABS((($K$13-$K$12)/235)*F22/100))&gt;0.01, ((($K$13-$K$12)/235)*F22/100), 0)</f>
        <v>-0.16628936170212763</v>
      </c>
      <c r="H22" s="185" t="e">
        <f t="shared" ref="H22:H27" si="1">IF((ABS((J13-J12)*E22/100))&gt;0.1, (J13-J12)*E22/100, 0)</f>
        <v>#VALUE!</v>
      </c>
      <c r="I22" s="31"/>
      <c r="M22" s="93" t="s">
        <v>139</v>
      </c>
      <c r="N22" s="94">
        <v>591</v>
      </c>
    </row>
    <row r="23" spans="2:17" ht="29.15" customHeight="1" x14ac:dyDescent="0.3">
      <c r="B23" s="32">
        <v>702.30010000000004</v>
      </c>
      <c r="C23" s="33" t="s">
        <v>29</v>
      </c>
      <c r="D23" s="34">
        <v>55</v>
      </c>
      <c r="E23" s="34">
        <v>1.7</v>
      </c>
      <c r="F23" s="35">
        <v>56.7</v>
      </c>
      <c r="G23" s="188">
        <f t="shared" si="0"/>
        <v>-9.4097872340425534E-2</v>
      </c>
      <c r="H23" s="189" t="e">
        <f t="shared" si="1"/>
        <v>#VALUE!</v>
      </c>
      <c r="I23" s="31"/>
      <c r="M23" s="79"/>
      <c r="N23" s="80">
        <v>2025</v>
      </c>
    </row>
    <row r="24" spans="2:17" ht="29.15" customHeight="1" x14ac:dyDescent="0.3">
      <c r="B24" s="32">
        <v>702.30020000000002</v>
      </c>
      <c r="C24" s="33" t="s">
        <v>30</v>
      </c>
      <c r="D24" s="34">
        <v>55</v>
      </c>
      <c r="E24" s="34">
        <v>1.7</v>
      </c>
      <c r="F24" s="35">
        <v>56.7</v>
      </c>
      <c r="G24" s="188">
        <f t="shared" si="0"/>
        <v>-9.4097872340425534E-2</v>
      </c>
      <c r="H24" s="189">
        <f t="shared" si="1"/>
        <v>0</v>
      </c>
      <c r="I24" s="31"/>
      <c r="M24" s="83" t="s">
        <v>125</v>
      </c>
      <c r="N24" s="84" t="s">
        <v>126</v>
      </c>
    </row>
    <row r="25" spans="2:17" ht="29.15" customHeight="1" x14ac:dyDescent="0.3">
      <c r="B25" s="32">
        <v>702.31010000000003</v>
      </c>
      <c r="C25" s="33" t="s">
        <v>31</v>
      </c>
      <c r="D25" s="34">
        <v>63</v>
      </c>
      <c r="E25" s="34">
        <v>2.7</v>
      </c>
      <c r="F25" s="35">
        <v>65.7</v>
      </c>
      <c r="G25" s="188">
        <f t="shared" si="0"/>
        <v>-0.10903404255319149</v>
      </c>
      <c r="H25" s="189">
        <f t="shared" si="1"/>
        <v>0</v>
      </c>
      <c r="I25" s="31"/>
      <c r="M25" s="83" t="s">
        <v>127</v>
      </c>
      <c r="N25" s="89">
        <v>591</v>
      </c>
    </row>
    <row r="26" spans="2:17" ht="29.15" customHeight="1" x14ac:dyDescent="0.3">
      <c r="B26" s="32">
        <v>702.31020000000001</v>
      </c>
      <c r="C26" s="33" t="s">
        <v>32</v>
      </c>
      <c r="D26" s="34">
        <v>63</v>
      </c>
      <c r="E26" s="34">
        <v>2.7</v>
      </c>
      <c r="F26" s="35">
        <v>65.7</v>
      </c>
      <c r="G26" s="188">
        <f t="shared" si="0"/>
        <v>-0.10903404255319149</v>
      </c>
      <c r="H26" s="189">
        <f t="shared" si="1"/>
        <v>0</v>
      </c>
      <c r="I26" s="31"/>
      <c r="M26" s="83" t="s">
        <v>129</v>
      </c>
      <c r="N26" s="89"/>
    </row>
    <row r="27" spans="2:17" ht="29.15" customHeight="1" x14ac:dyDescent="0.3">
      <c r="B27" s="32">
        <v>702.32010000000002</v>
      </c>
      <c r="C27" s="33" t="s">
        <v>33</v>
      </c>
      <c r="D27" s="34">
        <v>65</v>
      </c>
      <c r="E27" s="34">
        <v>8.1999999999999993</v>
      </c>
      <c r="F27" s="35">
        <v>73.2</v>
      </c>
      <c r="G27" s="188">
        <f t="shared" si="0"/>
        <v>-0.12148085106382979</v>
      </c>
      <c r="H27" s="189">
        <f t="shared" si="1"/>
        <v>0</v>
      </c>
      <c r="I27" s="31"/>
      <c r="M27" s="83" t="s">
        <v>131</v>
      </c>
      <c r="N27" s="89"/>
    </row>
    <row r="28" spans="2:17" ht="29.15" customHeight="1" x14ac:dyDescent="0.3">
      <c r="B28" s="32">
        <v>702.33010000000002</v>
      </c>
      <c r="C28" s="33" t="s">
        <v>34</v>
      </c>
      <c r="D28" s="34">
        <v>65</v>
      </c>
      <c r="E28" s="34">
        <v>8.1999999999999993</v>
      </c>
      <c r="F28" s="35">
        <v>73.2</v>
      </c>
      <c r="G28" s="188">
        <f t="shared" si="0"/>
        <v>-0.12148085106382979</v>
      </c>
      <c r="H28" s="189" t="e">
        <f>IF((ABS((#REF!-J18)*E28/100))&gt;0.1, (#REF!-J18)*E28/100, 0)</f>
        <v>#REF!</v>
      </c>
      <c r="I28" s="31"/>
      <c r="M28" s="83" t="s">
        <v>123</v>
      </c>
      <c r="N28" s="89"/>
    </row>
    <row r="29" spans="2:17" ht="29.15" customHeight="1" x14ac:dyDescent="0.3">
      <c r="B29" s="32">
        <v>702.34010000000001</v>
      </c>
      <c r="C29" s="33" t="s">
        <v>35</v>
      </c>
      <c r="D29" s="34">
        <v>65</v>
      </c>
      <c r="E29" s="34">
        <v>2.7</v>
      </c>
      <c r="F29" s="35">
        <v>67.7</v>
      </c>
      <c r="G29" s="188">
        <f t="shared" si="0"/>
        <v>-0.11235319148936171</v>
      </c>
      <c r="H29" s="189" t="e">
        <f>IF((ABS((J19-#REF!)*E29/100))&gt;0.1, (J19-#REF!)*E29/100, 0)</f>
        <v>#REF!</v>
      </c>
      <c r="I29" s="31"/>
      <c r="M29" s="83" t="s">
        <v>132</v>
      </c>
      <c r="N29" s="89"/>
    </row>
    <row r="30" spans="2:17" ht="29.15" customHeight="1" x14ac:dyDescent="0.3">
      <c r="B30" s="32">
        <v>702.34019999999998</v>
      </c>
      <c r="C30" s="33" t="s">
        <v>36</v>
      </c>
      <c r="D30" s="34">
        <v>65</v>
      </c>
      <c r="E30" s="36">
        <v>8.1999999999999993</v>
      </c>
      <c r="F30" s="35">
        <v>73.2</v>
      </c>
      <c r="G30" s="188">
        <f t="shared" si="0"/>
        <v>-0.12148085106382979</v>
      </c>
      <c r="H30" s="189">
        <f>IF((ABS((J20-J19)*E30/100))&gt;0.1, (J20-J19)*E30/100, 0)</f>
        <v>0</v>
      </c>
      <c r="I30" s="31"/>
      <c r="M30" s="83" t="s">
        <v>133</v>
      </c>
      <c r="N30" s="89"/>
    </row>
    <row r="31" spans="2:17" ht="29.15" customHeight="1" x14ac:dyDescent="0.3">
      <c r="B31" s="32">
        <v>702.3501</v>
      </c>
      <c r="C31" s="33" t="s">
        <v>37</v>
      </c>
      <c r="D31" s="34">
        <v>57</v>
      </c>
      <c r="E31" s="34">
        <v>0.2</v>
      </c>
      <c r="F31" s="35">
        <v>57.2</v>
      </c>
      <c r="G31" s="188">
        <f t="shared" si="0"/>
        <v>-9.4927659574468082E-2</v>
      </c>
      <c r="H31" s="189">
        <f>IF((ABS((J21-J20)*E31/100))&gt;0.1, (J21-J20)*E31/100, 0)</f>
        <v>0</v>
      </c>
      <c r="I31" s="31"/>
      <c r="M31" s="83" t="s">
        <v>134</v>
      </c>
      <c r="N31" s="89"/>
    </row>
    <row r="32" spans="2:17" ht="29.15" customHeight="1" x14ac:dyDescent="0.3">
      <c r="B32" s="37" t="s">
        <v>38</v>
      </c>
      <c r="C32" s="38" t="s">
        <v>37</v>
      </c>
      <c r="D32" s="39">
        <v>65</v>
      </c>
      <c r="E32" s="39">
        <v>0.2</v>
      </c>
      <c r="F32" s="40">
        <v>65.2</v>
      </c>
      <c r="G32" s="213">
        <f t="shared" si="0"/>
        <v>-0.10820425531914893</v>
      </c>
      <c r="H32" s="214" t="e">
        <f>IF((ABS((#REF!-J21)*E32/100))&gt;0.1, (#REF!-J21)*E32/100, 0)</f>
        <v>#REF!</v>
      </c>
      <c r="I32" s="31"/>
      <c r="M32" s="83" t="s">
        <v>135</v>
      </c>
      <c r="N32" s="89"/>
    </row>
    <row r="33" spans="2:14" ht="29.15" customHeight="1" x14ac:dyDescent="0.3">
      <c r="B33" s="32">
        <v>702.36009999999999</v>
      </c>
      <c r="C33" s="33" t="s">
        <v>39</v>
      </c>
      <c r="D33" s="34">
        <v>57</v>
      </c>
      <c r="E33" s="34">
        <v>0.2</v>
      </c>
      <c r="F33" s="35">
        <v>57.2</v>
      </c>
      <c r="G33" s="188">
        <f t="shared" si="0"/>
        <v>-9.4927659574468082E-2</v>
      </c>
      <c r="H33" s="189" t="e">
        <f>IF((ABS((#REF!-#REF!)*E33/100))&gt;0.1, (#REF!-#REF!)*E33/100, 0)</f>
        <v>#REF!</v>
      </c>
      <c r="I33" s="31"/>
      <c r="M33" s="83" t="s">
        <v>136</v>
      </c>
      <c r="N33" s="89"/>
    </row>
    <row r="34" spans="2:14" ht="29.15" customHeight="1" x14ac:dyDescent="0.3">
      <c r="B34" s="37" t="s">
        <v>40</v>
      </c>
      <c r="C34" s="38" t="s">
        <v>39</v>
      </c>
      <c r="D34" s="39">
        <v>65</v>
      </c>
      <c r="E34" s="39">
        <v>0.2</v>
      </c>
      <c r="F34" s="40">
        <v>65.2</v>
      </c>
      <c r="G34" s="213">
        <f t="shared" si="0"/>
        <v>-0.10820425531914893</v>
      </c>
      <c r="H34" s="214" t="e">
        <f>IF((ABS((#REF!-#REF!)*E34/100))&gt;0.1, (#REF!-#REF!)*E34/100, 0)</f>
        <v>#REF!</v>
      </c>
      <c r="I34" s="31"/>
      <c r="M34" s="83" t="s">
        <v>137</v>
      </c>
      <c r="N34" s="89"/>
    </row>
    <row r="35" spans="2:14" ht="29.15" customHeight="1" x14ac:dyDescent="0.3">
      <c r="B35" s="32" t="s">
        <v>41</v>
      </c>
      <c r="C35" s="33" t="s">
        <v>42</v>
      </c>
      <c r="D35" s="34">
        <v>63</v>
      </c>
      <c r="E35" s="34">
        <v>2.7</v>
      </c>
      <c r="F35" s="35">
        <v>65.7</v>
      </c>
      <c r="G35" s="188">
        <f t="shared" si="0"/>
        <v>-0.10903404255319149</v>
      </c>
      <c r="H35" s="189" t="e">
        <f>IF((ABS((#REF!-#REF!)*E35/100))&gt;0.1, (#REF!-#REF!)*E35/100, 0)</f>
        <v>#REF!</v>
      </c>
      <c r="I35" s="31"/>
      <c r="M35" s="83" t="s">
        <v>138</v>
      </c>
      <c r="N35" s="89"/>
    </row>
    <row r="36" spans="2:14" ht="29.15" customHeight="1" thickBot="1" x14ac:dyDescent="0.35">
      <c r="B36" s="32" t="s">
        <v>43</v>
      </c>
      <c r="C36" s="33" t="s">
        <v>44</v>
      </c>
      <c r="D36" s="34">
        <v>63</v>
      </c>
      <c r="E36" s="34">
        <v>2.7</v>
      </c>
      <c r="F36" s="35">
        <v>65.7</v>
      </c>
      <c r="G36" s="188">
        <f t="shared" si="0"/>
        <v>-0.10903404255319149</v>
      </c>
      <c r="H36" s="189" t="e">
        <f>IF((ABS((#REF!-#REF!)*E36/100))&gt;0.1, (#REF!-#REF!)*E36/100, 0)</f>
        <v>#REF!</v>
      </c>
      <c r="I36" s="31"/>
      <c r="M36" s="93" t="s">
        <v>139</v>
      </c>
      <c r="N36" s="94"/>
    </row>
    <row r="37" spans="2:14" ht="29.15" customHeight="1" x14ac:dyDescent="0.3">
      <c r="B37" s="32" t="s">
        <v>45</v>
      </c>
      <c r="C37" s="33" t="s">
        <v>46</v>
      </c>
      <c r="D37" s="34">
        <v>65</v>
      </c>
      <c r="E37" s="34">
        <v>8.1999999999999993</v>
      </c>
      <c r="F37" s="35">
        <v>73.2</v>
      </c>
      <c r="G37" s="188">
        <f t="shared" si="0"/>
        <v>-0.12148085106382979</v>
      </c>
      <c r="H37" s="189" t="e">
        <f>IF((ABS((#REF!-#REF!)*E37/100))&gt;0.1, (#REF!-#REF!)*E37/100, 0)</f>
        <v>#REF!</v>
      </c>
      <c r="I37" s="31"/>
      <c r="M37" s="79"/>
      <c r="N37" s="80">
        <v>2026</v>
      </c>
    </row>
    <row r="38" spans="2:14" ht="29.15" customHeight="1" x14ac:dyDescent="0.3">
      <c r="B38" s="32">
        <v>702.40009999999995</v>
      </c>
      <c r="C38" s="33" t="s">
        <v>47</v>
      </c>
      <c r="D38" s="34">
        <v>60</v>
      </c>
      <c r="E38" s="34">
        <v>2.7</v>
      </c>
      <c r="F38" s="35">
        <v>62.7</v>
      </c>
      <c r="G38" s="188">
        <f t="shared" si="0"/>
        <v>-0.10405531914893616</v>
      </c>
      <c r="H38" s="189" t="e">
        <f>IF((ABS((#REF!-#REF!)*E38/100))&gt;0.1, (#REF!-#REF!)*E38/100, 0)</f>
        <v>#REF!</v>
      </c>
      <c r="I38" s="31"/>
      <c r="M38" s="83" t="s">
        <v>125</v>
      </c>
      <c r="N38" s="84" t="s">
        <v>126</v>
      </c>
    </row>
    <row r="39" spans="2:14" ht="29.15" customHeight="1" x14ac:dyDescent="0.3">
      <c r="B39" s="32">
        <v>702.40020000000004</v>
      </c>
      <c r="C39" s="33" t="s">
        <v>48</v>
      </c>
      <c r="D39" s="34">
        <v>60</v>
      </c>
      <c r="E39" s="36">
        <v>2.7</v>
      </c>
      <c r="F39" s="35">
        <v>62.7</v>
      </c>
      <c r="G39" s="188">
        <f t="shared" si="0"/>
        <v>-0.10405531914893616</v>
      </c>
      <c r="H39" s="189" t="e">
        <f>IF((ABS((#REF!-#REF!)*E39/100))&gt;0.1, (#REF!-#REF!)*E39/100, 0)</f>
        <v>#REF!</v>
      </c>
      <c r="I39" s="31"/>
      <c r="M39" s="83" t="s">
        <v>127</v>
      </c>
      <c r="N39" s="89"/>
    </row>
    <row r="40" spans="2:14" ht="29.15" customHeight="1" x14ac:dyDescent="0.3">
      <c r="B40" s="32">
        <v>702.41010000000006</v>
      </c>
      <c r="C40" s="33" t="s">
        <v>49</v>
      </c>
      <c r="D40" s="34">
        <v>65</v>
      </c>
      <c r="E40" s="34">
        <v>2.7</v>
      </c>
      <c r="F40" s="35">
        <v>67.7</v>
      </c>
      <c r="G40" s="188">
        <f t="shared" si="0"/>
        <v>-0.11235319148936171</v>
      </c>
      <c r="H40" s="189" t="e">
        <f>IF((ABS((#REF!-#REF!)*E40/100))&gt;0.1, (#REF!-#REF!)*E40/100, 0)</f>
        <v>#REF!</v>
      </c>
      <c r="I40" s="31"/>
      <c r="M40" s="83" t="s">
        <v>129</v>
      </c>
      <c r="N40" s="89"/>
    </row>
    <row r="41" spans="2:14" ht="29.15" customHeight="1" x14ac:dyDescent="0.3">
      <c r="B41" s="32">
        <v>702.42010000000005</v>
      </c>
      <c r="C41" s="33" t="s">
        <v>50</v>
      </c>
      <c r="D41" s="34">
        <v>65</v>
      </c>
      <c r="E41" s="34">
        <v>10.199999999999999</v>
      </c>
      <c r="F41" s="35">
        <v>75.2</v>
      </c>
      <c r="G41" s="188">
        <f t="shared" si="0"/>
        <v>-0.12480000000000001</v>
      </c>
      <c r="H41" s="189" t="e">
        <f>IF((ABS((#REF!-#REF!)*E41/100))&gt;0.1, (#REF!-#REF!)*E41/100, 0)</f>
        <v>#REF!</v>
      </c>
      <c r="I41" s="31"/>
      <c r="M41" s="83" t="s">
        <v>131</v>
      </c>
      <c r="N41" s="89"/>
    </row>
    <row r="42" spans="2:14" ht="29.15" customHeight="1" thickBot="1" x14ac:dyDescent="0.35">
      <c r="B42" s="32">
        <v>702.43010000000004</v>
      </c>
      <c r="C42" s="33" t="s">
        <v>51</v>
      </c>
      <c r="D42" s="34">
        <v>65</v>
      </c>
      <c r="E42" s="34">
        <v>10.199999999999999</v>
      </c>
      <c r="F42" s="35">
        <v>75.2</v>
      </c>
      <c r="G42" s="188">
        <f t="shared" si="0"/>
        <v>-0.12480000000000001</v>
      </c>
      <c r="H42" s="189" t="e">
        <f>IF((ABS((#REF!-#REF!)*E42/100))&gt;0.1, (#REF!-#REF!)*E42/100, 0)</f>
        <v>#REF!</v>
      </c>
      <c r="I42" s="31"/>
      <c r="M42" s="93" t="s">
        <v>123</v>
      </c>
      <c r="N42" s="94"/>
    </row>
    <row r="43" spans="2:14" ht="29.15" customHeight="1" x14ac:dyDescent="0.3">
      <c r="B43" s="32" t="s">
        <v>52</v>
      </c>
      <c r="C43" s="33" t="s">
        <v>53</v>
      </c>
      <c r="D43" s="34">
        <v>57</v>
      </c>
      <c r="E43" s="34">
        <v>0.2</v>
      </c>
      <c r="F43" s="35">
        <v>57.2</v>
      </c>
      <c r="G43" s="188">
        <f t="shared" si="0"/>
        <v>-9.4927659574468082E-2</v>
      </c>
      <c r="H43" s="189" t="e">
        <f>IF((ABS((#REF!-#REF!)*E43/100))&gt;0.1, (#REF!-#REF!)*E43/100, 0)</f>
        <v>#REF!</v>
      </c>
      <c r="I43" s="31"/>
    </row>
    <row r="44" spans="2:14" ht="29.15" customHeight="1" x14ac:dyDescent="0.3">
      <c r="B44" s="37" t="s">
        <v>54</v>
      </c>
      <c r="C44" s="38" t="s">
        <v>53</v>
      </c>
      <c r="D44" s="39">
        <v>65</v>
      </c>
      <c r="E44" s="39">
        <v>0.2</v>
      </c>
      <c r="F44" s="40">
        <v>65.2</v>
      </c>
      <c r="G44" s="213">
        <f t="shared" si="0"/>
        <v>-0.10820425531914893</v>
      </c>
      <c r="H44" s="214" t="e">
        <f>IF((ABS((#REF!-#REF!)*E44/100))&gt;0.1, (#REF!-#REF!)*E44/100, 0)</f>
        <v>#REF!</v>
      </c>
      <c r="I44" s="31"/>
    </row>
    <row r="45" spans="2:14" ht="29.15" customHeight="1" x14ac:dyDescent="0.3">
      <c r="B45" s="32" t="s">
        <v>55</v>
      </c>
      <c r="C45" s="33" t="s">
        <v>56</v>
      </c>
      <c r="D45" s="34">
        <v>57</v>
      </c>
      <c r="E45" s="34">
        <v>0.2</v>
      </c>
      <c r="F45" s="35">
        <v>57.2</v>
      </c>
      <c r="G45" s="188">
        <f t="shared" si="0"/>
        <v>-9.4927659574468082E-2</v>
      </c>
      <c r="H45" s="189" t="e">
        <f>IF((ABS((#REF!-#REF!)*E45/100))&gt;0.1, (#REF!-#REF!)*E45/100, 0)</f>
        <v>#REF!</v>
      </c>
      <c r="I45" s="31"/>
    </row>
    <row r="46" spans="2:14" ht="29.15" customHeight="1" x14ac:dyDescent="0.3">
      <c r="B46" s="37" t="s">
        <v>57</v>
      </c>
      <c r="C46" s="38" t="s">
        <v>56</v>
      </c>
      <c r="D46" s="39">
        <v>65</v>
      </c>
      <c r="E46" s="41">
        <v>0.2</v>
      </c>
      <c r="F46" s="40">
        <v>65.2</v>
      </c>
      <c r="G46" s="213">
        <f t="shared" si="0"/>
        <v>-0.10820425531914893</v>
      </c>
      <c r="H46" s="214" t="e">
        <f>IF((ABS((#REF!-#REF!)*E46/100))&gt;0.1, (#REF!-#REF!)*E46/100, 0)</f>
        <v>#REF!</v>
      </c>
      <c r="I46" s="31"/>
    </row>
    <row r="47" spans="2:14" ht="29.15" customHeight="1" x14ac:dyDescent="0.3">
      <c r="B47" s="32">
        <v>702.46010000000001</v>
      </c>
      <c r="C47" s="33" t="s">
        <v>58</v>
      </c>
      <c r="D47" s="34">
        <v>62</v>
      </c>
      <c r="E47" s="34">
        <v>0.2</v>
      </c>
      <c r="F47" s="35">
        <v>62.2</v>
      </c>
      <c r="G47" s="188">
        <f t="shared" si="0"/>
        <v>-0.10322553191489363</v>
      </c>
      <c r="H47" s="189" t="e">
        <f>IF((ABS((#REF!-#REF!)*E47/100))&gt;0.1, (#REF!-#REF!)*E47/100, 0)</f>
        <v>#REF!</v>
      </c>
      <c r="I47" s="31"/>
    </row>
    <row r="48" spans="2:14" ht="29.15" customHeight="1" x14ac:dyDescent="0.3">
      <c r="B48" s="32" t="s">
        <v>59</v>
      </c>
      <c r="C48" s="33" t="s">
        <v>60</v>
      </c>
      <c r="D48" s="34">
        <v>60</v>
      </c>
      <c r="E48" s="34">
        <v>2.7</v>
      </c>
      <c r="F48" s="35">
        <v>62.7</v>
      </c>
      <c r="G48" s="188">
        <f t="shared" si="0"/>
        <v>-0.10405531914893616</v>
      </c>
      <c r="H48" s="189" t="e">
        <f>IF((ABS((#REF!-#REF!)*E48/100))&gt;0.1, (#REF!-#REF!)*E48/100, 0)</f>
        <v>#REF!</v>
      </c>
      <c r="I48" s="31"/>
    </row>
    <row r="49" spans="2:17" ht="29.15" customHeight="1" x14ac:dyDescent="0.3">
      <c r="B49" s="32" t="s">
        <v>61</v>
      </c>
      <c r="C49" s="33" t="s">
        <v>62</v>
      </c>
      <c r="D49" s="34">
        <v>65</v>
      </c>
      <c r="E49" s="34">
        <v>2.7</v>
      </c>
      <c r="F49" s="35">
        <v>67.7</v>
      </c>
      <c r="G49" s="188">
        <f t="shared" si="0"/>
        <v>-0.11235319148936171</v>
      </c>
      <c r="H49" s="189" t="e">
        <f>IF((ABS((#REF!-#REF!)*E49/100))&gt;0.1, (#REF!-#REF!)*E49/100, 0)</f>
        <v>#REF!</v>
      </c>
      <c r="I49" s="31"/>
    </row>
    <row r="50" spans="2:17" ht="29.15" customHeight="1" x14ac:dyDescent="0.3">
      <c r="B50" s="32" t="s">
        <v>63</v>
      </c>
      <c r="C50" s="33" t="s">
        <v>64</v>
      </c>
      <c r="D50" s="34">
        <v>62</v>
      </c>
      <c r="E50" s="34">
        <v>0.2</v>
      </c>
      <c r="F50" s="35">
        <v>62.2</v>
      </c>
      <c r="G50" s="188">
        <f t="shared" si="0"/>
        <v>-0.10322553191489363</v>
      </c>
      <c r="H50" s="189" t="e">
        <f>IF((ABS((#REF!-#REF!)*E50/100))&gt;0.1, (#REF!-#REF!)*E50/100, 0)</f>
        <v>#REF!</v>
      </c>
      <c r="I50" s="31"/>
    </row>
    <row r="51" spans="2:17" ht="29.15" customHeight="1" x14ac:dyDescent="0.3">
      <c r="B51" s="32" t="s">
        <v>65</v>
      </c>
      <c r="C51" s="33" t="s">
        <v>66</v>
      </c>
      <c r="D51" s="34">
        <v>40</v>
      </c>
      <c r="E51" s="34">
        <v>0.2</v>
      </c>
      <c r="F51" s="35">
        <v>40.200000000000003</v>
      </c>
      <c r="G51" s="188">
        <f t="shared" si="0"/>
        <v>-6.6714893617021279E-2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2">IF((ABS((($K$13-$K$12)/235)*F53/100))&gt;0.01, ((($K$13-$K$12)/235)*F53/100), 0)</f>
        <v>-8.3310638297872344E-2</v>
      </c>
      <c r="H53" s="207" t="e">
        <f>IF((ABS((#REF!-#REF!)*E53/100))&gt;0.1, (#REF!-#REF!)*E53/100, 0)</f>
        <v>#REF!</v>
      </c>
      <c r="I53" s="31"/>
    </row>
    <row r="54" spans="2:17" ht="45" customHeight="1" thickBot="1" x14ac:dyDescent="0.35">
      <c r="B54" s="208" t="s">
        <v>69</v>
      </c>
      <c r="C54" s="209"/>
      <c r="D54" s="209"/>
      <c r="E54" s="209"/>
      <c r="F54" s="209"/>
      <c r="G54" s="209"/>
      <c r="H54" s="210"/>
      <c r="I54" s="31"/>
    </row>
    <row r="55" spans="2:17" ht="16.5" customHeight="1" thickBot="1" x14ac:dyDescent="0.3">
      <c r="B55" s="44"/>
      <c r="C55" s="45"/>
      <c r="D55" s="46"/>
      <c r="E55" s="47"/>
      <c r="F55" s="48"/>
      <c r="G55" s="49"/>
      <c r="H55" s="49"/>
      <c r="I55" s="9"/>
    </row>
    <row r="56" spans="2:17" ht="44.15" customHeight="1" thickBot="1" x14ac:dyDescent="0.3">
      <c r="B56" s="190" t="s">
        <v>70</v>
      </c>
      <c r="C56" s="161"/>
      <c r="D56" s="161"/>
      <c r="E56" s="161"/>
      <c r="F56" s="161"/>
      <c r="G56" s="161"/>
      <c r="H56" s="162"/>
      <c r="I56" s="26"/>
    </row>
    <row r="57" spans="2:17" ht="31.5" thickBot="1" x14ac:dyDescent="0.35">
      <c r="B57" s="23" t="s">
        <v>21</v>
      </c>
      <c r="C57" s="24" t="s">
        <v>22</v>
      </c>
      <c r="D57" s="25" t="s">
        <v>23</v>
      </c>
      <c r="E57" s="25" t="s">
        <v>24</v>
      </c>
      <c r="F57" s="25" t="s">
        <v>25</v>
      </c>
      <c r="G57" s="182" t="s">
        <v>161</v>
      </c>
      <c r="H57" s="183"/>
      <c r="I57" s="31"/>
    </row>
    <row r="58" spans="2:17" ht="45" customHeight="1" thickBot="1" x14ac:dyDescent="0.35">
      <c r="B58" s="50" t="s">
        <v>71</v>
      </c>
      <c r="C58" s="51" t="s">
        <v>72</v>
      </c>
      <c r="D58" s="52">
        <v>65</v>
      </c>
      <c r="E58" s="53">
        <v>1</v>
      </c>
      <c r="F58" s="54">
        <f>D58+E58</f>
        <v>66</v>
      </c>
      <c r="G58" s="211">
        <f>IF((ABS((($K$13-$K$12)/2000)*F58/100))&gt;0.001, ((($K$13-$K$12)/2000)*F58/100), 0)</f>
        <v>-1.2869999999999999E-2</v>
      </c>
      <c r="H58" s="212" t="e">
        <f>IF((ABS((#REF!-#REF!)*E58/100))&gt;0.1, (#REF!-#REF!)*E58/100, 0)</f>
        <v>#REF!</v>
      </c>
      <c r="I58" s="31"/>
    </row>
    <row r="59" spans="2:17" ht="16.5" customHeight="1" thickBot="1" x14ac:dyDescent="0.3">
      <c r="B59" s="44"/>
      <c r="C59" s="45"/>
      <c r="D59" s="46"/>
      <c r="E59" s="47"/>
      <c r="F59" s="48"/>
      <c r="G59" s="49"/>
      <c r="H59" s="49"/>
      <c r="I59" s="9"/>
      <c r="P59" s="21"/>
      <c r="Q59" s="21"/>
    </row>
    <row r="60" spans="2:17" ht="44.15" customHeight="1" thickBot="1" x14ac:dyDescent="0.3">
      <c r="B60" s="190" t="s">
        <v>73</v>
      </c>
      <c r="C60" s="161"/>
      <c r="D60" s="161"/>
      <c r="E60" s="161"/>
      <c r="F60" s="161"/>
      <c r="G60" s="161"/>
      <c r="H60" s="162"/>
      <c r="I60" s="26"/>
      <c r="P60" s="21"/>
      <c r="Q60" s="21"/>
    </row>
    <row r="61" spans="2:17" ht="31.5" thickBot="1" x14ac:dyDescent="0.35">
      <c r="B61" s="23" t="s">
        <v>21</v>
      </c>
      <c r="C61" s="24" t="s">
        <v>22</v>
      </c>
      <c r="D61" s="25" t="s">
        <v>23</v>
      </c>
      <c r="E61" s="25" t="s">
        <v>24</v>
      </c>
      <c r="F61" s="25" t="s">
        <v>25</v>
      </c>
      <c r="G61" s="182" t="s">
        <v>162</v>
      </c>
      <c r="H61" s="183"/>
      <c r="I61" s="31"/>
      <c r="P61" s="21"/>
      <c r="Q61" s="21"/>
    </row>
    <row r="62" spans="2:17" ht="44.15" customHeight="1" thickBot="1" x14ac:dyDescent="0.3">
      <c r="B62" s="99" t="s">
        <v>74</v>
      </c>
      <c r="C62" s="100" t="s">
        <v>75</v>
      </c>
      <c r="D62" s="101">
        <v>56</v>
      </c>
      <c r="E62" s="102">
        <v>0.2</v>
      </c>
      <c r="F62" s="103">
        <v>56.2</v>
      </c>
      <c r="G62" s="200">
        <f>IF((ABS((($K$13-$K$12)/235)*F62/100))&gt;0.01, ((($K$13-$K$12)/235)*F62/100), 0)</f>
        <v>-9.3268085106382972E-2</v>
      </c>
      <c r="H62" s="201" t="e">
        <f>IF((ABS((#REF!-#REF!)*E62/100))&gt;0.1, (#REF!-#REF!)*E62/100, 0)</f>
        <v>#REF!</v>
      </c>
      <c r="I62" s="26"/>
      <c r="P62" s="21"/>
      <c r="Q62" s="21"/>
    </row>
    <row r="63" spans="2:17" ht="31.5" thickBot="1" x14ac:dyDescent="0.35">
      <c r="B63" s="23" t="s">
        <v>21</v>
      </c>
      <c r="C63" s="24" t="s">
        <v>22</v>
      </c>
      <c r="D63" s="25" t="s">
        <v>23</v>
      </c>
      <c r="E63" s="25" t="s">
        <v>24</v>
      </c>
      <c r="F63" s="25" t="s">
        <v>25</v>
      </c>
      <c r="G63" s="182" t="s">
        <v>163</v>
      </c>
      <c r="H63" s="183"/>
      <c r="I63" s="31"/>
      <c r="P63" s="21"/>
      <c r="Q63" s="21"/>
    </row>
    <row r="64" spans="2:17" ht="44.15" customHeight="1" thickBot="1" x14ac:dyDescent="0.3">
      <c r="B64" s="50" t="s">
        <v>74</v>
      </c>
      <c r="C64" s="104" t="s">
        <v>75</v>
      </c>
      <c r="D64" s="52">
        <v>56</v>
      </c>
      <c r="E64" s="53">
        <v>0.2</v>
      </c>
      <c r="F64" s="54">
        <v>56.2</v>
      </c>
      <c r="G64" s="202">
        <f>IF((ABS((($K$13-$K$12)/2000)*F64/100))&gt;0.001, ((($K$13-$K$12)/2000)*F64/100), 0)</f>
        <v>-1.0959000000000002E-2</v>
      </c>
      <c r="H64" s="203" t="e">
        <f>IF((ABS((#REF!-#REF!)*E64/100))&gt;0.1, (#REF!-#REF!)*E64/100, 0)</f>
        <v>#REF!</v>
      </c>
      <c r="I64" s="26"/>
      <c r="P64" s="21"/>
      <c r="Q64" s="21"/>
    </row>
    <row r="65" spans="2:17" ht="31.5" thickBot="1" x14ac:dyDescent="0.35">
      <c r="B65" s="23" t="s">
        <v>21</v>
      </c>
      <c r="C65" s="24" t="s">
        <v>22</v>
      </c>
      <c r="D65" s="25" t="s">
        <v>23</v>
      </c>
      <c r="E65" s="25" t="s">
        <v>24</v>
      </c>
      <c r="F65" s="25" t="s">
        <v>25</v>
      </c>
      <c r="G65" s="182" t="s">
        <v>162</v>
      </c>
      <c r="H65" s="183"/>
      <c r="I65" s="31"/>
    </row>
    <row r="66" spans="2:17" ht="44.15" customHeight="1" thickBot="1" x14ac:dyDescent="0.3">
      <c r="B66" s="27" t="s">
        <v>76</v>
      </c>
      <c r="C66" s="55" t="s">
        <v>77</v>
      </c>
      <c r="D66" s="28">
        <v>95</v>
      </c>
      <c r="E66" s="29">
        <v>0.2</v>
      </c>
      <c r="F66" s="30">
        <v>95.2</v>
      </c>
      <c r="G66" s="191">
        <f>IF((ABS((($K$13-$K$12)/235)*F66/100))&gt;0.01, ((($K$13-$K$12)/235)*F66/100), 0)</f>
        <v>-0.15799148936170213</v>
      </c>
      <c r="H66" s="192" t="e">
        <f>IF((ABS((#REF!-#REF!)*E66/100))&gt;0.1, (#REF!-#REF!)*E66/100, 0)</f>
        <v>#REF!</v>
      </c>
    </row>
    <row r="67" spans="2:17" ht="31.5" thickBot="1" x14ac:dyDescent="0.3">
      <c r="B67" s="23" t="s">
        <v>21</v>
      </c>
      <c r="C67" s="24" t="s">
        <v>22</v>
      </c>
      <c r="D67" s="25" t="s">
        <v>23</v>
      </c>
      <c r="E67" s="25" t="s">
        <v>24</v>
      </c>
      <c r="F67" s="25" t="s">
        <v>25</v>
      </c>
      <c r="G67" s="182" t="s">
        <v>163</v>
      </c>
      <c r="H67" s="183"/>
      <c r="I67" s="26"/>
      <c r="P67" s="21"/>
      <c r="Q67" s="21"/>
    </row>
    <row r="68" spans="2:17" ht="44.15" customHeight="1" thickBot="1" x14ac:dyDescent="0.35">
      <c r="B68" s="105" t="s">
        <v>78</v>
      </c>
      <c r="C68" s="106" t="s">
        <v>79</v>
      </c>
      <c r="D68" s="107">
        <v>40</v>
      </c>
      <c r="E68" s="107">
        <v>0.2</v>
      </c>
      <c r="F68" s="108">
        <v>40.200000000000003</v>
      </c>
      <c r="G68" s="193">
        <f>IF((ABS((($K$13-$K$12)/2000)*F68/100))&gt;0.001, ((($K$13-$K$12)/2000)*F68/100), 0)</f>
        <v>-7.8390000000000005E-3</v>
      </c>
      <c r="H68" s="194" t="e">
        <f>IF((ABS((#REF!-#REF!)*E68/100))&gt;0.1, (#REF!-#REF!)*E68/100, 0)</f>
        <v>#REF!</v>
      </c>
      <c r="I68" s="31"/>
      <c r="P68" s="21"/>
      <c r="Q68" s="21"/>
    </row>
    <row r="69" spans="2:17" ht="44.15" customHeight="1" thickBot="1" x14ac:dyDescent="0.3">
      <c r="B69" s="195" t="s">
        <v>80</v>
      </c>
      <c r="C69" s="196"/>
      <c r="D69" s="196"/>
      <c r="E69" s="196"/>
      <c r="F69" s="196"/>
      <c r="G69" s="196"/>
      <c r="H69" s="197"/>
    </row>
    <row r="70" spans="2:17" ht="31.5" thickBot="1" x14ac:dyDescent="0.3">
      <c r="B70" s="23" t="s">
        <v>21</v>
      </c>
      <c r="C70" s="24" t="s">
        <v>22</v>
      </c>
      <c r="D70" s="25" t="s">
        <v>23</v>
      </c>
      <c r="E70" s="25" t="s">
        <v>24</v>
      </c>
      <c r="F70" s="25" t="s">
        <v>25</v>
      </c>
      <c r="G70" s="182" t="s">
        <v>164</v>
      </c>
      <c r="H70" s="183"/>
      <c r="I70" s="9"/>
    </row>
    <row r="71" spans="2:17" ht="56.25" customHeight="1" thickBot="1" x14ac:dyDescent="0.3">
      <c r="B71" s="50" t="s">
        <v>74</v>
      </c>
      <c r="C71" s="51" t="s">
        <v>75</v>
      </c>
      <c r="D71" s="52">
        <v>56</v>
      </c>
      <c r="E71" s="53">
        <v>0.2</v>
      </c>
      <c r="F71" s="54">
        <v>56.2</v>
      </c>
      <c r="G71" s="198">
        <f>IF((ABS((($K$13-$K$12)/14400)*F71/100))&gt;0.002, ((($K$13-$K$12)/14400)*F71/100), 0)</f>
        <v>0</v>
      </c>
      <c r="H71" s="199" t="e">
        <f>IF((ABS((#REF!-#REF!)*E71/100))&gt;0.1, (#REF!-#REF!)*E71/100, 0)</f>
        <v>#REF!</v>
      </c>
      <c r="I71" s="26"/>
    </row>
    <row r="72" spans="2:17" ht="18.75" customHeight="1" thickBot="1" x14ac:dyDescent="0.35">
      <c r="I72" s="31"/>
    </row>
    <row r="73" spans="2:17" ht="44.15" customHeight="1" thickBot="1" x14ac:dyDescent="0.35">
      <c r="B73" s="190" t="s">
        <v>81</v>
      </c>
      <c r="C73" s="161"/>
      <c r="D73" s="161"/>
      <c r="E73" s="161"/>
      <c r="F73" s="161"/>
      <c r="G73" s="161"/>
      <c r="H73" s="162"/>
      <c r="I73" s="31"/>
    </row>
    <row r="74" spans="2:17" ht="31.5"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3">IF((ABS(($K$13-$K$12)*F75/100))&gt;0.1, ($K$13-$K$12)*F75/100, 0)</f>
        <v>-3.5879999999999996</v>
      </c>
      <c r="H75" s="192" t="e">
        <f>IF((ABS((#REF!-#REF!)*E75/100))&gt;0.1, (#REF!-#REF!)*E75/100, 0)</f>
        <v>#REF!</v>
      </c>
      <c r="I75" s="31"/>
    </row>
    <row r="76" spans="2:17" ht="22" customHeight="1" x14ac:dyDescent="0.3">
      <c r="B76" s="59" t="s">
        <v>86</v>
      </c>
      <c r="C76" s="56" t="s">
        <v>87</v>
      </c>
      <c r="D76" s="34">
        <v>9</v>
      </c>
      <c r="E76" s="34">
        <v>0.2</v>
      </c>
      <c r="F76" s="35">
        <v>9.1999999999999993</v>
      </c>
      <c r="G76" s="188">
        <f t="shared" si="3"/>
        <v>-3.5879999999999996</v>
      </c>
      <c r="H76" s="189" t="e">
        <f>IF((ABS((#REF!-#REF!)*E76/100))&gt;0.1, (#REF!-#REF!)*E76/100, 0)</f>
        <v>#REF!</v>
      </c>
      <c r="I76" s="31"/>
    </row>
    <row r="77" spans="2:17" ht="22" customHeight="1" x14ac:dyDescent="0.3">
      <c r="B77" s="59" t="s">
        <v>88</v>
      </c>
      <c r="C77" s="56" t="s">
        <v>89</v>
      </c>
      <c r="D77" s="34">
        <v>9</v>
      </c>
      <c r="E77" s="34">
        <v>0.2</v>
      </c>
      <c r="F77" s="35">
        <v>9.1999999999999993</v>
      </c>
      <c r="G77" s="188">
        <f t="shared" si="3"/>
        <v>-3.5879999999999996</v>
      </c>
      <c r="H77" s="189" t="e">
        <f>IF((ABS((#REF!-#REF!)*E77/100))&gt;0.1, (#REF!-#REF!)*E77/100, 0)</f>
        <v>#REF!</v>
      </c>
      <c r="I77" s="31"/>
    </row>
    <row r="78" spans="2:17" ht="22" customHeight="1" x14ac:dyDescent="0.3">
      <c r="B78" s="59" t="s">
        <v>90</v>
      </c>
      <c r="C78" s="56" t="s">
        <v>91</v>
      </c>
      <c r="D78" s="34">
        <v>7.5</v>
      </c>
      <c r="E78" s="34">
        <v>0.2</v>
      </c>
      <c r="F78" s="35">
        <v>7.7</v>
      </c>
      <c r="G78" s="188">
        <f t="shared" si="3"/>
        <v>-3.0030000000000001</v>
      </c>
      <c r="H78" s="189" t="e">
        <f>IF((ABS((#REF!-#REF!)*E78/100))&gt;0.1, (#REF!-#REF!)*E78/100, 0)</f>
        <v>#REF!</v>
      </c>
      <c r="I78" s="31"/>
    </row>
    <row r="79" spans="2:17" ht="22" customHeight="1" x14ac:dyDescent="0.3">
      <c r="B79" s="59" t="s">
        <v>92</v>
      </c>
      <c r="C79" s="56" t="s">
        <v>93</v>
      </c>
      <c r="D79" s="34">
        <v>7.5</v>
      </c>
      <c r="E79" s="34">
        <v>0.2</v>
      </c>
      <c r="F79" s="35">
        <v>7.7</v>
      </c>
      <c r="G79" s="188">
        <f t="shared" si="3"/>
        <v>-3.0030000000000001</v>
      </c>
      <c r="H79" s="189" t="e">
        <f>IF((ABS((#REF!-#REF!)*E79/100))&gt;0.1, (#REF!-#REF!)*E79/100, 0)</f>
        <v>#REF!</v>
      </c>
      <c r="I79" s="31"/>
    </row>
    <row r="80" spans="2:17" ht="22" customHeight="1" x14ac:dyDescent="0.3">
      <c r="B80" s="59" t="s">
        <v>94</v>
      </c>
      <c r="C80" s="56" t="s">
        <v>95</v>
      </c>
      <c r="D80" s="34">
        <v>7.5</v>
      </c>
      <c r="E80" s="34">
        <v>0.2</v>
      </c>
      <c r="F80" s="35">
        <v>7.7</v>
      </c>
      <c r="G80" s="188">
        <f t="shared" si="3"/>
        <v>-3.0030000000000001</v>
      </c>
      <c r="H80" s="189" t="e">
        <f>IF((ABS((#REF!-#REF!)*E80/100))&gt;0.1, (#REF!-#REF!)*E80/100, 0)</f>
        <v>#REF!</v>
      </c>
      <c r="I80" s="31"/>
    </row>
    <row r="81" spans="2:14" ht="22" customHeight="1" x14ac:dyDescent="0.25">
      <c r="B81" s="59" t="s">
        <v>96</v>
      </c>
      <c r="C81" s="56" t="s">
        <v>97</v>
      </c>
      <c r="D81" s="34">
        <v>7.5</v>
      </c>
      <c r="E81" s="34">
        <v>0.2</v>
      </c>
      <c r="F81" s="35">
        <v>7.7</v>
      </c>
      <c r="G81" s="188">
        <f t="shared" si="3"/>
        <v>-3.0030000000000001</v>
      </c>
      <c r="H81" s="189" t="e">
        <f>IF((ABS((#REF!-#REF!)*E81/100))&gt;0.1, (#REF!-#REF!)*E81/100, 0)</f>
        <v>#REF!</v>
      </c>
    </row>
    <row r="82" spans="2:14" ht="22" customHeight="1" x14ac:dyDescent="0.25">
      <c r="B82" s="59" t="s">
        <v>158</v>
      </c>
      <c r="C82" s="56" t="s">
        <v>159</v>
      </c>
      <c r="D82" s="120">
        <v>13.5</v>
      </c>
      <c r="E82" s="120">
        <v>0.2</v>
      </c>
      <c r="F82" s="121">
        <v>13.7</v>
      </c>
      <c r="G82" s="188">
        <f t="shared" si="3"/>
        <v>-5.343</v>
      </c>
      <c r="H82" s="189" t="e">
        <f>IF((ABS((#REF!-#REF!)*E82/100))&gt;0.1, (#REF!-#REF!)*E82/100, 0)</f>
        <v>#REF!</v>
      </c>
      <c r="I82" s="9"/>
    </row>
    <row r="83" spans="2:14" ht="56.25" customHeight="1" thickBot="1" x14ac:dyDescent="0.3">
      <c r="B83" s="13" t="s">
        <v>98</v>
      </c>
      <c r="C83" s="60" t="s">
        <v>160</v>
      </c>
      <c r="D83" s="122">
        <v>12</v>
      </c>
      <c r="E83" s="122">
        <v>0.2</v>
      </c>
      <c r="F83" s="123">
        <v>12.2</v>
      </c>
      <c r="G83" s="186">
        <f t="shared" si="3"/>
        <v>-4.7579999999999991</v>
      </c>
      <c r="H83" s="187" t="e">
        <f>IF((ABS((#REF!-#REF!)*E83/100))&gt;0.1, (#REF!-#REF!)*E83/100, 0)</f>
        <v>#REF!</v>
      </c>
      <c r="I83" s="26"/>
    </row>
    <row r="84" spans="2:14" ht="17.25" customHeight="1" thickBot="1" x14ac:dyDescent="0.35">
      <c r="I84" s="31"/>
    </row>
    <row r="85" spans="2:14" ht="43.5" customHeight="1" thickBot="1" x14ac:dyDescent="0.35">
      <c r="B85" s="190" t="s">
        <v>99</v>
      </c>
      <c r="C85" s="161"/>
      <c r="D85" s="161"/>
      <c r="E85" s="161"/>
      <c r="F85" s="161"/>
      <c r="G85" s="161"/>
      <c r="H85" s="162"/>
      <c r="I85" s="31"/>
    </row>
    <row r="86" spans="2:14" ht="31.5" thickBot="1" x14ac:dyDescent="0.3">
      <c r="B86" s="57" t="s">
        <v>21</v>
      </c>
      <c r="C86" s="24" t="s">
        <v>22</v>
      </c>
      <c r="D86" s="25" t="s">
        <v>23</v>
      </c>
      <c r="E86" s="25" t="s">
        <v>82</v>
      </c>
      <c r="F86" s="25" t="s">
        <v>25</v>
      </c>
      <c r="G86" s="182" t="s">
        <v>83</v>
      </c>
      <c r="H86" s="183"/>
    </row>
    <row r="87" spans="2:14" ht="22" customHeight="1" x14ac:dyDescent="0.25">
      <c r="B87" s="63" t="s">
        <v>100</v>
      </c>
      <c r="C87" s="64" t="s">
        <v>101</v>
      </c>
      <c r="D87" s="65">
        <v>6.5</v>
      </c>
      <c r="E87" s="66">
        <v>1</v>
      </c>
      <c r="F87" s="67">
        <v>7.5</v>
      </c>
      <c r="G87" s="184">
        <f>IF((ABS(($K$13-$K$12)*F87/100))&gt;0.1, ($K$13-$K$12)*F87/100, 0)</f>
        <v>-2.9249999999999998</v>
      </c>
      <c r="H87" s="185" t="e">
        <f>IF((ABS((#REF!-#REF!)*E87/100))&gt;0.1, (#REF!-#REF!)*E87/100, 0)</f>
        <v>#REF!</v>
      </c>
    </row>
    <row r="88" spans="2:14" ht="43.5" customHeight="1" thickBot="1" x14ac:dyDescent="0.3">
      <c r="B88" s="68" t="s">
        <v>102</v>
      </c>
      <c r="C88" s="60" t="s">
        <v>103</v>
      </c>
      <c r="D88" s="61">
        <v>6.5</v>
      </c>
      <c r="E88" s="61">
        <v>1</v>
      </c>
      <c r="F88" s="62">
        <v>7.5</v>
      </c>
      <c r="G88" s="186">
        <f>IF((ABS(($K$13-$K$12)*F88/100))&gt;0.1, ($K$13-$K$12)*F88/100, 0)</f>
        <v>-2.9249999999999998</v>
      </c>
      <c r="H88" s="187" t="e">
        <f>IF((ABS((#REF!-#REF!)*E88/100))&gt;0.1, (#REF!-#REF!)*E88/100, 0)</f>
        <v>#REF!</v>
      </c>
    </row>
    <row r="89" spans="2:14" ht="30" customHeight="1" thickBot="1" x14ac:dyDescent="0.3"/>
    <row r="90" spans="2:14" ht="71.150000000000006" customHeight="1" thickBot="1" x14ac:dyDescent="0.3">
      <c r="B90" s="172" t="s">
        <v>104</v>
      </c>
      <c r="C90" s="173"/>
      <c r="D90" s="173"/>
      <c r="E90" s="173"/>
      <c r="F90" s="173"/>
      <c r="G90" s="173"/>
      <c r="H90" s="174"/>
    </row>
    <row r="91" spans="2:14" ht="76.5" customHeight="1" thickBot="1" x14ac:dyDescent="0.3">
      <c r="B91" s="160" t="s">
        <v>167</v>
      </c>
      <c r="C91" s="161"/>
      <c r="D91" s="161"/>
      <c r="E91" s="161"/>
      <c r="F91" s="161"/>
      <c r="G91" s="161"/>
      <c r="H91" s="162"/>
    </row>
    <row r="92" spans="2:14" ht="41.5" customHeight="1" thickBot="1" x14ac:dyDescent="0.3">
      <c r="B92" s="156"/>
      <c r="C92" s="156"/>
      <c r="D92" s="156"/>
      <c r="E92" s="156"/>
      <c r="F92" s="156"/>
      <c r="G92" s="156"/>
      <c r="H92" s="156"/>
    </row>
    <row r="93" spans="2:14" ht="33" customHeight="1" x14ac:dyDescent="0.25">
      <c r="B93" s="163" t="s">
        <v>146</v>
      </c>
      <c r="C93" s="152" t="s">
        <v>105</v>
      </c>
      <c r="D93" s="69" t="s">
        <v>106</v>
      </c>
      <c r="E93" s="175" t="s">
        <v>107</v>
      </c>
      <c r="F93" s="175"/>
      <c r="G93" s="176" t="s">
        <v>108</v>
      </c>
      <c r="H93" s="177"/>
    </row>
    <row r="94" spans="2:14" s="70" customFormat="1" ht="33" customHeight="1" thickBot="1" x14ac:dyDescent="0.4">
      <c r="B94" s="164"/>
      <c r="C94" s="181">
        <v>235</v>
      </c>
      <c r="D94" s="181"/>
      <c r="E94" s="181"/>
      <c r="F94" s="181"/>
      <c r="G94" s="178"/>
      <c r="H94" s="179"/>
      <c r="J94" s="10"/>
      <c r="K94" s="10"/>
      <c r="L94" s="10"/>
      <c r="M94" s="1"/>
      <c r="N94" s="1"/>
    </row>
    <row r="95" spans="2:14" s="70" customFormat="1" ht="33" customHeight="1" x14ac:dyDescent="0.35">
      <c r="B95" s="156"/>
      <c r="C95" s="156"/>
      <c r="D95" s="156"/>
      <c r="E95" s="156"/>
      <c r="F95" s="156"/>
      <c r="G95" s="156"/>
      <c r="H95" s="156"/>
      <c r="J95" s="10"/>
      <c r="K95" s="10"/>
      <c r="L95" s="10"/>
      <c r="M95" s="1"/>
      <c r="N95" s="1"/>
    </row>
    <row r="96" spans="2:14" s="70" customFormat="1" ht="40.5" customHeight="1" x14ac:dyDescent="0.35">
      <c r="B96" s="157" t="s">
        <v>147</v>
      </c>
      <c r="C96" s="157"/>
      <c r="D96" s="157"/>
      <c r="E96" s="157"/>
      <c r="F96" s="157"/>
      <c r="G96" s="157"/>
      <c r="H96" s="157"/>
      <c r="J96" s="10"/>
      <c r="K96" s="10"/>
      <c r="L96" s="10"/>
      <c r="M96" s="1"/>
      <c r="N96" s="1"/>
    </row>
    <row r="97" spans="2:17" s="70" customFormat="1" ht="33" customHeight="1" x14ac:dyDescent="0.35">
      <c r="B97" s="158" t="s">
        <v>109</v>
      </c>
      <c r="C97" s="158"/>
      <c r="E97" s="71"/>
      <c r="F97" s="71"/>
      <c r="G97" s="71"/>
      <c r="H97" s="71"/>
      <c r="J97" s="10"/>
      <c r="K97" s="10"/>
      <c r="L97" s="10"/>
      <c r="M97" s="1"/>
      <c r="N97" s="1"/>
    </row>
    <row r="98" spans="2:17" ht="43.5" customHeight="1" x14ac:dyDescent="0.35">
      <c r="B98" s="70"/>
      <c r="C98" s="95" t="str">
        <f>CONCATENATE(" $3.000"," +")</f>
        <v xml:space="preserve"> $3.000 +</v>
      </c>
      <c r="D98" s="96">
        <f>G22</f>
        <v>-0.16628936170212763</v>
      </c>
      <c r="E98" s="97" t="s">
        <v>140</v>
      </c>
      <c r="F98" s="72">
        <f>(3+G22)</f>
        <v>2.8337106382978723</v>
      </c>
      <c r="G98" s="16"/>
      <c r="H98" s="16"/>
    </row>
    <row r="99" spans="2:17" ht="31.5" customHeight="1" x14ac:dyDescent="0.4">
      <c r="B99" s="159" t="s">
        <v>141</v>
      </c>
      <c r="C99" s="159"/>
      <c r="D99" s="98">
        <f>F98</f>
        <v>2.8337106382978723</v>
      </c>
      <c r="E99" s="73" t="s">
        <v>110</v>
      </c>
      <c r="F99" s="70"/>
      <c r="G99" s="16"/>
      <c r="H99" s="16"/>
      <c r="I99" s="9"/>
      <c r="P99" s="21"/>
      <c r="Q99" s="21"/>
    </row>
    <row r="100" spans="2:17" ht="30" customHeight="1" thickBot="1" x14ac:dyDescent="0.4">
      <c r="B100" s="70"/>
      <c r="C100" s="70"/>
      <c r="D100" s="72"/>
      <c r="E100" s="16"/>
      <c r="F100" s="16"/>
      <c r="G100" s="16"/>
      <c r="H100" s="16"/>
    </row>
    <row r="101" spans="2:17" ht="71.150000000000006" customHeight="1" thickBot="1" x14ac:dyDescent="0.3">
      <c r="B101" s="172" t="s">
        <v>104</v>
      </c>
      <c r="C101" s="173"/>
      <c r="D101" s="173"/>
      <c r="E101" s="173"/>
      <c r="F101" s="173"/>
      <c r="G101" s="173"/>
      <c r="H101" s="174"/>
    </row>
    <row r="102" spans="2:17" ht="80.25" customHeight="1" thickBot="1" x14ac:dyDescent="0.3">
      <c r="B102" s="160" t="s">
        <v>165</v>
      </c>
      <c r="C102" s="161"/>
      <c r="D102" s="161"/>
      <c r="E102" s="161"/>
      <c r="F102" s="161"/>
      <c r="G102" s="161"/>
      <c r="H102" s="162"/>
    </row>
    <row r="103" spans="2:17" ht="41.5" customHeight="1" thickBot="1" x14ac:dyDescent="0.3">
      <c r="B103" s="156"/>
      <c r="C103" s="156"/>
      <c r="D103" s="156"/>
      <c r="E103" s="156"/>
      <c r="F103" s="156"/>
      <c r="G103" s="156"/>
      <c r="H103" s="156"/>
    </row>
    <row r="104" spans="2:17" ht="33" customHeight="1" x14ac:dyDescent="0.25">
      <c r="B104" s="163" t="s">
        <v>166</v>
      </c>
      <c r="C104" s="152" t="s">
        <v>105</v>
      </c>
      <c r="D104" s="69" t="s">
        <v>106</v>
      </c>
      <c r="E104" s="175" t="s">
        <v>107</v>
      </c>
      <c r="F104" s="175"/>
      <c r="G104" s="176" t="s">
        <v>108</v>
      </c>
      <c r="H104" s="177"/>
    </row>
    <row r="105" spans="2:17" s="70" customFormat="1" ht="33" customHeight="1" thickBot="1" x14ac:dyDescent="0.4">
      <c r="B105" s="164"/>
      <c r="C105" s="181">
        <v>2000</v>
      </c>
      <c r="D105" s="181"/>
      <c r="E105" s="181"/>
      <c r="F105" s="181"/>
      <c r="G105" s="178"/>
      <c r="H105" s="179"/>
      <c r="J105" s="10"/>
      <c r="K105" s="10"/>
      <c r="L105" s="10"/>
      <c r="M105" s="1"/>
      <c r="N105" s="1"/>
    </row>
    <row r="106" spans="2:17" s="70" customFormat="1" ht="33" customHeight="1" x14ac:dyDescent="0.35">
      <c r="B106" s="156"/>
      <c r="C106" s="156"/>
      <c r="D106" s="156"/>
      <c r="E106" s="156"/>
      <c r="F106" s="156"/>
      <c r="G106" s="156"/>
      <c r="H106" s="156"/>
      <c r="J106" s="10"/>
      <c r="K106" s="10"/>
      <c r="L106" s="10"/>
      <c r="M106" s="1"/>
      <c r="N106" s="1"/>
    </row>
    <row r="107" spans="2:17" s="70" customFormat="1" ht="40.5" customHeight="1" x14ac:dyDescent="0.35">
      <c r="B107" s="157" t="s">
        <v>168</v>
      </c>
      <c r="C107" s="157"/>
      <c r="D107" s="157"/>
      <c r="E107" s="157"/>
      <c r="F107" s="157"/>
      <c r="G107" s="157"/>
      <c r="H107" s="157"/>
      <c r="J107" s="10"/>
      <c r="K107" s="10"/>
      <c r="L107" s="10"/>
      <c r="M107" s="1"/>
      <c r="N107" s="1"/>
    </row>
    <row r="108" spans="2:17" s="70" customFormat="1" ht="33" customHeight="1" x14ac:dyDescent="0.35">
      <c r="B108" s="158" t="s">
        <v>109</v>
      </c>
      <c r="C108" s="158"/>
      <c r="E108" s="71"/>
      <c r="F108" s="71"/>
      <c r="G108" s="71"/>
      <c r="H108" s="71"/>
      <c r="J108" s="10"/>
      <c r="K108" s="10"/>
      <c r="L108" s="10"/>
      <c r="M108" s="1"/>
      <c r="N108" s="1"/>
    </row>
    <row r="109" spans="2:17" ht="43.5" customHeight="1" x14ac:dyDescent="0.35">
      <c r="B109" s="70"/>
      <c r="C109" s="95" t="str">
        <f>CONCATENATE(" $0.550"," +")</f>
        <v xml:space="preserve"> $0.550 +</v>
      </c>
      <c r="D109" s="96">
        <f>G58</f>
        <v>-1.2869999999999999E-2</v>
      </c>
      <c r="E109" s="97" t="s">
        <v>140</v>
      </c>
      <c r="F109" s="72">
        <f>(0.55+G58)</f>
        <v>0.53713</v>
      </c>
      <c r="G109" s="16"/>
      <c r="H109" s="16"/>
    </row>
    <row r="110" spans="2:17" ht="31.5" customHeight="1" x14ac:dyDescent="0.4">
      <c r="B110" s="159" t="s">
        <v>141</v>
      </c>
      <c r="C110" s="159"/>
      <c r="D110" s="98">
        <f>F109</f>
        <v>0.53713</v>
      </c>
      <c r="E110" s="73" t="s">
        <v>116</v>
      </c>
      <c r="F110" s="70"/>
      <c r="G110" s="16"/>
      <c r="H110" s="16"/>
      <c r="I110" s="9"/>
      <c r="P110" s="21"/>
      <c r="Q110" s="21"/>
    </row>
    <row r="111" spans="2:17" ht="30" customHeight="1" thickBot="1" x14ac:dyDescent="0.4">
      <c r="B111" s="70"/>
      <c r="C111" s="70"/>
      <c r="D111" s="72"/>
      <c r="E111" s="16"/>
      <c r="F111" s="16"/>
      <c r="G111" s="16"/>
      <c r="H111" s="16"/>
    </row>
    <row r="112" spans="2:17" ht="71.150000000000006" customHeight="1" thickBot="1" x14ac:dyDescent="0.3">
      <c r="B112" s="172" t="s">
        <v>104</v>
      </c>
      <c r="C112" s="173"/>
      <c r="D112" s="173"/>
      <c r="E112" s="173"/>
      <c r="F112" s="173"/>
      <c r="G112" s="173"/>
      <c r="H112" s="174"/>
    </row>
    <row r="113" spans="2:17" ht="110.25" customHeight="1" thickBot="1" x14ac:dyDescent="0.3">
      <c r="B113" s="160" t="s">
        <v>111</v>
      </c>
      <c r="C113" s="161"/>
      <c r="D113" s="161"/>
      <c r="E113" s="161"/>
      <c r="F113" s="161"/>
      <c r="G113" s="161"/>
      <c r="H113" s="162"/>
    </row>
    <row r="114" spans="2:17" ht="38.5" customHeight="1" thickBot="1" x14ac:dyDescent="0.3">
      <c r="B114" s="156"/>
      <c r="C114" s="156"/>
      <c r="D114" s="156"/>
      <c r="E114" s="156"/>
      <c r="F114" s="156"/>
      <c r="G114" s="156"/>
      <c r="H114" s="156"/>
    </row>
    <row r="115" spans="2:17" ht="33" customHeight="1" x14ac:dyDescent="0.25">
      <c r="B115" s="163" t="s">
        <v>145</v>
      </c>
      <c r="C115" s="152" t="s">
        <v>105</v>
      </c>
      <c r="D115" s="69" t="s">
        <v>106</v>
      </c>
      <c r="E115" s="175" t="s">
        <v>107</v>
      </c>
      <c r="F115" s="175"/>
      <c r="G115" s="176" t="s">
        <v>112</v>
      </c>
      <c r="H115" s="177"/>
    </row>
    <row r="116" spans="2:17" s="70" customFormat="1" ht="33" customHeight="1" thickBot="1" x14ac:dyDescent="0.4">
      <c r="B116" s="164"/>
      <c r="C116" s="181">
        <v>235</v>
      </c>
      <c r="D116" s="181"/>
      <c r="E116" s="181"/>
      <c r="F116" s="181"/>
      <c r="G116" s="178"/>
      <c r="H116" s="179"/>
      <c r="J116" s="10"/>
      <c r="K116" s="10"/>
      <c r="L116" s="10"/>
      <c r="M116" s="1"/>
      <c r="N116" s="1"/>
    </row>
    <row r="117" spans="2:17" s="70" customFormat="1" ht="33" customHeight="1" x14ac:dyDescent="0.35">
      <c r="B117" s="156"/>
      <c r="C117" s="156"/>
      <c r="D117" s="156"/>
      <c r="E117" s="156"/>
      <c r="F117" s="156"/>
      <c r="G117" s="156"/>
      <c r="H117" s="156"/>
      <c r="J117" s="10"/>
      <c r="K117" s="10"/>
      <c r="L117" s="10"/>
      <c r="M117" s="1"/>
      <c r="N117" s="1"/>
    </row>
    <row r="118" spans="2:17" s="70" customFormat="1" ht="40.5" customHeight="1" x14ac:dyDescent="0.35">
      <c r="B118" s="157" t="s">
        <v>113</v>
      </c>
      <c r="C118" s="157"/>
      <c r="D118" s="157"/>
      <c r="E118" s="157"/>
      <c r="F118" s="157"/>
      <c r="G118" s="157"/>
      <c r="H118" s="157"/>
      <c r="J118" s="10"/>
      <c r="K118" s="10"/>
      <c r="L118" s="10"/>
      <c r="M118" s="1"/>
      <c r="N118" s="1"/>
    </row>
    <row r="119" spans="2:17" s="70" customFormat="1" ht="33" customHeight="1" x14ac:dyDescent="0.35">
      <c r="B119" s="158" t="s">
        <v>109</v>
      </c>
      <c r="C119" s="158"/>
      <c r="E119" s="71"/>
      <c r="F119" s="71"/>
      <c r="G119" s="71"/>
      <c r="H119" s="71"/>
      <c r="J119" s="10"/>
      <c r="K119" s="10"/>
      <c r="L119" s="10"/>
      <c r="M119" s="1"/>
      <c r="N119" s="1"/>
    </row>
    <row r="120" spans="2:17" ht="43.5" customHeight="1" x14ac:dyDescent="0.35">
      <c r="B120" s="70"/>
      <c r="C120" s="95" t="str">
        <f>CONCATENATE(" $45.000"," +")</f>
        <v xml:space="preserve"> $45.000 +</v>
      </c>
      <c r="D120" s="96">
        <f>G62</f>
        <v>-9.3268085106382972E-2</v>
      </c>
      <c r="E120" s="97" t="s">
        <v>140</v>
      </c>
      <c r="F120" s="72">
        <f>(45+G62)</f>
        <v>44.906731914893619</v>
      </c>
      <c r="G120" s="16"/>
      <c r="H120" s="16"/>
    </row>
    <row r="121" spans="2:17" ht="33" customHeight="1" x14ac:dyDescent="0.4">
      <c r="B121" s="159" t="s">
        <v>141</v>
      </c>
      <c r="C121" s="159"/>
      <c r="D121" s="98">
        <f>F120</f>
        <v>44.906731914893619</v>
      </c>
      <c r="E121" s="73" t="s">
        <v>110</v>
      </c>
      <c r="F121" s="70"/>
      <c r="G121" s="16"/>
      <c r="H121" s="16"/>
      <c r="I121" s="9"/>
      <c r="P121" s="21"/>
      <c r="Q121" s="21"/>
    </row>
    <row r="122" spans="2:17" ht="30" customHeight="1" thickBot="1" x14ac:dyDescent="0.4">
      <c r="B122" s="70"/>
      <c r="C122" s="70"/>
      <c r="D122" s="72"/>
      <c r="E122" s="16"/>
      <c r="F122" s="16"/>
      <c r="G122" s="16"/>
      <c r="H122" s="16"/>
    </row>
    <row r="123" spans="2:17" ht="71.150000000000006" customHeight="1" thickBot="1" x14ac:dyDescent="0.3">
      <c r="B123" s="172" t="s">
        <v>104</v>
      </c>
      <c r="C123" s="173"/>
      <c r="D123" s="173"/>
      <c r="E123" s="173"/>
      <c r="F123" s="173"/>
      <c r="G123" s="173"/>
      <c r="H123" s="174"/>
    </row>
    <row r="124" spans="2:17" ht="74.25" customHeight="1" thickBot="1" x14ac:dyDescent="0.3">
      <c r="B124" s="160" t="s">
        <v>114</v>
      </c>
      <c r="C124" s="161"/>
      <c r="D124" s="161"/>
      <c r="E124" s="161"/>
      <c r="F124" s="161"/>
      <c r="G124" s="161"/>
      <c r="H124" s="162"/>
    </row>
    <row r="125" spans="2:17" ht="33.65" customHeight="1" thickBot="1" x14ac:dyDescent="0.3">
      <c r="B125" s="156"/>
      <c r="C125" s="156"/>
      <c r="D125" s="156"/>
      <c r="E125" s="156"/>
      <c r="F125" s="156"/>
      <c r="G125" s="156"/>
      <c r="H125" s="156"/>
    </row>
    <row r="126" spans="2:17" ht="33" customHeight="1" x14ac:dyDescent="0.25">
      <c r="B126" s="163" t="s">
        <v>144</v>
      </c>
      <c r="C126" s="152" t="s">
        <v>105</v>
      </c>
      <c r="D126" s="69" t="s">
        <v>106</v>
      </c>
      <c r="E126" s="175" t="s">
        <v>107</v>
      </c>
      <c r="F126" s="175"/>
      <c r="G126" s="176" t="s">
        <v>112</v>
      </c>
      <c r="H126" s="177"/>
    </row>
    <row r="127" spans="2:17" s="70" customFormat="1" ht="33" customHeight="1" thickBot="1" x14ac:dyDescent="0.4">
      <c r="B127" s="164"/>
      <c r="C127" s="181">
        <v>2000</v>
      </c>
      <c r="D127" s="181"/>
      <c r="E127" s="181"/>
      <c r="F127" s="181"/>
      <c r="G127" s="178"/>
      <c r="H127" s="179"/>
      <c r="J127" s="10"/>
      <c r="K127" s="10"/>
      <c r="L127" s="10"/>
      <c r="M127" s="1"/>
      <c r="N127" s="1"/>
    </row>
    <row r="128" spans="2:17" s="70" customFormat="1" ht="33" customHeight="1" x14ac:dyDescent="0.35">
      <c r="B128" s="156"/>
      <c r="C128" s="156"/>
      <c r="D128" s="156"/>
      <c r="E128" s="156"/>
      <c r="F128" s="156"/>
      <c r="G128" s="156"/>
      <c r="H128" s="156"/>
      <c r="J128" s="10"/>
      <c r="K128" s="10"/>
      <c r="L128" s="10"/>
      <c r="M128" s="1"/>
      <c r="N128" s="1"/>
    </row>
    <row r="129" spans="2:17" s="70" customFormat="1" ht="40.5" customHeight="1" x14ac:dyDescent="0.35">
      <c r="B129" s="157" t="s">
        <v>115</v>
      </c>
      <c r="C129" s="157"/>
      <c r="D129" s="157"/>
      <c r="E129" s="157"/>
      <c r="F129" s="157"/>
      <c r="G129" s="157"/>
      <c r="H129" s="157"/>
      <c r="J129" s="10"/>
      <c r="K129" s="10"/>
      <c r="L129" s="10"/>
      <c r="M129" s="1"/>
      <c r="N129" s="1"/>
    </row>
    <row r="130" spans="2:17" s="70" customFormat="1" ht="33" customHeight="1" x14ac:dyDescent="0.35">
      <c r="B130" s="158" t="s">
        <v>109</v>
      </c>
      <c r="C130" s="158"/>
      <c r="E130" s="71"/>
      <c r="F130" s="71"/>
      <c r="G130" s="71"/>
      <c r="H130" s="71"/>
      <c r="J130" s="10"/>
      <c r="K130" s="10"/>
      <c r="L130" s="10"/>
      <c r="M130" s="1"/>
      <c r="N130" s="1"/>
    </row>
    <row r="131" spans="2:17" ht="43.5" customHeight="1" x14ac:dyDescent="0.35">
      <c r="B131" s="70"/>
      <c r="C131" s="95" t="str">
        <f>CONCATENATE(" $45.000"," +")</f>
        <v xml:space="preserve"> $45.000 +</v>
      </c>
      <c r="D131" s="96">
        <f>G68</f>
        <v>-7.8390000000000005E-3</v>
      </c>
      <c r="E131" s="97" t="s">
        <v>140</v>
      </c>
      <c r="F131" s="72">
        <f>(45+G68)</f>
        <v>44.992161000000003</v>
      </c>
      <c r="G131" s="16"/>
      <c r="H131" s="16"/>
    </row>
    <row r="132" spans="2:17" ht="34" customHeight="1" x14ac:dyDescent="0.4">
      <c r="B132" s="159" t="s">
        <v>141</v>
      </c>
      <c r="C132" s="159"/>
      <c r="D132" s="98">
        <f>F131</f>
        <v>44.992161000000003</v>
      </c>
      <c r="E132" s="73" t="s">
        <v>116</v>
      </c>
      <c r="F132" s="70"/>
      <c r="G132" s="16"/>
      <c r="H132" s="16"/>
      <c r="I132" s="9"/>
      <c r="P132" s="21"/>
      <c r="Q132" s="21"/>
    </row>
    <row r="133" spans="2:17" ht="30" customHeight="1" thickBot="1" x14ac:dyDescent="0.4">
      <c r="B133" s="70"/>
      <c r="C133" s="70"/>
      <c r="D133" s="72"/>
      <c r="E133" s="16"/>
      <c r="F133" s="16"/>
      <c r="G133" s="16"/>
      <c r="H133" s="16"/>
    </row>
    <row r="134" spans="2:17" ht="71.150000000000006" customHeight="1" thickBot="1" x14ac:dyDescent="0.3">
      <c r="B134" s="172" t="s">
        <v>104</v>
      </c>
      <c r="C134" s="173"/>
      <c r="D134" s="173"/>
      <c r="E134" s="173"/>
      <c r="F134" s="173"/>
      <c r="G134" s="173"/>
      <c r="H134" s="174"/>
    </row>
    <row r="135" spans="2:17" ht="74.25" customHeight="1" thickBot="1" x14ac:dyDescent="0.3">
      <c r="B135" s="160" t="s">
        <v>117</v>
      </c>
      <c r="C135" s="161"/>
      <c r="D135" s="161"/>
      <c r="E135" s="161"/>
      <c r="F135" s="161"/>
      <c r="G135" s="161"/>
      <c r="H135" s="162"/>
    </row>
    <row r="136" spans="2:17" ht="69" customHeight="1" thickBot="1" x14ac:dyDescent="0.3">
      <c r="B136" s="156"/>
      <c r="C136" s="156"/>
      <c r="D136" s="156"/>
      <c r="E136" s="156"/>
      <c r="F136" s="156"/>
      <c r="G136" s="156"/>
      <c r="H136" s="156"/>
    </row>
    <row r="137" spans="2:17" ht="33" customHeight="1" x14ac:dyDescent="0.25">
      <c r="B137" s="163" t="s">
        <v>143</v>
      </c>
      <c r="C137" s="152" t="s">
        <v>105</v>
      </c>
      <c r="D137" s="69" t="s">
        <v>106</v>
      </c>
      <c r="E137" s="175" t="s">
        <v>107</v>
      </c>
      <c r="F137" s="175"/>
      <c r="G137" s="176" t="s">
        <v>108</v>
      </c>
      <c r="H137" s="177"/>
    </row>
    <row r="138" spans="2:17" s="70" customFormat="1" ht="33" customHeight="1" thickBot="1" x14ac:dyDescent="0.4">
      <c r="B138" s="164"/>
      <c r="C138" s="180">
        <v>14400</v>
      </c>
      <c r="D138" s="181"/>
      <c r="E138" s="181"/>
      <c r="F138" s="181"/>
      <c r="G138" s="178"/>
      <c r="H138" s="179"/>
      <c r="J138" s="10"/>
      <c r="K138" s="10"/>
      <c r="L138" s="10"/>
      <c r="M138" s="1"/>
      <c r="N138" s="1"/>
    </row>
    <row r="139" spans="2:17" s="70" customFormat="1" ht="33" customHeight="1" x14ac:dyDescent="0.35">
      <c r="B139" s="156"/>
      <c r="C139" s="156"/>
      <c r="D139" s="156"/>
      <c r="E139" s="156"/>
      <c r="F139" s="156"/>
      <c r="G139" s="156"/>
      <c r="H139" s="156"/>
      <c r="J139" s="10"/>
      <c r="K139" s="10"/>
      <c r="L139" s="10"/>
      <c r="M139" s="1"/>
      <c r="N139" s="1"/>
    </row>
    <row r="140" spans="2:17" s="70" customFormat="1" ht="40.5" customHeight="1" x14ac:dyDescent="0.35">
      <c r="B140" s="157" t="s">
        <v>148</v>
      </c>
      <c r="C140" s="157"/>
      <c r="D140" s="157"/>
      <c r="E140" s="157"/>
      <c r="F140" s="157"/>
      <c r="G140" s="157"/>
      <c r="H140" s="157"/>
      <c r="J140" s="10"/>
      <c r="K140" s="10"/>
      <c r="L140" s="10"/>
      <c r="M140" s="1"/>
      <c r="N140" s="1"/>
    </row>
    <row r="141" spans="2:17" s="70" customFormat="1" ht="33" customHeight="1" x14ac:dyDescent="0.35">
      <c r="B141" s="158" t="s">
        <v>109</v>
      </c>
      <c r="C141" s="158"/>
      <c r="E141" s="71"/>
      <c r="F141" s="71"/>
      <c r="G141" s="71"/>
      <c r="H141" s="71"/>
      <c r="J141" s="10"/>
      <c r="K141" s="10"/>
      <c r="L141" s="10"/>
      <c r="M141" s="1"/>
      <c r="N141" s="1"/>
    </row>
    <row r="142" spans="2:17" ht="43.5" customHeight="1" x14ac:dyDescent="0.35">
      <c r="B142" s="70"/>
      <c r="C142" s="95" t="str">
        <f>CONCATENATE(" $1,500.000"," +")</f>
        <v xml:space="preserve"> $1,500.000 +</v>
      </c>
      <c r="D142" s="96">
        <f>G71</f>
        <v>0</v>
      </c>
      <c r="E142" s="97" t="s">
        <v>140</v>
      </c>
      <c r="F142" s="72">
        <f>(1500+G71)</f>
        <v>1500</v>
      </c>
      <c r="G142" s="16"/>
      <c r="H142" s="16"/>
    </row>
    <row r="143" spans="2:17" ht="27" customHeight="1" x14ac:dyDescent="0.4">
      <c r="B143" s="159" t="s">
        <v>141</v>
      </c>
      <c r="C143" s="159"/>
      <c r="D143" s="98">
        <f>F142</f>
        <v>1500</v>
      </c>
      <c r="E143" s="171" t="s">
        <v>118</v>
      </c>
      <c r="F143" s="171"/>
      <c r="G143" s="16"/>
      <c r="H143" s="70"/>
      <c r="I143" s="9"/>
      <c r="P143" s="21"/>
      <c r="Q143" s="21"/>
    </row>
    <row r="144" spans="2:17" ht="30" customHeight="1" thickBot="1" x14ac:dyDescent="0.4">
      <c r="B144" s="70"/>
      <c r="C144" s="70"/>
      <c r="D144" s="72"/>
      <c r="E144" s="16"/>
      <c r="F144" s="16"/>
      <c r="G144" s="16"/>
      <c r="H144" s="16"/>
    </row>
    <row r="145" spans="2:15" ht="71.150000000000006" customHeight="1" thickBot="1" x14ac:dyDescent="0.3">
      <c r="B145" s="172" t="s">
        <v>104</v>
      </c>
      <c r="C145" s="173"/>
      <c r="D145" s="173"/>
      <c r="E145" s="173"/>
      <c r="F145" s="173"/>
      <c r="G145" s="173"/>
      <c r="H145" s="174"/>
    </row>
    <row r="146" spans="2:15" ht="74.25" customHeight="1" thickBot="1" x14ac:dyDescent="0.3">
      <c r="B146" s="160" t="s">
        <v>150</v>
      </c>
      <c r="C146" s="161"/>
      <c r="D146" s="161"/>
      <c r="E146" s="161"/>
      <c r="F146" s="161"/>
      <c r="G146" s="161"/>
      <c r="H146" s="162"/>
    </row>
    <row r="147" spans="2:15" ht="18.75" customHeight="1" thickBot="1" x14ac:dyDescent="0.3">
      <c r="B147" s="156"/>
      <c r="C147" s="156"/>
      <c r="D147" s="156"/>
      <c r="E147" s="156"/>
      <c r="F147" s="156"/>
      <c r="G147" s="156"/>
      <c r="H147" s="156"/>
    </row>
    <row r="148" spans="2:15" ht="33" customHeight="1" x14ac:dyDescent="0.25">
      <c r="B148" s="163" t="s">
        <v>142</v>
      </c>
      <c r="C148" s="165" t="s">
        <v>105</v>
      </c>
      <c r="D148" s="167" t="s">
        <v>106</v>
      </c>
      <c r="E148" s="165" t="s">
        <v>107</v>
      </c>
      <c r="F148" s="165"/>
      <c r="G148" s="165" t="s">
        <v>108</v>
      </c>
      <c r="H148" s="169"/>
    </row>
    <row r="149" spans="2:15" s="70" customFormat="1" ht="33" customHeight="1" thickBot="1" x14ac:dyDescent="0.4">
      <c r="B149" s="164"/>
      <c r="C149" s="166"/>
      <c r="D149" s="168"/>
      <c r="E149" s="166"/>
      <c r="F149" s="166"/>
      <c r="G149" s="166"/>
      <c r="H149" s="170"/>
      <c r="J149" s="10"/>
      <c r="K149" s="10"/>
      <c r="L149" s="10"/>
      <c r="M149" s="1"/>
      <c r="N149" s="1"/>
    </row>
    <row r="150" spans="2:15" s="70" customFormat="1" ht="33" customHeight="1" x14ac:dyDescent="0.35">
      <c r="B150" s="156"/>
      <c r="C150" s="156"/>
      <c r="D150" s="156"/>
      <c r="E150" s="156"/>
      <c r="F150" s="156"/>
      <c r="G150" s="156"/>
      <c r="H150" s="156"/>
      <c r="J150" s="10"/>
      <c r="K150" s="10"/>
      <c r="L150" s="10"/>
      <c r="M150" s="1"/>
      <c r="N150" s="1"/>
    </row>
    <row r="151" spans="2:15" s="70" customFormat="1" ht="40.5" customHeight="1" x14ac:dyDescent="0.35">
      <c r="B151" s="157" t="s">
        <v>149</v>
      </c>
      <c r="C151" s="157"/>
      <c r="D151" s="157"/>
      <c r="E151" s="157"/>
      <c r="F151" s="157"/>
      <c r="G151" s="157"/>
      <c r="H151" s="157"/>
      <c r="J151" s="10"/>
      <c r="K151" s="10"/>
      <c r="L151" s="10"/>
      <c r="M151" s="1"/>
      <c r="N151" s="1"/>
    </row>
    <row r="152" spans="2:15" s="70" customFormat="1" ht="33" customHeight="1" x14ac:dyDescent="0.35">
      <c r="B152" s="158" t="s">
        <v>109</v>
      </c>
      <c r="C152" s="158"/>
      <c r="E152" s="71"/>
      <c r="F152" s="71"/>
      <c r="G152" s="71"/>
      <c r="H152" s="71"/>
      <c r="J152" s="10"/>
      <c r="K152" s="10"/>
      <c r="L152" s="10"/>
      <c r="M152" s="1"/>
      <c r="N152" s="1"/>
    </row>
    <row r="153" spans="2:15" ht="17.5" x14ac:dyDescent="0.35">
      <c r="B153" s="70"/>
      <c r="C153" s="95" t="str">
        <f>CONCATENATE(" $200.000"," +")</f>
        <v xml:space="preserve"> $200.000 +</v>
      </c>
      <c r="D153" s="96">
        <f>G75</f>
        <v>-3.5879999999999996</v>
      </c>
      <c r="E153" s="97" t="s">
        <v>140</v>
      </c>
      <c r="F153" s="72">
        <f>(200+G75)</f>
        <v>196.41200000000001</v>
      </c>
      <c r="G153" s="16"/>
      <c r="H153" s="16"/>
      <c r="O153" s="21"/>
    </row>
    <row r="154" spans="2:15" ht="18" x14ac:dyDescent="0.4">
      <c r="B154" s="159" t="s">
        <v>141</v>
      </c>
      <c r="C154" s="159"/>
      <c r="D154" s="98">
        <f>F153</f>
        <v>196.41200000000001</v>
      </c>
      <c r="E154" s="73" t="s">
        <v>12</v>
      </c>
      <c r="F154" s="73"/>
      <c r="G154" s="16"/>
      <c r="H154" s="70"/>
      <c r="O154" s="21"/>
    </row>
    <row r="155" spans="2:15" ht="17.5" x14ac:dyDescent="0.35">
      <c r="B155" s="70"/>
      <c r="C155" s="70"/>
      <c r="D155" s="72"/>
      <c r="E155" s="16"/>
      <c r="F155" s="16"/>
      <c r="G155" s="16"/>
      <c r="H155" s="16"/>
      <c r="O155" s="21"/>
    </row>
    <row r="156" spans="2:15" x14ac:dyDescent="0.25">
      <c r="O156" s="21"/>
    </row>
  </sheetData>
  <sheetProtection algorithmName="SHA-512" hashValue="r53CSO1CqoM3Ifnnug0g4yNlmg1p6b0jcQ0HonaMMSdCWJBL8ZzQVNMYGfodjE4tqiOnVFIsu9PhLroy+0MLeg==" saltValue="sL9y4q2Szk4Z2PNsGcmFZA==" spinCount="100000" sheet="1" formatColumns="0" formatRows="0"/>
  <mergeCells count="157">
    <mergeCell ref="B150:H150"/>
    <mergeCell ref="B151:H151"/>
    <mergeCell ref="B152:C152"/>
    <mergeCell ref="B154:C154"/>
    <mergeCell ref="B146:H146"/>
    <mergeCell ref="B147:H147"/>
    <mergeCell ref="B148:B149"/>
    <mergeCell ref="C148:C149"/>
    <mergeCell ref="D148:D149"/>
    <mergeCell ref="E148:F149"/>
    <mergeCell ref="G148:H149"/>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14:H114"/>
    <mergeCell ref="B115:B116"/>
    <mergeCell ref="E115:F115"/>
    <mergeCell ref="G115:H116"/>
    <mergeCell ref="C116:F116"/>
    <mergeCell ref="B117:H117"/>
    <mergeCell ref="B106:H106"/>
    <mergeCell ref="B107:H107"/>
    <mergeCell ref="B108:C108"/>
    <mergeCell ref="B110:C110"/>
    <mergeCell ref="B112:H112"/>
    <mergeCell ref="B113:H113"/>
    <mergeCell ref="B97:C97"/>
    <mergeCell ref="B99:C99"/>
    <mergeCell ref="B101:H101"/>
    <mergeCell ref="B102:H102"/>
    <mergeCell ref="B103:H103"/>
    <mergeCell ref="B104:B105"/>
    <mergeCell ref="E104:F104"/>
    <mergeCell ref="G104:H105"/>
    <mergeCell ref="C105:F105"/>
    <mergeCell ref="B93:B94"/>
    <mergeCell ref="E93:F93"/>
    <mergeCell ref="G93:H94"/>
    <mergeCell ref="C94:F94"/>
    <mergeCell ref="B95:H95"/>
    <mergeCell ref="B96:H96"/>
    <mergeCell ref="G86:H86"/>
    <mergeCell ref="G87:H87"/>
    <mergeCell ref="G88:H88"/>
    <mergeCell ref="B90:H90"/>
    <mergeCell ref="B91:H91"/>
    <mergeCell ref="B92:H92"/>
    <mergeCell ref="G79:H79"/>
    <mergeCell ref="G80:H80"/>
    <mergeCell ref="G81:H81"/>
    <mergeCell ref="G82:H82"/>
    <mergeCell ref="G83:H83"/>
    <mergeCell ref="B85:H85"/>
    <mergeCell ref="B73:H73"/>
    <mergeCell ref="G74:H74"/>
    <mergeCell ref="G75:H75"/>
    <mergeCell ref="G76:H76"/>
    <mergeCell ref="G77:H77"/>
    <mergeCell ref="G78:H78"/>
    <mergeCell ref="G66:H66"/>
    <mergeCell ref="G67:H67"/>
    <mergeCell ref="G68:H68"/>
    <mergeCell ref="B69:H69"/>
    <mergeCell ref="G70:H70"/>
    <mergeCell ref="G71:H71"/>
    <mergeCell ref="B60:H60"/>
    <mergeCell ref="G61:H61"/>
    <mergeCell ref="G62:H62"/>
    <mergeCell ref="G63:H63"/>
    <mergeCell ref="G64:H64"/>
    <mergeCell ref="G65:H65"/>
    <mergeCell ref="G52:H52"/>
    <mergeCell ref="G53:H53"/>
    <mergeCell ref="B54:H54"/>
    <mergeCell ref="B56:H56"/>
    <mergeCell ref="G57:H57"/>
    <mergeCell ref="G58:H58"/>
    <mergeCell ref="G46:H46"/>
    <mergeCell ref="G47:H47"/>
    <mergeCell ref="G48:H48"/>
    <mergeCell ref="G49:H49"/>
    <mergeCell ref="G50:H50"/>
    <mergeCell ref="G51:H51"/>
    <mergeCell ref="G40:H40"/>
    <mergeCell ref="G41:H41"/>
    <mergeCell ref="G42:H42"/>
    <mergeCell ref="G43:H43"/>
    <mergeCell ref="G44:H44"/>
    <mergeCell ref="G45:H45"/>
    <mergeCell ref="G34:H34"/>
    <mergeCell ref="G35:H35"/>
    <mergeCell ref="G36:H36"/>
    <mergeCell ref="G37:H37"/>
    <mergeCell ref="G38:H38"/>
    <mergeCell ref="G39:H39"/>
    <mergeCell ref="G28:H28"/>
    <mergeCell ref="G29:H29"/>
    <mergeCell ref="G30:H30"/>
    <mergeCell ref="G31:H31"/>
    <mergeCell ref="G32:H32"/>
    <mergeCell ref="G33:H33"/>
    <mergeCell ref="G22:H22"/>
    <mergeCell ref="G23:H23"/>
    <mergeCell ref="G24:H24"/>
    <mergeCell ref="G25:H25"/>
    <mergeCell ref="G26:H26"/>
    <mergeCell ref="G27:H27"/>
    <mergeCell ref="B16:H16"/>
    <mergeCell ref="B17:H17"/>
    <mergeCell ref="B18:H18"/>
    <mergeCell ref="B19:H19"/>
    <mergeCell ref="B20:H20"/>
    <mergeCell ref="G21:H21"/>
    <mergeCell ref="B11:H11"/>
    <mergeCell ref="J11:K11"/>
    <mergeCell ref="B12:E12"/>
    <mergeCell ref="B13:H13"/>
    <mergeCell ref="B14:H14"/>
    <mergeCell ref="B15:H15"/>
    <mergeCell ref="J6:K6"/>
    <mergeCell ref="M6:N8"/>
    <mergeCell ref="B7:E7"/>
    <mergeCell ref="B8:H8"/>
    <mergeCell ref="B9:H9"/>
    <mergeCell ref="B10:C10"/>
    <mergeCell ref="D10:F10"/>
    <mergeCell ref="B1:D1"/>
    <mergeCell ref="C3:E3"/>
    <mergeCell ref="G3:H3"/>
    <mergeCell ref="C4:E4"/>
    <mergeCell ref="G4:H4"/>
    <mergeCell ref="B6:E6"/>
    <mergeCell ref="F6:G6"/>
  </mergeCells>
  <dataValidations count="5">
    <dataValidation type="list" allowBlank="1" showInputMessage="1" showErrorMessage="1" sqref="K8" xr:uid="{0EF730E4-329E-49C8-8F23-1AC25FE22133}">
      <formula1>"2024,2025,2026,2027,2028"</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44D44E09-53CF-4338-8B5B-1C7FCEA8238E}">
      <formula1>$N$9:$N$9</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79BF30BE-B724-4C08-ADC9-A54ABE73F31F}">
      <formula1>#REF!</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0042A219-1BF2-43FB-BBEF-DAF1D0119807}">
      <formula1>$M$11:$M$22</formula1>
    </dataValidation>
    <dataValidation type="list" allowBlank="1" showInputMessage="1" showErrorMessage="1" sqref="K13" xr:uid="{AFDDFA62-4C74-4813-B757-512F33C67F5D}">
      <formula1>$N$25:$N$42</formula1>
    </dataValidation>
  </dataValidations>
  <hyperlinks>
    <hyperlink ref="M9" r:id="rId1" display="https://www.dot.ny.gov/main/business-center/contractors/construction-division/fuel-asphalt-steel-price-adjustments?nd=nysdot" xr:uid="{EA82AE02-DB17-4077-87A5-FCDB5C583EAE}"/>
  </hyperlinks>
  <printOptions horizontalCentered="1"/>
  <pageMargins left="0.25" right="0.25" top="0.75" bottom="0.75" header="0.3" footer="0.3"/>
  <pageSetup scale="52"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8C40-32FB-4CC0-8950-B63F8C53F5A3}">
  <dimension ref="B1:Q157"/>
  <sheetViews>
    <sheetView showGridLines="0" showRowColHeaders="0" zoomScaleNormal="100" workbookViewId="0">
      <selection activeCell="B20" sqref="B20:H20"/>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April</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09" t="s">
        <v>153</v>
      </c>
      <c r="G4" s="240" t="s">
        <v>154</v>
      </c>
      <c r="H4" s="241"/>
      <c r="I4" s="111"/>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April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10"/>
      <c r="J8" s="76" t="s">
        <v>121</v>
      </c>
      <c r="K8" s="77">
        <v>2024</v>
      </c>
      <c r="M8" s="229"/>
      <c r="N8" s="230"/>
    </row>
    <row r="9" spans="2:17" ht="24" customHeight="1" x14ac:dyDescent="0.25">
      <c r="B9" s="215" t="s">
        <v>10</v>
      </c>
      <c r="C9" s="215"/>
      <c r="D9" s="215"/>
      <c r="E9" s="215"/>
      <c r="F9" s="215"/>
      <c r="G9" s="215"/>
      <c r="H9" s="215"/>
      <c r="I9" s="110"/>
      <c r="J9" s="76" t="s">
        <v>122</v>
      </c>
      <c r="K9" s="77" t="s">
        <v>123</v>
      </c>
      <c r="L9" s="78"/>
      <c r="M9" s="79" t="s">
        <v>124</v>
      </c>
      <c r="N9" s="80">
        <v>2024</v>
      </c>
    </row>
    <row r="10" spans="2:17" ht="24" customHeight="1" thickBot="1" x14ac:dyDescent="0.3">
      <c r="B10" s="232" t="s">
        <v>11</v>
      </c>
      <c r="C10" s="232"/>
      <c r="D10" s="233" t="str">
        <f>CONCATENATE("The ",F1," ",G1," Average is")</f>
        <v>The April 2024 Average is</v>
      </c>
      <c r="E10" s="233"/>
      <c r="F10" s="233"/>
      <c r="G10" s="17">
        <f>K13</f>
        <v>604</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10"/>
      <c r="J13" s="87" t="s">
        <v>130</v>
      </c>
      <c r="K13" s="88">
        <v>604</v>
      </c>
      <c r="M13" s="83" t="s">
        <v>131</v>
      </c>
      <c r="N13" s="85" t="s">
        <v>106</v>
      </c>
      <c r="P13" s="21"/>
      <c r="Q13" s="21"/>
    </row>
    <row r="14" spans="2:17" ht="24" customHeight="1" x14ac:dyDescent="0.25">
      <c r="B14" s="215" t="s">
        <v>15</v>
      </c>
      <c r="C14" s="215"/>
      <c r="D14" s="215"/>
      <c r="E14" s="215"/>
      <c r="F14" s="215"/>
      <c r="G14" s="215"/>
      <c r="H14" s="215"/>
      <c r="I14" s="110"/>
      <c r="J14" s="1"/>
      <c r="K14" s="1"/>
      <c r="M14" s="83" t="s">
        <v>123</v>
      </c>
      <c r="N14" s="89">
        <v>604</v>
      </c>
      <c r="P14" s="21"/>
      <c r="Q14" s="21"/>
    </row>
    <row r="15" spans="2:17" ht="24" customHeight="1" x14ac:dyDescent="0.25">
      <c r="B15" s="215" t="s">
        <v>16</v>
      </c>
      <c r="C15" s="215"/>
      <c r="D15" s="215"/>
      <c r="E15" s="215"/>
      <c r="F15" s="215"/>
      <c r="G15" s="215"/>
      <c r="H15" s="215"/>
      <c r="I15" s="110"/>
      <c r="J15" s="1"/>
      <c r="K15" s="1"/>
      <c r="M15" s="83" t="s">
        <v>132</v>
      </c>
      <c r="N15" s="89"/>
      <c r="P15" s="21"/>
      <c r="Q15" s="21"/>
    </row>
    <row r="16" spans="2:17" ht="24" customHeight="1" x14ac:dyDescent="0.25">
      <c r="B16" s="215" t="s">
        <v>17</v>
      </c>
      <c r="C16" s="215"/>
      <c r="D16" s="215"/>
      <c r="E16" s="215"/>
      <c r="F16" s="215"/>
      <c r="G16" s="215"/>
      <c r="H16" s="215"/>
      <c r="I16" s="110"/>
      <c r="J16" s="1"/>
      <c r="K16" s="1"/>
      <c r="M16" s="83" t="s">
        <v>133</v>
      </c>
      <c r="N16" s="89"/>
      <c r="P16" s="21"/>
      <c r="Q16" s="21"/>
    </row>
    <row r="17" spans="2:17" ht="24" customHeight="1" x14ac:dyDescent="0.25">
      <c r="B17" s="215" t="s">
        <v>18</v>
      </c>
      <c r="C17" s="215"/>
      <c r="D17" s="215"/>
      <c r="E17" s="215"/>
      <c r="F17" s="215"/>
      <c r="G17" s="215"/>
      <c r="H17" s="215"/>
      <c r="I17" s="110"/>
      <c r="J17" s="1"/>
      <c r="K17" s="1"/>
      <c r="M17" s="83" t="s">
        <v>134</v>
      </c>
      <c r="N17" s="89"/>
      <c r="P17" s="21"/>
      <c r="Q17" s="21"/>
    </row>
    <row r="18" spans="2:17" ht="24" customHeight="1" thickBot="1" x14ac:dyDescent="0.3">
      <c r="B18" s="216" t="s">
        <v>19</v>
      </c>
      <c r="C18" s="217"/>
      <c r="D18" s="217"/>
      <c r="E18" s="217"/>
      <c r="F18" s="217"/>
      <c r="G18" s="217"/>
      <c r="H18" s="217"/>
      <c r="I18" s="22"/>
      <c r="J18" s="90"/>
      <c r="K18" s="91"/>
      <c r="M18" s="83" t="s">
        <v>135</v>
      </c>
      <c r="N18" s="89"/>
      <c r="P18" s="21"/>
      <c r="Q18" s="21"/>
    </row>
    <row r="19" spans="2:17" ht="55.75" customHeight="1" thickBot="1" x14ac:dyDescent="0.3">
      <c r="B19" s="244" t="s">
        <v>169</v>
      </c>
      <c r="C19" s="245"/>
      <c r="D19" s="245"/>
      <c r="E19" s="245"/>
      <c r="F19" s="245"/>
      <c r="G19" s="245"/>
      <c r="H19" s="246"/>
      <c r="I19" s="22"/>
      <c r="J19" s="90"/>
      <c r="K19" s="91"/>
      <c r="M19" s="83"/>
      <c r="N19" s="89"/>
      <c r="P19" s="21"/>
      <c r="Q19" s="21"/>
    </row>
    <row r="20" spans="2:17" ht="33.65" customHeight="1" thickBot="1" x14ac:dyDescent="0.3">
      <c r="B20" s="190" t="s">
        <v>20</v>
      </c>
      <c r="C20" s="161"/>
      <c r="D20" s="161"/>
      <c r="E20" s="161"/>
      <c r="F20" s="161"/>
      <c r="G20" s="161"/>
      <c r="H20" s="162"/>
      <c r="I20" s="9"/>
      <c r="J20" s="92"/>
      <c r="K20" s="91"/>
      <c r="M20" s="83" t="s">
        <v>136</v>
      </c>
      <c r="N20" s="89"/>
      <c r="P20" s="21"/>
      <c r="Q20" s="21"/>
    </row>
    <row r="21" spans="2:17" ht="33.65" customHeight="1" thickBot="1" x14ac:dyDescent="0.3">
      <c r="B21" s="23" t="s">
        <v>21</v>
      </c>
      <c r="C21" s="24" t="s">
        <v>22</v>
      </c>
      <c r="D21" s="25" t="s">
        <v>23</v>
      </c>
      <c r="E21" s="25" t="s">
        <v>24</v>
      </c>
      <c r="F21" s="25" t="s">
        <v>25</v>
      </c>
      <c r="G21" s="182" t="s">
        <v>26</v>
      </c>
      <c r="H21" s="183"/>
      <c r="I21" s="26"/>
      <c r="J21" s="92"/>
      <c r="K21" s="91"/>
      <c r="M21" s="83" t="s">
        <v>137</v>
      </c>
      <c r="N21" s="89"/>
      <c r="P21" s="21"/>
      <c r="Q21" s="21"/>
    </row>
    <row r="22" spans="2:17" ht="29.15" customHeight="1" x14ac:dyDescent="0.3">
      <c r="B22" s="114" t="s">
        <v>27</v>
      </c>
      <c r="C22" s="115" t="s">
        <v>28</v>
      </c>
      <c r="D22" s="65">
        <v>100</v>
      </c>
      <c r="E22" s="66">
        <v>0.2</v>
      </c>
      <c r="F22" s="67">
        <v>100.2</v>
      </c>
      <c r="G22" s="184">
        <f t="shared" ref="G22:G51" si="0">IF((ABS((($K$13-$K$12)/235)*F22/100))&gt;0.01, ((($K$13-$K$12)/235)*F22/100), 0)</f>
        <v>-0.1108595744680851</v>
      </c>
      <c r="H22" s="185" t="e">
        <f t="shared" ref="H22:H27" si="1">IF((ABS((J13-J12)*E22/100))&gt;0.1, (J13-J12)*E22/100, 0)</f>
        <v>#VALUE!</v>
      </c>
      <c r="I22" s="31"/>
      <c r="K22" s="91"/>
      <c r="L22" s="1"/>
      <c r="M22" s="83" t="s">
        <v>138</v>
      </c>
      <c r="N22" s="89"/>
      <c r="P22" s="21"/>
      <c r="Q22" s="21"/>
    </row>
    <row r="23" spans="2:17" ht="29.15" customHeight="1" thickBot="1" x14ac:dyDescent="0.35">
      <c r="B23" s="32">
        <v>702.30010000000004</v>
      </c>
      <c r="C23" s="33" t="s">
        <v>29</v>
      </c>
      <c r="D23" s="34">
        <v>55</v>
      </c>
      <c r="E23" s="34">
        <v>1.7</v>
      </c>
      <c r="F23" s="35">
        <v>56.7</v>
      </c>
      <c r="G23" s="188">
        <f t="shared" si="0"/>
        <v>-6.2731914893617013E-2</v>
      </c>
      <c r="H23" s="189" t="e">
        <f t="shared" si="1"/>
        <v>#VALUE!</v>
      </c>
      <c r="I23" s="31"/>
      <c r="M23" s="93" t="s">
        <v>139</v>
      </c>
      <c r="N23" s="94"/>
    </row>
    <row r="24" spans="2:17" ht="29.15" customHeight="1" x14ac:dyDescent="0.3">
      <c r="B24" s="32">
        <v>702.30020000000002</v>
      </c>
      <c r="C24" s="33" t="s">
        <v>30</v>
      </c>
      <c r="D24" s="34">
        <v>55</v>
      </c>
      <c r="E24" s="34">
        <v>1.7</v>
      </c>
      <c r="F24" s="35">
        <v>56.7</v>
      </c>
      <c r="G24" s="188">
        <f t="shared" si="0"/>
        <v>-6.2731914893617013E-2</v>
      </c>
      <c r="H24" s="189">
        <f t="shared" si="1"/>
        <v>0</v>
      </c>
      <c r="I24" s="31"/>
      <c r="M24" s="79"/>
      <c r="N24" s="80">
        <v>2025</v>
      </c>
    </row>
    <row r="25" spans="2:17" ht="29.15" customHeight="1" x14ac:dyDescent="0.3">
      <c r="B25" s="32">
        <v>702.31010000000003</v>
      </c>
      <c r="C25" s="33" t="s">
        <v>31</v>
      </c>
      <c r="D25" s="34">
        <v>63</v>
      </c>
      <c r="E25" s="34">
        <v>2.7</v>
      </c>
      <c r="F25" s="35">
        <v>65.7</v>
      </c>
      <c r="G25" s="188">
        <f t="shared" si="0"/>
        <v>-7.2689361702127656E-2</v>
      </c>
      <c r="H25" s="189">
        <f t="shared" si="1"/>
        <v>0</v>
      </c>
      <c r="I25" s="31"/>
      <c r="M25" s="83" t="s">
        <v>125</v>
      </c>
      <c r="N25" s="84" t="s">
        <v>126</v>
      </c>
    </row>
    <row r="26" spans="2:17" ht="29.15" customHeight="1" x14ac:dyDescent="0.3">
      <c r="B26" s="32">
        <v>702.31020000000001</v>
      </c>
      <c r="C26" s="33" t="s">
        <v>32</v>
      </c>
      <c r="D26" s="34">
        <v>63</v>
      </c>
      <c r="E26" s="34">
        <v>2.7</v>
      </c>
      <c r="F26" s="35">
        <v>65.7</v>
      </c>
      <c r="G26" s="188">
        <f t="shared" si="0"/>
        <v>-7.2689361702127656E-2</v>
      </c>
      <c r="H26" s="189">
        <f t="shared" si="1"/>
        <v>0</v>
      </c>
      <c r="I26" s="31"/>
      <c r="M26" s="83" t="s">
        <v>127</v>
      </c>
      <c r="N26" s="89"/>
    </row>
    <row r="27" spans="2:17" ht="29.15" customHeight="1" x14ac:dyDescent="0.3">
      <c r="B27" s="32">
        <v>702.32010000000002</v>
      </c>
      <c r="C27" s="33" t="s">
        <v>33</v>
      </c>
      <c r="D27" s="34">
        <v>65</v>
      </c>
      <c r="E27" s="34">
        <v>8.1999999999999993</v>
      </c>
      <c r="F27" s="35">
        <v>73.2</v>
      </c>
      <c r="G27" s="188">
        <f t="shared" si="0"/>
        <v>-8.0987234042553188E-2</v>
      </c>
      <c r="H27" s="189">
        <f t="shared" si="1"/>
        <v>0</v>
      </c>
      <c r="I27" s="31"/>
      <c r="M27" s="83" t="s">
        <v>129</v>
      </c>
      <c r="N27" s="89"/>
    </row>
    <row r="28" spans="2:17" ht="29.15" customHeight="1" x14ac:dyDescent="0.3">
      <c r="B28" s="32">
        <v>702.33010000000002</v>
      </c>
      <c r="C28" s="33" t="s">
        <v>34</v>
      </c>
      <c r="D28" s="34">
        <v>65</v>
      </c>
      <c r="E28" s="34">
        <v>8.1999999999999993</v>
      </c>
      <c r="F28" s="35">
        <v>73.2</v>
      </c>
      <c r="G28" s="188">
        <f t="shared" si="0"/>
        <v>-8.0987234042553188E-2</v>
      </c>
      <c r="H28" s="189" t="e">
        <f>IF((ABS((#REF!-J18)*E28/100))&gt;0.1, (#REF!-J18)*E28/100, 0)</f>
        <v>#REF!</v>
      </c>
      <c r="I28" s="31"/>
      <c r="M28" s="83" t="s">
        <v>131</v>
      </c>
      <c r="N28" s="89"/>
    </row>
    <row r="29" spans="2:17" ht="29.15" customHeight="1" x14ac:dyDescent="0.3">
      <c r="B29" s="32">
        <v>702.34010000000001</v>
      </c>
      <c r="C29" s="33" t="s">
        <v>35</v>
      </c>
      <c r="D29" s="34">
        <v>65</v>
      </c>
      <c r="E29" s="34">
        <v>2.7</v>
      </c>
      <c r="F29" s="35">
        <v>67.7</v>
      </c>
      <c r="G29" s="188">
        <f t="shared" si="0"/>
        <v>-7.4902127659574463E-2</v>
      </c>
      <c r="H29" s="189" t="e">
        <f>IF((ABS((J20-#REF!)*E29/100))&gt;0.1, (J20-#REF!)*E29/100, 0)</f>
        <v>#REF!</v>
      </c>
      <c r="I29" s="31"/>
      <c r="M29" s="83" t="s">
        <v>123</v>
      </c>
      <c r="N29" s="89"/>
    </row>
    <row r="30" spans="2:17" ht="29.15" customHeight="1" x14ac:dyDescent="0.3">
      <c r="B30" s="32">
        <v>702.34019999999998</v>
      </c>
      <c r="C30" s="33" t="s">
        <v>36</v>
      </c>
      <c r="D30" s="34">
        <v>65</v>
      </c>
      <c r="E30" s="36">
        <v>8.1999999999999993</v>
      </c>
      <c r="F30" s="35">
        <v>73.2</v>
      </c>
      <c r="G30" s="188">
        <f t="shared" si="0"/>
        <v>-8.0987234042553188E-2</v>
      </c>
      <c r="H30" s="189">
        <f t="shared" ref="H30:H31" si="2">IF((ABS((J21-J20)*E30/100))&gt;0.1, (J21-J20)*E30/100, 0)</f>
        <v>0</v>
      </c>
      <c r="I30" s="31"/>
      <c r="M30" s="83" t="s">
        <v>132</v>
      </c>
      <c r="N30" s="89"/>
    </row>
    <row r="31" spans="2:17" ht="29.15" customHeight="1" x14ac:dyDescent="0.3">
      <c r="B31" s="32">
        <v>702.3501</v>
      </c>
      <c r="C31" s="33" t="s">
        <v>37</v>
      </c>
      <c r="D31" s="34">
        <v>57</v>
      </c>
      <c r="E31" s="34">
        <v>0.2</v>
      </c>
      <c r="F31" s="35">
        <v>57.2</v>
      </c>
      <c r="G31" s="188">
        <f t="shared" si="0"/>
        <v>-6.3285106382978726E-2</v>
      </c>
      <c r="H31" s="189">
        <f t="shared" si="2"/>
        <v>0</v>
      </c>
      <c r="I31" s="31"/>
      <c r="M31" s="83" t="s">
        <v>133</v>
      </c>
      <c r="N31" s="89"/>
    </row>
    <row r="32" spans="2:17" ht="29.15" customHeight="1" x14ac:dyDescent="0.3">
      <c r="B32" s="37" t="s">
        <v>38</v>
      </c>
      <c r="C32" s="38" t="s">
        <v>37</v>
      </c>
      <c r="D32" s="39">
        <v>65</v>
      </c>
      <c r="E32" s="39">
        <v>0.2</v>
      </c>
      <c r="F32" s="40">
        <v>65.2</v>
      </c>
      <c r="G32" s="213">
        <f t="shared" si="0"/>
        <v>-7.2136170212765957E-2</v>
      </c>
      <c r="H32" s="214" t="e">
        <f>IF((ABS((#REF!-J22)*E32/100))&gt;0.1, (#REF!-J22)*E32/100, 0)</f>
        <v>#REF!</v>
      </c>
      <c r="I32" s="31"/>
      <c r="M32" s="83" t="s">
        <v>134</v>
      </c>
      <c r="N32" s="89"/>
    </row>
    <row r="33" spans="2:14" ht="29.15" customHeight="1" x14ac:dyDescent="0.3">
      <c r="B33" s="32">
        <v>702.36009999999999</v>
      </c>
      <c r="C33" s="33" t="s">
        <v>39</v>
      </c>
      <c r="D33" s="34">
        <v>57</v>
      </c>
      <c r="E33" s="34">
        <v>0.2</v>
      </c>
      <c r="F33" s="35">
        <v>57.2</v>
      </c>
      <c r="G33" s="188">
        <f t="shared" si="0"/>
        <v>-6.3285106382978726E-2</v>
      </c>
      <c r="H33" s="189" t="e">
        <f>IF((ABS((#REF!-#REF!)*E33/100))&gt;0.1, (#REF!-#REF!)*E33/100, 0)</f>
        <v>#REF!</v>
      </c>
      <c r="I33" s="31"/>
      <c r="M33" s="83" t="s">
        <v>135</v>
      </c>
      <c r="N33" s="89"/>
    </row>
    <row r="34" spans="2:14" ht="29.15" customHeight="1" x14ac:dyDescent="0.3">
      <c r="B34" s="37" t="s">
        <v>40</v>
      </c>
      <c r="C34" s="38" t="s">
        <v>39</v>
      </c>
      <c r="D34" s="39">
        <v>65</v>
      </c>
      <c r="E34" s="39">
        <v>0.2</v>
      </c>
      <c r="F34" s="40">
        <v>65.2</v>
      </c>
      <c r="G34" s="213">
        <f t="shared" si="0"/>
        <v>-7.2136170212765957E-2</v>
      </c>
      <c r="H34" s="214" t="e">
        <f>IF((ABS((#REF!-#REF!)*E34/100))&gt;0.1, (#REF!-#REF!)*E34/100, 0)</f>
        <v>#REF!</v>
      </c>
      <c r="I34" s="31"/>
      <c r="M34" s="83" t="s">
        <v>136</v>
      </c>
      <c r="N34" s="89"/>
    </row>
    <row r="35" spans="2:14" ht="29.15" customHeight="1" x14ac:dyDescent="0.3">
      <c r="B35" s="32" t="s">
        <v>41</v>
      </c>
      <c r="C35" s="33" t="s">
        <v>42</v>
      </c>
      <c r="D35" s="34">
        <v>63</v>
      </c>
      <c r="E35" s="34">
        <v>2.7</v>
      </c>
      <c r="F35" s="35">
        <v>65.7</v>
      </c>
      <c r="G35" s="188">
        <f t="shared" si="0"/>
        <v>-7.2689361702127656E-2</v>
      </c>
      <c r="H35" s="189" t="e">
        <f>IF((ABS((#REF!-#REF!)*E35/100))&gt;0.1, (#REF!-#REF!)*E35/100, 0)</f>
        <v>#REF!</v>
      </c>
      <c r="I35" s="31"/>
      <c r="M35" s="83" t="s">
        <v>137</v>
      </c>
      <c r="N35" s="89"/>
    </row>
    <row r="36" spans="2:14" ht="29.15" customHeight="1" x14ac:dyDescent="0.3">
      <c r="B36" s="32" t="s">
        <v>43</v>
      </c>
      <c r="C36" s="33" t="s">
        <v>44</v>
      </c>
      <c r="D36" s="34">
        <v>63</v>
      </c>
      <c r="E36" s="34">
        <v>2.7</v>
      </c>
      <c r="F36" s="35">
        <v>65.7</v>
      </c>
      <c r="G36" s="188">
        <f t="shared" si="0"/>
        <v>-7.2689361702127656E-2</v>
      </c>
      <c r="H36" s="189" t="e">
        <f>IF((ABS((#REF!-#REF!)*E36/100))&gt;0.1, (#REF!-#REF!)*E36/100, 0)</f>
        <v>#REF!</v>
      </c>
      <c r="I36" s="31"/>
      <c r="M36" s="83" t="s">
        <v>138</v>
      </c>
      <c r="N36" s="89"/>
    </row>
    <row r="37" spans="2:14" ht="29.15" customHeight="1" thickBot="1" x14ac:dyDescent="0.35">
      <c r="B37" s="32" t="s">
        <v>45</v>
      </c>
      <c r="C37" s="33" t="s">
        <v>46</v>
      </c>
      <c r="D37" s="34">
        <v>65</v>
      </c>
      <c r="E37" s="34">
        <v>8.1999999999999993</v>
      </c>
      <c r="F37" s="35">
        <v>73.2</v>
      </c>
      <c r="G37" s="188">
        <f t="shared" si="0"/>
        <v>-8.0987234042553188E-2</v>
      </c>
      <c r="H37" s="189" t="e">
        <f>IF((ABS((#REF!-#REF!)*E37/100))&gt;0.1, (#REF!-#REF!)*E37/100, 0)</f>
        <v>#REF!</v>
      </c>
      <c r="I37" s="31"/>
      <c r="M37" s="93" t="s">
        <v>139</v>
      </c>
      <c r="N37" s="94"/>
    </row>
    <row r="38" spans="2:14" ht="29.15" customHeight="1" x14ac:dyDescent="0.3">
      <c r="B38" s="32">
        <v>702.40009999999995</v>
      </c>
      <c r="C38" s="33" t="s">
        <v>47</v>
      </c>
      <c r="D38" s="34">
        <v>60</v>
      </c>
      <c r="E38" s="34">
        <v>2.7</v>
      </c>
      <c r="F38" s="35">
        <v>62.7</v>
      </c>
      <c r="G38" s="188">
        <f t="shared" si="0"/>
        <v>-6.9370212765957437E-2</v>
      </c>
      <c r="H38" s="189" t="e">
        <f>IF((ABS((#REF!-#REF!)*E38/100))&gt;0.1, (#REF!-#REF!)*E38/100, 0)</f>
        <v>#REF!</v>
      </c>
      <c r="I38" s="31"/>
      <c r="M38" s="79"/>
      <c r="N38" s="80">
        <v>2026</v>
      </c>
    </row>
    <row r="39" spans="2:14" ht="29.15" customHeight="1" x14ac:dyDescent="0.3">
      <c r="B39" s="32">
        <v>702.40020000000004</v>
      </c>
      <c r="C39" s="33" t="s">
        <v>48</v>
      </c>
      <c r="D39" s="34">
        <v>60</v>
      </c>
      <c r="E39" s="36">
        <v>2.7</v>
      </c>
      <c r="F39" s="35">
        <v>62.7</v>
      </c>
      <c r="G39" s="188">
        <f t="shared" si="0"/>
        <v>-6.9370212765957437E-2</v>
      </c>
      <c r="H39" s="189" t="e">
        <f>IF((ABS((#REF!-#REF!)*E39/100))&gt;0.1, (#REF!-#REF!)*E39/100, 0)</f>
        <v>#REF!</v>
      </c>
      <c r="I39" s="31"/>
      <c r="M39" s="83" t="s">
        <v>125</v>
      </c>
      <c r="N39" s="84" t="s">
        <v>126</v>
      </c>
    </row>
    <row r="40" spans="2:14" ht="29.15" customHeight="1" x14ac:dyDescent="0.3">
      <c r="B40" s="32">
        <v>702.41010000000006</v>
      </c>
      <c r="C40" s="33" t="s">
        <v>49</v>
      </c>
      <c r="D40" s="34">
        <v>65</v>
      </c>
      <c r="E40" s="34">
        <v>2.7</v>
      </c>
      <c r="F40" s="35">
        <v>67.7</v>
      </c>
      <c r="G40" s="188">
        <f t="shared" si="0"/>
        <v>-7.4902127659574463E-2</v>
      </c>
      <c r="H40" s="189" t="e">
        <f>IF((ABS((#REF!-#REF!)*E40/100))&gt;0.1, (#REF!-#REF!)*E40/100, 0)</f>
        <v>#REF!</v>
      </c>
      <c r="I40" s="31"/>
      <c r="M40" s="83" t="s">
        <v>127</v>
      </c>
      <c r="N40" s="89"/>
    </row>
    <row r="41" spans="2:14" ht="29.15" customHeight="1" x14ac:dyDescent="0.3">
      <c r="B41" s="32">
        <v>702.42010000000005</v>
      </c>
      <c r="C41" s="33" t="s">
        <v>50</v>
      </c>
      <c r="D41" s="34">
        <v>65</v>
      </c>
      <c r="E41" s="34">
        <v>10.199999999999999</v>
      </c>
      <c r="F41" s="35">
        <v>75.2</v>
      </c>
      <c r="G41" s="188">
        <f t="shared" si="0"/>
        <v>-8.3199999999999996E-2</v>
      </c>
      <c r="H41" s="189" t="e">
        <f>IF((ABS((#REF!-#REF!)*E41/100))&gt;0.1, (#REF!-#REF!)*E41/100, 0)</f>
        <v>#REF!</v>
      </c>
      <c r="I41" s="31"/>
      <c r="M41" s="83" t="s">
        <v>129</v>
      </c>
      <c r="N41" s="89"/>
    </row>
    <row r="42" spans="2:14" ht="29.15" customHeight="1" x14ac:dyDescent="0.3">
      <c r="B42" s="32">
        <v>702.43010000000004</v>
      </c>
      <c r="C42" s="33" t="s">
        <v>51</v>
      </c>
      <c r="D42" s="34">
        <v>65</v>
      </c>
      <c r="E42" s="34">
        <v>10.199999999999999</v>
      </c>
      <c r="F42" s="35">
        <v>75.2</v>
      </c>
      <c r="G42" s="188">
        <f t="shared" si="0"/>
        <v>-8.3199999999999996E-2</v>
      </c>
      <c r="H42" s="189" t="e">
        <f>IF((ABS((#REF!-#REF!)*E42/100))&gt;0.1, (#REF!-#REF!)*E42/100, 0)</f>
        <v>#REF!</v>
      </c>
      <c r="I42" s="31"/>
      <c r="M42" s="83" t="s">
        <v>131</v>
      </c>
      <c r="N42" s="89"/>
    </row>
    <row r="43" spans="2:14" ht="29.15" customHeight="1" thickBot="1" x14ac:dyDescent="0.35">
      <c r="B43" s="32" t="s">
        <v>52</v>
      </c>
      <c r="C43" s="33" t="s">
        <v>53</v>
      </c>
      <c r="D43" s="34">
        <v>57</v>
      </c>
      <c r="E43" s="34">
        <v>0.2</v>
      </c>
      <c r="F43" s="35">
        <v>57.2</v>
      </c>
      <c r="G43" s="188">
        <f t="shared" si="0"/>
        <v>-6.3285106382978726E-2</v>
      </c>
      <c r="H43" s="189" t="e">
        <f>IF((ABS((#REF!-#REF!)*E43/100))&gt;0.1, (#REF!-#REF!)*E43/100, 0)</f>
        <v>#REF!</v>
      </c>
      <c r="I43" s="31"/>
      <c r="M43" s="93" t="s">
        <v>123</v>
      </c>
      <c r="N43" s="94"/>
    </row>
    <row r="44" spans="2:14" ht="29.15" customHeight="1" x14ac:dyDescent="0.3">
      <c r="B44" s="37" t="s">
        <v>54</v>
      </c>
      <c r="C44" s="38" t="s">
        <v>53</v>
      </c>
      <c r="D44" s="39">
        <v>65</v>
      </c>
      <c r="E44" s="39">
        <v>0.2</v>
      </c>
      <c r="F44" s="40">
        <v>65.2</v>
      </c>
      <c r="G44" s="213">
        <f t="shared" si="0"/>
        <v>-7.2136170212765957E-2</v>
      </c>
      <c r="H44" s="214" t="e">
        <f>IF((ABS((#REF!-#REF!)*E44/100))&gt;0.1, (#REF!-#REF!)*E44/100, 0)</f>
        <v>#REF!</v>
      </c>
      <c r="I44" s="31"/>
    </row>
    <row r="45" spans="2:14" ht="29.15" customHeight="1" x14ac:dyDescent="0.3">
      <c r="B45" s="32" t="s">
        <v>55</v>
      </c>
      <c r="C45" s="33" t="s">
        <v>56</v>
      </c>
      <c r="D45" s="34">
        <v>57</v>
      </c>
      <c r="E45" s="34">
        <v>0.2</v>
      </c>
      <c r="F45" s="35">
        <v>57.2</v>
      </c>
      <c r="G45" s="188">
        <f t="shared" si="0"/>
        <v>-6.3285106382978726E-2</v>
      </c>
      <c r="H45" s="189" t="e">
        <f>IF((ABS((#REF!-#REF!)*E45/100))&gt;0.1, (#REF!-#REF!)*E45/100, 0)</f>
        <v>#REF!</v>
      </c>
      <c r="I45" s="31"/>
    </row>
    <row r="46" spans="2:14" ht="29.15" customHeight="1" x14ac:dyDescent="0.3">
      <c r="B46" s="37" t="s">
        <v>57</v>
      </c>
      <c r="C46" s="38" t="s">
        <v>56</v>
      </c>
      <c r="D46" s="39">
        <v>65</v>
      </c>
      <c r="E46" s="41">
        <v>0.2</v>
      </c>
      <c r="F46" s="40">
        <v>65.2</v>
      </c>
      <c r="G46" s="213">
        <f t="shared" si="0"/>
        <v>-7.2136170212765957E-2</v>
      </c>
      <c r="H46" s="214" t="e">
        <f>IF((ABS((#REF!-#REF!)*E46/100))&gt;0.1, (#REF!-#REF!)*E46/100, 0)</f>
        <v>#REF!</v>
      </c>
      <c r="I46" s="31"/>
    </row>
    <row r="47" spans="2:14" ht="29.15" customHeight="1" x14ac:dyDescent="0.3">
      <c r="B47" s="32">
        <v>702.46010000000001</v>
      </c>
      <c r="C47" s="33" t="s">
        <v>58</v>
      </c>
      <c r="D47" s="34">
        <v>62</v>
      </c>
      <c r="E47" s="34">
        <v>0.2</v>
      </c>
      <c r="F47" s="35">
        <v>62.2</v>
      </c>
      <c r="G47" s="188">
        <f t="shared" si="0"/>
        <v>-6.8817021276595738E-2</v>
      </c>
      <c r="H47" s="189" t="e">
        <f>IF((ABS((#REF!-#REF!)*E47/100))&gt;0.1, (#REF!-#REF!)*E47/100, 0)</f>
        <v>#REF!</v>
      </c>
      <c r="I47" s="31"/>
    </row>
    <row r="48" spans="2:14" ht="29.15" customHeight="1" x14ac:dyDescent="0.3">
      <c r="B48" s="32" t="s">
        <v>59</v>
      </c>
      <c r="C48" s="33" t="s">
        <v>60</v>
      </c>
      <c r="D48" s="34">
        <v>60</v>
      </c>
      <c r="E48" s="34">
        <v>2.7</v>
      </c>
      <c r="F48" s="35">
        <v>62.7</v>
      </c>
      <c r="G48" s="188">
        <f t="shared" si="0"/>
        <v>-6.9370212765957437E-2</v>
      </c>
      <c r="H48" s="189" t="e">
        <f>IF((ABS((#REF!-#REF!)*E48/100))&gt;0.1, (#REF!-#REF!)*E48/100, 0)</f>
        <v>#REF!</v>
      </c>
      <c r="I48" s="31"/>
    </row>
    <row r="49" spans="2:17" ht="29.15" customHeight="1" x14ac:dyDescent="0.3">
      <c r="B49" s="32" t="s">
        <v>61</v>
      </c>
      <c r="C49" s="33" t="s">
        <v>62</v>
      </c>
      <c r="D49" s="34">
        <v>65</v>
      </c>
      <c r="E49" s="34">
        <v>2.7</v>
      </c>
      <c r="F49" s="35">
        <v>67.7</v>
      </c>
      <c r="G49" s="188">
        <f t="shared" si="0"/>
        <v>-7.4902127659574463E-2</v>
      </c>
      <c r="H49" s="189" t="e">
        <f>IF((ABS((#REF!-#REF!)*E49/100))&gt;0.1, (#REF!-#REF!)*E49/100, 0)</f>
        <v>#REF!</v>
      </c>
      <c r="I49" s="31"/>
    </row>
    <row r="50" spans="2:17" ht="29.15" customHeight="1" x14ac:dyDescent="0.3">
      <c r="B50" s="32" t="s">
        <v>63</v>
      </c>
      <c r="C50" s="33" t="s">
        <v>64</v>
      </c>
      <c r="D50" s="34">
        <v>62</v>
      </c>
      <c r="E50" s="34">
        <v>0.2</v>
      </c>
      <c r="F50" s="35">
        <v>62.2</v>
      </c>
      <c r="G50" s="188">
        <f t="shared" si="0"/>
        <v>-6.8817021276595738E-2</v>
      </c>
      <c r="H50" s="189" t="e">
        <f>IF((ABS((#REF!-#REF!)*E50/100))&gt;0.1, (#REF!-#REF!)*E50/100, 0)</f>
        <v>#REF!</v>
      </c>
      <c r="I50" s="31"/>
    </row>
    <row r="51" spans="2:17" ht="29.15" customHeight="1" x14ac:dyDescent="0.3">
      <c r="B51" s="32" t="s">
        <v>65</v>
      </c>
      <c r="C51" s="33" t="s">
        <v>66</v>
      </c>
      <c r="D51" s="34">
        <v>40</v>
      </c>
      <c r="E51" s="34">
        <v>0.2</v>
      </c>
      <c r="F51" s="35">
        <v>40.200000000000003</v>
      </c>
      <c r="G51" s="188">
        <f t="shared" si="0"/>
        <v>-4.4476595744680852E-2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3">IF((ABS((($K$13-$K$12)/235)*F53/100))&gt;0.01, ((($K$13-$K$12)/235)*F53/100), 0)</f>
        <v>-5.5540425531914892E-2</v>
      </c>
      <c r="H53" s="207" t="e">
        <f>IF((ABS((#REF!-#REF!)*E53/100))&gt;0.1, (#REF!-#REF!)*E53/100, 0)</f>
        <v>#REF!</v>
      </c>
      <c r="I53" s="31"/>
    </row>
    <row r="54" spans="2:17" ht="29.15" customHeight="1" thickBot="1" x14ac:dyDescent="0.35">
      <c r="B54" s="208" t="s">
        <v>69</v>
      </c>
      <c r="C54" s="209"/>
      <c r="D54" s="209"/>
      <c r="E54" s="209"/>
      <c r="F54" s="209"/>
      <c r="G54" s="209"/>
      <c r="H54" s="210"/>
      <c r="I54" s="31"/>
    </row>
    <row r="55" spans="2:17" ht="45" customHeight="1" thickBot="1" x14ac:dyDescent="0.35">
      <c r="B55" s="44"/>
      <c r="C55" s="45"/>
      <c r="D55" s="46"/>
      <c r="E55" s="47"/>
      <c r="F55" s="48"/>
      <c r="G55" s="49"/>
      <c r="H55" s="49"/>
      <c r="I55" s="31"/>
    </row>
    <row r="56" spans="2:17" ht="46" customHeight="1" thickBot="1" x14ac:dyDescent="0.3">
      <c r="B56" s="190" t="s">
        <v>70</v>
      </c>
      <c r="C56" s="161"/>
      <c r="D56" s="161"/>
      <c r="E56" s="161"/>
      <c r="F56" s="161"/>
      <c r="G56" s="161"/>
      <c r="H56" s="162"/>
      <c r="I56" s="9"/>
    </row>
    <row r="57" spans="2:17" ht="44.15" customHeight="1" thickBot="1" x14ac:dyDescent="0.3">
      <c r="B57" s="23" t="s">
        <v>21</v>
      </c>
      <c r="C57" s="24" t="s">
        <v>22</v>
      </c>
      <c r="D57" s="25" t="s">
        <v>23</v>
      </c>
      <c r="E57" s="25" t="s">
        <v>24</v>
      </c>
      <c r="F57" s="25" t="s">
        <v>25</v>
      </c>
      <c r="G57" s="182" t="s">
        <v>161</v>
      </c>
      <c r="H57" s="183"/>
      <c r="I57" s="26"/>
    </row>
    <row r="58" spans="2:17" ht="24.65" customHeight="1" thickBot="1" x14ac:dyDescent="0.35">
      <c r="B58" s="50" t="s">
        <v>71</v>
      </c>
      <c r="C58" s="51" t="s">
        <v>72</v>
      </c>
      <c r="D58" s="52">
        <v>65</v>
      </c>
      <c r="E58" s="53">
        <v>1</v>
      </c>
      <c r="F58" s="54">
        <f>D58+E58</f>
        <v>66</v>
      </c>
      <c r="G58" s="211">
        <f>IF((ABS((($K$13-$K$12)/2000)*F58/100))&gt;0.001, ((($K$13-$K$12)/2000)*F58/100), 0)</f>
        <v>-8.5799999999999991E-3</v>
      </c>
      <c r="H58" s="212" t="e">
        <f>IF((ABS((#REF!-#REF!)*E58/100))&gt;0.1, (#REF!-#REF!)*E58/100, 0)</f>
        <v>#REF!</v>
      </c>
      <c r="I58" s="31"/>
    </row>
    <row r="59" spans="2:17" ht="45" customHeight="1" thickBot="1" x14ac:dyDescent="0.35">
      <c r="B59" s="44"/>
      <c r="C59" s="45"/>
      <c r="D59" s="46"/>
      <c r="E59" s="47"/>
      <c r="F59" s="48"/>
      <c r="G59" s="49"/>
      <c r="H59" s="49"/>
      <c r="I59" s="31"/>
    </row>
    <row r="60" spans="2:17" ht="46" customHeight="1" thickBot="1" x14ac:dyDescent="0.3">
      <c r="B60" s="190" t="s">
        <v>73</v>
      </c>
      <c r="C60" s="161"/>
      <c r="D60" s="161"/>
      <c r="E60" s="161"/>
      <c r="F60" s="161"/>
      <c r="G60" s="161"/>
      <c r="H60" s="162"/>
      <c r="I60" s="9"/>
      <c r="P60" s="21"/>
      <c r="Q60" s="21"/>
    </row>
    <row r="61" spans="2:17" ht="44.15" customHeight="1" thickBot="1" x14ac:dyDescent="0.3">
      <c r="B61" s="23" t="s">
        <v>21</v>
      </c>
      <c r="C61" s="24" t="s">
        <v>22</v>
      </c>
      <c r="D61" s="25" t="s">
        <v>23</v>
      </c>
      <c r="E61" s="25" t="s">
        <v>24</v>
      </c>
      <c r="F61" s="25" t="s">
        <v>25</v>
      </c>
      <c r="G61" s="182" t="s">
        <v>162</v>
      </c>
      <c r="H61" s="183"/>
      <c r="I61" s="26"/>
      <c r="P61" s="21"/>
      <c r="Q61" s="21"/>
    </row>
    <row r="62" spans="2:17" ht="22.5" customHeight="1" thickBot="1" x14ac:dyDescent="0.35">
      <c r="B62" s="99" t="s">
        <v>74</v>
      </c>
      <c r="C62" s="100" t="s">
        <v>75</v>
      </c>
      <c r="D62" s="101">
        <v>56</v>
      </c>
      <c r="E62" s="102">
        <v>0.2</v>
      </c>
      <c r="F62" s="103">
        <v>56.2</v>
      </c>
      <c r="G62" s="200">
        <f>IF((ABS((($K$13-$K$12)/235)*F62/100))&gt;0.01, ((($K$13-$K$12)/235)*F62/100), 0)</f>
        <v>-6.2178723404255322E-2</v>
      </c>
      <c r="H62" s="201" t="e">
        <f>IF((ABS((#REF!-#REF!)*E62/100))&gt;0.1, (#REF!-#REF!)*E62/100, 0)</f>
        <v>#REF!</v>
      </c>
      <c r="I62" s="31"/>
      <c r="P62" s="21"/>
      <c r="Q62" s="21"/>
    </row>
    <row r="63" spans="2:17" ht="44.15" customHeight="1" thickBot="1" x14ac:dyDescent="0.3">
      <c r="B63" s="23" t="s">
        <v>21</v>
      </c>
      <c r="C63" s="24" t="s">
        <v>22</v>
      </c>
      <c r="D63" s="25" t="s">
        <v>23</v>
      </c>
      <c r="E63" s="25" t="s">
        <v>24</v>
      </c>
      <c r="F63" s="25" t="s">
        <v>25</v>
      </c>
      <c r="G63" s="182" t="s">
        <v>163</v>
      </c>
      <c r="H63" s="183"/>
      <c r="I63" s="26"/>
      <c r="P63" s="21"/>
      <c r="Q63" s="21"/>
    </row>
    <row r="64" spans="2:17" ht="22.5" customHeight="1" thickBot="1" x14ac:dyDescent="0.35">
      <c r="B64" s="50" t="s">
        <v>74</v>
      </c>
      <c r="C64" s="104" t="s">
        <v>75</v>
      </c>
      <c r="D64" s="52">
        <v>56</v>
      </c>
      <c r="E64" s="53">
        <v>0.2</v>
      </c>
      <c r="F64" s="54">
        <v>56.2</v>
      </c>
      <c r="G64" s="202">
        <f>IF((ABS((($K$13-$K$12)/2000)*F64/100))&gt;0.001, ((($K$13-$K$12)/2000)*F64/100), 0)</f>
        <v>-7.306E-3</v>
      </c>
      <c r="H64" s="203" t="e">
        <f>IF((ABS((#REF!-#REF!)*E64/100))&gt;0.1, (#REF!-#REF!)*E64/100, 0)</f>
        <v>#REF!</v>
      </c>
      <c r="I64" s="31"/>
      <c r="P64" s="21"/>
      <c r="Q64" s="21"/>
    </row>
    <row r="65" spans="2:17" ht="44.15" customHeight="1" thickBot="1" x14ac:dyDescent="0.3">
      <c r="B65" s="23" t="s">
        <v>21</v>
      </c>
      <c r="C65" s="24" t="s">
        <v>22</v>
      </c>
      <c r="D65" s="25" t="s">
        <v>23</v>
      </c>
      <c r="E65" s="25" t="s">
        <v>24</v>
      </c>
      <c r="F65" s="25" t="s">
        <v>25</v>
      </c>
      <c r="G65" s="182" t="s">
        <v>162</v>
      </c>
      <c r="H65" s="183"/>
      <c r="I65" s="26"/>
      <c r="P65" s="21"/>
      <c r="Q65" s="21"/>
    </row>
    <row r="66" spans="2:17" ht="22" customHeight="1" thickBot="1" x14ac:dyDescent="0.35">
      <c r="B66" s="27" t="s">
        <v>76</v>
      </c>
      <c r="C66" s="55" t="s">
        <v>77</v>
      </c>
      <c r="D66" s="28">
        <v>95</v>
      </c>
      <c r="E66" s="29">
        <v>0.2</v>
      </c>
      <c r="F66" s="30">
        <v>95.2</v>
      </c>
      <c r="G66" s="191">
        <f>IF((ABS((($K$13-$K$12)/235)*F66/100))&gt;0.01, ((($K$13-$K$12)/235)*F66/100), 0)</f>
        <v>-0.10532765957446807</v>
      </c>
      <c r="H66" s="192" t="e">
        <f>IF((ABS((#REF!-#REF!)*E66/100))&gt;0.1, (#REF!-#REF!)*E66/100, 0)</f>
        <v>#REF!</v>
      </c>
      <c r="I66" s="31"/>
    </row>
    <row r="67" spans="2:17" ht="44.15" customHeight="1" thickBot="1" x14ac:dyDescent="0.3">
      <c r="B67" s="23" t="s">
        <v>21</v>
      </c>
      <c r="C67" s="24" t="s">
        <v>22</v>
      </c>
      <c r="D67" s="25" t="s">
        <v>23</v>
      </c>
      <c r="E67" s="25" t="s">
        <v>24</v>
      </c>
      <c r="F67" s="25" t="s">
        <v>25</v>
      </c>
      <c r="G67" s="182" t="s">
        <v>163</v>
      </c>
      <c r="H67" s="183"/>
    </row>
    <row r="68" spans="2:17" ht="22" customHeight="1" thickBot="1" x14ac:dyDescent="0.3">
      <c r="B68" s="105" t="s">
        <v>78</v>
      </c>
      <c r="C68" s="106" t="s">
        <v>79</v>
      </c>
      <c r="D68" s="107">
        <v>40</v>
      </c>
      <c r="E68" s="107">
        <v>0.2</v>
      </c>
      <c r="F68" s="108">
        <v>40.200000000000003</v>
      </c>
      <c r="G68" s="193">
        <f>IF((ABS((($K$13-$K$12)/2000)*F68/100))&gt;0.001, ((($K$13-$K$12)/2000)*F68/100), 0)</f>
        <v>-5.2260000000000006E-3</v>
      </c>
      <c r="H68" s="194" t="e">
        <f>IF((ABS((#REF!-#REF!)*E68/100))&gt;0.1, (#REF!-#REF!)*E68/100, 0)</f>
        <v>#REF!</v>
      </c>
      <c r="I68" s="26"/>
      <c r="P68" s="21"/>
      <c r="Q68" s="21"/>
    </row>
    <row r="69" spans="2:17" ht="44.15" customHeight="1" thickBot="1" x14ac:dyDescent="0.35">
      <c r="B69" s="195" t="s">
        <v>80</v>
      </c>
      <c r="C69" s="196"/>
      <c r="D69" s="196"/>
      <c r="E69" s="196"/>
      <c r="F69" s="196"/>
      <c r="G69" s="196"/>
      <c r="H69" s="197"/>
      <c r="I69" s="31"/>
      <c r="P69" s="21"/>
      <c r="Q69" s="21"/>
    </row>
    <row r="70" spans="2:17" ht="44.15" customHeight="1" thickBot="1" x14ac:dyDescent="0.3">
      <c r="B70" s="23" t="s">
        <v>21</v>
      </c>
      <c r="C70" s="24" t="s">
        <v>22</v>
      </c>
      <c r="D70" s="25" t="s">
        <v>23</v>
      </c>
      <c r="E70" s="25" t="s">
        <v>24</v>
      </c>
      <c r="F70" s="25" t="s">
        <v>25</v>
      </c>
      <c r="G70" s="182" t="s">
        <v>164</v>
      </c>
      <c r="H70" s="183"/>
    </row>
    <row r="71" spans="2:17" ht="22" customHeight="1" thickBot="1" x14ac:dyDescent="0.3">
      <c r="B71" s="50" t="s">
        <v>74</v>
      </c>
      <c r="C71" s="51" t="s">
        <v>75</v>
      </c>
      <c r="D71" s="52">
        <v>56</v>
      </c>
      <c r="E71" s="53">
        <v>0.2</v>
      </c>
      <c r="F71" s="54">
        <v>56.2</v>
      </c>
      <c r="G71" s="211">
        <f>IF((ABS((($K$13-$K$12)/14400)*F71/100))&gt;0.002, ((($K$13-$K$12)/14400)*F71/100), 0)</f>
        <v>0</v>
      </c>
      <c r="H71" s="212" t="e">
        <f>IF((ABS((#REF!-#REF!)*E71/100))&gt;0.1, (#REF!-#REF!)*E71/100, 0)</f>
        <v>#REF!</v>
      </c>
      <c r="I71" s="9"/>
    </row>
    <row r="72" spans="2:17" ht="56.25" customHeight="1" thickBot="1" x14ac:dyDescent="0.3">
      <c r="I72" s="26"/>
    </row>
    <row r="73" spans="2:17" ht="46" customHeight="1" thickBot="1" x14ac:dyDescent="0.35">
      <c r="B73" s="190" t="s">
        <v>81</v>
      </c>
      <c r="C73" s="161"/>
      <c r="D73" s="161"/>
      <c r="E73" s="161"/>
      <c r="F73" s="161"/>
      <c r="G73" s="161"/>
      <c r="H73" s="162"/>
      <c r="I73" s="31"/>
    </row>
    <row r="74" spans="2:17" ht="44.15" customHeight="1"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4">IF((ABS(($K$13-$K$12)*F75/100))&gt;0.1, ($K$13-$K$12)*F75/100, 0)</f>
        <v>-2.3919999999999999</v>
      </c>
      <c r="H75" s="192" t="e">
        <f>IF((ABS((#REF!-#REF!)*E75/100))&gt;0.1, (#REF!-#REF!)*E75/100, 0)</f>
        <v>#REF!</v>
      </c>
      <c r="I75" s="31"/>
    </row>
    <row r="76" spans="2:17" ht="22" customHeight="1" x14ac:dyDescent="0.3">
      <c r="B76" s="59" t="s">
        <v>86</v>
      </c>
      <c r="C76" s="56" t="s">
        <v>87</v>
      </c>
      <c r="D76" s="34">
        <v>9</v>
      </c>
      <c r="E76" s="34">
        <v>0.2</v>
      </c>
      <c r="F76" s="35">
        <v>9.1999999999999993</v>
      </c>
      <c r="G76" s="188">
        <f t="shared" si="4"/>
        <v>-2.3919999999999999</v>
      </c>
      <c r="H76" s="189" t="e">
        <f>IF((ABS((#REF!-#REF!)*E76/100))&gt;0.1, (#REF!-#REF!)*E76/100, 0)</f>
        <v>#REF!</v>
      </c>
      <c r="I76" s="31"/>
    </row>
    <row r="77" spans="2:17" ht="22" customHeight="1" x14ac:dyDescent="0.3">
      <c r="B77" s="59" t="s">
        <v>88</v>
      </c>
      <c r="C77" s="56" t="s">
        <v>89</v>
      </c>
      <c r="D77" s="34">
        <v>9</v>
      </c>
      <c r="E77" s="34">
        <v>0.2</v>
      </c>
      <c r="F77" s="35">
        <v>9.1999999999999993</v>
      </c>
      <c r="G77" s="188">
        <f t="shared" si="4"/>
        <v>-2.3919999999999999</v>
      </c>
      <c r="H77" s="189" t="e">
        <f>IF((ABS((#REF!-#REF!)*E77/100))&gt;0.1, (#REF!-#REF!)*E77/100, 0)</f>
        <v>#REF!</v>
      </c>
      <c r="I77" s="31"/>
    </row>
    <row r="78" spans="2:17" ht="22" customHeight="1" x14ac:dyDescent="0.3">
      <c r="B78" s="59" t="s">
        <v>90</v>
      </c>
      <c r="C78" s="56" t="s">
        <v>91</v>
      </c>
      <c r="D78" s="34">
        <v>7.5</v>
      </c>
      <c r="E78" s="34">
        <v>0.2</v>
      </c>
      <c r="F78" s="35">
        <v>7.7</v>
      </c>
      <c r="G78" s="188">
        <f t="shared" si="4"/>
        <v>-2.0020000000000002</v>
      </c>
      <c r="H78" s="189" t="e">
        <f>IF((ABS((#REF!-#REF!)*E78/100))&gt;0.1, (#REF!-#REF!)*E78/100, 0)</f>
        <v>#REF!</v>
      </c>
      <c r="I78" s="31"/>
    </row>
    <row r="79" spans="2:17" ht="22" customHeight="1" x14ac:dyDescent="0.3">
      <c r="B79" s="59" t="s">
        <v>92</v>
      </c>
      <c r="C79" s="56" t="s">
        <v>93</v>
      </c>
      <c r="D79" s="34">
        <v>7.5</v>
      </c>
      <c r="E79" s="34">
        <v>0.2</v>
      </c>
      <c r="F79" s="35">
        <v>7.7</v>
      </c>
      <c r="G79" s="188">
        <f t="shared" si="4"/>
        <v>-2.0020000000000002</v>
      </c>
      <c r="H79" s="189" t="e">
        <f>IF((ABS((#REF!-#REF!)*E79/100))&gt;0.1, (#REF!-#REF!)*E79/100, 0)</f>
        <v>#REF!</v>
      </c>
      <c r="I79" s="31"/>
    </row>
    <row r="80" spans="2:17" ht="22" customHeight="1" x14ac:dyDescent="0.3">
      <c r="B80" s="59" t="s">
        <v>94</v>
      </c>
      <c r="C80" s="56" t="s">
        <v>95</v>
      </c>
      <c r="D80" s="34">
        <v>7.5</v>
      </c>
      <c r="E80" s="34">
        <v>0.2</v>
      </c>
      <c r="F80" s="35">
        <v>7.7</v>
      </c>
      <c r="G80" s="188">
        <f t="shared" si="4"/>
        <v>-2.0020000000000002</v>
      </c>
      <c r="H80" s="189" t="e">
        <f>IF((ABS((#REF!-#REF!)*E80/100))&gt;0.1, (#REF!-#REF!)*E80/100, 0)</f>
        <v>#REF!</v>
      </c>
      <c r="I80" s="31"/>
    </row>
    <row r="81" spans="2:14" ht="22" customHeight="1" x14ac:dyDescent="0.3">
      <c r="B81" s="59" t="s">
        <v>96</v>
      </c>
      <c r="C81" s="56" t="s">
        <v>97</v>
      </c>
      <c r="D81" s="34">
        <v>7.5</v>
      </c>
      <c r="E81" s="34">
        <v>0.2</v>
      </c>
      <c r="F81" s="35">
        <v>7.7</v>
      </c>
      <c r="G81" s="188">
        <f t="shared" si="4"/>
        <v>-2.0020000000000002</v>
      </c>
      <c r="H81" s="189" t="e">
        <f>IF((ABS((#REF!-#REF!)*E81/100))&gt;0.1, (#REF!-#REF!)*E81/100, 0)</f>
        <v>#REF!</v>
      </c>
      <c r="I81" s="31"/>
    </row>
    <row r="82" spans="2:14" ht="22" customHeight="1" x14ac:dyDescent="0.25">
      <c r="B82" s="59" t="s">
        <v>158</v>
      </c>
      <c r="C82" s="56" t="s">
        <v>159</v>
      </c>
      <c r="D82" s="120">
        <v>13.5</v>
      </c>
      <c r="E82" s="120">
        <v>0.2</v>
      </c>
      <c r="F82" s="121">
        <v>13.7</v>
      </c>
      <c r="G82" s="188">
        <f t="shared" si="4"/>
        <v>-3.5619999999999998</v>
      </c>
      <c r="H82" s="189" t="e">
        <f>IF((ABS((#REF!-#REF!)*E82/100))&gt;0.1, (#REF!-#REF!)*E82/100, 0)</f>
        <v>#REF!</v>
      </c>
    </row>
    <row r="83" spans="2:14" ht="22" customHeight="1" thickBot="1" x14ac:dyDescent="0.3">
      <c r="B83" s="13" t="s">
        <v>98</v>
      </c>
      <c r="C83" s="60" t="s">
        <v>160</v>
      </c>
      <c r="D83" s="122">
        <v>12</v>
      </c>
      <c r="E83" s="122">
        <v>0.2</v>
      </c>
      <c r="F83" s="123">
        <v>12.2</v>
      </c>
      <c r="G83" s="186">
        <f t="shared" si="4"/>
        <v>-3.1719999999999997</v>
      </c>
      <c r="H83" s="187" t="e">
        <f>IF((ABS((#REF!-#REF!)*E83/100))&gt;0.1, (#REF!-#REF!)*E83/100, 0)</f>
        <v>#REF!</v>
      </c>
      <c r="I83" s="9"/>
    </row>
    <row r="84" spans="2:14" ht="56.25" customHeight="1" thickBot="1" x14ac:dyDescent="0.3">
      <c r="I84" s="26"/>
    </row>
    <row r="85" spans="2:14" ht="46" customHeight="1" thickBot="1" x14ac:dyDescent="0.35">
      <c r="B85" s="190" t="s">
        <v>99</v>
      </c>
      <c r="C85" s="161"/>
      <c r="D85" s="161"/>
      <c r="E85" s="161"/>
      <c r="F85" s="161"/>
      <c r="G85" s="161"/>
      <c r="H85" s="162"/>
      <c r="I85" s="31"/>
    </row>
    <row r="86" spans="2:14" ht="43.5" customHeight="1" thickBot="1" x14ac:dyDescent="0.35">
      <c r="B86" s="57" t="s">
        <v>21</v>
      </c>
      <c r="C86" s="24" t="s">
        <v>22</v>
      </c>
      <c r="D86" s="25" t="s">
        <v>23</v>
      </c>
      <c r="E86" s="25" t="s">
        <v>82</v>
      </c>
      <c r="F86" s="25" t="s">
        <v>25</v>
      </c>
      <c r="G86" s="182" t="s">
        <v>83</v>
      </c>
      <c r="H86" s="183"/>
      <c r="I86" s="31"/>
    </row>
    <row r="87" spans="2:14" ht="22" customHeight="1" x14ac:dyDescent="0.25">
      <c r="B87" s="63" t="s">
        <v>100</v>
      </c>
      <c r="C87" s="64" t="s">
        <v>101</v>
      </c>
      <c r="D87" s="65">
        <v>6.5</v>
      </c>
      <c r="E87" s="66">
        <v>1</v>
      </c>
      <c r="F87" s="67">
        <v>7.5</v>
      </c>
      <c r="G87" s="184">
        <f>IF((ABS(($K$13-$K$12)*F87/100))&gt;0.1, ($K$13-$K$12)*F87/100, 0)</f>
        <v>-1.95</v>
      </c>
      <c r="H87" s="185" t="e">
        <f>IF((ABS((#REF!-#REF!)*E87/100))&gt;0.1, (#REF!-#REF!)*E87/100, 0)</f>
        <v>#REF!</v>
      </c>
    </row>
    <row r="88" spans="2:14" ht="22" customHeight="1" thickBot="1" x14ac:dyDescent="0.3">
      <c r="B88" s="68" t="s">
        <v>102</v>
      </c>
      <c r="C88" s="60" t="s">
        <v>103</v>
      </c>
      <c r="D88" s="61">
        <v>6.5</v>
      </c>
      <c r="E88" s="61">
        <v>1</v>
      </c>
      <c r="F88" s="62">
        <v>7.5</v>
      </c>
      <c r="G88" s="186">
        <f>IF((ABS(($K$13-$K$12)*F88/100))&gt;0.1, ($K$13-$K$12)*F88/100, 0)</f>
        <v>-1.95</v>
      </c>
      <c r="H88" s="187" t="e">
        <f>IF((ABS((#REF!-#REF!)*E88/100))&gt;0.1, (#REF!-#REF!)*E88/100, 0)</f>
        <v>#REF!</v>
      </c>
    </row>
    <row r="89" spans="2:14" ht="43.5" customHeight="1" thickBot="1" x14ac:dyDescent="0.3"/>
    <row r="90" spans="2:14" ht="30" customHeight="1" thickBot="1" x14ac:dyDescent="0.3">
      <c r="B90" s="172" t="s">
        <v>104</v>
      </c>
      <c r="C90" s="173"/>
      <c r="D90" s="173"/>
      <c r="E90" s="173"/>
      <c r="F90" s="173"/>
      <c r="G90" s="173"/>
      <c r="H90" s="174"/>
    </row>
    <row r="91" spans="2:14" ht="71.150000000000006" customHeight="1" thickBot="1" x14ac:dyDescent="0.3">
      <c r="B91" s="160" t="s">
        <v>167</v>
      </c>
      <c r="C91" s="161"/>
      <c r="D91" s="161"/>
      <c r="E91" s="161"/>
      <c r="F91" s="161"/>
      <c r="G91" s="161"/>
      <c r="H91" s="162"/>
    </row>
    <row r="92" spans="2:14" ht="22" customHeight="1" thickBot="1" x14ac:dyDescent="0.3">
      <c r="B92" s="156"/>
      <c r="C92" s="156"/>
      <c r="D92" s="156"/>
      <c r="E92" s="156"/>
      <c r="F92" s="156"/>
      <c r="G92" s="156"/>
      <c r="H92" s="156"/>
    </row>
    <row r="93" spans="2:14" ht="41.5" customHeight="1" x14ac:dyDescent="0.25">
      <c r="B93" s="163" t="s">
        <v>146</v>
      </c>
      <c r="C93" s="112" t="s">
        <v>105</v>
      </c>
      <c r="D93" s="69" t="s">
        <v>106</v>
      </c>
      <c r="E93" s="175" t="s">
        <v>107</v>
      </c>
      <c r="F93" s="175"/>
      <c r="G93" s="176" t="s">
        <v>108</v>
      </c>
      <c r="H93" s="177"/>
    </row>
    <row r="94" spans="2:14" ht="33" customHeight="1" thickBot="1" x14ac:dyDescent="0.3">
      <c r="B94" s="164"/>
      <c r="C94" s="181">
        <v>235</v>
      </c>
      <c r="D94" s="181"/>
      <c r="E94" s="181"/>
      <c r="F94" s="181"/>
      <c r="G94" s="178"/>
      <c r="H94" s="179"/>
    </row>
    <row r="95" spans="2:14" s="70" customFormat="1" ht="33" customHeight="1" x14ac:dyDescent="0.35">
      <c r="B95" s="156"/>
      <c r="C95" s="156"/>
      <c r="D95" s="156"/>
      <c r="E95" s="156"/>
      <c r="F95" s="156"/>
      <c r="G95" s="156"/>
      <c r="H95" s="156"/>
      <c r="J95" s="10"/>
      <c r="K95" s="10"/>
      <c r="L95" s="10"/>
      <c r="M95" s="1"/>
      <c r="N95" s="1"/>
    </row>
    <row r="96" spans="2:14" s="70" customFormat="1" ht="33" customHeight="1" x14ac:dyDescent="0.35">
      <c r="B96" s="157" t="s">
        <v>147</v>
      </c>
      <c r="C96" s="157"/>
      <c r="D96" s="157"/>
      <c r="E96" s="157"/>
      <c r="F96" s="157"/>
      <c r="G96" s="157"/>
      <c r="H96" s="157"/>
      <c r="J96" s="10"/>
      <c r="K96" s="10"/>
      <c r="L96" s="10"/>
      <c r="M96" s="1"/>
      <c r="N96" s="1"/>
    </row>
    <row r="97" spans="2:17" s="70" customFormat="1" ht="40.5" customHeight="1" x14ac:dyDescent="0.35">
      <c r="B97" s="158" t="s">
        <v>109</v>
      </c>
      <c r="C97" s="158"/>
      <c r="E97" s="71"/>
      <c r="F97" s="71"/>
      <c r="G97" s="71"/>
      <c r="H97" s="71"/>
      <c r="J97" s="10"/>
      <c r="K97" s="10"/>
      <c r="L97" s="10"/>
      <c r="M97" s="1"/>
      <c r="N97" s="1"/>
    </row>
    <row r="98" spans="2:17" s="70" customFormat="1" ht="33" customHeight="1" x14ac:dyDescent="0.35">
      <c r="C98" s="95" t="str">
        <f>CONCATENATE(" $3.000"," +")</f>
        <v xml:space="preserve"> $3.000 +</v>
      </c>
      <c r="D98" s="96">
        <f>G22</f>
        <v>-0.1108595744680851</v>
      </c>
      <c r="E98" s="97" t="s">
        <v>140</v>
      </c>
      <c r="F98" s="72">
        <f>(3+G22)</f>
        <v>2.8891404255319149</v>
      </c>
      <c r="G98" s="16"/>
      <c r="H98" s="16"/>
      <c r="J98" s="10"/>
      <c r="K98" s="10"/>
      <c r="L98" s="10"/>
      <c r="M98" s="1"/>
      <c r="N98" s="1"/>
    </row>
    <row r="99" spans="2:17" ht="43.5" customHeight="1" x14ac:dyDescent="0.4">
      <c r="B99" s="159" t="s">
        <v>141</v>
      </c>
      <c r="C99" s="159"/>
      <c r="D99" s="98">
        <f>F98</f>
        <v>2.8891404255319149</v>
      </c>
      <c r="E99" s="73" t="s">
        <v>110</v>
      </c>
      <c r="F99" s="70"/>
      <c r="G99" s="16"/>
      <c r="H99" s="16"/>
    </row>
    <row r="100" spans="2:17" ht="31.5" customHeight="1" thickBot="1" x14ac:dyDescent="0.4">
      <c r="B100" s="70"/>
      <c r="C100" s="70"/>
      <c r="D100" s="72"/>
      <c r="E100" s="16"/>
      <c r="F100" s="16"/>
      <c r="G100" s="16"/>
      <c r="H100" s="16"/>
      <c r="I100" s="9"/>
      <c r="P100" s="21"/>
      <c r="Q100" s="21"/>
    </row>
    <row r="101" spans="2:17" ht="30" customHeight="1" thickBot="1" x14ac:dyDescent="0.3">
      <c r="B101" s="172" t="s">
        <v>104</v>
      </c>
      <c r="C101" s="173"/>
      <c r="D101" s="173"/>
      <c r="E101" s="173"/>
      <c r="F101" s="173"/>
      <c r="G101" s="173"/>
      <c r="H101" s="174"/>
    </row>
    <row r="102" spans="2:17" ht="71.150000000000006" customHeight="1" thickBot="1" x14ac:dyDescent="0.3">
      <c r="B102" s="160" t="s">
        <v>165</v>
      </c>
      <c r="C102" s="161"/>
      <c r="D102" s="161"/>
      <c r="E102" s="161"/>
      <c r="F102" s="161"/>
      <c r="G102" s="161"/>
      <c r="H102" s="162"/>
    </row>
    <row r="103" spans="2:17" ht="22" customHeight="1" thickBot="1" x14ac:dyDescent="0.3">
      <c r="B103" s="156"/>
      <c r="C103" s="156"/>
      <c r="D103" s="156"/>
      <c r="E103" s="156"/>
      <c r="F103" s="156"/>
      <c r="G103" s="156"/>
      <c r="H103" s="156"/>
    </row>
    <row r="104" spans="2:17" ht="41.5" customHeight="1" x14ac:dyDescent="0.25">
      <c r="B104" s="163" t="s">
        <v>166</v>
      </c>
      <c r="C104" s="113" t="s">
        <v>105</v>
      </c>
      <c r="D104" s="69" t="s">
        <v>106</v>
      </c>
      <c r="E104" s="175" t="s">
        <v>107</v>
      </c>
      <c r="F104" s="175"/>
      <c r="G104" s="176" t="s">
        <v>108</v>
      </c>
      <c r="H104" s="177"/>
    </row>
    <row r="105" spans="2:17" ht="33" customHeight="1" thickBot="1" x14ac:dyDescent="0.3">
      <c r="B105" s="164"/>
      <c r="C105" s="181">
        <v>2000</v>
      </c>
      <c r="D105" s="181"/>
      <c r="E105" s="181"/>
      <c r="F105" s="181"/>
      <c r="G105" s="178"/>
      <c r="H105" s="179"/>
    </row>
    <row r="106" spans="2:17" s="70" customFormat="1" ht="33" customHeight="1" x14ac:dyDescent="0.35">
      <c r="B106" s="156"/>
      <c r="C106" s="156"/>
      <c r="D106" s="156"/>
      <c r="E106" s="156"/>
      <c r="F106" s="156"/>
      <c r="G106" s="156"/>
      <c r="H106" s="156"/>
      <c r="J106" s="10"/>
      <c r="K106" s="10"/>
      <c r="L106" s="10"/>
      <c r="M106" s="1"/>
      <c r="N106" s="1"/>
    </row>
    <row r="107" spans="2:17" s="70" customFormat="1" ht="33" customHeight="1" x14ac:dyDescent="0.35">
      <c r="B107" s="157" t="s">
        <v>168</v>
      </c>
      <c r="C107" s="157"/>
      <c r="D107" s="157"/>
      <c r="E107" s="157"/>
      <c r="F107" s="157"/>
      <c r="G107" s="157"/>
      <c r="H107" s="157"/>
      <c r="J107" s="10"/>
      <c r="K107" s="10"/>
      <c r="L107" s="10"/>
      <c r="M107" s="1"/>
      <c r="N107" s="1"/>
    </row>
    <row r="108" spans="2:17" s="70" customFormat="1" ht="40.5" customHeight="1" x14ac:dyDescent="0.35">
      <c r="B108" s="158" t="s">
        <v>109</v>
      </c>
      <c r="C108" s="158"/>
      <c r="E108" s="71"/>
      <c r="F108" s="71"/>
      <c r="G108" s="71"/>
      <c r="H108" s="71"/>
      <c r="J108" s="10"/>
      <c r="K108" s="10"/>
      <c r="L108" s="10"/>
      <c r="M108" s="1"/>
      <c r="N108" s="1"/>
    </row>
    <row r="109" spans="2:17" s="70" customFormat="1" ht="33" customHeight="1" x14ac:dyDescent="0.35">
      <c r="C109" s="95" t="str">
        <f>CONCATENATE(" $0.550"," +")</f>
        <v xml:space="preserve"> $0.550 +</v>
      </c>
      <c r="D109" s="96">
        <f>G58</f>
        <v>-8.5799999999999991E-3</v>
      </c>
      <c r="E109" s="97" t="s">
        <v>140</v>
      </c>
      <c r="F109" s="72">
        <f>(0.55+G58)</f>
        <v>0.54142000000000001</v>
      </c>
      <c r="G109" s="16"/>
      <c r="H109" s="16"/>
      <c r="J109" s="10"/>
      <c r="K109" s="10"/>
      <c r="L109" s="10"/>
      <c r="M109" s="1"/>
      <c r="N109" s="1"/>
    </row>
    <row r="110" spans="2:17" ht="43.5" customHeight="1" x14ac:dyDescent="0.4">
      <c r="B110" s="159" t="s">
        <v>141</v>
      </c>
      <c r="C110" s="159"/>
      <c r="D110" s="98">
        <f>F109</f>
        <v>0.54142000000000001</v>
      </c>
      <c r="E110" s="73" t="s">
        <v>116</v>
      </c>
      <c r="F110" s="70"/>
      <c r="G110" s="16"/>
      <c r="H110" s="16"/>
    </row>
    <row r="111" spans="2:17" ht="31.5" customHeight="1" thickBot="1" x14ac:dyDescent="0.4">
      <c r="B111" s="70"/>
      <c r="C111" s="70"/>
      <c r="D111" s="72"/>
      <c r="E111" s="16"/>
      <c r="F111" s="16"/>
      <c r="G111" s="16"/>
      <c r="H111" s="16"/>
      <c r="I111" s="9"/>
      <c r="P111" s="21"/>
      <c r="Q111" s="21"/>
    </row>
    <row r="112" spans="2:17" ht="30" customHeight="1" thickBot="1" x14ac:dyDescent="0.3">
      <c r="B112" s="172" t="s">
        <v>104</v>
      </c>
      <c r="C112" s="173"/>
      <c r="D112" s="173"/>
      <c r="E112" s="173"/>
      <c r="F112" s="173"/>
      <c r="G112" s="173"/>
      <c r="H112" s="174"/>
    </row>
    <row r="113" spans="2:17" ht="71.150000000000006" customHeight="1" thickBot="1" x14ac:dyDescent="0.3">
      <c r="B113" s="160" t="s">
        <v>111</v>
      </c>
      <c r="C113" s="161"/>
      <c r="D113" s="161"/>
      <c r="E113" s="161"/>
      <c r="F113" s="161"/>
      <c r="G113" s="161"/>
      <c r="H113" s="162"/>
    </row>
    <row r="114" spans="2:17" ht="15.65" customHeight="1" thickBot="1" x14ac:dyDescent="0.3">
      <c r="B114" s="156"/>
      <c r="C114" s="156"/>
      <c r="D114" s="156"/>
      <c r="E114" s="156"/>
      <c r="F114" s="156"/>
      <c r="G114" s="156"/>
      <c r="H114" s="156"/>
    </row>
    <row r="115" spans="2:17" ht="38.5" customHeight="1" x14ac:dyDescent="0.25">
      <c r="B115" s="163" t="s">
        <v>145</v>
      </c>
      <c r="C115" s="112" t="s">
        <v>105</v>
      </c>
      <c r="D115" s="69" t="s">
        <v>106</v>
      </c>
      <c r="E115" s="175" t="s">
        <v>107</v>
      </c>
      <c r="F115" s="175"/>
      <c r="G115" s="176" t="s">
        <v>112</v>
      </c>
      <c r="H115" s="177"/>
    </row>
    <row r="116" spans="2:17" ht="33" customHeight="1" thickBot="1" x14ac:dyDescent="0.3">
      <c r="B116" s="164"/>
      <c r="C116" s="181">
        <v>235</v>
      </c>
      <c r="D116" s="181"/>
      <c r="E116" s="181"/>
      <c r="F116" s="181"/>
      <c r="G116" s="178"/>
      <c r="H116" s="179"/>
    </row>
    <row r="117" spans="2:17" s="70" customFormat="1" ht="33" customHeight="1" x14ac:dyDescent="0.35">
      <c r="B117" s="156"/>
      <c r="C117" s="156"/>
      <c r="D117" s="156"/>
      <c r="E117" s="156"/>
      <c r="F117" s="156"/>
      <c r="G117" s="156"/>
      <c r="H117" s="156"/>
      <c r="J117" s="10"/>
      <c r="K117" s="10"/>
      <c r="L117" s="10"/>
      <c r="M117" s="1"/>
      <c r="N117" s="1"/>
    </row>
    <row r="118" spans="2:17" s="70" customFormat="1" ht="33" customHeight="1" x14ac:dyDescent="0.35">
      <c r="B118" s="157" t="s">
        <v>113</v>
      </c>
      <c r="C118" s="157"/>
      <c r="D118" s="157"/>
      <c r="E118" s="157"/>
      <c r="F118" s="157"/>
      <c r="G118" s="157"/>
      <c r="H118" s="157"/>
      <c r="J118" s="10"/>
      <c r="K118" s="10"/>
      <c r="L118" s="10"/>
      <c r="M118" s="1"/>
      <c r="N118" s="1"/>
    </row>
    <row r="119" spans="2:17" s="70" customFormat="1" ht="40.5" customHeight="1" x14ac:dyDescent="0.35">
      <c r="B119" s="158" t="s">
        <v>109</v>
      </c>
      <c r="C119" s="158"/>
      <c r="E119" s="71"/>
      <c r="F119" s="71"/>
      <c r="G119" s="71"/>
      <c r="H119" s="71"/>
      <c r="J119" s="10"/>
      <c r="K119" s="10"/>
      <c r="L119" s="10"/>
      <c r="M119" s="1"/>
      <c r="N119" s="1"/>
    </row>
    <row r="120" spans="2:17" s="70" customFormat="1" ht="33" customHeight="1" x14ac:dyDescent="0.35">
      <c r="C120" s="95" t="str">
        <f>CONCATENATE(" $45.000"," +")</f>
        <v xml:space="preserve"> $45.000 +</v>
      </c>
      <c r="D120" s="96">
        <f>G62</f>
        <v>-6.2178723404255322E-2</v>
      </c>
      <c r="E120" s="97" t="s">
        <v>140</v>
      </c>
      <c r="F120" s="72">
        <f>(45+G62)</f>
        <v>44.937821276595741</v>
      </c>
      <c r="G120" s="16"/>
      <c r="H120" s="16"/>
      <c r="J120" s="10"/>
      <c r="K120" s="10"/>
      <c r="L120" s="10"/>
      <c r="M120" s="1"/>
      <c r="N120" s="1"/>
    </row>
    <row r="121" spans="2:17" ht="43.5" customHeight="1" x14ac:dyDescent="0.4">
      <c r="B121" s="159" t="s">
        <v>141</v>
      </c>
      <c r="C121" s="159"/>
      <c r="D121" s="98">
        <f>F120</f>
        <v>44.937821276595741</v>
      </c>
      <c r="E121" s="73" t="s">
        <v>110</v>
      </c>
      <c r="F121" s="70"/>
      <c r="G121" s="16"/>
      <c r="H121" s="16"/>
    </row>
    <row r="122" spans="2:17" ht="33" customHeight="1" thickBot="1" x14ac:dyDescent="0.4">
      <c r="B122" s="70"/>
      <c r="C122" s="70"/>
      <c r="D122" s="72"/>
      <c r="E122" s="16"/>
      <c r="F122" s="16"/>
      <c r="G122" s="16"/>
      <c r="H122" s="16"/>
      <c r="I122" s="9"/>
      <c r="P122" s="21"/>
      <c r="Q122" s="21"/>
    </row>
    <row r="123" spans="2:17" ht="30" customHeight="1" thickBot="1" x14ac:dyDescent="0.3">
      <c r="B123" s="172" t="s">
        <v>104</v>
      </c>
      <c r="C123" s="173"/>
      <c r="D123" s="173"/>
      <c r="E123" s="173"/>
      <c r="F123" s="173"/>
      <c r="G123" s="173"/>
      <c r="H123" s="174"/>
    </row>
    <row r="124" spans="2:17" ht="71.150000000000006" customHeight="1" thickBot="1" x14ac:dyDescent="0.3">
      <c r="B124" s="160" t="s">
        <v>114</v>
      </c>
      <c r="C124" s="161"/>
      <c r="D124" s="161"/>
      <c r="E124" s="161"/>
      <c r="F124" s="161"/>
      <c r="G124" s="161"/>
      <c r="H124" s="162"/>
    </row>
    <row r="125" spans="2:17" ht="18" customHeight="1" thickBot="1" x14ac:dyDescent="0.3">
      <c r="B125" s="156"/>
      <c r="C125" s="156"/>
      <c r="D125" s="156"/>
      <c r="E125" s="156"/>
      <c r="F125" s="156"/>
      <c r="G125" s="156"/>
      <c r="H125" s="156"/>
    </row>
    <row r="126" spans="2:17" ht="33.65" customHeight="1" x14ac:dyDescent="0.25">
      <c r="B126" s="163" t="s">
        <v>144</v>
      </c>
      <c r="C126" s="112" t="s">
        <v>105</v>
      </c>
      <c r="D126" s="69" t="s">
        <v>106</v>
      </c>
      <c r="E126" s="175" t="s">
        <v>107</v>
      </c>
      <c r="F126" s="175"/>
      <c r="G126" s="176" t="s">
        <v>112</v>
      </c>
      <c r="H126" s="177"/>
    </row>
    <row r="127" spans="2:17" ht="33" customHeight="1" thickBot="1" x14ac:dyDescent="0.3">
      <c r="B127" s="164"/>
      <c r="C127" s="181">
        <v>2000</v>
      </c>
      <c r="D127" s="181"/>
      <c r="E127" s="181"/>
      <c r="F127" s="181"/>
      <c r="G127" s="178"/>
      <c r="H127" s="179"/>
    </row>
    <row r="128" spans="2:17" s="70" customFormat="1" ht="33" customHeight="1" x14ac:dyDescent="0.35">
      <c r="B128" s="156"/>
      <c r="C128" s="156"/>
      <c r="D128" s="156"/>
      <c r="E128" s="156"/>
      <c r="F128" s="156"/>
      <c r="G128" s="156"/>
      <c r="H128" s="156"/>
      <c r="J128" s="10"/>
      <c r="K128" s="10"/>
      <c r="L128" s="10"/>
      <c r="M128" s="1"/>
      <c r="N128" s="1"/>
    </row>
    <row r="129" spans="2:17" s="70" customFormat="1" ht="33" customHeight="1" x14ac:dyDescent="0.35">
      <c r="B129" s="157" t="s">
        <v>115</v>
      </c>
      <c r="C129" s="157"/>
      <c r="D129" s="157"/>
      <c r="E129" s="157"/>
      <c r="F129" s="157"/>
      <c r="G129" s="157"/>
      <c r="H129" s="157"/>
      <c r="J129" s="10"/>
      <c r="K129" s="10"/>
      <c r="L129" s="10"/>
      <c r="M129" s="1"/>
      <c r="N129" s="1"/>
    </row>
    <row r="130" spans="2:17" s="70" customFormat="1" ht="40.5" customHeight="1" x14ac:dyDescent="0.35">
      <c r="B130" s="158" t="s">
        <v>109</v>
      </c>
      <c r="C130" s="158"/>
      <c r="E130" s="71"/>
      <c r="F130" s="71"/>
      <c r="G130" s="71"/>
      <c r="H130" s="71"/>
      <c r="J130" s="10"/>
      <c r="K130" s="10"/>
      <c r="L130" s="10"/>
      <c r="M130" s="1"/>
      <c r="N130" s="1"/>
    </row>
    <row r="131" spans="2:17" s="70" customFormat="1" ht="33" customHeight="1" x14ac:dyDescent="0.35">
      <c r="C131" s="95" t="str">
        <f>CONCATENATE(" $45.000"," +")</f>
        <v xml:space="preserve"> $45.000 +</v>
      </c>
      <c r="D131" s="96">
        <f>G68</f>
        <v>-5.2260000000000006E-3</v>
      </c>
      <c r="E131" s="97" t="s">
        <v>140</v>
      </c>
      <c r="F131" s="72">
        <f>(45+G68)</f>
        <v>44.994774</v>
      </c>
      <c r="G131" s="16"/>
      <c r="H131" s="16"/>
      <c r="J131" s="10"/>
      <c r="K131" s="10"/>
      <c r="L131" s="10"/>
      <c r="M131" s="1"/>
      <c r="N131" s="1"/>
    </row>
    <row r="132" spans="2:17" ht="43.5" customHeight="1" x14ac:dyDescent="0.4">
      <c r="B132" s="159" t="s">
        <v>141</v>
      </c>
      <c r="C132" s="159"/>
      <c r="D132" s="98">
        <f>F131</f>
        <v>44.994774</v>
      </c>
      <c r="E132" s="73" t="s">
        <v>116</v>
      </c>
      <c r="F132" s="70"/>
      <c r="G132" s="16"/>
      <c r="H132" s="16"/>
    </row>
    <row r="133" spans="2:17" ht="34" customHeight="1" thickBot="1" x14ac:dyDescent="0.4">
      <c r="B133" s="70"/>
      <c r="C133" s="70"/>
      <c r="D133" s="72"/>
      <c r="E133" s="16"/>
      <c r="F133" s="16"/>
      <c r="G133" s="16"/>
      <c r="H133" s="16"/>
      <c r="I133" s="9"/>
      <c r="P133" s="21"/>
      <c r="Q133" s="21"/>
    </row>
    <row r="134" spans="2:17" ht="30" customHeight="1" thickBot="1" x14ac:dyDescent="0.3">
      <c r="B134" s="172" t="s">
        <v>104</v>
      </c>
      <c r="C134" s="173"/>
      <c r="D134" s="173"/>
      <c r="E134" s="173"/>
      <c r="F134" s="173"/>
      <c r="G134" s="173"/>
      <c r="H134" s="174"/>
    </row>
    <row r="135" spans="2:17" ht="71.150000000000006" customHeight="1" thickBot="1" x14ac:dyDescent="0.3">
      <c r="B135" s="160" t="s">
        <v>117</v>
      </c>
      <c r="C135" s="161"/>
      <c r="D135" s="161"/>
      <c r="E135" s="161"/>
      <c r="F135" s="161"/>
      <c r="G135" s="161"/>
      <c r="H135" s="162"/>
    </row>
    <row r="136" spans="2:17" ht="26.15" customHeight="1" thickBot="1" x14ac:dyDescent="0.3">
      <c r="B136" s="156"/>
      <c r="C136" s="156"/>
      <c r="D136" s="156"/>
      <c r="E136" s="156"/>
      <c r="F136" s="156"/>
      <c r="G136" s="156"/>
      <c r="H136" s="156"/>
    </row>
    <row r="137" spans="2:17" ht="69" customHeight="1" x14ac:dyDescent="0.25">
      <c r="B137" s="163" t="s">
        <v>143</v>
      </c>
      <c r="C137" s="112" t="s">
        <v>105</v>
      </c>
      <c r="D137" s="69" t="s">
        <v>106</v>
      </c>
      <c r="E137" s="175" t="s">
        <v>107</v>
      </c>
      <c r="F137" s="175"/>
      <c r="G137" s="176" t="s">
        <v>108</v>
      </c>
      <c r="H137" s="177"/>
    </row>
    <row r="138" spans="2:17" ht="33" customHeight="1" thickBot="1" x14ac:dyDescent="0.3">
      <c r="B138" s="164"/>
      <c r="C138" s="180">
        <v>14400</v>
      </c>
      <c r="D138" s="181"/>
      <c r="E138" s="181"/>
      <c r="F138" s="181"/>
      <c r="G138" s="178"/>
      <c r="H138" s="179"/>
    </row>
    <row r="139" spans="2:17" s="70" customFormat="1" ht="33" customHeight="1" x14ac:dyDescent="0.35">
      <c r="B139" s="156"/>
      <c r="C139" s="156"/>
      <c r="D139" s="156"/>
      <c r="E139" s="156"/>
      <c r="F139" s="156"/>
      <c r="G139" s="156"/>
      <c r="H139" s="156"/>
      <c r="J139" s="10"/>
      <c r="K139" s="10"/>
      <c r="L139" s="10"/>
      <c r="M139" s="1"/>
      <c r="N139" s="1"/>
    </row>
    <row r="140" spans="2:17" s="70" customFormat="1" ht="33" customHeight="1" x14ac:dyDescent="0.35">
      <c r="B140" s="157" t="s">
        <v>148</v>
      </c>
      <c r="C140" s="157"/>
      <c r="D140" s="157"/>
      <c r="E140" s="157"/>
      <c r="F140" s="157"/>
      <c r="G140" s="157"/>
      <c r="H140" s="157"/>
      <c r="J140" s="10"/>
      <c r="K140" s="10"/>
      <c r="L140" s="10"/>
      <c r="M140" s="1"/>
      <c r="N140" s="1"/>
    </row>
    <row r="141" spans="2:17" s="70" customFormat="1" ht="40.5" customHeight="1" x14ac:dyDescent="0.35">
      <c r="B141" s="158" t="s">
        <v>109</v>
      </c>
      <c r="C141" s="158"/>
      <c r="E141" s="71"/>
      <c r="F141" s="71"/>
      <c r="G141" s="71"/>
      <c r="H141" s="71"/>
      <c r="J141" s="10"/>
      <c r="K141" s="10"/>
      <c r="L141" s="10"/>
      <c r="M141" s="1"/>
      <c r="N141" s="1"/>
    </row>
    <row r="142" spans="2:17" s="70" customFormat="1" ht="33" customHeight="1" x14ac:dyDescent="0.35">
      <c r="C142" s="95" t="str">
        <f>CONCATENATE(" $1,500.000"," +")</f>
        <v xml:space="preserve"> $1,500.000 +</v>
      </c>
      <c r="D142" s="96">
        <f>G71</f>
        <v>0</v>
      </c>
      <c r="E142" s="97" t="s">
        <v>140</v>
      </c>
      <c r="F142" s="72">
        <f>(1500+G71)</f>
        <v>1500</v>
      </c>
      <c r="G142" s="16"/>
      <c r="H142" s="16"/>
      <c r="J142" s="10"/>
      <c r="K142" s="10"/>
      <c r="L142" s="10"/>
      <c r="M142" s="1"/>
      <c r="N142" s="1"/>
    </row>
    <row r="143" spans="2:17" ht="43.5" customHeight="1" x14ac:dyDescent="0.4">
      <c r="B143" s="159" t="s">
        <v>141</v>
      </c>
      <c r="C143" s="159"/>
      <c r="D143" s="98">
        <f>F142</f>
        <v>1500</v>
      </c>
      <c r="E143" s="171" t="s">
        <v>118</v>
      </c>
      <c r="F143" s="171"/>
      <c r="G143" s="16"/>
      <c r="H143" s="70"/>
    </row>
    <row r="144" spans="2:17" ht="27" customHeight="1" thickBot="1" x14ac:dyDescent="0.4">
      <c r="B144" s="70"/>
      <c r="C144" s="70"/>
      <c r="D144" s="72"/>
      <c r="E144" s="16"/>
      <c r="F144" s="16"/>
      <c r="G144" s="16"/>
      <c r="H144" s="16"/>
      <c r="I144" s="9"/>
      <c r="P144" s="21"/>
      <c r="Q144" s="21"/>
    </row>
    <row r="145" spans="2:15" ht="30" customHeight="1" thickBot="1" x14ac:dyDescent="0.3">
      <c r="B145" s="172" t="s">
        <v>104</v>
      </c>
      <c r="C145" s="173"/>
      <c r="D145" s="173"/>
      <c r="E145" s="173"/>
      <c r="F145" s="173"/>
      <c r="G145" s="173"/>
      <c r="H145" s="174"/>
    </row>
    <row r="146" spans="2:15" ht="71.150000000000006" customHeight="1" thickBot="1" x14ac:dyDescent="0.3">
      <c r="B146" s="160" t="s">
        <v>150</v>
      </c>
      <c r="C146" s="161"/>
      <c r="D146" s="161"/>
      <c r="E146" s="161"/>
      <c r="F146" s="161"/>
      <c r="G146" s="161"/>
      <c r="H146" s="162"/>
    </row>
    <row r="147" spans="2:15" ht="23.15" customHeight="1" thickBot="1" x14ac:dyDescent="0.3">
      <c r="B147" s="156"/>
      <c r="C147" s="156"/>
      <c r="D147" s="156"/>
      <c r="E147" s="156"/>
      <c r="F147" s="156"/>
      <c r="G147" s="156"/>
      <c r="H147" s="156"/>
    </row>
    <row r="148" spans="2:15" ht="18.75" customHeight="1" x14ac:dyDescent="0.25">
      <c r="B148" s="163" t="s">
        <v>142</v>
      </c>
      <c r="C148" s="165" t="s">
        <v>105</v>
      </c>
      <c r="D148" s="167" t="s">
        <v>106</v>
      </c>
      <c r="E148" s="165" t="s">
        <v>107</v>
      </c>
      <c r="F148" s="165"/>
      <c r="G148" s="165" t="s">
        <v>108</v>
      </c>
      <c r="H148" s="169"/>
    </row>
    <row r="149" spans="2:15" ht="33" customHeight="1" thickBot="1" x14ac:dyDescent="0.3">
      <c r="B149" s="164"/>
      <c r="C149" s="166"/>
      <c r="D149" s="168"/>
      <c r="E149" s="166"/>
      <c r="F149" s="166"/>
      <c r="G149" s="166"/>
      <c r="H149" s="170"/>
    </row>
    <row r="150" spans="2:15" s="70" customFormat="1" ht="33" customHeight="1" x14ac:dyDescent="0.35">
      <c r="B150" s="156"/>
      <c r="C150" s="156"/>
      <c r="D150" s="156"/>
      <c r="E150" s="156"/>
      <c r="F150" s="156"/>
      <c r="G150" s="156"/>
      <c r="H150" s="156"/>
      <c r="J150" s="10"/>
      <c r="K150" s="10"/>
      <c r="L150" s="10"/>
      <c r="M150" s="1"/>
      <c r="N150" s="1"/>
    </row>
    <row r="151" spans="2:15" s="70" customFormat="1" ht="33" customHeight="1" x14ac:dyDescent="0.35">
      <c r="B151" s="157" t="s">
        <v>149</v>
      </c>
      <c r="C151" s="157"/>
      <c r="D151" s="157"/>
      <c r="E151" s="157"/>
      <c r="F151" s="157"/>
      <c r="G151" s="157"/>
      <c r="H151" s="157"/>
      <c r="J151" s="10"/>
      <c r="K151" s="10"/>
      <c r="L151" s="10"/>
      <c r="M151" s="1"/>
      <c r="N151" s="1"/>
    </row>
    <row r="152" spans="2:15" s="70" customFormat="1" ht="40.5" customHeight="1" x14ac:dyDescent="0.35">
      <c r="B152" s="158" t="s">
        <v>109</v>
      </c>
      <c r="C152" s="158"/>
      <c r="E152" s="71"/>
      <c r="F152" s="71"/>
      <c r="G152" s="71"/>
      <c r="H152" s="71"/>
      <c r="J152" s="10"/>
      <c r="K152" s="10"/>
      <c r="L152" s="10"/>
      <c r="M152" s="1"/>
      <c r="N152" s="1"/>
    </row>
    <row r="153" spans="2:15" s="70" customFormat="1" ht="33" customHeight="1" x14ac:dyDescent="0.35">
      <c r="C153" s="95" t="str">
        <f>CONCATENATE(" $200.000"," +")</f>
        <v xml:space="preserve"> $200.000 +</v>
      </c>
      <c r="D153" s="96">
        <f>G75</f>
        <v>-2.3919999999999999</v>
      </c>
      <c r="E153" s="97" t="s">
        <v>140</v>
      </c>
      <c r="F153" s="72">
        <f>(200+G75)</f>
        <v>197.608</v>
      </c>
      <c r="G153" s="16"/>
      <c r="H153" s="16"/>
      <c r="J153" s="10"/>
      <c r="K153" s="10"/>
      <c r="L153" s="10"/>
      <c r="M153" s="1"/>
      <c r="N153" s="1"/>
    </row>
    <row r="154" spans="2:15" ht="18" x14ac:dyDescent="0.4">
      <c r="B154" s="159" t="s">
        <v>141</v>
      </c>
      <c r="C154" s="159"/>
      <c r="D154" s="98">
        <f>F153</f>
        <v>197.608</v>
      </c>
      <c r="E154" s="73" t="s">
        <v>12</v>
      </c>
      <c r="F154" s="73"/>
      <c r="G154" s="16"/>
      <c r="H154" s="70"/>
      <c r="O154" s="21"/>
    </row>
    <row r="155" spans="2:15" ht="17.5" x14ac:dyDescent="0.35">
      <c r="B155" s="70"/>
      <c r="C155" s="70"/>
      <c r="D155" s="72"/>
      <c r="E155" s="16"/>
      <c r="F155" s="16"/>
      <c r="G155" s="16"/>
      <c r="H155" s="16"/>
      <c r="O155" s="21"/>
    </row>
    <row r="156" spans="2:15" x14ac:dyDescent="0.25">
      <c r="O156" s="21"/>
    </row>
    <row r="157" spans="2:15" x14ac:dyDescent="0.25">
      <c r="O157" s="21"/>
    </row>
  </sheetData>
  <sheetProtection algorithmName="SHA-512" hashValue="65iGaE/S+PjbVGMDEIQN8GLnxC1r/khrl8+H8dDqnxBhvXBQ0gndvrAjBbIclo3Vhkyj4WjME1lg4epbNRcE3g==" saltValue="VDybdA5c4yT3Kmb9sTsLkg==" spinCount="100000" sheet="1" formatColumns="0" formatRows="0"/>
  <mergeCells count="157">
    <mergeCell ref="B19:H19"/>
    <mergeCell ref="B150:H150"/>
    <mergeCell ref="B151:H151"/>
    <mergeCell ref="B152:C152"/>
    <mergeCell ref="B154:C154"/>
    <mergeCell ref="B146:H146"/>
    <mergeCell ref="B147:H147"/>
    <mergeCell ref="B148:B149"/>
    <mergeCell ref="C148:C149"/>
    <mergeCell ref="D148:D149"/>
    <mergeCell ref="E148:F149"/>
    <mergeCell ref="G148:H149"/>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14:H114"/>
    <mergeCell ref="B115:B116"/>
    <mergeCell ref="E115:F115"/>
    <mergeCell ref="G115:H116"/>
    <mergeCell ref="C116:F116"/>
    <mergeCell ref="B117:H117"/>
    <mergeCell ref="B95:H95"/>
    <mergeCell ref="B96:H96"/>
    <mergeCell ref="B97:C97"/>
    <mergeCell ref="B99:C99"/>
    <mergeCell ref="B112:H112"/>
    <mergeCell ref="B113:H113"/>
    <mergeCell ref="B101:H101"/>
    <mergeCell ref="B102:H102"/>
    <mergeCell ref="B103:H103"/>
    <mergeCell ref="B104:B105"/>
    <mergeCell ref="E104:F104"/>
    <mergeCell ref="G104:H105"/>
    <mergeCell ref="C105:F105"/>
    <mergeCell ref="B106:H106"/>
    <mergeCell ref="B107:H107"/>
    <mergeCell ref="B108:C108"/>
    <mergeCell ref="B110:C110"/>
    <mergeCell ref="G88:H88"/>
    <mergeCell ref="B90:H90"/>
    <mergeCell ref="B91:H91"/>
    <mergeCell ref="B92:H92"/>
    <mergeCell ref="B93:B94"/>
    <mergeCell ref="E93:F93"/>
    <mergeCell ref="G93:H94"/>
    <mergeCell ref="C94:F94"/>
    <mergeCell ref="G81:H81"/>
    <mergeCell ref="G82:H82"/>
    <mergeCell ref="G83:H83"/>
    <mergeCell ref="B85:H85"/>
    <mergeCell ref="G86:H86"/>
    <mergeCell ref="G87:H87"/>
    <mergeCell ref="G75:H75"/>
    <mergeCell ref="G76:H76"/>
    <mergeCell ref="G77:H77"/>
    <mergeCell ref="G78:H78"/>
    <mergeCell ref="G79:H79"/>
    <mergeCell ref="G80:H80"/>
    <mergeCell ref="G68:H68"/>
    <mergeCell ref="B69:H69"/>
    <mergeCell ref="G70:H70"/>
    <mergeCell ref="G71:H71"/>
    <mergeCell ref="B73:H73"/>
    <mergeCell ref="G74:H74"/>
    <mergeCell ref="G62:H62"/>
    <mergeCell ref="G63:H63"/>
    <mergeCell ref="G64:H64"/>
    <mergeCell ref="G65:H65"/>
    <mergeCell ref="G66:H66"/>
    <mergeCell ref="G67:H67"/>
    <mergeCell ref="B54:H54"/>
    <mergeCell ref="B56:H56"/>
    <mergeCell ref="G57:H57"/>
    <mergeCell ref="G58:H58"/>
    <mergeCell ref="B60:H60"/>
    <mergeCell ref="G61:H61"/>
    <mergeCell ref="G47:H47"/>
    <mergeCell ref="G48:H48"/>
    <mergeCell ref="G49:H49"/>
    <mergeCell ref="G50:H50"/>
    <mergeCell ref="G51:H51"/>
    <mergeCell ref="G52:H52"/>
    <mergeCell ref="G41:H41"/>
    <mergeCell ref="G42:H42"/>
    <mergeCell ref="G43:H43"/>
    <mergeCell ref="G44:H44"/>
    <mergeCell ref="G45:H45"/>
    <mergeCell ref="G46:H46"/>
    <mergeCell ref="G38:H38"/>
    <mergeCell ref="G39:H39"/>
    <mergeCell ref="G40:H40"/>
    <mergeCell ref="G29:H29"/>
    <mergeCell ref="G30:H30"/>
    <mergeCell ref="G31:H31"/>
    <mergeCell ref="G32:H32"/>
    <mergeCell ref="G33:H33"/>
    <mergeCell ref="G34:H34"/>
    <mergeCell ref="J11:K11"/>
    <mergeCell ref="B12:E12"/>
    <mergeCell ref="B13:H13"/>
    <mergeCell ref="B14:H14"/>
    <mergeCell ref="B15:H15"/>
    <mergeCell ref="J6:K6"/>
    <mergeCell ref="M6:N8"/>
    <mergeCell ref="B7:E7"/>
    <mergeCell ref="B8:H8"/>
    <mergeCell ref="B9:H9"/>
    <mergeCell ref="B10:C10"/>
    <mergeCell ref="D10:F10"/>
    <mergeCell ref="B1:D1"/>
    <mergeCell ref="C3:E3"/>
    <mergeCell ref="G3:H3"/>
    <mergeCell ref="C4:E4"/>
    <mergeCell ref="G4:H4"/>
    <mergeCell ref="B6:E6"/>
    <mergeCell ref="F6:G6"/>
    <mergeCell ref="G53:H53"/>
    <mergeCell ref="B11:H11"/>
    <mergeCell ref="G23:H23"/>
    <mergeCell ref="G24:H24"/>
    <mergeCell ref="G25:H25"/>
    <mergeCell ref="G26:H26"/>
    <mergeCell ref="G27:H27"/>
    <mergeCell ref="G28:H28"/>
    <mergeCell ref="B16:H16"/>
    <mergeCell ref="B17:H17"/>
    <mergeCell ref="B18:H18"/>
    <mergeCell ref="B20:H20"/>
    <mergeCell ref="G21:H21"/>
    <mergeCell ref="G22:H22"/>
    <mergeCell ref="G35:H35"/>
    <mergeCell ref="G36:H36"/>
    <mergeCell ref="G37:H37"/>
  </mergeCells>
  <dataValidations count="5">
    <dataValidation type="list" allowBlank="1" showInputMessage="1" showErrorMessage="1" sqref="WVR983046 K9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K982910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K917374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K851838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K786302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K720766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K655230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K589694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K524158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K458622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K393086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K327550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K262014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K196478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K130942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K65406" xr:uid="{FB3BD611-80CF-411A-A9FD-6D67C1DF2B44}">
      <formula1>$M$11:$M$23</formula1>
    </dataValidation>
    <dataValidation type="list" allowBlank="1" showInputMessage="1" showErrorMessage="1" sqref="K13" xr:uid="{F518A1CB-3BED-4648-B140-5139FDFADF94}">
      <formula1>$N$9:$N$43</formula1>
    </dataValidation>
    <dataValidation type="list" allowBlank="1" showInputMessage="1" showErrorMessage="1" sqref="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K982914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K917378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K851842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K786306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K720770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K655234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K589698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K524162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K458626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K393090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K327554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K262018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K196482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K130946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K65410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30FD2D6C-8641-4EE9-BE9E-1C425191C79C}">
      <formula1>#REF!</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9582CBE1-C24C-4D87-8946-1D778849545E}">
      <formula1>$N$9:$N$9</formula1>
    </dataValidation>
    <dataValidation type="list" allowBlank="1" showInputMessage="1" showErrorMessage="1" sqref="K8" xr:uid="{748B79D9-2BCC-4D1D-8F11-79CC5D152C86}">
      <formula1>"2024,2025,2026,2027,2028"</formula1>
    </dataValidation>
  </dataValidations>
  <hyperlinks>
    <hyperlink ref="M9" r:id="rId1" display="https://www.dot.ny.gov/main/business-center/contractors/construction-division/fuel-asphalt-steel-price-adjustments?nd=nysdot" xr:uid="{FE36E8AA-1CAC-4740-BE1D-385770CAC5EF}"/>
  </hyperlinks>
  <printOptions horizontalCentered="1"/>
  <pageMargins left="0.25" right="0.25" top="0.75" bottom="0.75" header="0.3" footer="0.3"/>
  <pageSetup scale="53" orientation="portrait" horizontalDpi="4294967295" r:id="rId2"/>
  <rowBreaks count="6" manualBreakCount="6">
    <brk id="17" min="1" max="7" man="1"/>
    <brk id="54" min="1" max="7" man="1"/>
    <brk id="72" min="1" max="7" man="1"/>
    <brk id="111" min="1" max="7" man="1"/>
    <brk id="122" min="1" max="7" man="1"/>
    <brk id="14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91DD-1C1A-406F-9466-665F444F9A64}">
  <dimension ref="B1:Q156"/>
  <sheetViews>
    <sheetView showGridLines="0" showRowColHeaders="0" zoomScaleNormal="100" workbookViewId="0">
      <selection activeCell="P74" sqref="P74"/>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December</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51" t="s">
        <v>153</v>
      </c>
      <c r="G4" s="240" t="s">
        <v>154</v>
      </c>
      <c r="H4" s="241"/>
      <c r="I4" s="150"/>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December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49"/>
      <c r="J8" s="76" t="s">
        <v>121</v>
      </c>
      <c r="K8" s="77">
        <v>2024</v>
      </c>
      <c r="M8" s="229"/>
      <c r="N8" s="230"/>
    </row>
    <row r="9" spans="2:17" ht="24" customHeight="1" x14ac:dyDescent="0.25">
      <c r="B9" s="215" t="s">
        <v>10</v>
      </c>
      <c r="C9" s="215"/>
      <c r="D9" s="215"/>
      <c r="E9" s="215"/>
      <c r="F9" s="215"/>
      <c r="G9" s="215"/>
      <c r="H9" s="215"/>
      <c r="I9" s="149"/>
      <c r="J9" s="76" t="s">
        <v>122</v>
      </c>
      <c r="K9" s="77" t="s">
        <v>139</v>
      </c>
      <c r="L9" s="78"/>
      <c r="M9" s="79" t="s">
        <v>124</v>
      </c>
      <c r="N9" s="80">
        <v>2024</v>
      </c>
    </row>
    <row r="10" spans="2:17" ht="24" customHeight="1" thickBot="1" x14ac:dyDescent="0.3">
      <c r="B10" s="232" t="s">
        <v>11</v>
      </c>
      <c r="C10" s="232"/>
      <c r="D10" s="233" t="str">
        <f>CONCATENATE("The ",F1," ",G1," Average is")</f>
        <v>The December 2024 Average is</v>
      </c>
      <c r="E10" s="233"/>
      <c r="F10" s="233"/>
      <c r="G10" s="17">
        <f>K13</f>
        <v>591</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49"/>
      <c r="J13" s="87" t="s">
        <v>130</v>
      </c>
      <c r="K13" s="88">
        <v>591</v>
      </c>
      <c r="M13" s="83" t="s">
        <v>131</v>
      </c>
      <c r="N13" s="85" t="s">
        <v>106</v>
      </c>
      <c r="P13" s="21"/>
      <c r="Q13" s="21"/>
    </row>
    <row r="14" spans="2:17" ht="24" customHeight="1" x14ac:dyDescent="0.25">
      <c r="B14" s="215" t="s">
        <v>15</v>
      </c>
      <c r="C14" s="215"/>
      <c r="D14" s="215"/>
      <c r="E14" s="215"/>
      <c r="F14" s="215"/>
      <c r="G14" s="215"/>
      <c r="H14" s="215"/>
      <c r="I14" s="149"/>
      <c r="J14" s="1"/>
      <c r="K14" s="1"/>
      <c r="M14" s="83" t="s">
        <v>123</v>
      </c>
      <c r="N14" s="89">
        <v>604</v>
      </c>
      <c r="P14" s="21"/>
      <c r="Q14" s="21"/>
    </row>
    <row r="15" spans="2:17" ht="24" customHeight="1" x14ac:dyDescent="0.25">
      <c r="B15" s="215" t="s">
        <v>16</v>
      </c>
      <c r="C15" s="215"/>
      <c r="D15" s="215"/>
      <c r="E15" s="215"/>
      <c r="F15" s="215"/>
      <c r="G15" s="215"/>
      <c r="H15" s="215"/>
      <c r="I15" s="149"/>
      <c r="J15" s="1"/>
      <c r="K15" s="1"/>
      <c r="M15" s="83" t="s">
        <v>132</v>
      </c>
      <c r="N15" s="89">
        <v>623</v>
      </c>
      <c r="P15" s="21"/>
      <c r="Q15" s="21"/>
    </row>
    <row r="16" spans="2:17" ht="24" customHeight="1" x14ac:dyDescent="0.25">
      <c r="B16" s="215" t="s">
        <v>17</v>
      </c>
      <c r="C16" s="215"/>
      <c r="D16" s="215"/>
      <c r="E16" s="215"/>
      <c r="F16" s="215"/>
      <c r="G16" s="215"/>
      <c r="H16" s="215"/>
      <c r="I16" s="149"/>
      <c r="J16" s="1"/>
      <c r="K16" s="1"/>
      <c r="M16" s="83" t="s">
        <v>133</v>
      </c>
      <c r="N16" s="89">
        <v>628</v>
      </c>
      <c r="P16" s="21"/>
      <c r="Q16" s="21"/>
    </row>
    <row r="17" spans="2:17" ht="24" customHeight="1" x14ac:dyDescent="0.25">
      <c r="B17" s="215" t="s">
        <v>18</v>
      </c>
      <c r="C17" s="215"/>
      <c r="D17" s="215"/>
      <c r="E17" s="215"/>
      <c r="F17" s="215"/>
      <c r="G17" s="215"/>
      <c r="H17" s="215"/>
      <c r="I17" s="149"/>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44.25" customHeight="1" thickBot="1" x14ac:dyDescent="0.3">
      <c r="B19" s="218" t="s">
        <v>169</v>
      </c>
      <c r="C19" s="219"/>
      <c r="D19" s="219"/>
      <c r="E19" s="219"/>
      <c r="F19" s="219"/>
      <c r="G19" s="219"/>
      <c r="H19" s="220"/>
      <c r="I19" s="9"/>
      <c r="J19" s="92"/>
      <c r="K19" s="91"/>
      <c r="M19" s="83" t="s">
        <v>136</v>
      </c>
      <c r="N19" s="89">
        <v>621</v>
      </c>
      <c r="P19" s="21"/>
      <c r="Q19" s="21"/>
    </row>
    <row r="20" spans="2:17" ht="33.65" customHeight="1" thickBot="1" x14ac:dyDescent="0.3">
      <c r="B20" s="190" t="s">
        <v>20</v>
      </c>
      <c r="C20" s="161"/>
      <c r="D20" s="161"/>
      <c r="E20" s="161"/>
      <c r="F20" s="161"/>
      <c r="G20" s="161"/>
      <c r="H20" s="162"/>
      <c r="I20" s="26"/>
      <c r="J20" s="92"/>
      <c r="K20" s="91"/>
      <c r="M20" s="83" t="s">
        <v>137</v>
      </c>
      <c r="N20" s="89">
        <v>606</v>
      </c>
      <c r="P20" s="21"/>
      <c r="Q20" s="21"/>
    </row>
    <row r="21" spans="2:17" ht="40.5" customHeight="1" thickBot="1" x14ac:dyDescent="0.35">
      <c r="B21" s="23" t="s">
        <v>21</v>
      </c>
      <c r="C21" s="24" t="s">
        <v>22</v>
      </c>
      <c r="D21" s="25" t="s">
        <v>23</v>
      </c>
      <c r="E21" s="25" t="s">
        <v>24</v>
      </c>
      <c r="F21" s="25" t="s">
        <v>25</v>
      </c>
      <c r="G21" s="182" t="s">
        <v>26</v>
      </c>
      <c r="H21" s="183"/>
      <c r="I21" s="31"/>
      <c r="K21" s="91"/>
      <c r="L21" s="1"/>
      <c r="M21" s="83" t="s">
        <v>138</v>
      </c>
      <c r="N21" s="89">
        <v>593</v>
      </c>
      <c r="P21" s="21"/>
      <c r="Q21" s="21"/>
    </row>
    <row r="22" spans="2:17" ht="29.15" customHeight="1" thickBot="1" x14ac:dyDescent="0.35">
      <c r="B22" s="114" t="s">
        <v>27</v>
      </c>
      <c r="C22" s="115" t="s">
        <v>28</v>
      </c>
      <c r="D22" s="65">
        <v>100</v>
      </c>
      <c r="E22" s="66">
        <v>0.2</v>
      </c>
      <c r="F22" s="67">
        <v>100.2</v>
      </c>
      <c r="G22" s="184">
        <f t="shared" ref="G22:G51" si="0">IF((ABS((($K$13-$K$12)/235)*F22/100))&gt;0.01, ((($K$13-$K$12)/235)*F22/100), 0)</f>
        <v>-0.16628936170212763</v>
      </c>
      <c r="H22" s="185" t="e">
        <f t="shared" ref="H22:H27" si="1">IF((ABS((J13-J12)*E22/100))&gt;0.1, (J13-J12)*E22/100, 0)</f>
        <v>#VALUE!</v>
      </c>
      <c r="I22" s="31"/>
      <c r="M22" s="93" t="s">
        <v>139</v>
      </c>
      <c r="N22" s="94">
        <v>591</v>
      </c>
    </row>
    <row r="23" spans="2:17" ht="29.15" customHeight="1" x14ac:dyDescent="0.3">
      <c r="B23" s="32">
        <v>702.30010000000004</v>
      </c>
      <c r="C23" s="33" t="s">
        <v>29</v>
      </c>
      <c r="D23" s="34">
        <v>55</v>
      </c>
      <c r="E23" s="34">
        <v>1.7</v>
      </c>
      <c r="F23" s="35">
        <v>56.7</v>
      </c>
      <c r="G23" s="188">
        <f t="shared" si="0"/>
        <v>-9.4097872340425534E-2</v>
      </c>
      <c r="H23" s="189" t="e">
        <f t="shared" si="1"/>
        <v>#VALUE!</v>
      </c>
      <c r="I23" s="31"/>
      <c r="M23" s="79"/>
      <c r="N23" s="80">
        <v>2025</v>
      </c>
    </row>
    <row r="24" spans="2:17" ht="29.15" customHeight="1" x14ac:dyDescent="0.3">
      <c r="B24" s="32">
        <v>702.30020000000002</v>
      </c>
      <c r="C24" s="33" t="s">
        <v>30</v>
      </c>
      <c r="D24" s="34">
        <v>55</v>
      </c>
      <c r="E24" s="34">
        <v>1.7</v>
      </c>
      <c r="F24" s="35">
        <v>56.7</v>
      </c>
      <c r="G24" s="188">
        <f t="shared" si="0"/>
        <v>-9.4097872340425534E-2</v>
      </c>
      <c r="H24" s="189">
        <f t="shared" si="1"/>
        <v>0</v>
      </c>
      <c r="I24" s="31"/>
      <c r="M24" s="83" t="s">
        <v>125</v>
      </c>
      <c r="N24" s="84" t="s">
        <v>126</v>
      </c>
    </row>
    <row r="25" spans="2:17" ht="29.15" customHeight="1" x14ac:dyDescent="0.3">
      <c r="B25" s="32">
        <v>702.31010000000003</v>
      </c>
      <c r="C25" s="33" t="s">
        <v>31</v>
      </c>
      <c r="D25" s="34">
        <v>63</v>
      </c>
      <c r="E25" s="34">
        <v>2.7</v>
      </c>
      <c r="F25" s="35">
        <v>65.7</v>
      </c>
      <c r="G25" s="188">
        <f t="shared" si="0"/>
        <v>-0.10903404255319149</v>
      </c>
      <c r="H25" s="189">
        <f t="shared" si="1"/>
        <v>0</v>
      </c>
      <c r="I25" s="31"/>
      <c r="M25" s="83" t="s">
        <v>127</v>
      </c>
      <c r="N25" s="89"/>
    </row>
    <row r="26" spans="2:17" ht="29.15" customHeight="1" x14ac:dyDescent="0.3">
      <c r="B26" s="32">
        <v>702.31020000000001</v>
      </c>
      <c r="C26" s="33" t="s">
        <v>32</v>
      </c>
      <c r="D26" s="34">
        <v>63</v>
      </c>
      <c r="E26" s="34">
        <v>2.7</v>
      </c>
      <c r="F26" s="35">
        <v>65.7</v>
      </c>
      <c r="G26" s="188">
        <f t="shared" si="0"/>
        <v>-0.10903404255319149</v>
      </c>
      <c r="H26" s="189">
        <f t="shared" si="1"/>
        <v>0</v>
      </c>
      <c r="I26" s="31"/>
      <c r="M26" s="83" t="s">
        <v>129</v>
      </c>
      <c r="N26" s="89"/>
    </row>
    <row r="27" spans="2:17" ht="29.15" customHeight="1" x14ac:dyDescent="0.3">
      <c r="B27" s="32">
        <v>702.32010000000002</v>
      </c>
      <c r="C27" s="33" t="s">
        <v>33</v>
      </c>
      <c r="D27" s="34">
        <v>65</v>
      </c>
      <c r="E27" s="34">
        <v>8.1999999999999993</v>
      </c>
      <c r="F27" s="35">
        <v>73.2</v>
      </c>
      <c r="G27" s="188">
        <f t="shared" si="0"/>
        <v>-0.12148085106382979</v>
      </c>
      <c r="H27" s="189">
        <f t="shared" si="1"/>
        <v>0</v>
      </c>
      <c r="I27" s="31"/>
      <c r="M27" s="83" t="s">
        <v>131</v>
      </c>
      <c r="N27" s="89"/>
    </row>
    <row r="28" spans="2:17" ht="29.15" customHeight="1" x14ac:dyDescent="0.3">
      <c r="B28" s="32">
        <v>702.33010000000002</v>
      </c>
      <c r="C28" s="33" t="s">
        <v>34</v>
      </c>
      <c r="D28" s="34">
        <v>65</v>
      </c>
      <c r="E28" s="34">
        <v>8.1999999999999993</v>
      </c>
      <c r="F28" s="35">
        <v>73.2</v>
      </c>
      <c r="G28" s="188">
        <f t="shared" si="0"/>
        <v>-0.12148085106382979</v>
      </c>
      <c r="H28" s="189" t="e">
        <f>IF((ABS((#REF!-J18)*E28/100))&gt;0.1, (#REF!-J18)*E28/100, 0)</f>
        <v>#REF!</v>
      </c>
      <c r="I28" s="31"/>
      <c r="M28" s="83" t="s">
        <v>123</v>
      </c>
      <c r="N28" s="89"/>
    </row>
    <row r="29" spans="2:17" ht="29.15" customHeight="1" x14ac:dyDescent="0.3">
      <c r="B29" s="32">
        <v>702.34010000000001</v>
      </c>
      <c r="C29" s="33" t="s">
        <v>35</v>
      </c>
      <c r="D29" s="34">
        <v>65</v>
      </c>
      <c r="E29" s="34">
        <v>2.7</v>
      </c>
      <c r="F29" s="35">
        <v>67.7</v>
      </c>
      <c r="G29" s="188">
        <f t="shared" si="0"/>
        <v>-0.11235319148936171</v>
      </c>
      <c r="H29" s="189" t="e">
        <f>IF((ABS((J19-#REF!)*E29/100))&gt;0.1, (J19-#REF!)*E29/100, 0)</f>
        <v>#REF!</v>
      </c>
      <c r="I29" s="31"/>
      <c r="M29" s="83" t="s">
        <v>132</v>
      </c>
      <c r="N29" s="89"/>
    </row>
    <row r="30" spans="2:17" ht="29.15" customHeight="1" x14ac:dyDescent="0.3">
      <c r="B30" s="32">
        <v>702.34019999999998</v>
      </c>
      <c r="C30" s="33" t="s">
        <v>36</v>
      </c>
      <c r="D30" s="34">
        <v>65</v>
      </c>
      <c r="E30" s="36">
        <v>8.1999999999999993</v>
      </c>
      <c r="F30" s="35">
        <v>73.2</v>
      </c>
      <c r="G30" s="188">
        <f t="shared" si="0"/>
        <v>-0.12148085106382979</v>
      </c>
      <c r="H30" s="189">
        <f>IF((ABS((J20-J19)*E30/100))&gt;0.1, (J20-J19)*E30/100, 0)</f>
        <v>0</v>
      </c>
      <c r="I30" s="31"/>
      <c r="M30" s="83" t="s">
        <v>133</v>
      </c>
      <c r="N30" s="89"/>
    </row>
    <row r="31" spans="2:17" ht="29.15" customHeight="1" x14ac:dyDescent="0.3">
      <c r="B31" s="32">
        <v>702.3501</v>
      </c>
      <c r="C31" s="33" t="s">
        <v>37</v>
      </c>
      <c r="D31" s="34">
        <v>57</v>
      </c>
      <c r="E31" s="34">
        <v>0.2</v>
      </c>
      <c r="F31" s="35">
        <v>57.2</v>
      </c>
      <c r="G31" s="188">
        <f t="shared" si="0"/>
        <v>-9.4927659574468082E-2</v>
      </c>
      <c r="H31" s="189">
        <f>IF((ABS((J21-J20)*E31/100))&gt;0.1, (J21-J20)*E31/100, 0)</f>
        <v>0</v>
      </c>
      <c r="I31" s="31"/>
      <c r="M31" s="83" t="s">
        <v>134</v>
      </c>
      <c r="N31" s="89"/>
    </row>
    <row r="32" spans="2:17" ht="29.15" customHeight="1" x14ac:dyDescent="0.3">
      <c r="B32" s="37" t="s">
        <v>38</v>
      </c>
      <c r="C32" s="38" t="s">
        <v>37</v>
      </c>
      <c r="D32" s="39">
        <v>65</v>
      </c>
      <c r="E32" s="39">
        <v>0.2</v>
      </c>
      <c r="F32" s="40">
        <v>65.2</v>
      </c>
      <c r="G32" s="213">
        <f t="shared" si="0"/>
        <v>-0.10820425531914893</v>
      </c>
      <c r="H32" s="214" t="e">
        <f>IF((ABS((#REF!-J21)*E32/100))&gt;0.1, (#REF!-J21)*E32/100, 0)</f>
        <v>#REF!</v>
      </c>
      <c r="I32" s="31"/>
      <c r="M32" s="83" t="s">
        <v>135</v>
      </c>
      <c r="N32" s="89"/>
    </row>
    <row r="33" spans="2:14" ht="29.15" customHeight="1" x14ac:dyDescent="0.3">
      <c r="B33" s="32">
        <v>702.36009999999999</v>
      </c>
      <c r="C33" s="33" t="s">
        <v>39</v>
      </c>
      <c r="D33" s="34">
        <v>57</v>
      </c>
      <c r="E33" s="34">
        <v>0.2</v>
      </c>
      <c r="F33" s="35">
        <v>57.2</v>
      </c>
      <c r="G33" s="188">
        <f t="shared" si="0"/>
        <v>-9.4927659574468082E-2</v>
      </c>
      <c r="H33" s="189" t="e">
        <f>IF((ABS((#REF!-#REF!)*E33/100))&gt;0.1, (#REF!-#REF!)*E33/100, 0)</f>
        <v>#REF!</v>
      </c>
      <c r="I33" s="31"/>
      <c r="M33" s="83" t="s">
        <v>136</v>
      </c>
      <c r="N33" s="89"/>
    </row>
    <row r="34" spans="2:14" ht="29.15" customHeight="1" x14ac:dyDescent="0.3">
      <c r="B34" s="37" t="s">
        <v>40</v>
      </c>
      <c r="C34" s="38" t="s">
        <v>39</v>
      </c>
      <c r="D34" s="39">
        <v>65</v>
      </c>
      <c r="E34" s="39">
        <v>0.2</v>
      </c>
      <c r="F34" s="40">
        <v>65.2</v>
      </c>
      <c r="G34" s="213">
        <f t="shared" si="0"/>
        <v>-0.10820425531914893</v>
      </c>
      <c r="H34" s="214" t="e">
        <f>IF((ABS((#REF!-#REF!)*E34/100))&gt;0.1, (#REF!-#REF!)*E34/100, 0)</f>
        <v>#REF!</v>
      </c>
      <c r="I34" s="31"/>
      <c r="M34" s="83" t="s">
        <v>137</v>
      </c>
      <c r="N34" s="89"/>
    </row>
    <row r="35" spans="2:14" ht="29.15" customHeight="1" x14ac:dyDescent="0.3">
      <c r="B35" s="32" t="s">
        <v>41</v>
      </c>
      <c r="C35" s="33" t="s">
        <v>42</v>
      </c>
      <c r="D35" s="34">
        <v>63</v>
      </c>
      <c r="E35" s="34">
        <v>2.7</v>
      </c>
      <c r="F35" s="35">
        <v>65.7</v>
      </c>
      <c r="G35" s="188">
        <f t="shared" si="0"/>
        <v>-0.10903404255319149</v>
      </c>
      <c r="H35" s="189" t="e">
        <f>IF((ABS((#REF!-#REF!)*E35/100))&gt;0.1, (#REF!-#REF!)*E35/100, 0)</f>
        <v>#REF!</v>
      </c>
      <c r="I35" s="31"/>
      <c r="M35" s="83" t="s">
        <v>138</v>
      </c>
      <c r="N35" s="89"/>
    </row>
    <row r="36" spans="2:14" ht="29.15" customHeight="1" thickBot="1" x14ac:dyDescent="0.35">
      <c r="B36" s="32" t="s">
        <v>43</v>
      </c>
      <c r="C36" s="33" t="s">
        <v>44</v>
      </c>
      <c r="D36" s="34">
        <v>63</v>
      </c>
      <c r="E36" s="34">
        <v>2.7</v>
      </c>
      <c r="F36" s="35">
        <v>65.7</v>
      </c>
      <c r="G36" s="188">
        <f t="shared" si="0"/>
        <v>-0.10903404255319149</v>
      </c>
      <c r="H36" s="189" t="e">
        <f>IF((ABS((#REF!-#REF!)*E36/100))&gt;0.1, (#REF!-#REF!)*E36/100, 0)</f>
        <v>#REF!</v>
      </c>
      <c r="I36" s="31"/>
      <c r="M36" s="93" t="s">
        <v>139</v>
      </c>
      <c r="N36" s="94"/>
    </row>
    <row r="37" spans="2:14" ht="29.15" customHeight="1" x14ac:dyDescent="0.3">
      <c r="B37" s="32" t="s">
        <v>45</v>
      </c>
      <c r="C37" s="33" t="s">
        <v>46</v>
      </c>
      <c r="D37" s="34">
        <v>65</v>
      </c>
      <c r="E37" s="34">
        <v>8.1999999999999993</v>
      </c>
      <c r="F37" s="35">
        <v>73.2</v>
      </c>
      <c r="G37" s="188">
        <f t="shared" si="0"/>
        <v>-0.12148085106382979</v>
      </c>
      <c r="H37" s="189" t="e">
        <f>IF((ABS((#REF!-#REF!)*E37/100))&gt;0.1, (#REF!-#REF!)*E37/100, 0)</f>
        <v>#REF!</v>
      </c>
      <c r="I37" s="31"/>
      <c r="M37" s="79"/>
      <c r="N37" s="80">
        <v>2026</v>
      </c>
    </row>
    <row r="38" spans="2:14" ht="29.15" customHeight="1" x14ac:dyDescent="0.3">
      <c r="B38" s="32">
        <v>702.40009999999995</v>
      </c>
      <c r="C38" s="33" t="s">
        <v>47</v>
      </c>
      <c r="D38" s="34">
        <v>60</v>
      </c>
      <c r="E38" s="34">
        <v>2.7</v>
      </c>
      <c r="F38" s="35">
        <v>62.7</v>
      </c>
      <c r="G38" s="188">
        <f t="shared" si="0"/>
        <v>-0.10405531914893616</v>
      </c>
      <c r="H38" s="189" t="e">
        <f>IF((ABS((#REF!-#REF!)*E38/100))&gt;0.1, (#REF!-#REF!)*E38/100, 0)</f>
        <v>#REF!</v>
      </c>
      <c r="I38" s="31"/>
      <c r="M38" s="83" t="s">
        <v>125</v>
      </c>
      <c r="N38" s="84" t="s">
        <v>126</v>
      </c>
    </row>
    <row r="39" spans="2:14" ht="29.15" customHeight="1" x14ac:dyDescent="0.3">
      <c r="B39" s="32">
        <v>702.40020000000004</v>
      </c>
      <c r="C39" s="33" t="s">
        <v>48</v>
      </c>
      <c r="D39" s="34">
        <v>60</v>
      </c>
      <c r="E39" s="36">
        <v>2.7</v>
      </c>
      <c r="F39" s="35">
        <v>62.7</v>
      </c>
      <c r="G39" s="188">
        <f t="shared" si="0"/>
        <v>-0.10405531914893616</v>
      </c>
      <c r="H39" s="189" t="e">
        <f>IF((ABS((#REF!-#REF!)*E39/100))&gt;0.1, (#REF!-#REF!)*E39/100, 0)</f>
        <v>#REF!</v>
      </c>
      <c r="I39" s="31"/>
      <c r="M39" s="83" t="s">
        <v>127</v>
      </c>
      <c r="N39" s="89"/>
    </row>
    <row r="40" spans="2:14" ht="29.15" customHeight="1" x14ac:dyDescent="0.3">
      <c r="B40" s="32">
        <v>702.41010000000006</v>
      </c>
      <c r="C40" s="33" t="s">
        <v>49</v>
      </c>
      <c r="D40" s="34">
        <v>65</v>
      </c>
      <c r="E40" s="34">
        <v>2.7</v>
      </c>
      <c r="F40" s="35">
        <v>67.7</v>
      </c>
      <c r="G40" s="188">
        <f t="shared" si="0"/>
        <v>-0.11235319148936171</v>
      </c>
      <c r="H40" s="189" t="e">
        <f>IF((ABS((#REF!-#REF!)*E40/100))&gt;0.1, (#REF!-#REF!)*E40/100, 0)</f>
        <v>#REF!</v>
      </c>
      <c r="I40" s="31"/>
      <c r="M40" s="83" t="s">
        <v>129</v>
      </c>
      <c r="N40" s="89"/>
    </row>
    <row r="41" spans="2:14" ht="29.15" customHeight="1" x14ac:dyDescent="0.3">
      <c r="B41" s="32">
        <v>702.42010000000005</v>
      </c>
      <c r="C41" s="33" t="s">
        <v>50</v>
      </c>
      <c r="D41" s="34">
        <v>65</v>
      </c>
      <c r="E41" s="34">
        <v>10.199999999999999</v>
      </c>
      <c r="F41" s="35">
        <v>75.2</v>
      </c>
      <c r="G41" s="188">
        <f t="shared" si="0"/>
        <v>-0.12480000000000001</v>
      </c>
      <c r="H41" s="189" t="e">
        <f>IF((ABS((#REF!-#REF!)*E41/100))&gt;0.1, (#REF!-#REF!)*E41/100, 0)</f>
        <v>#REF!</v>
      </c>
      <c r="I41" s="31"/>
      <c r="M41" s="83" t="s">
        <v>131</v>
      </c>
      <c r="N41" s="89"/>
    </row>
    <row r="42" spans="2:14" ht="29.15" customHeight="1" thickBot="1" x14ac:dyDescent="0.35">
      <c r="B42" s="32">
        <v>702.43010000000004</v>
      </c>
      <c r="C42" s="33" t="s">
        <v>51</v>
      </c>
      <c r="D42" s="34">
        <v>65</v>
      </c>
      <c r="E42" s="34">
        <v>10.199999999999999</v>
      </c>
      <c r="F42" s="35">
        <v>75.2</v>
      </c>
      <c r="G42" s="188">
        <f t="shared" si="0"/>
        <v>-0.12480000000000001</v>
      </c>
      <c r="H42" s="189" t="e">
        <f>IF((ABS((#REF!-#REF!)*E42/100))&gt;0.1, (#REF!-#REF!)*E42/100, 0)</f>
        <v>#REF!</v>
      </c>
      <c r="I42" s="31"/>
      <c r="M42" s="93" t="s">
        <v>123</v>
      </c>
      <c r="N42" s="94"/>
    </row>
    <row r="43" spans="2:14" ht="29.15" customHeight="1" x14ac:dyDescent="0.3">
      <c r="B43" s="32" t="s">
        <v>52</v>
      </c>
      <c r="C43" s="33" t="s">
        <v>53</v>
      </c>
      <c r="D43" s="34">
        <v>57</v>
      </c>
      <c r="E43" s="34">
        <v>0.2</v>
      </c>
      <c r="F43" s="35">
        <v>57.2</v>
      </c>
      <c r="G43" s="188">
        <f t="shared" si="0"/>
        <v>-9.4927659574468082E-2</v>
      </c>
      <c r="H43" s="189" t="e">
        <f>IF((ABS((#REF!-#REF!)*E43/100))&gt;0.1, (#REF!-#REF!)*E43/100, 0)</f>
        <v>#REF!</v>
      </c>
      <c r="I43" s="31"/>
    </row>
    <row r="44" spans="2:14" ht="29.15" customHeight="1" x14ac:dyDescent="0.3">
      <c r="B44" s="37" t="s">
        <v>54</v>
      </c>
      <c r="C44" s="38" t="s">
        <v>53</v>
      </c>
      <c r="D44" s="39">
        <v>65</v>
      </c>
      <c r="E44" s="39">
        <v>0.2</v>
      </c>
      <c r="F44" s="40">
        <v>65.2</v>
      </c>
      <c r="G44" s="213">
        <f t="shared" si="0"/>
        <v>-0.10820425531914893</v>
      </c>
      <c r="H44" s="214" t="e">
        <f>IF((ABS((#REF!-#REF!)*E44/100))&gt;0.1, (#REF!-#REF!)*E44/100, 0)</f>
        <v>#REF!</v>
      </c>
      <c r="I44" s="31"/>
    </row>
    <row r="45" spans="2:14" ht="29.15" customHeight="1" x14ac:dyDescent="0.3">
      <c r="B45" s="32" t="s">
        <v>55</v>
      </c>
      <c r="C45" s="33" t="s">
        <v>56</v>
      </c>
      <c r="D45" s="34">
        <v>57</v>
      </c>
      <c r="E45" s="34">
        <v>0.2</v>
      </c>
      <c r="F45" s="35">
        <v>57.2</v>
      </c>
      <c r="G45" s="188">
        <f t="shared" si="0"/>
        <v>-9.4927659574468082E-2</v>
      </c>
      <c r="H45" s="189" t="e">
        <f>IF((ABS((#REF!-#REF!)*E45/100))&gt;0.1, (#REF!-#REF!)*E45/100, 0)</f>
        <v>#REF!</v>
      </c>
      <c r="I45" s="31"/>
    </row>
    <row r="46" spans="2:14" ht="29.15" customHeight="1" x14ac:dyDescent="0.3">
      <c r="B46" s="37" t="s">
        <v>57</v>
      </c>
      <c r="C46" s="38" t="s">
        <v>56</v>
      </c>
      <c r="D46" s="39">
        <v>65</v>
      </c>
      <c r="E46" s="41">
        <v>0.2</v>
      </c>
      <c r="F46" s="40">
        <v>65.2</v>
      </c>
      <c r="G46" s="213">
        <f t="shared" si="0"/>
        <v>-0.10820425531914893</v>
      </c>
      <c r="H46" s="214" t="e">
        <f>IF((ABS((#REF!-#REF!)*E46/100))&gt;0.1, (#REF!-#REF!)*E46/100, 0)</f>
        <v>#REF!</v>
      </c>
      <c r="I46" s="31"/>
    </row>
    <row r="47" spans="2:14" ht="29.15" customHeight="1" x14ac:dyDescent="0.3">
      <c r="B47" s="32">
        <v>702.46010000000001</v>
      </c>
      <c r="C47" s="33" t="s">
        <v>58</v>
      </c>
      <c r="D47" s="34">
        <v>62</v>
      </c>
      <c r="E47" s="34">
        <v>0.2</v>
      </c>
      <c r="F47" s="35">
        <v>62.2</v>
      </c>
      <c r="G47" s="188">
        <f t="shared" si="0"/>
        <v>-0.10322553191489363</v>
      </c>
      <c r="H47" s="189" t="e">
        <f>IF((ABS((#REF!-#REF!)*E47/100))&gt;0.1, (#REF!-#REF!)*E47/100, 0)</f>
        <v>#REF!</v>
      </c>
      <c r="I47" s="31"/>
    </row>
    <row r="48" spans="2:14" ht="29.15" customHeight="1" x14ac:dyDescent="0.3">
      <c r="B48" s="32" t="s">
        <v>59</v>
      </c>
      <c r="C48" s="33" t="s">
        <v>60</v>
      </c>
      <c r="D48" s="34">
        <v>60</v>
      </c>
      <c r="E48" s="34">
        <v>2.7</v>
      </c>
      <c r="F48" s="35">
        <v>62.7</v>
      </c>
      <c r="G48" s="188">
        <f t="shared" si="0"/>
        <v>-0.10405531914893616</v>
      </c>
      <c r="H48" s="189" t="e">
        <f>IF((ABS((#REF!-#REF!)*E48/100))&gt;0.1, (#REF!-#REF!)*E48/100, 0)</f>
        <v>#REF!</v>
      </c>
      <c r="I48" s="31"/>
    </row>
    <row r="49" spans="2:17" ht="29.15" customHeight="1" x14ac:dyDescent="0.3">
      <c r="B49" s="32" t="s">
        <v>61</v>
      </c>
      <c r="C49" s="33" t="s">
        <v>62</v>
      </c>
      <c r="D49" s="34">
        <v>65</v>
      </c>
      <c r="E49" s="34">
        <v>2.7</v>
      </c>
      <c r="F49" s="35">
        <v>67.7</v>
      </c>
      <c r="G49" s="188">
        <f t="shared" si="0"/>
        <v>-0.11235319148936171</v>
      </c>
      <c r="H49" s="189" t="e">
        <f>IF((ABS((#REF!-#REF!)*E49/100))&gt;0.1, (#REF!-#REF!)*E49/100, 0)</f>
        <v>#REF!</v>
      </c>
      <c r="I49" s="31"/>
    </row>
    <row r="50" spans="2:17" ht="29.15" customHeight="1" x14ac:dyDescent="0.3">
      <c r="B50" s="32" t="s">
        <v>63</v>
      </c>
      <c r="C50" s="33" t="s">
        <v>64</v>
      </c>
      <c r="D50" s="34">
        <v>62</v>
      </c>
      <c r="E50" s="34">
        <v>0.2</v>
      </c>
      <c r="F50" s="35">
        <v>62.2</v>
      </c>
      <c r="G50" s="188">
        <f t="shared" si="0"/>
        <v>-0.10322553191489363</v>
      </c>
      <c r="H50" s="189" t="e">
        <f>IF((ABS((#REF!-#REF!)*E50/100))&gt;0.1, (#REF!-#REF!)*E50/100, 0)</f>
        <v>#REF!</v>
      </c>
      <c r="I50" s="31"/>
    </row>
    <row r="51" spans="2:17" ht="29.15" customHeight="1" x14ac:dyDescent="0.3">
      <c r="B51" s="32" t="s">
        <v>65</v>
      </c>
      <c r="C51" s="33" t="s">
        <v>66</v>
      </c>
      <c r="D51" s="34">
        <v>40</v>
      </c>
      <c r="E51" s="34">
        <v>0.2</v>
      </c>
      <c r="F51" s="35">
        <v>40.200000000000003</v>
      </c>
      <c r="G51" s="188">
        <f t="shared" si="0"/>
        <v>-6.6714893617021279E-2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2">IF((ABS((($K$13-$K$12)/235)*F53/100))&gt;0.01, ((($K$13-$K$12)/235)*F53/100), 0)</f>
        <v>-8.3310638297872344E-2</v>
      </c>
      <c r="H53" s="207" t="e">
        <f>IF((ABS((#REF!-#REF!)*E53/100))&gt;0.1, (#REF!-#REF!)*E53/100, 0)</f>
        <v>#REF!</v>
      </c>
      <c r="I53" s="31"/>
    </row>
    <row r="54" spans="2:17" ht="45" customHeight="1" thickBot="1" x14ac:dyDescent="0.35">
      <c r="B54" s="208" t="s">
        <v>69</v>
      </c>
      <c r="C54" s="209"/>
      <c r="D54" s="209"/>
      <c r="E54" s="209"/>
      <c r="F54" s="209"/>
      <c r="G54" s="209"/>
      <c r="H54" s="210"/>
      <c r="I54" s="31"/>
    </row>
    <row r="55" spans="2:17" ht="16.5" customHeight="1" thickBot="1" x14ac:dyDescent="0.3">
      <c r="B55" s="44"/>
      <c r="C55" s="45"/>
      <c r="D55" s="46"/>
      <c r="E55" s="47"/>
      <c r="F55" s="48"/>
      <c r="G55" s="49"/>
      <c r="H55" s="49"/>
      <c r="I55" s="9"/>
    </row>
    <row r="56" spans="2:17" ht="44.15" customHeight="1" thickBot="1" x14ac:dyDescent="0.3">
      <c r="B56" s="190" t="s">
        <v>70</v>
      </c>
      <c r="C56" s="161"/>
      <c r="D56" s="161"/>
      <c r="E56" s="161"/>
      <c r="F56" s="161"/>
      <c r="G56" s="161"/>
      <c r="H56" s="162"/>
      <c r="I56" s="26"/>
    </row>
    <row r="57" spans="2:17" ht="31.5" thickBot="1" x14ac:dyDescent="0.35">
      <c r="B57" s="23" t="s">
        <v>21</v>
      </c>
      <c r="C57" s="24" t="s">
        <v>22</v>
      </c>
      <c r="D57" s="25" t="s">
        <v>23</v>
      </c>
      <c r="E57" s="25" t="s">
        <v>24</v>
      </c>
      <c r="F57" s="25" t="s">
        <v>25</v>
      </c>
      <c r="G57" s="182" t="s">
        <v>161</v>
      </c>
      <c r="H57" s="183"/>
      <c r="I57" s="31"/>
    </row>
    <row r="58" spans="2:17" ht="45" customHeight="1" thickBot="1" x14ac:dyDescent="0.35">
      <c r="B58" s="50" t="s">
        <v>71</v>
      </c>
      <c r="C58" s="51" t="s">
        <v>72</v>
      </c>
      <c r="D58" s="52">
        <v>65</v>
      </c>
      <c r="E58" s="53">
        <v>1</v>
      </c>
      <c r="F58" s="54">
        <f>D58+E58</f>
        <v>66</v>
      </c>
      <c r="G58" s="211">
        <f>IF((ABS((($K$13-$K$12)/2000)*F58/100))&gt;0.001, ((($K$13-$K$12)/2000)*F58/100), 0)</f>
        <v>-1.2869999999999999E-2</v>
      </c>
      <c r="H58" s="212" t="e">
        <f>IF((ABS((#REF!-#REF!)*E58/100))&gt;0.1, (#REF!-#REF!)*E58/100, 0)</f>
        <v>#REF!</v>
      </c>
      <c r="I58" s="31"/>
    </row>
    <row r="59" spans="2:17" ht="16.5" customHeight="1" thickBot="1" x14ac:dyDescent="0.3">
      <c r="B59" s="44"/>
      <c r="C59" s="45"/>
      <c r="D59" s="46"/>
      <c r="E59" s="47"/>
      <c r="F59" s="48"/>
      <c r="G59" s="49"/>
      <c r="H59" s="49"/>
      <c r="I59" s="9"/>
      <c r="P59" s="21"/>
      <c r="Q59" s="21"/>
    </row>
    <row r="60" spans="2:17" ht="44.15" customHeight="1" thickBot="1" x14ac:dyDescent="0.3">
      <c r="B60" s="190" t="s">
        <v>73</v>
      </c>
      <c r="C60" s="161"/>
      <c r="D60" s="161"/>
      <c r="E60" s="161"/>
      <c r="F60" s="161"/>
      <c r="G60" s="161"/>
      <c r="H60" s="162"/>
      <c r="I60" s="26"/>
      <c r="P60" s="21"/>
      <c r="Q60" s="21"/>
    </row>
    <row r="61" spans="2:17" ht="31.5" thickBot="1" x14ac:dyDescent="0.35">
      <c r="B61" s="23" t="s">
        <v>21</v>
      </c>
      <c r="C61" s="24" t="s">
        <v>22</v>
      </c>
      <c r="D61" s="25" t="s">
        <v>23</v>
      </c>
      <c r="E61" s="25" t="s">
        <v>24</v>
      </c>
      <c r="F61" s="25" t="s">
        <v>25</v>
      </c>
      <c r="G61" s="182" t="s">
        <v>162</v>
      </c>
      <c r="H61" s="183"/>
      <c r="I61" s="31"/>
      <c r="P61" s="21"/>
      <c r="Q61" s="21"/>
    </row>
    <row r="62" spans="2:17" ht="44.15" customHeight="1" thickBot="1" x14ac:dyDescent="0.3">
      <c r="B62" s="99" t="s">
        <v>74</v>
      </c>
      <c r="C62" s="100" t="s">
        <v>75</v>
      </c>
      <c r="D62" s="101">
        <v>56</v>
      </c>
      <c r="E62" s="102">
        <v>0.2</v>
      </c>
      <c r="F62" s="103">
        <v>56.2</v>
      </c>
      <c r="G62" s="200">
        <f>IF((ABS((($K$13-$K$12)/235)*F62/100))&gt;0.01, ((($K$13-$K$12)/235)*F62/100), 0)</f>
        <v>-9.3268085106382972E-2</v>
      </c>
      <c r="H62" s="201" t="e">
        <f>IF((ABS((#REF!-#REF!)*E62/100))&gt;0.1, (#REF!-#REF!)*E62/100, 0)</f>
        <v>#REF!</v>
      </c>
      <c r="I62" s="26"/>
      <c r="P62" s="21"/>
      <c r="Q62" s="21"/>
    </row>
    <row r="63" spans="2:17" ht="31.5" thickBot="1" x14ac:dyDescent="0.35">
      <c r="B63" s="23" t="s">
        <v>21</v>
      </c>
      <c r="C63" s="24" t="s">
        <v>22</v>
      </c>
      <c r="D63" s="25" t="s">
        <v>23</v>
      </c>
      <c r="E63" s="25" t="s">
        <v>24</v>
      </c>
      <c r="F63" s="25" t="s">
        <v>25</v>
      </c>
      <c r="G63" s="182" t="s">
        <v>163</v>
      </c>
      <c r="H63" s="183"/>
      <c r="I63" s="31"/>
      <c r="P63" s="21"/>
      <c r="Q63" s="21"/>
    </row>
    <row r="64" spans="2:17" ht="44.15" customHeight="1" thickBot="1" x14ac:dyDescent="0.3">
      <c r="B64" s="50" t="s">
        <v>74</v>
      </c>
      <c r="C64" s="104" t="s">
        <v>75</v>
      </c>
      <c r="D64" s="52">
        <v>56</v>
      </c>
      <c r="E64" s="53">
        <v>0.2</v>
      </c>
      <c r="F64" s="54">
        <v>56.2</v>
      </c>
      <c r="G64" s="202">
        <f>IF((ABS((($K$13-$K$12)/2000)*F64/100))&gt;0.001, ((($K$13-$K$12)/2000)*F64/100), 0)</f>
        <v>-1.0959000000000002E-2</v>
      </c>
      <c r="H64" s="203" t="e">
        <f>IF((ABS((#REF!-#REF!)*E64/100))&gt;0.1, (#REF!-#REF!)*E64/100, 0)</f>
        <v>#REF!</v>
      </c>
      <c r="I64" s="26"/>
      <c r="P64" s="21"/>
      <c r="Q64" s="21"/>
    </row>
    <row r="65" spans="2:17" ht="31.5" thickBot="1" x14ac:dyDescent="0.35">
      <c r="B65" s="23" t="s">
        <v>21</v>
      </c>
      <c r="C65" s="24" t="s">
        <v>22</v>
      </c>
      <c r="D65" s="25" t="s">
        <v>23</v>
      </c>
      <c r="E65" s="25" t="s">
        <v>24</v>
      </c>
      <c r="F65" s="25" t="s">
        <v>25</v>
      </c>
      <c r="G65" s="182" t="s">
        <v>162</v>
      </c>
      <c r="H65" s="183"/>
      <c r="I65" s="31"/>
    </row>
    <row r="66" spans="2:17" ht="44.15" customHeight="1" thickBot="1" x14ac:dyDescent="0.3">
      <c r="B66" s="27" t="s">
        <v>76</v>
      </c>
      <c r="C66" s="55" t="s">
        <v>77</v>
      </c>
      <c r="D66" s="28">
        <v>95</v>
      </c>
      <c r="E66" s="29">
        <v>0.2</v>
      </c>
      <c r="F66" s="30">
        <v>95.2</v>
      </c>
      <c r="G66" s="191">
        <f>IF((ABS((($K$13-$K$12)/235)*F66/100))&gt;0.01, ((($K$13-$K$12)/235)*F66/100), 0)</f>
        <v>-0.15799148936170213</v>
      </c>
      <c r="H66" s="192" t="e">
        <f>IF((ABS((#REF!-#REF!)*E66/100))&gt;0.1, (#REF!-#REF!)*E66/100, 0)</f>
        <v>#REF!</v>
      </c>
    </row>
    <row r="67" spans="2:17" ht="31.5" thickBot="1" x14ac:dyDescent="0.3">
      <c r="B67" s="23" t="s">
        <v>21</v>
      </c>
      <c r="C67" s="24" t="s">
        <v>22</v>
      </c>
      <c r="D67" s="25" t="s">
        <v>23</v>
      </c>
      <c r="E67" s="25" t="s">
        <v>24</v>
      </c>
      <c r="F67" s="25" t="s">
        <v>25</v>
      </c>
      <c r="G67" s="182" t="s">
        <v>163</v>
      </c>
      <c r="H67" s="183"/>
      <c r="I67" s="26"/>
      <c r="P67" s="21"/>
      <c r="Q67" s="21"/>
    </row>
    <row r="68" spans="2:17" ht="44.15" customHeight="1" thickBot="1" x14ac:dyDescent="0.35">
      <c r="B68" s="105" t="s">
        <v>78</v>
      </c>
      <c r="C68" s="106" t="s">
        <v>79</v>
      </c>
      <c r="D68" s="107">
        <v>40</v>
      </c>
      <c r="E68" s="107">
        <v>0.2</v>
      </c>
      <c r="F68" s="108">
        <v>40.200000000000003</v>
      </c>
      <c r="G68" s="193">
        <f>IF((ABS((($K$13-$K$12)/2000)*F68/100))&gt;0.001, ((($K$13-$K$12)/2000)*F68/100), 0)</f>
        <v>-7.8390000000000005E-3</v>
      </c>
      <c r="H68" s="194" t="e">
        <f>IF((ABS((#REF!-#REF!)*E68/100))&gt;0.1, (#REF!-#REF!)*E68/100, 0)</f>
        <v>#REF!</v>
      </c>
      <c r="I68" s="31"/>
      <c r="P68" s="21"/>
      <c r="Q68" s="21"/>
    </row>
    <row r="69" spans="2:17" ht="44.15" customHeight="1" thickBot="1" x14ac:dyDescent="0.3">
      <c r="B69" s="195" t="s">
        <v>80</v>
      </c>
      <c r="C69" s="196"/>
      <c r="D69" s="196"/>
      <c r="E69" s="196"/>
      <c r="F69" s="196"/>
      <c r="G69" s="196"/>
      <c r="H69" s="197"/>
    </row>
    <row r="70" spans="2:17" ht="31.5" thickBot="1" x14ac:dyDescent="0.3">
      <c r="B70" s="23" t="s">
        <v>21</v>
      </c>
      <c r="C70" s="24" t="s">
        <v>22</v>
      </c>
      <c r="D70" s="25" t="s">
        <v>23</v>
      </c>
      <c r="E70" s="25" t="s">
        <v>24</v>
      </c>
      <c r="F70" s="25" t="s">
        <v>25</v>
      </c>
      <c r="G70" s="182" t="s">
        <v>164</v>
      </c>
      <c r="H70" s="183"/>
      <c r="I70" s="9"/>
    </row>
    <row r="71" spans="2:17" ht="56.25" customHeight="1" thickBot="1" x14ac:dyDescent="0.3">
      <c r="B71" s="50" t="s">
        <v>74</v>
      </c>
      <c r="C71" s="51" t="s">
        <v>75</v>
      </c>
      <c r="D71" s="52">
        <v>56</v>
      </c>
      <c r="E71" s="53">
        <v>0.2</v>
      </c>
      <c r="F71" s="54">
        <v>56.2</v>
      </c>
      <c r="G71" s="198">
        <f>IF((ABS((($K$13-$K$12)/14400)*F71/100))&gt;0.002, ((($K$13-$K$12)/14400)*F71/100), 0)</f>
        <v>0</v>
      </c>
      <c r="H71" s="199" t="e">
        <f>IF((ABS((#REF!-#REF!)*E71/100))&gt;0.1, (#REF!-#REF!)*E71/100, 0)</f>
        <v>#REF!</v>
      </c>
      <c r="I71" s="26"/>
    </row>
    <row r="72" spans="2:17" ht="18.75" customHeight="1" thickBot="1" x14ac:dyDescent="0.35">
      <c r="I72" s="31"/>
    </row>
    <row r="73" spans="2:17" ht="44.15" customHeight="1" thickBot="1" x14ac:dyDescent="0.35">
      <c r="B73" s="190" t="s">
        <v>81</v>
      </c>
      <c r="C73" s="161"/>
      <c r="D73" s="161"/>
      <c r="E73" s="161"/>
      <c r="F73" s="161"/>
      <c r="G73" s="161"/>
      <c r="H73" s="162"/>
      <c r="I73" s="31"/>
    </row>
    <row r="74" spans="2:17" ht="31.5"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3">IF((ABS(($K$13-$K$12)*F75/100))&gt;0.1, ($K$13-$K$12)*F75/100, 0)</f>
        <v>-3.5879999999999996</v>
      </c>
      <c r="H75" s="192" t="e">
        <f>IF((ABS((#REF!-#REF!)*E75/100))&gt;0.1, (#REF!-#REF!)*E75/100, 0)</f>
        <v>#REF!</v>
      </c>
      <c r="I75" s="31"/>
    </row>
    <row r="76" spans="2:17" ht="22" customHeight="1" x14ac:dyDescent="0.3">
      <c r="B76" s="59" t="s">
        <v>86</v>
      </c>
      <c r="C76" s="56" t="s">
        <v>87</v>
      </c>
      <c r="D76" s="34">
        <v>9</v>
      </c>
      <c r="E76" s="34">
        <v>0.2</v>
      </c>
      <c r="F76" s="35">
        <v>9.1999999999999993</v>
      </c>
      <c r="G76" s="188">
        <f t="shared" si="3"/>
        <v>-3.5879999999999996</v>
      </c>
      <c r="H76" s="189" t="e">
        <f>IF((ABS((#REF!-#REF!)*E76/100))&gt;0.1, (#REF!-#REF!)*E76/100, 0)</f>
        <v>#REF!</v>
      </c>
      <c r="I76" s="31"/>
    </row>
    <row r="77" spans="2:17" ht="22" customHeight="1" x14ac:dyDescent="0.3">
      <c r="B77" s="59" t="s">
        <v>88</v>
      </c>
      <c r="C77" s="56" t="s">
        <v>89</v>
      </c>
      <c r="D77" s="34">
        <v>9</v>
      </c>
      <c r="E77" s="34">
        <v>0.2</v>
      </c>
      <c r="F77" s="35">
        <v>9.1999999999999993</v>
      </c>
      <c r="G77" s="188">
        <f t="shared" si="3"/>
        <v>-3.5879999999999996</v>
      </c>
      <c r="H77" s="189" t="e">
        <f>IF((ABS((#REF!-#REF!)*E77/100))&gt;0.1, (#REF!-#REF!)*E77/100, 0)</f>
        <v>#REF!</v>
      </c>
      <c r="I77" s="31"/>
    </row>
    <row r="78" spans="2:17" ht="22" customHeight="1" x14ac:dyDescent="0.3">
      <c r="B78" s="59" t="s">
        <v>90</v>
      </c>
      <c r="C78" s="56" t="s">
        <v>91</v>
      </c>
      <c r="D78" s="34">
        <v>7.5</v>
      </c>
      <c r="E78" s="34">
        <v>0.2</v>
      </c>
      <c r="F78" s="35">
        <v>7.7</v>
      </c>
      <c r="G78" s="188">
        <f t="shared" si="3"/>
        <v>-3.0030000000000001</v>
      </c>
      <c r="H78" s="189" t="e">
        <f>IF((ABS((#REF!-#REF!)*E78/100))&gt;0.1, (#REF!-#REF!)*E78/100, 0)</f>
        <v>#REF!</v>
      </c>
      <c r="I78" s="31"/>
    </row>
    <row r="79" spans="2:17" ht="22" customHeight="1" x14ac:dyDescent="0.3">
      <c r="B79" s="59" t="s">
        <v>92</v>
      </c>
      <c r="C79" s="56" t="s">
        <v>93</v>
      </c>
      <c r="D79" s="34">
        <v>7.5</v>
      </c>
      <c r="E79" s="34">
        <v>0.2</v>
      </c>
      <c r="F79" s="35">
        <v>7.7</v>
      </c>
      <c r="G79" s="188">
        <f t="shared" si="3"/>
        <v>-3.0030000000000001</v>
      </c>
      <c r="H79" s="189" t="e">
        <f>IF((ABS((#REF!-#REF!)*E79/100))&gt;0.1, (#REF!-#REF!)*E79/100, 0)</f>
        <v>#REF!</v>
      </c>
      <c r="I79" s="31"/>
    </row>
    <row r="80" spans="2:17" ht="22" customHeight="1" x14ac:dyDescent="0.3">
      <c r="B80" s="59" t="s">
        <v>94</v>
      </c>
      <c r="C80" s="56" t="s">
        <v>95</v>
      </c>
      <c r="D80" s="34">
        <v>7.5</v>
      </c>
      <c r="E80" s="34">
        <v>0.2</v>
      </c>
      <c r="F80" s="35">
        <v>7.7</v>
      </c>
      <c r="G80" s="188">
        <f t="shared" si="3"/>
        <v>-3.0030000000000001</v>
      </c>
      <c r="H80" s="189" t="e">
        <f>IF((ABS((#REF!-#REF!)*E80/100))&gt;0.1, (#REF!-#REF!)*E80/100, 0)</f>
        <v>#REF!</v>
      </c>
      <c r="I80" s="31"/>
    </row>
    <row r="81" spans="2:14" ht="22" customHeight="1" x14ac:dyDescent="0.25">
      <c r="B81" s="59" t="s">
        <v>96</v>
      </c>
      <c r="C81" s="56" t="s">
        <v>97</v>
      </c>
      <c r="D81" s="34">
        <v>7.5</v>
      </c>
      <c r="E81" s="34">
        <v>0.2</v>
      </c>
      <c r="F81" s="35">
        <v>7.7</v>
      </c>
      <c r="G81" s="188">
        <f t="shared" si="3"/>
        <v>-3.0030000000000001</v>
      </c>
      <c r="H81" s="189" t="e">
        <f>IF((ABS((#REF!-#REF!)*E81/100))&gt;0.1, (#REF!-#REF!)*E81/100, 0)</f>
        <v>#REF!</v>
      </c>
    </row>
    <row r="82" spans="2:14" ht="22" customHeight="1" x14ac:dyDescent="0.25">
      <c r="B82" s="59" t="s">
        <v>158</v>
      </c>
      <c r="C82" s="56" t="s">
        <v>159</v>
      </c>
      <c r="D82" s="120">
        <v>13.5</v>
      </c>
      <c r="E82" s="120">
        <v>0.2</v>
      </c>
      <c r="F82" s="121">
        <v>13.7</v>
      </c>
      <c r="G82" s="188">
        <f t="shared" si="3"/>
        <v>-5.343</v>
      </c>
      <c r="H82" s="189" t="e">
        <f>IF((ABS((#REF!-#REF!)*E82/100))&gt;0.1, (#REF!-#REF!)*E82/100, 0)</f>
        <v>#REF!</v>
      </c>
      <c r="I82" s="9"/>
    </row>
    <row r="83" spans="2:14" ht="56.25" customHeight="1" thickBot="1" x14ac:dyDescent="0.3">
      <c r="B83" s="13" t="s">
        <v>98</v>
      </c>
      <c r="C83" s="60" t="s">
        <v>160</v>
      </c>
      <c r="D83" s="122">
        <v>12</v>
      </c>
      <c r="E83" s="122">
        <v>0.2</v>
      </c>
      <c r="F83" s="123">
        <v>12.2</v>
      </c>
      <c r="G83" s="186">
        <f t="shared" si="3"/>
        <v>-4.7579999999999991</v>
      </c>
      <c r="H83" s="187" t="e">
        <f>IF((ABS((#REF!-#REF!)*E83/100))&gt;0.1, (#REF!-#REF!)*E83/100, 0)</f>
        <v>#REF!</v>
      </c>
      <c r="I83" s="26"/>
    </row>
    <row r="84" spans="2:14" ht="17.25" customHeight="1" thickBot="1" x14ac:dyDescent="0.35">
      <c r="I84" s="31"/>
    </row>
    <row r="85" spans="2:14" ht="43.5" customHeight="1" thickBot="1" x14ac:dyDescent="0.35">
      <c r="B85" s="190" t="s">
        <v>99</v>
      </c>
      <c r="C85" s="161"/>
      <c r="D85" s="161"/>
      <c r="E85" s="161"/>
      <c r="F85" s="161"/>
      <c r="G85" s="161"/>
      <c r="H85" s="162"/>
      <c r="I85" s="31"/>
    </row>
    <row r="86" spans="2:14" ht="31.5" thickBot="1" x14ac:dyDescent="0.3">
      <c r="B86" s="57" t="s">
        <v>21</v>
      </c>
      <c r="C86" s="24" t="s">
        <v>22</v>
      </c>
      <c r="D86" s="25" t="s">
        <v>23</v>
      </c>
      <c r="E86" s="25" t="s">
        <v>82</v>
      </c>
      <c r="F86" s="25" t="s">
        <v>25</v>
      </c>
      <c r="G86" s="182" t="s">
        <v>83</v>
      </c>
      <c r="H86" s="183"/>
    </row>
    <row r="87" spans="2:14" ht="22" customHeight="1" x14ac:dyDescent="0.25">
      <c r="B87" s="63" t="s">
        <v>100</v>
      </c>
      <c r="C87" s="64" t="s">
        <v>101</v>
      </c>
      <c r="D87" s="65">
        <v>6.5</v>
      </c>
      <c r="E87" s="66">
        <v>1</v>
      </c>
      <c r="F87" s="67">
        <v>7.5</v>
      </c>
      <c r="G87" s="184">
        <f>IF((ABS(($K$13-$K$12)*F87/100))&gt;0.1, ($K$13-$K$12)*F87/100, 0)</f>
        <v>-2.9249999999999998</v>
      </c>
      <c r="H87" s="185" t="e">
        <f>IF((ABS((#REF!-#REF!)*E87/100))&gt;0.1, (#REF!-#REF!)*E87/100, 0)</f>
        <v>#REF!</v>
      </c>
    </row>
    <row r="88" spans="2:14" ht="43.5" customHeight="1" thickBot="1" x14ac:dyDescent="0.3">
      <c r="B88" s="68" t="s">
        <v>102</v>
      </c>
      <c r="C88" s="60" t="s">
        <v>103</v>
      </c>
      <c r="D88" s="61">
        <v>6.5</v>
      </c>
      <c r="E88" s="61">
        <v>1</v>
      </c>
      <c r="F88" s="62">
        <v>7.5</v>
      </c>
      <c r="G88" s="186">
        <f>IF((ABS(($K$13-$K$12)*F88/100))&gt;0.1, ($K$13-$K$12)*F88/100, 0)</f>
        <v>-2.9249999999999998</v>
      </c>
      <c r="H88" s="187" t="e">
        <f>IF((ABS((#REF!-#REF!)*E88/100))&gt;0.1, (#REF!-#REF!)*E88/100, 0)</f>
        <v>#REF!</v>
      </c>
    </row>
    <row r="89" spans="2:14" ht="30" customHeight="1" thickBot="1" x14ac:dyDescent="0.3"/>
    <row r="90" spans="2:14" ht="71.150000000000006" customHeight="1" thickBot="1" x14ac:dyDescent="0.3">
      <c r="B90" s="172" t="s">
        <v>104</v>
      </c>
      <c r="C90" s="173"/>
      <c r="D90" s="173"/>
      <c r="E90" s="173"/>
      <c r="F90" s="173"/>
      <c r="G90" s="173"/>
      <c r="H90" s="174"/>
    </row>
    <row r="91" spans="2:14" ht="76.5" customHeight="1" thickBot="1" x14ac:dyDescent="0.3">
      <c r="B91" s="160" t="s">
        <v>167</v>
      </c>
      <c r="C91" s="161"/>
      <c r="D91" s="161"/>
      <c r="E91" s="161"/>
      <c r="F91" s="161"/>
      <c r="G91" s="161"/>
      <c r="H91" s="162"/>
    </row>
    <row r="92" spans="2:14" ht="41.5" customHeight="1" thickBot="1" x14ac:dyDescent="0.3">
      <c r="B92" s="156"/>
      <c r="C92" s="156"/>
      <c r="D92" s="156"/>
      <c r="E92" s="156"/>
      <c r="F92" s="156"/>
      <c r="G92" s="156"/>
      <c r="H92" s="156"/>
    </row>
    <row r="93" spans="2:14" ht="33" customHeight="1" x14ac:dyDescent="0.25">
      <c r="B93" s="163" t="s">
        <v>146</v>
      </c>
      <c r="C93" s="148" t="s">
        <v>105</v>
      </c>
      <c r="D93" s="69" t="s">
        <v>106</v>
      </c>
      <c r="E93" s="175" t="s">
        <v>107</v>
      </c>
      <c r="F93" s="175"/>
      <c r="G93" s="176" t="s">
        <v>108</v>
      </c>
      <c r="H93" s="177"/>
    </row>
    <row r="94" spans="2:14" s="70" customFormat="1" ht="33" customHeight="1" thickBot="1" x14ac:dyDescent="0.4">
      <c r="B94" s="164"/>
      <c r="C94" s="181">
        <v>235</v>
      </c>
      <c r="D94" s="181"/>
      <c r="E94" s="181"/>
      <c r="F94" s="181"/>
      <c r="G94" s="178"/>
      <c r="H94" s="179"/>
      <c r="J94" s="10"/>
      <c r="K94" s="10"/>
      <c r="L94" s="10"/>
      <c r="M94" s="1"/>
      <c r="N94" s="1"/>
    </row>
    <row r="95" spans="2:14" s="70" customFormat="1" ht="33" customHeight="1" x14ac:dyDescent="0.35">
      <c r="B95" s="156"/>
      <c r="C95" s="156"/>
      <c r="D95" s="156"/>
      <c r="E95" s="156"/>
      <c r="F95" s="156"/>
      <c r="G95" s="156"/>
      <c r="H95" s="156"/>
      <c r="J95" s="10"/>
      <c r="K95" s="10"/>
      <c r="L95" s="10"/>
      <c r="M95" s="1"/>
      <c r="N95" s="1"/>
    </row>
    <row r="96" spans="2:14" s="70" customFormat="1" ht="40.5" customHeight="1" x14ac:dyDescent="0.35">
      <c r="B96" s="157" t="s">
        <v>147</v>
      </c>
      <c r="C96" s="157"/>
      <c r="D96" s="157"/>
      <c r="E96" s="157"/>
      <c r="F96" s="157"/>
      <c r="G96" s="157"/>
      <c r="H96" s="157"/>
      <c r="J96" s="10"/>
      <c r="K96" s="10"/>
      <c r="L96" s="10"/>
      <c r="M96" s="1"/>
      <c r="N96" s="1"/>
    </row>
    <row r="97" spans="2:17" s="70" customFormat="1" ht="33" customHeight="1" x14ac:dyDescent="0.35">
      <c r="B97" s="158" t="s">
        <v>109</v>
      </c>
      <c r="C97" s="158"/>
      <c r="E97" s="71"/>
      <c r="F97" s="71"/>
      <c r="G97" s="71"/>
      <c r="H97" s="71"/>
      <c r="J97" s="10"/>
      <c r="K97" s="10"/>
      <c r="L97" s="10"/>
      <c r="M97" s="1"/>
      <c r="N97" s="1"/>
    </row>
    <row r="98" spans="2:17" ht="43.5" customHeight="1" x14ac:dyDescent="0.35">
      <c r="B98" s="70"/>
      <c r="C98" s="95" t="str">
        <f>CONCATENATE(" $3.000"," +")</f>
        <v xml:space="preserve"> $3.000 +</v>
      </c>
      <c r="D98" s="96">
        <f>G22</f>
        <v>-0.16628936170212763</v>
      </c>
      <c r="E98" s="97" t="s">
        <v>140</v>
      </c>
      <c r="F98" s="72">
        <f>(3+G22)</f>
        <v>2.8337106382978723</v>
      </c>
      <c r="G98" s="16"/>
      <c r="H98" s="16"/>
    </row>
    <row r="99" spans="2:17" ht="31.5" customHeight="1" x14ac:dyDescent="0.4">
      <c r="B99" s="159" t="s">
        <v>141</v>
      </c>
      <c r="C99" s="159"/>
      <c r="D99" s="98">
        <f>F98</f>
        <v>2.8337106382978723</v>
      </c>
      <c r="E99" s="73" t="s">
        <v>110</v>
      </c>
      <c r="F99" s="70"/>
      <c r="G99" s="16"/>
      <c r="H99" s="16"/>
      <c r="I99" s="9"/>
      <c r="P99" s="21"/>
      <c r="Q99" s="21"/>
    </row>
    <row r="100" spans="2:17" ht="30" customHeight="1" thickBot="1" x14ac:dyDescent="0.4">
      <c r="B100" s="70"/>
      <c r="C100" s="70"/>
      <c r="D100" s="72"/>
      <c r="E100" s="16"/>
      <c r="F100" s="16"/>
      <c r="G100" s="16"/>
      <c r="H100" s="16"/>
    </row>
    <row r="101" spans="2:17" ht="71.150000000000006" customHeight="1" thickBot="1" x14ac:dyDescent="0.3">
      <c r="B101" s="172" t="s">
        <v>104</v>
      </c>
      <c r="C101" s="173"/>
      <c r="D101" s="173"/>
      <c r="E101" s="173"/>
      <c r="F101" s="173"/>
      <c r="G101" s="173"/>
      <c r="H101" s="174"/>
    </row>
    <row r="102" spans="2:17" ht="80.25" customHeight="1" thickBot="1" x14ac:dyDescent="0.3">
      <c r="B102" s="160" t="s">
        <v>165</v>
      </c>
      <c r="C102" s="161"/>
      <c r="D102" s="161"/>
      <c r="E102" s="161"/>
      <c r="F102" s="161"/>
      <c r="G102" s="161"/>
      <c r="H102" s="162"/>
    </row>
    <row r="103" spans="2:17" ht="41.5" customHeight="1" thickBot="1" x14ac:dyDescent="0.3">
      <c r="B103" s="156"/>
      <c r="C103" s="156"/>
      <c r="D103" s="156"/>
      <c r="E103" s="156"/>
      <c r="F103" s="156"/>
      <c r="G103" s="156"/>
      <c r="H103" s="156"/>
    </row>
    <row r="104" spans="2:17" ht="33" customHeight="1" x14ac:dyDescent="0.25">
      <c r="B104" s="163" t="s">
        <v>166</v>
      </c>
      <c r="C104" s="148" t="s">
        <v>105</v>
      </c>
      <c r="D104" s="69" t="s">
        <v>106</v>
      </c>
      <c r="E104" s="175" t="s">
        <v>107</v>
      </c>
      <c r="F104" s="175"/>
      <c r="G104" s="176" t="s">
        <v>108</v>
      </c>
      <c r="H104" s="177"/>
    </row>
    <row r="105" spans="2:17" s="70" customFormat="1" ht="33" customHeight="1" thickBot="1" x14ac:dyDescent="0.4">
      <c r="B105" s="164"/>
      <c r="C105" s="181">
        <v>2000</v>
      </c>
      <c r="D105" s="181"/>
      <c r="E105" s="181"/>
      <c r="F105" s="181"/>
      <c r="G105" s="178"/>
      <c r="H105" s="179"/>
      <c r="J105" s="10"/>
      <c r="K105" s="10"/>
      <c r="L105" s="10"/>
      <c r="M105" s="1"/>
      <c r="N105" s="1"/>
    </row>
    <row r="106" spans="2:17" s="70" customFormat="1" ht="33" customHeight="1" x14ac:dyDescent="0.35">
      <c r="B106" s="156"/>
      <c r="C106" s="156"/>
      <c r="D106" s="156"/>
      <c r="E106" s="156"/>
      <c r="F106" s="156"/>
      <c r="G106" s="156"/>
      <c r="H106" s="156"/>
      <c r="J106" s="10"/>
      <c r="K106" s="10"/>
      <c r="L106" s="10"/>
      <c r="M106" s="1"/>
      <c r="N106" s="1"/>
    </row>
    <row r="107" spans="2:17" s="70" customFormat="1" ht="40.5" customHeight="1" x14ac:dyDescent="0.35">
      <c r="B107" s="157" t="s">
        <v>168</v>
      </c>
      <c r="C107" s="157"/>
      <c r="D107" s="157"/>
      <c r="E107" s="157"/>
      <c r="F107" s="157"/>
      <c r="G107" s="157"/>
      <c r="H107" s="157"/>
      <c r="J107" s="10"/>
      <c r="K107" s="10"/>
      <c r="L107" s="10"/>
      <c r="M107" s="1"/>
      <c r="N107" s="1"/>
    </row>
    <row r="108" spans="2:17" s="70" customFormat="1" ht="33" customHeight="1" x14ac:dyDescent="0.35">
      <c r="B108" s="158" t="s">
        <v>109</v>
      </c>
      <c r="C108" s="158"/>
      <c r="E108" s="71"/>
      <c r="F108" s="71"/>
      <c r="G108" s="71"/>
      <c r="H108" s="71"/>
      <c r="J108" s="10"/>
      <c r="K108" s="10"/>
      <c r="L108" s="10"/>
      <c r="M108" s="1"/>
      <c r="N108" s="1"/>
    </row>
    <row r="109" spans="2:17" ht="43.5" customHeight="1" x14ac:dyDescent="0.35">
      <c r="B109" s="70"/>
      <c r="C109" s="95" t="str">
        <f>CONCATENATE(" $0.550"," +")</f>
        <v xml:space="preserve"> $0.550 +</v>
      </c>
      <c r="D109" s="96">
        <f>G58</f>
        <v>-1.2869999999999999E-2</v>
      </c>
      <c r="E109" s="97" t="s">
        <v>140</v>
      </c>
      <c r="F109" s="72">
        <f>(0.55+G58)</f>
        <v>0.53713</v>
      </c>
      <c r="G109" s="16"/>
      <c r="H109" s="16"/>
    </row>
    <row r="110" spans="2:17" ht="31.5" customHeight="1" x14ac:dyDescent="0.4">
      <c r="B110" s="159" t="s">
        <v>141</v>
      </c>
      <c r="C110" s="159"/>
      <c r="D110" s="98">
        <f>F109</f>
        <v>0.53713</v>
      </c>
      <c r="E110" s="73" t="s">
        <v>116</v>
      </c>
      <c r="F110" s="70"/>
      <c r="G110" s="16"/>
      <c r="H110" s="16"/>
      <c r="I110" s="9"/>
      <c r="P110" s="21"/>
      <c r="Q110" s="21"/>
    </row>
    <row r="111" spans="2:17" ht="30" customHeight="1" thickBot="1" x14ac:dyDescent="0.4">
      <c r="B111" s="70"/>
      <c r="C111" s="70"/>
      <c r="D111" s="72"/>
      <c r="E111" s="16"/>
      <c r="F111" s="16"/>
      <c r="G111" s="16"/>
      <c r="H111" s="16"/>
    </row>
    <row r="112" spans="2:17" ht="71.150000000000006" customHeight="1" thickBot="1" x14ac:dyDescent="0.3">
      <c r="B112" s="172" t="s">
        <v>104</v>
      </c>
      <c r="C112" s="173"/>
      <c r="D112" s="173"/>
      <c r="E112" s="173"/>
      <c r="F112" s="173"/>
      <c r="G112" s="173"/>
      <c r="H112" s="174"/>
    </row>
    <row r="113" spans="2:17" ht="110.25" customHeight="1" thickBot="1" x14ac:dyDescent="0.3">
      <c r="B113" s="160" t="s">
        <v>111</v>
      </c>
      <c r="C113" s="161"/>
      <c r="D113" s="161"/>
      <c r="E113" s="161"/>
      <c r="F113" s="161"/>
      <c r="G113" s="161"/>
      <c r="H113" s="162"/>
    </row>
    <row r="114" spans="2:17" ht="38.5" customHeight="1" thickBot="1" x14ac:dyDescent="0.3">
      <c r="B114" s="156"/>
      <c r="C114" s="156"/>
      <c r="D114" s="156"/>
      <c r="E114" s="156"/>
      <c r="F114" s="156"/>
      <c r="G114" s="156"/>
      <c r="H114" s="156"/>
    </row>
    <row r="115" spans="2:17" ht="33" customHeight="1" x14ac:dyDescent="0.25">
      <c r="B115" s="163" t="s">
        <v>145</v>
      </c>
      <c r="C115" s="148" t="s">
        <v>105</v>
      </c>
      <c r="D115" s="69" t="s">
        <v>106</v>
      </c>
      <c r="E115" s="175" t="s">
        <v>107</v>
      </c>
      <c r="F115" s="175"/>
      <c r="G115" s="176" t="s">
        <v>112</v>
      </c>
      <c r="H115" s="177"/>
    </row>
    <row r="116" spans="2:17" s="70" customFormat="1" ht="33" customHeight="1" thickBot="1" x14ac:dyDescent="0.4">
      <c r="B116" s="164"/>
      <c r="C116" s="181">
        <v>235</v>
      </c>
      <c r="D116" s="181"/>
      <c r="E116" s="181"/>
      <c r="F116" s="181"/>
      <c r="G116" s="178"/>
      <c r="H116" s="179"/>
      <c r="J116" s="10"/>
      <c r="K116" s="10"/>
      <c r="L116" s="10"/>
      <c r="M116" s="1"/>
      <c r="N116" s="1"/>
    </row>
    <row r="117" spans="2:17" s="70" customFormat="1" ht="33" customHeight="1" x14ac:dyDescent="0.35">
      <c r="B117" s="156"/>
      <c r="C117" s="156"/>
      <c r="D117" s="156"/>
      <c r="E117" s="156"/>
      <c r="F117" s="156"/>
      <c r="G117" s="156"/>
      <c r="H117" s="156"/>
      <c r="J117" s="10"/>
      <c r="K117" s="10"/>
      <c r="L117" s="10"/>
      <c r="M117" s="1"/>
      <c r="N117" s="1"/>
    </row>
    <row r="118" spans="2:17" s="70" customFormat="1" ht="40.5" customHeight="1" x14ac:dyDescent="0.35">
      <c r="B118" s="157" t="s">
        <v>113</v>
      </c>
      <c r="C118" s="157"/>
      <c r="D118" s="157"/>
      <c r="E118" s="157"/>
      <c r="F118" s="157"/>
      <c r="G118" s="157"/>
      <c r="H118" s="157"/>
      <c r="J118" s="10"/>
      <c r="K118" s="10"/>
      <c r="L118" s="10"/>
      <c r="M118" s="1"/>
      <c r="N118" s="1"/>
    </row>
    <row r="119" spans="2:17" s="70" customFormat="1" ht="33" customHeight="1" x14ac:dyDescent="0.35">
      <c r="B119" s="158" t="s">
        <v>109</v>
      </c>
      <c r="C119" s="158"/>
      <c r="E119" s="71"/>
      <c r="F119" s="71"/>
      <c r="G119" s="71"/>
      <c r="H119" s="71"/>
      <c r="J119" s="10"/>
      <c r="K119" s="10"/>
      <c r="L119" s="10"/>
      <c r="M119" s="1"/>
      <c r="N119" s="1"/>
    </row>
    <row r="120" spans="2:17" ht="43.5" customHeight="1" x14ac:dyDescent="0.35">
      <c r="B120" s="70"/>
      <c r="C120" s="95" t="str">
        <f>CONCATENATE(" $45.000"," +")</f>
        <v xml:space="preserve"> $45.000 +</v>
      </c>
      <c r="D120" s="96">
        <f>G62</f>
        <v>-9.3268085106382972E-2</v>
      </c>
      <c r="E120" s="97" t="s">
        <v>140</v>
      </c>
      <c r="F120" s="72">
        <f>(45+G62)</f>
        <v>44.906731914893619</v>
      </c>
      <c r="G120" s="16"/>
      <c r="H120" s="16"/>
    </row>
    <row r="121" spans="2:17" ht="33" customHeight="1" x14ac:dyDescent="0.4">
      <c r="B121" s="159" t="s">
        <v>141</v>
      </c>
      <c r="C121" s="159"/>
      <c r="D121" s="98">
        <f>F120</f>
        <v>44.906731914893619</v>
      </c>
      <c r="E121" s="73" t="s">
        <v>110</v>
      </c>
      <c r="F121" s="70"/>
      <c r="G121" s="16"/>
      <c r="H121" s="16"/>
      <c r="I121" s="9"/>
      <c r="P121" s="21"/>
      <c r="Q121" s="21"/>
    </row>
    <row r="122" spans="2:17" ht="30" customHeight="1" thickBot="1" x14ac:dyDescent="0.4">
      <c r="B122" s="70"/>
      <c r="C122" s="70"/>
      <c r="D122" s="72"/>
      <c r="E122" s="16"/>
      <c r="F122" s="16"/>
      <c r="G122" s="16"/>
      <c r="H122" s="16"/>
    </row>
    <row r="123" spans="2:17" ht="71.150000000000006" customHeight="1" thickBot="1" x14ac:dyDescent="0.3">
      <c r="B123" s="172" t="s">
        <v>104</v>
      </c>
      <c r="C123" s="173"/>
      <c r="D123" s="173"/>
      <c r="E123" s="173"/>
      <c r="F123" s="173"/>
      <c r="G123" s="173"/>
      <c r="H123" s="174"/>
    </row>
    <row r="124" spans="2:17" ht="74.25" customHeight="1" thickBot="1" x14ac:dyDescent="0.3">
      <c r="B124" s="160" t="s">
        <v>114</v>
      </c>
      <c r="C124" s="161"/>
      <c r="D124" s="161"/>
      <c r="E124" s="161"/>
      <c r="F124" s="161"/>
      <c r="G124" s="161"/>
      <c r="H124" s="162"/>
    </row>
    <row r="125" spans="2:17" ht="33.65" customHeight="1" thickBot="1" x14ac:dyDescent="0.3">
      <c r="B125" s="156"/>
      <c r="C125" s="156"/>
      <c r="D125" s="156"/>
      <c r="E125" s="156"/>
      <c r="F125" s="156"/>
      <c r="G125" s="156"/>
      <c r="H125" s="156"/>
    </row>
    <row r="126" spans="2:17" ht="33" customHeight="1" x14ac:dyDescent="0.25">
      <c r="B126" s="163" t="s">
        <v>144</v>
      </c>
      <c r="C126" s="148" t="s">
        <v>105</v>
      </c>
      <c r="D126" s="69" t="s">
        <v>106</v>
      </c>
      <c r="E126" s="175" t="s">
        <v>107</v>
      </c>
      <c r="F126" s="175"/>
      <c r="G126" s="176" t="s">
        <v>112</v>
      </c>
      <c r="H126" s="177"/>
    </row>
    <row r="127" spans="2:17" s="70" customFormat="1" ht="33" customHeight="1" thickBot="1" x14ac:dyDescent="0.4">
      <c r="B127" s="164"/>
      <c r="C127" s="181">
        <v>2000</v>
      </c>
      <c r="D127" s="181"/>
      <c r="E127" s="181"/>
      <c r="F127" s="181"/>
      <c r="G127" s="178"/>
      <c r="H127" s="179"/>
      <c r="J127" s="10"/>
      <c r="K127" s="10"/>
      <c r="L127" s="10"/>
      <c r="M127" s="1"/>
      <c r="N127" s="1"/>
    </row>
    <row r="128" spans="2:17" s="70" customFormat="1" ht="33" customHeight="1" x14ac:dyDescent="0.35">
      <c r="B128" s="156"/>
      <c r="C128" s="156"/>
      <c r="D128" s="156"/>
      <c r="E128" s="156"/>
      <c r="F128" s="156"/>
      <c r="G128" s="156"/>
      <c r="H128" s="156"/>
      <c r="J128" s="10"/>
      <c r="K128" s="10"/>
      <c r="L128" s="10"/>
      <c r="M128" s="1"/>
      <c r="N128" s="1"/>
    </row>
    <row r="129" spans="2:17" s="70" customFormat="1" ht="40.5" customHeight="1" x14ac:dyDescent="0.35">
      <c r="B129" s="157" t="s">
        <v>115</v>
      </c>
      <c r="C129" s="157"/>
      <c r="D129" s="157"/>
      <c r="E129" s="157"/>
      <c r="F129" s="157"/>
      <c r="G129" s="157"/>
      <c r="H129" s="157"/>
      <c r="J129" s="10"/>
      <c r="K129" s="10"/>
      <c r="L129" s="10"/>
      <c r="M129" s="1"/>
      <c r="N129" s="1"/>
    </row>
    <row r="130" spans="2:17" s="70" customFormat="1" ht="33" customHeight="1" x14ac:dyDescent="0.35">
      <c r="B130" s="158" t="s">
        <v>109</v>
      </c>
      <c r="C130" s="158"/>
      <c r="E130" s="71"/>
      <c r="F130" s="71"/>
      <c r="G130" s="71"/>
      <c r="H130" s="71"/>
      <c r="J130" s="10"/>
      <c r="K130" s="10"/>
      <c r="L130" s="10"/>
      <c r="M130" s="1"/>
      <c r="N130" s="1"/>
    </row>
    <row r="131" spans="2:17" ht="43.5" customHeight="1" x14ac:dyDescent="0.35">
      <c r="B131" s="70"/>
      <c r="C131" s="95" t="str">
        <f>CONCATENATE(" $45.000"," +")</f>
        <v xml:space="preserve"> $45.000 +</v>
      </c>
      <c r="D131" s="96">
        <f>G68</f>
        <v>-7.8390000000000005E-3</v>
      </c>
      <c r="E131" s="97" t="s">
        <v>140</v>
      </c>
      <c r="F131" s="72">
        <f>(45+G68)</f>
        <v>44.992161000000003</v>
      </c>
      <c r="G131" s="16"/>
      <c r="H131" s="16"/>
    </row>
    <row r="132" spans="2:17" ht="34" customHeight="1" x14ac:dyDescent="0.4">
      <c r="B132" s="159" t="s">
        <v>141</v>
      </c>
      <c r="C132" s="159"/>
      <c r="D132" s="98">
        <f>F131</f>
        <v>44.992161000000003</v>
      </c>
      <c r="E132" s="73" t="s">
        <v>116</v>
      </c>
      <c r="F132" s="70"/>
      <c r="G132" s="16"/>
      <c r="H132" s="16"/>
      <c r="I132" s="9"/>
      <c r="P132" s="21"/>
      <c r="Q132" s="21"/>
    </row>
    <row r="133" spans="2:17" ht="30" customHeight="1" thickBot="1" x14ac:dyDescent="0.4">
      <c r="B133" s="70"/>
      <c r="C133" s="70"/>
      <c r="D133" s="72"/>
      <c r="E133" s="16"/>
      <c r="F133" s="16"/>
      <c r="G133" s="16"/>
      <c r="H133" s="16"/>
    </row>
    <row r="134" spans="2:17" ht="71.150000000000006" customHeight="1" thickBot="1" x14ac:dyDescent="0.3">
      <c r="B134" s="172" t="s">
        <v>104</v>
      </c>
      <c r="C134" s="173"/>
      <c r="D134" s="173"/>
      <c r="E134" s="173"/>
      <c r="F134" s="173"/>
      <c r="G134" s="173"/>
      <c r="H134" s="174"/>
    </row>
    <row r="135" spans="2:17" ht="74.25" customHeight="1" thickBot="1" x14ac:dyDescent="0.3">
      <c r="B135" s="160" t="s">
        <v>117</v>
      </c>
      <c r="C135" s="161"/>
      <c r="D135" s="161"/>
      <c r="E135" s="161"/>
      <c r="F135" s="161"/>
      <c r="G135" s="161"/>
      <c r="H135" s="162"/>
    </row>
    <row r="136" spans="2:17" ht="69" customHeight="1" thickBot="1" x14ac:dyDescent="0.3">
      <c r="B136" s="156"/>
      <c r="C136" s="156"/>
      <c r="D136" s="156"/>
      <c r="E136" s="156"/>
      <c r="F136" s="156"/>
      <c r="G136" s="156"/>
      <c r="H136" s="156"/>
    </row>
    <row r="137" spans="2:17" ht="33" customHeight="1" x14ac:dyDescent="0.25">
      <c r="B137" s="163" t="s">
        <v>143</v>
      </c>
      <c r="C137" s="148" t="s">
        <v>105</v>
      </c>
      <c r="D137" s="69" t="s">
        <v>106</v>
      </c>
      <c r="E137" s="175" t="s">
        <v>107</v>
      </c>
      <c r="F137" s="175"/>
      <c r="G137" s="176" t="s">
        <v>108</v>
      </c>
      <c r="H137" s="177"/>
    </row>
    <row r="138" spans="2:17" s="70" customFormat="1" ht="33" customHeight="1" thickBot="1" x14ac:dyDescent="0.4">
      <c r="B138" s="164"/>
      <c r="C138" s="180">
        <v>14400</v>
      </c>
      <c r="D138" s="181"/>
      <c r="E138" s="181"/>
      <c r="F138" s="181"/>
      <c r="G138" s="178"/>
      <c r="H138" s="179"/>
      <c r="J138" s="10"/>
      <c r="K138" s="10"/>
      <c r="L138" s="10"/>
      <c r="M138" s="1"/>
      <c r="N138" s="1"/>
    </row>
    <row r="139" spans="2:17" s="70" customFormat="1" ht="33" customHeight="1" x14ac:dyDescent="0.35">
      <c r="B139" s="156"/>
      <c r="C139" s="156"/>
      <c r="D139" s="156"/>
      <c r="E139" s="156"/>
      <c r="F139" s="156"/>
      <c r="G139" s="156"/>
      <c r="H139" s="156"/>
      <c r="J139" s="10"/>
      <c r="K139" s="10"/>
      <c r="L139" s="10"/>
      <c r="M139" s="1"/>
      <c r="N139" s="1"/>
    </row>
    <row r="140" spans="2:17" s="70" customFormat="1" ht="40.5" customHeight="1" x14ac:dyDescent="0.35">
      <c r="B140" s="157" t="s">
        <v>148</v>
      </c>
      <c r="C140" s="157"/>
      <c r="D140" s="157"/>
      <c r="E140" s="157"/>
      <c r="F140" s="157"/>
      <c r="G140" s="157"/>
      <c r="H140" s="157"/>
      <c r="J140" s="10"/>
      <c r="K140" s="10"/>
      <c r="L140" s="10"/>
      <c r="M140" s="1"/>
      <c r="N140" s="1"/>
    </row>
    <row r="141" spans="2:17" s="70" customFormat="1" ht="33" customHeight="1" x14ac:dyDescent="0.35">
      <c r="B141" s="158" t="s">
        <v>109</v>
      </c>
      <c r="C141" s="158"/>
      <c r="E141" s="71"/>
      <c r="F141" s="71"/>
      <c r="G141" s="71"/>
      <c r="H141" s="71"/>
      <c r="J141" s="10"/>
      <c r="K141" s="10"/>
      <c r="L141" s="10"/>
      <c r="M141" s="1"/>
      <c r="N141" s="1"/>
    </row>
    <row r="142" spans="2:17" ht="43.5" customHeight="1" x14ac:dyDescent="0.35">
      <c r="B142" s="70"/>
      <c r="C142" s="95" t="str">
        <f>CONCATENATE(" $1,500.000"," +")</f>
        <v xml:space="preserve"> $1,500.000 +</v>
      </c>
      <c r="D142" s="96">
        <f>G71</f>
        <v>0</v>
      </c>
      <c r="E142" s="97" t="s">
        <v>140</v>
      </c>
      <c r="F142" s="72">
        <f>(1500+G71)</f>
        <v>1500</v>
      </c>
      <c r="G142" s="16"/>
      <c r="H142" s="16"/>
    </row>
    <row r="143" spans="2:17" ht="27" customHeight="1" x14ac:dyDescent="0.4">
      <c r="B143" s="159" t="s">
        <v>141</v>
      </c>
      <c r="C143" s="159"/>
      <c r="D143" s="98">
        <f>F142</f>
        <v>1500</v>
      </c>
      <c r="E143" s="171" t="s">
        <v>118</v>
      </c>
      <c r="F143" s="171"/>
      <c r="G143" s="16"/>
      <c r="H143" s="70"/>
      <c r="I143" s="9"/>
      <c r="P143" s="21"/>
      <c r="Q143" s="21"/>
    </row>
    <row r="144" spans="2:17" ht="30" customHeight="1" thickBot="1" x14ac:dyDescent="0.4">
      <c r="B144" s="70"/>
      <c r="C144" s="70"/>
      <c r="D144" s="72"/>
      <c r="E144" s="16"/>
      <c r="F144" s="16"/>
      <c r="G144" s="16"/>
      <c r="H144" s="16"/>
    </row>
    <row r="145" spans="2:15" ht="71.150000000000006" customHeight="1" thickBot="1" x14ac:dyDescent="0.3">
      <c r="B145" s="172" t="s">
        <v>104</v>
      </c>
      <c r="C145" s="173"/>
      <c r="D145" s="173"/>
      <c r="E145" s="173"/>
      <c r="F145" s="173"/>
      <c r="G145" s="173"/>
      <c r="H145" s="174"/>
    </row>
    <row r="146" spans="2:15" ht="74.25" customHeight="1" thickBot="1" x14ac:dyDescent="0.3">
      <c r="B146" s="160" t="s">
        <v>150</v>
      </c>
      <c r="C146" s="161"/>
      <c r="D146" s="161"/>
      <c r="E146" s="161"/>
      <c r="F146" s="161"/>
      <c r="G146" s="161"/>
      <c r="H146" s="162"/>
    </row>
    <row r="147" spans="2:15" ht="18.75" customHeight="1" thickBot="1" x14ac:dyDescent="0.3">
      <c r="B147" s="156"/>
      <c r="C147" s="156"/>
      <c r="D147" s="156"/>
      <c r="E147" s="156"/>
      <c r="F147" s="156"/>
      <c r="G147" s="156"/>
      <c r="H147" s="156"/>
    </row>
    <row r="148" spans="2:15" ht="33" customHeight="1" x14ac:dyDescent="0.25">
      <c r="B148" s="163" t="s">
        <v>142</v>
      </c>
      <c r="C148" s="165" t="s">
        <v>105</v>
      </c>
      <c r="D148" s="167" t="s">
        <v>106</v>
      </c>
      <c r="E148" s="165" t="s">
        <v>107</v>
      </c>
      <c r="F148" s="165"/>
      <c r="G148" s="165" t="s">
        <v>108</v>
      </c>
      <c r="H148" s="169"/>
    </row>
    <row r="149" spans="2:15" s="70" customFormat="1" ht="33" customHeight="1" thickBot="1" x14ac:dyDescent="0.4">
      <c r="B149" s="164"/>
      <c r="C149" s="166"/>
      <c r="D149" s="168"/>
      <c r="E149" s="166"/>
      <c r="F149" s="166"/>
      <c r="G149" s="166"/>
      <c r="H149" s="170"/>
      <c r="J149" s="10"/>
      <c r="K149" s="10"/>
      <c r="L149" s="10"/>
      <c r="M149" s="1"/>
      <c r="N149" s="1"/>
    </row>
    <row r="150" spans="2:15" s="70" customFormat="1" ht="33" customHeight="1" x14ac:dyDescent="0.35">
      <c r="B150" s="156"/>
      <c r="C150" s="156"/>
      <c r="D150" s="156"/>
      <c r="E150" s="156"/>
      <c r="F150" s="156"/>
      <c r="G150" s="156"/>
      <c r="H150" s="156"/>
      <c r="J150" s="10"/>
      <c r="K150" s="10"/>
      <c r="L150" s="10"/>
      <c r="M150" s="1"/>
      <c r="N150" s="1"/>
    </row>
    <row r="151" spans="2:15" s="70" customFormat="1" ht="40.5" customHeight="1" x14ac:dyDescent="0.35">
      <c r="B151" s="157" t="s">
        <v>149</v>
      </c>
      <c r="C151" s="157"/>
      <c r="D151" s="157"/>
      <c r="E151" s="157"/>
      <c r="F151" s="157"/>
      <c r="G151" s="157"/>
      <c r="H151" s="157"/>
      <c r="J151" s="10"/>
      <c r="K151" s="10"/>
      <c r="L151" s="10"/>
      <c r="M151" s="1"/>
      <c r="N151" s="1"/>
    </row>
    <row r="152" spans="2:15" s="70" customFormat="1" ht="33" customHeight="1" x14ac:dyDescent="0.35">
      <c r="B152" s="158" t="s">
        <v>109</v>
      </c>
      <c r="C152" s="158"/>
      <c r="E152" s="71"/>
      <c r="F152" s="71"/>
      <c r="G152" s="71"/>
      <c r="H152" s="71"/>
      <c r="J152" s="10"/>
      <c r="K152" s="10"/>
      <c r="L152" s="10"/>
      <c r="M152" s="1"/>
      <c r="N152" s="1"/>
    </row>
    <row r="153" spans="2:15" ht="17.5" x14ac:dyDescent="0.35">
      <c r="B153" s="70"/>
      <c r="C153" s="95" t="str">
        <f>CONCATENATE(" $200.000"," +")</f>
        <v xml:space="preserve"> $200.000 +</v>
      </c>
      <c r="D153" s="96">
        <f>G75</f>
        <v>-3.5879999999999996</v>
      </c>
      <c r="E153" s="97" t="s">
        <v>140</v>
      </c>
      <c r="F153" s="72">
        <f>(200+G75)</f>
        <v>196.41200000000001</v>
      </c>
      <c r="G153" s="16"/>
      <c r="H153" s="16"/>
      <c r="O153" s="21"/>
    </row>
    <row r="154" spans="2:15" ht="18" x14ac:dyDescent="0.4">
      <c r="B154" s="159" t="s">
        <v>141</v>
      </c>
      <c r="C154" s="159"/>
      <c r="D154" s="98">
        <f>F153</f>
        <v>196.41200000000001</v>
      </c>
      <c r="E154" s="73" t="s">
        <v>12</v>
      </c>
      <c r="F154" s="73"/>
      <c r="G154" s="16"/>
      <c r="H154" s="70"/>
      <c r="O154" s="21"/>
    </row>
    <row r="155" spans="2:15" ht="17.5" x14ac:dyDescent="0.35">
      <c r="B155" s="70"/>
      <c r="C155" s="70"/>
      <c r="D155" s="72"/>
      <c r="E155" s="16"/>
      <c r="F155" s="16"/>
      <c r="G155" s="16"/>
      <c r="H155" s="16"/>
      <c r="O155" s="21"/>
    </row>
    <row r="156" spans="2:15" x14ac:dyDescent="0.25">
      <c r="O156" s="21"/>
    </row>
  </sheetData>
  <sheetProtection algorithmName="SHA-512" hashValue="bRTyxi1S2/XyfS6kK7ddHuJ1u1vDQiRiibgkutWTA7FiEenIMXdEn2rbLOS8CueEnhkvn0gRsdBIh5+Hms3kkg==" saltValue="PgLMG1AUZAGnJYsKPeDQSg==" spinCount="100000" sheet="1" formatColumns="0" formatRows="0"/>
  <mergeCells count="157">
    <mergeCell ref="J6:K6"/>
    <mergeCell ref="M6:N8"/>
    <mergeCell ref="B7:E7"/>
    <mergeCell ref="B8:H8"/>
    <mergeCell ref="B9:H9"/>
    <mergeCell ref="B10:C10"/>
    <mergeCell ref="D10:F10"/>
    <mergeCell ref="B1:D1"/>
    <mergeCell ref="C3:E3"/>
    <mergeCell ref="G3:H3"/>
    <mergeCell ref="C4:E4"/>
    <mergeCell ref="G4:H4"/>
    <mergeCell ref="B6:E6"/>
    <mergeCell ref="F6:G6"/>
    <mergeCell ref="B16:H16"/>
    <mergeCell ref="B17:H17"/>
    <mergeCell ref="B18:H18"/>
    <mergeCell ref="B19:H19"/>
    <mergeCell ref="B20:H20"/>
    <mergeCell ref="G21:H21"/>
    <mergeCell ref="B11:H11"/>
    <mergeCell ref="J11:K11"/>
    <mergeCell ref="B12:E12"/>
    <mergeCell ref="B13:H13"/>
    <mergeCell ref="B14:H14"/>
    <mergeCell ref="B15:H15"/>
    <mergeCell ref="G28:H28"/>
    <mergeCell ref="G29:H29"/>
    <mergeCell ref="G30:H30"/>
    <mergeCell ref="G31:H31"/>
    <mergeCell ref="G32:H32"/>
    <mergeCell ref="G33:H33"/>
    <mergeCell ref="G22:H22"/>
    <mergeCell ref="G23:H23"/>
    <mergeCell ref="G24:H24"/>
    <mergeCell ref="G25:H25"/>
    <mergeCell ref="G26:H26"/>
    <mergeCell ref="G27:H27"/>
    <mergeCell ref="G40:H40"/>
    <mergeCell ref="G41:H41"/>
    <mergeCell ref="G42:H42"/>
    <mergeCell ref="G43:H43"/>
    <mergeCell ref="G44:H44"/>
    <mergeCell ref="G45:H45"/>
    <mergeCell ref="G34:H34"/>
    <mergeCell ref="G35:H35"/>
    <mergeCell ref="G36:H36"/>
    <mergeCell ref="G37:H37"/>
    <mergeCell ref="G38:H38"/>
    <mergeCell ref="G39:H39"/>
    <mergeCell ref="G52:H52"/>
    <mergeCell ref="G53:H53"/>
    <mergeCell ref="B54:H54"/>
    <mergeCell ref="B56:H56"/>
    <mergeCell ref="G57:H57"/>
    <mergeCell ref="G58:H58"/>
    <mergeCell ref="G46:H46"/>
    <mergeCell ref="G47:H47"/>
    <mergeCell ref="G48:H48"/>
    <mergeCell ref="G49:H49"/>
    <mergeCell ref="G50:H50"/>
    <mergeCell ref="G51:H51"/>
    <mergeCell ref="G66:H66"/>
    <mergeCell ref="G67:H67"/>
    <mergeCell ref="G68:H68"/>
    <mergeCell ref="B69:H69"/>
    <mergeCell ref="G70:H70"/>
    <mergeCell ref="G71:H71"/>
    <mergeCell ref="B60:H60"/>
    <mergeCell ref="G61:H61"/>
    <mergeCell ref="G62:H62"/>
    <mergeCell ref="G63:H63"/>
    <mergeCell ref="G64:H64"/>
    <mergeCell ref="G65:H65"/>
    <mergeCell ref="G79:H79"/>
    <mergeCell ref="G80:H80"/>
    <mergeCell ref="G81:H81"/>
    <mergeCell ref="G82:H82"/>
    <mergeCell ref="G83:H83"/>
    <mergeCell ref="B85:H85"/>
    <mergeCell ref="B73:H73"/>
    <mergeCell ref="G74:H74"/>
    <mergeCell ref="G75:H75"/>
    <mergeCell ref="G76:H76"/>
    <mergeCell ref="G77:H77"/>
    <mergeCell ref="G78:H78"/>
    <mergeCell ref="B93:B94"/>
    <mergeCell ref="E93:F93"/>
    <mergeCell ref="G93:H94"/>
    <mergeCell ref="C94:F94"/>
    <mergeCell ref="B95:H95"/>
    <mergeCell ref="B96:H96"/>
    <mergeCell ref="G86:H86"/>
    <mergeCell ref="G87:H87"/>
    <mergeCell ref="G88:H88"/>
    <mergeCell ref="B90:H90"/>
    <mergeCell ref="B91:H91"/>
    <mergeCell ref="B92:H92"/>
    <mergeCell ref="B97:C97"/>
    <mergeCell ref="B99:C99"/>
    <mergeCell ref="B101:H101"/>
    <mergeCell ref="B102:H102"/>
    <mergeCell ref="B103:H103"/>
    <mergeCell ref="B104:B105"/>
    <mergeCell ref="E104:F104"/>
    <mergeCell ref="G104:H105"/>
    <mergeCell ref="C105:F105"/>
    <mergeCell ref="B114:H114"/>
    <mergeCell ref="B115:B116"/>
    <mergeCell ref="E115:F115"/>
    <mergeCell ref="G115:H116"/>
    <mergeCell ref="C116:F116"/>
    <mergeCell ref="B117:H117"/>
    <mergeCell ref="B106:H106"/>
    <mergeCell ref="B107:H107"/>
    <mergeCell ref="B108:C108"/>
    <mergeCell ref="B110:C110"/>
    <mergeCell ref="B112:H112"/>
    <mergeCell ref="B113:H113"/>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50:H150"/>
    <mergeCell ref="B151:H151"/>
    <mergeCell ref="B152:C152"/>
    <mergeCell ref="B154:C154"/>
    <mergeCell ref="B146:H146"/>
    <mergeCell ref="B147:H147"/>
    <mergeCell ref="B148:B149"/>
    <mergeCell ref="C148:C149"/>
    <mergeCell ref="D148:D149"/>
    <mergeCell ref="E148:F149"/>
    <mergeCell ref="G148:H149"/>
  </mergeCells>
  <dataValidations count="5">
    <dataValidation type="list" allowBlank="1" showInputMessage="1" showErrorMessage="1" sqref="K13" xr:uid="{9FA3FB93-B13C-4BEE-A501-7E9522BAF8DF}">
      <formula1>$N$9:$N$42</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F803A6E6-7909-4929-AE47-1B7DBB0C2D7F}">
      <formula1>$M$11:$M$22</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9D86DC41-F92F-4CD7-8E71-1710FCFBEB0F}">
      <formula1>#REF!</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3CDE9B8E-BDF1-4BBE-8BC4-C9DB69528B31}">
      <formula1>$N$9:$N$9</formula1>
    </dataValidation>
    <dataValidation type="list" allowBlank="1" showInputMessage="1" showErrorMessage="1" sqref="K8" xr:uid="{500F8AB9-7B62-4D3F-8F2E-67DCB966B1CA}">
      <formula1>"2024,2025,2026,2027,2028"</formula1>
    </dataValidation>
  </dataValidations>
  <hyperlinks>
    <hyperlink ref="M9" r:id="rId1" display="https://www.dot.ny.gov/main/business-center/contractors/construction-division/fuel-asphalt-steel-price-adjustments?nd=nysdot" xr:uid="{524C2213-2B0C-4DDF-8E97-5B8FF5370A26}"/>
  </hyperlinks>
  <printOptions horizontalCentered="1"/>
  <pageMargins left="0.25" right="0.25" top="0.75" bottom="0.75" header="0.3" footer="0.3"/>
  <pageSetup scale="52"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C2E9-45DD-49CC-8541-58536DB2D852}">
  <dimension ref="B1:Q156"/>
  <sheetViews>
    <sheetView showGridLines="0" showRowColHeaders="0" zoomScaleNormal="100" workbookViewId="0">
      <selection activeCell="C4" sqref="C4:E4"/>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November</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47" t="s">
        <v>153</v>
      </c>
      <c r="G4" s="240" t="s">
        <v>154</v>
      </c>
      <c r="H4" s="241"/>
      <c r="I4" s="146"/>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November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45"/>
      <c r="J8" s="76" t="s">
        <v>121</v>
      </c>
      <c r="K8" s="77">
        <v>2024</v>
      </c>
      <c r="M8" s="229"/>
      <c r="N8" s="230"/>
    </row>
    <row r="9" spans="2:17" ht="24" customHeight="1" x14ac:dyDescent="0.25">
      <c r="B9" s="215" t="s">
        <v>10</v>
      </c>
      <c r="C9" s="215"/>
      <c r="D9" s="215"/>
      <c r="E9" s="215"/>
      <c r="F9" s="215"/>
      <c r="G9" s="215"/>
      <c r="H9" s="215"/>
      <c r="I9" s="145"/>
      <c r="J9" s="76" t="s">
        <v>122</v>
      </c>
      <c r="K9" s="77" t="s">
        <v>138</v>
      </c>
      <c r="L9" s="78"/>
      <c r="M9" s="79" t="s">
        <v>124</v>
      </c>
      <c r="N9" s="80">
        <v>2024</v>
      </c>
    </row>
    <row r="10" spans="2:17" ht="24" customHeight="1" thickBot="1" x14ac:dyDescent="0.3">
      <c r="B10" s="232" t="s">
        <v>11</v>
      </c>
      <c r="C10" s="232"/>
      <c r="D10" s="233" t="str">
        <f>CONCATENATE("The ",F1," ",G1," Average is")</f>
        <v>The November 2024 Average is</v>
      </c>
      <c r="E10" s="233"/>
      <c r="F10" s="233"/>
      <c r="G10" s="17">
        <f>K13</f>
        <v>593</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45"/>
      <c r="J13" s="87" t="s">
        <v>130</v>
      </c>
      <c r="K13" s="88">
        <v>593</v>
      </c>
      <c r="M13" s="83" t="s">
        <v>131</v>
      </c>
      <c r="N13" s="85" t="s">
        <v>106</v>
      </c>
      <c r="P13" s="21"/>
      <c r="Q13" s="21"/>
    </row>
    <row r="14" spans="2:17" ht="24" customHeight="1" x14ac:dyDescent="0.25">
      <c r="B14" s="215" t="s">
        <v>15</v>
      </c>
      <c r="C14" s="215"/>
      <c r="D14" s="215"/>
      <c r="E14" s="215"/>
      <c r="F14" s="215"/>
      <c r="G14" s="215"/>
      <c r="H14" s="215"/>
      <c r="I14" s="145"/>
      <c r="J14" s="1"/>
      <c r="K14" s="1"/>
      <c r="M14" s="83" t="s">
        <v>123</v>
      </c>
      <c r="N14" s="89">
        <v>604</v>
      </c>
      <c r="P14" s="21"/>
      <c r="Q14" s="21"/>
    </row>
    <row r="15" spans="2:17" ht="24" customHeight="1" x14ac:dyDescent="0.25">
      <c r="B15" s="215" t="s">
        <v>16</v>
      </c>
      <c r="C15" s="215"/>
      <c r="D15" s="215"/>
      <c r="E15" s="215"/>
      <c r="F15" s="215"/>
      <c r="G15" s="215"/>
      <c r="H15" s="215"/>
      <c r="I15" s="145"/>
      <c r="J15" s="1"/>
      <c r="K15" s="1"/>
      <c r="M15" s="83" t="s">
        <v>132</v>
      </c>
      <c r="N15" s="89">
        <v>623</v>
      </c>
      <c r="P15" s="21"/>
      <c r="Q15" s="21"/>
    </row>
    <row r="16" spans="2:17" ht="24" customHeight="1" x14ac:dyDescent="0.25">
      <c r="B16" s="215" t="s">
        <v>17</v>
      </c>
      <c r="C16" s="215"/>
      <c r="D16" s="215"/>
      <c r="E16" s="215"/>
      <c r="F16" s="215"/>
      <c r="G16" s="215"/>
      <c r="H16" s="215"/>
      <c r="I16" s="145"/>
      <c r="J16" s="1"/>
      <c r="K16" s="1"/>
      <c r="M16" s="83" t="s">
        <v>133</v>
      </c>
      <c r="N16" s="89">
        <v>628</v>
      </c>
      <c r="P16" s="21"/>
      <c r="Q16" s="21"/>
    </row>
    <row r="17" spans="2:17" ht="24" customHeight="1" x14ac:dyDescent="0.25">
      <c r="B17" s="215" t="s">
        <v>18</v>
      </c>
      <c r="C17" s="215"/>
      <c r="D17" s="215"/>
      <c r="E17" s="215"/>
      <c r="F17" s="215"/>
      <c r="G17" s="215"/>
      <c r="H17" s="215"/>
      <c r="I17" s="145"/>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44.25" customHeight="1" thickBot="1" x14ac:dyDescent="0.3">
      <c r="B19" s="218" t="s">
        <v>169</v>
      </c>
      <c r="C19" s="219"/>
      <c r="D19" s="219"/>
      <c r="E19" s="219"/>
      <c r="F19" s="219"/>
      <c r="G19" s="219"/>
      <c r="H19" s="220"/>
      <c r="I19" s="9"/>
      <c r="J19" s="92"/>
      <c r="K19" s="91"/>
      <c r="M19" s="83" t="s">
        <v>136</v>
      </c>
      <c r="N19" s="89">
        <v>621</v>
      </c>
      <c r="P19" s="21"/>
      <c r="Q19" s="21"/>
    </row>
    <row r="20" spans="2:17" ht="33.65" customHeight="1" thickBot="1" x14ac:dyDescent="0.3">
      <c r="B20" s="190" t="s">
        <v>20</v>
      </c>
      <c r="C20" s="161"/>
      <c r="D20" s="161"/>
      <c r="E20" s="161"/>
      <c r="F20" s="161"/>
      <c r="G20" s="161"/>
      <c r="H20" s="162"/>
      <c r="I20" s="26"/>
      <c r="J20" s="92"/>
      <c r="K20" s="91"/>
      <c r="M20" s="83" t="s">
        <v>137</v>
      </c>
      <c r="N20" s="89">
        <v>606</v>
      </c>
      <c r="P20" s="21"/>
      <c r="Q20" s="21"/>
    </row>
    <row r="21" spans="2:17" ht="40.5" customHeight="1" thickBot="1" x14ac:dyDescent="0.35">
      <c r="B21" s="23" t="s">
        <v>21</v>
      </c>
      <c r="C21" s="24" t="s">
        <v>22</v>
      </c>
      <c r="D21" s="25" t="s">
        <v>23</v>
      </c>
      <c r="E21" s="25" t="s">
        <v>24</v>
      </c>
      <c r="F21" s="25" t="s">
        <v>25</v>
      </c>
      <c r="G21" s="182" t="s">
        <v>26</v>
      </c>
      <c r="H21" s="183"/>
      <c r="I21" s="31"/>
      <c r="K21" s="91"/>
      <c r="L21" s="1"/>
      <c r="M21" s="83" t="s">
        <v>138</v>
      </c>
      <c r="N21" s="89">
        <v>593</v>
      </c>
      <c r="P21" s="21"/>
      <c r="Q21" s="21"/>
    </row>
    <row r="22" spans="2:17" ht="29.15" customHeight="1" thickBot="1" x14ac:dyDescent="0.35">
      <c r="B22" s="114" t="s">
        <v>27</v>
      </c>
      <c r="C22" s="115" t="s">
        <v>28</v>
      </c>
      <c r="D22" s="65">
        <v>100</v>
      </c>
      <c r="E22" s="66">
        <v>0.2</v>
      </c>
      <c r="F22" s="67">
        <v>100.2</v>
      </c>
      <c r="G22" s="184">
        <f t="shared" ref="G22:G51" si="0">IF((ABS((($K$13-$K$12)/235)*F22/100))&gt;0.01, ((($K$13-$K$12)/235)*F22/100), 0)</f>
        <v>-0.15776170212765958</v>
      </c>
      <c r="H22" s="185" t="e">
        <f t="shared" ref="H22:H27" si="1">IF((ABS((J13-J12)*E22/100))&gt;0.1, (J13-J12)*E22/100, 0)</f>
        <v>#VALUE!</v>
      </c>
      <c r="I22" s="31"/>
      <c r="M22" s="93" t="s">
        <v>139</v>
      </c>
      <c r="N22" s="94"/>
    </row>
    <row r="23" spans="2:17" ht="29.15" customHeight="1" x14ac:dyDescent="0.3">
      <c r="B23" s="32">
        <v>702.30010000000004</v>
      </c>
      <c r="C23" s="33" t="s">
        <v>29</v>
      </c>
      <c r="D23" s="34">
        <v>55</v>
      </c>
      <c r="E23" s="34">
        <v>1.7</v>
      </c>
      <c r="F23" s="35">
        <v>56.7</v>
      </c>
      <c r="G23" s="188">
        <f t="shared" si="0"/>
        <v>-8.9272340425531921E-2</v>
      </c>
      <c r="H23" s="189" t="e">
        <f t="shared" si="1"/>
        <v>#VALUE!</v>
      </c>
      <c r="I23" s="31"/>
      <c r="M23" s="79"/>
      <c r="N23" s="80">
        <v>2025</v>
      </c>
    </row>
    <row r="24" spans="2:17" ht="29.15" customHeight="1" x14ac:dyDescent="0.3">
      <c r="B24" s="32">
        <v>702.30020000000002</v>
      </c>
      <c r="C24" s="33" t="s">
        <v>30</v>
      </c>
      <c r="D24" s="34">
        <v>55</v>
      </c>
      <c r="E24" s="34">
        <v>1.7</v>
      </c>
      <c r="F24" s="35">
        <v>56.7</v>
      </c>
      <c r="G24" s="188">
        <f t="shared" si="0"/>
        <v>-8.9272340425531921E-2</v>
      </c>
      <c r="H24" s="189">
        <f t="shared" si="1"/>
        <v>0</v>
      </c>
      <c r="I24" s="31"/>
      <c r="M24" s="83" t="s">
        <v>125</v>
      </c>
      <c r="N24" s="84" t="s">
        <v>126</v>
      </c>
    </row>
    <row r="25" spans="2:17" ht="29.15" customHeight="1" x14ac:dyDescent="0.3">
      <c r="B25" s="32">
        <v>702.31010000000003</v>
      </c>
      <c r="C25" s="33" t="s">
        <v>31</v>
      </c>
      <c r="D25" s="34">
        <v>63</v>
      </c>
      <c r="E25" s="34">
        <v>2.7</v>
      </c>
      <c r="F25" s="35">
        <v>65.7</v>
      </c>
      <c r="G25" s="188">
        <f t="shared" si="0"/>
        <v>-0.10344255319148937</v>
      </c>
      <c r="H25" s="189">
        <f t="shared" si="1"/>
        <v>0</v>
      </c>
      <c r="I25" s="31"/>
      <c r="M25" s="83" t="s">
        <v>127</v>
      </c>
      <c r="N25" s="89"/>
    </row>
    <row r="26" spans="2:17" ht="29.15" customHeight="1" x14ac:dyDescent="0.3">
      <c r="B26" s="32">
        <v>702.31020000000001</v>
      </c>
      <c r="C26" s="33" t="s">
        <v>32</v>
      </c>
      <c r="D26" s="34">
        <v>63</v>
      </c>
      <c r="E26" s="34">
        <v>2.7</v>
      </c>
      <c r="F26" s="35">
        <v>65.7</v>
      </c>
      <c r="G26" s="188">
        <f t="shared" si="0"/>
        <v>-0.10344255319148937</v>
      </c>
      <c r="H26" s="189">
        <f t="shared" si="1"/>
        <v>0</v>
      </c>
      <c r="I26" s="31"/>
      <c r="M26" s="83" t="s">
        <v>129</v>
      </c>
      <c r="N26" s="89"/>
    </row>
    <row r="27" spans="2:17" ht="29.15" customHeight="1" x14ac:dyDescent="0.3">
      <c r="B27" s="32">
        <v>702.32010000000002</v>
      </c>
      <c r="C27" s="33" t="s">
        <v>33</v>
      </c>
      <c r="D27" s="34">
        <v>65</v>
      </c>
      <c r="E27" s="34">
        <v>8.1999999999999993</v>
      </c>
      <c r="F27" s="35">
        <v>73.2</v>
      </c>
      <c r="G27" s="188">
        <f t="shared" si="0"/>
        <v>-0.11525106382978724</v>
      </c>
      <c r="H27" s="189">
        <f t="shared" si="1"/>
        <v>0</v>
      </c>
      <c r="I27" s="31"/>
      <c r="M27" s="83" t="s">
        <v>131</v>
      </c>
      <c r="N27" s="89"/>
    </row>
    <row r="28" spans="2:17" ht="29.15" customHeight="1" x14ac:dyDescent="0.3">
      <c r="B28" s="32">
        <v>702.33010000000002</v>
      </c>
      <c r="C28" s="33" t="s">
        <v>34</v>
      </c>
      <c r="D28" s="34">
        <v>65</v>
      </c>
      <c r="E28" s="34">
        <v>8.1999999999999993</v>
      </c>
      <c r="F28" s="35">
        <v>73.2</v>
      </c>
      <c r="G28" s="188">
        <f t="shared" si="0"/>
        <v>-0.11525106382978724</v>
      </c>
      <c r="H28" s="189" t="e">
        <f>IF((ABS((#REF!-J18)*E28/100))&gt;0.1, (#REF!-J18)*E28/100, 0)</f>
        <v>#REF!</v>
      </c>
      <c r="I28" s="31"/>
      <c r="M28" s="83" t="s">
        <v>123</v>
      </c>
      <c r="N28" s="89"/>
    </row>
    <row r="29" spans="2:17" ht="29.15" customHeight="1" x14ac:dyDescent="0.3">
      <c r="B29" s="32">
        <v>702.34010000000001</v>
      </c>
      <c r="C29" s="33" t="s">
        <v>35</v>
      </c>
      <c r="D29" s="34">
        <v>65</v>
      </c>
      <c r="E29" s="34">
        <v>2.7</v>
      </c>
      <c r="F29" s="35">
        <v>67.7</v>
      </c>
      <c r="G29" s="188">
        <f t="shared" si="0"/>
        <v>-0.10659148936170214</v>
      </c>
      <c r="H29" s="189" t="e">
        <f>IF((ABS((J19-#REF!)*E29/100))&gt;0.1, (J19-#REF!)*E29/100, 0)</f>
        <v>#REF!</v>
      </c>
      <c r="I29" s="31"/>
      <c r="M29" s="83" t="s">
        <v>132</v>
      </c>
      <c r="N29" s="89"/>
    </row>
    <row r="30" spans="2:17" ht="29.15" customHeight="1" x14ac:dyDescent="0.3">
      <c r="B30" s="32">
        <v>702.34019999999998</v>
      </c>
      <c r="C30" s="33" t="s">
        <v>36</v>
      </c>
      <c r="D30" s="34">
        <v>65</v>
      </c>
      <c r="E30" s="36">
        <v>8.1999999999999993</v>
      </c>
      <c r="F30" s="35">
        <v>73.2</v>
      </c>
      <c r="G30" s="188">
        <f t="shared" si="0"/>
        <v>-0.11525106382978724</v>
      </c>
      <c r="H30" s="189">
        <f>IF((ABS((J20-J19)*E30/100))&gt;0.1, (J20-J19)*E30/100, 0)</f>
        <v>0</v>
      </c>
      <c r="I30" s="31"/>
      <c r="M30" s="83" t="s">
        <v>133</v>
      </c>
      <c r="N30" s="89"/>
    </row>
    <row r="31" spans="2:17" ht="29.15" customHeight="1" x14ac:dyDescent="0.3">
      <c r="B31" s="32">
        <v>702.3501</v>
      </c>
      <c r="C31" s="33" t="s">
        <v>37</v>
      </c>
      <c r="D31" s="34">
        <v>57</v>
      </c>
      <c r="E31" s="34">
        <v>0.2</v>
      </c>
      <c r="F31" s="35">
        <v>57.2</v>
      </c>
      <c r="G31" s="188">
        <f t="shared" si="0"/>
        <v>-9.0059574468085102E-2</v>
      </c>
      <c r="H31" s="189">
        <f>IF((ABS((J21-J20)*E31/100))&gt;0.1, (J21-J20)*E31/100, 0)</f>
        <v>0</v>
      </c>
      <c r="I31" s="31"/>
      <c r="M31" s="83" t="s">
        <v>134</v>
      </c>
      <c r="N31" s="89"/>
    </row>
    <row r="32" spans="2:17" ht="29.15" customHeight="1" x14ac:dyDescent="0.3">
      <c r="B32" s="37" t="s">
        <v>38</v>
      </c>
      <c r="C32" s="38" t="s">
        <v>37</v>
      </c>
      <c r="D32" s="39">
        <v>65</v>
      </c>
      <c r="E32" s="39">
        <v>0.2</v>
      </c>
      <c r="F32" s="40">
        <v>65.2</v>
      </c>
      <c r="G32" s="213">
        <f t="shared" si="0"/>
        <v>-0.10265531914893618</v>
      </c>
      <c r="H32" s="214" t="e">
        <f>IF((ABS((#REF!-J21)*E32/100))&gt;0.1, (#REF!-J21)*E32/100, 0)</f>
        <v>#REF!</v>
      </c>
      <c r="I32" s="31"/>
      <c r="M32" s="83" t="s">
        <v>135</v>
      </c>
      <c r="N32" s="89"/>
    </row>
    <row r="33" spans="2:14" ht="29.15" customHeight="1" x14ac:dyDescent="0.3">
      <c r="B33" s="32">
        <v>702.36009999999999</v>
      </c>
      <c r="C33" s="33" t="s">
        <v>39</v>
      </c>
      <c r="D33" s="34">
        <v>57</v>
      </c>
      <c r="E33" s="34">
        <v>0.2</v>
      </c>
      <c r="F33" s="35">
        <v>57.2</v>
      </c>
      <c r="G33" s="188">
        <f t="shared" si="0"/>
        <v>-9.0059574468085102E-2</v>
      </c>
      <c r="H33" s="189" t="e">
        <f>IF((ABS((#REF!-#REF!)*E33/100))&gt;0.1, (#REF!-#REF!)*E33/100, 0)</f>
        <v>#REF!</v>
      </c>
      <c r="I33" s="31"/>
      <c r="M33" s="83" t="s">
        <v>136</v>
      </c>
      <c r="N33" s="89"/>
    </row>
    <row r="34" spans="2:14" ht="29.15" customHeight="1" x14ac:dyDescent="0.3">
      <c r="B34" s="37" t="s">
        <v>40</v>
      </c>
      <c r="C34" s="38" t="s">
        <v>39</v>
      </c>
      <c r="D34" s="39">
        <v>65</v>
      </c>
      <c r="E34" s="39">
        <v>0.2</v>
      </c>
      <c r="F34" s="40">
        <v>65.2</v>
      </c>
      <c r="G34" s="213">
        <f t="shared" si="0"/>
        <v>-0.10265531914893618</v>
      </c>
      <c r="H34" s="214" t="e">
        <f>IF((ABS((#REF!-#REF!)*E34/100))&gt;0.1, (#REF!-#REF!)*E34/100, 0)</f>
        <v>#REF!</v>
      </c>
      <c r="I34" s="31"/>
      <c r="M34" s="83" t="s">
        <v>137</v>
      </c>
      <c r="N34" s="89"/>
    </row>
    <row r="35" spans="2:14" ht="29.15" customHeight="1" x14ac:dyDescent="0.3">
      <c r="B35" s="32" t="s">
        <v>41</v>
      </c>
      <c r="C35" s="33" t="s">
        <v>42</v>
      </c>
      <c r="D35" s="34">
        <v>63</v>
      </c>
      <c r="E35" s="34">
        <v>2.7</v>
      </c>
      <c r="F35" s="35">
        <v>65.7</v>
      </c>
      <c r="G35" s="188">
        <f t="shared" si="0"/>
        <v>-0.10344255319148937</v>
      </c>
      <c r="H35" s="189" t="e">
        <f>IF((ABS((#REF!-#REF!)*E35/100))&gt;0.1, (#REF!-#REF!)*E35/100, 0)</f>
        <v>#REF!</v>
      </c>
      <c r="I35" s="31"/>
      <c r="M35" s="83" t="s">
        <v>138</v>
      </c>
      <c r="N35" s="89"/>
    </row>
    <row r="36" spans="2:14" ht="29.15" customHeight="1" thickBot="1" x14ac:dyDescent="0.35">
      <c r="B36" s="32" t="s">
        <v>43</v>
      </c>
      <c r="C36" s="33" t="s">
        <v>44</v>
      </c>
      <c r="D36" s="34">
        <v>63</v>
      </c>
      <c r="E36" s="34">
        <v>2.7</v>
      </c>
      <c r="F36" s="35">
        <v>65.7</v>
      </c>
      <c r="G36" s="188">
        <f t="shared" si="0"/>
        <v>-0.10344255319148937</v>
      </c>
      <c r="H36" s="189" t="e">
        <f>IF((ABS((#REF!-#REF!)*E36/100))&gt;0.1, (#REF!-#REF!)*E36/100, 0)</f>
        <v>#REF!</v>
      </c>
      <c r="I36" s="31"/>
      <c r="M36" s="93" t="s">
        <v>139</v>
      </c>
      <c r="N36" s="94"/>
    </row>
    <row r="37" spans="2:14" ht="29.15" customHeight="1" x14ac:dyDescent="0.3">
      <c r="B37" s="32" t="s">
        <v>45</v>
      </c>
      <c r="C37" s="33" t="s">
        <v>46</v>
      </c>
      <c r="D37" s="34">
        <v>65</v>
      </c>
      <c r="E37" s="34">
        <v>8.1999999999999993</v>
      </c>
      <c r="F37" s="35">
        <v>73.2</v>
      </c>
      <c r="G37" s="188">
        <f t="shared" si="0"/>
        <v>-0.11525106382978724</v>
      </c>
      <c r="H37" s="189" t="e">
        <f>IF((ABS((#REF!-#REF!)*E37/100))&gt;0.1, (#REF!-#REF!)*E37/100, 0)</f>
        <v>#REF!</v>
      </c>
      <c r="I37" s="31"/>
      <c r="M37" s="79"/>
      <c r="N37" s="80">
        <v>2026</v>
      </c>
    </row>
    <row r="38" spans="2:14" ht="29.15" customHeight="1" x14ac:dyDescent="0.3">
      <c r="B38" s="32">
        <v>702.40009999999995</v>
      </c>
      <c r="C38" s="33" t="s">
        <v>47</v>
      </c>
      <c r="D38" s="34">
        <v>60</v>
      </c>
      <c r="E38" s="34">
        <v>2.7</v>
      </c>
      <c r="F38" s="35">
        <v>62.7</v>
      </c>
      <c r="G38" s="188">
        <f t="shared" si="0"/>
        <v>-9.8719148936170231E-2</v>
      </c>
      <c r="H38" s="189" t="e">
        <f>IF((ABS((#REF!-#REF!)*E38/100))&gt;0.1, (#REF!-#REF!)*E38/100, 0)</f>
        <v>#REF!</v>
      </c>
      <c r="I38" s="31"/>
      <c r="M38" s="83" t="s">
        <v>125</v>
      </c>
      <c r="N38" s="84" t="s">
        <v>126</v>
      </c>
    </row>
    <row r="39" spans="2:14" ht="29.15" customHeight="1" x14ac:dyDescent="0.3">
      <c r="B39" s="32">
        <v>702.40020000000004</v>
      </c>
      <c r="C39" s="33" t="s">
        <v>48</v>
      </c>
      <c r="D39" s="34">
        <v>60</v>
      </c>
      <c r="E39" s="36">
        <v>2.7</v>
      </c>
      <c r="F39" s="35">
        <v>62.7</v>
      </c>
      <c r="G39" s="188">
        <f t="shared" si="0"/>
        <v>-9.8719148936170231E-2</v>
      </c>
      <c r="H39" s="189" t="e">
        <f>IF((ABS((#REF!-#REF!)*E39/100))&gt;0.1, (#REF!-#REF!)*E39/100, 0)</f>
        <v>#REF!</v>
      </c>
      <c r="I39" s="31"/>
      <c r="M39" s="83" t="s">
        <v>127</v>
      </c>
      <c r="N39" s="89"/>
    </row>
    <row r="40" spans="2:14" ht="29.15" customHeight="1" x14ac:dyDescent="0.3">
      <c r="B40" s="32">
        <v>702.41010000000006</v>
      </c>
      <c r="C40" s="33" t="s">
        <v>49</v>
      </c>
      <c r="D40" s="34">
        <v>65</v>
      </c>
      <c r="E40" s="34">
        <v>2.7</v>
      </c>
      <c r="F40" s="35">
        <v>67.7</v>
      </c>
      <c r="G40" s="188">
        <f t="shared" si="0"/>
        <v>-0.10659148936170214</v>
      </c>
      <c r="H40" s="189" t="e">
        <f>IF((ABS((#REF!-#REF!)*E40/100))&gt;0.1, (#REF!-#REF!)*E40/100, 0)</f>
        <v>#REF!</v>
      </c>
      <c r="I40" s="31"/>
      <c r="M40" s="83" t="s">
        <v>129</v>
      </c>
      <c r="N40" s="89"/>
    </row>
    <row r="41" spans="2:14" ht="29.15" customHeight="1" x14ac:dyDescent="0.3">
      <c r="B41" s="32">
        <v>702.42010000000005</v>
      </c>
      <c r="C41" s="33" t="s">
        <v>50</v>
      </c>
      <c r="D41" s="34">
        <v>65</v>
      </c>
      <c r="E41" s="34">
        <v>10.199999999999999</v>
      </c>
      <c r="F41" s="35">
        <v>75.2</v>
      </c>
      <c r="G41" s="188">
        <f t="shared" si="0"/>
        <v>-0.11840000000000002</v>
      </c>
      <c r="H41" s="189" t="e">
        <f>IF((ABS((#REF!-#REF!)*E41/100))&gt;0.1, (#REF!-#REF!)*E41/100, 0)</f>
        <v>#REF!</v>
      </c>
      <c r="I41" s="31"/>
      <c r="M41" s="83" t="s">
        <v>131</v>
      </c>
      <c r="N41" s="89"/>
    </row>
    <row r="42" spans="2:14" ht="29.15" customHeight="1" thickBot="1" x14ac:dyDescent="0.35">
      <c r="B42" s="32">
        <v>702.43010000000004</v>
      </c>
      <c r="C42" s="33" t="s">
        <v>51</v>
      </c>
      <c r="D42" s="34">
        <v>65</v>
      </c>
      <c r="E42" s="34">
        <v>10.199999999999999</v>
      </c>
      <c r="F42" s="35">
        <v>75.2</v>
      </c>
      <c r="G42" s="188">
        <f t="shared" si="0"/>
        <v>-0.11840000000000002</v>
      </c>
      <c r="H42" s="189" t="e">
        <f>IF((ABS((#REF!-#REF!)*E42/100))&gt;0.1, (#REF!-#REF!)*E42/100, 0)</f>
        <v>#REF!</v>
      </c>
      <c r="I42" s="31"/>
      <c r="M42" s="93" t="s">
        <v>123</v>
      </c>
      <c r="N42" s="94"/>
    </row>
    <row r="43" spans="2:14" ht="29.15" customHeight="1" x14ac:dyDescent="0.3">
      <c r="B43" s="32" t="s">
        <v>52</v>
      </c>
      <c r="C43" s="33" t="s">
        <v>53</v>
      </c>
      <c r="D43" s="34">
        <v>57</v>
      </c>
      <c r="E43" s="34">
        <v>0.2</v>
      </c>
      <c r="F43" s="35">
        <v>57.2</v>
      </c>
      <c r="G43" s="188">
        <f t="shared" si="0"/>
        <v>-9.0059574468085102E-2</v>
      </c>
      <c r="H43" s="189" t="e">
        <f>IF((ABS((#REF!-#REF!)*E43/100))&gt;0.1, (#REF!-#REF!)*E43/100, 0)</f>
        <v>#REF!</v>
      </c>
      <c r="I43" s="31"/>
    </row>
    <row r="44" spans="2:14" ht="29.15" customHeight="1" x14ac:dyDescent="0.3">
      <c r="B44" s="37" t="s">
        <v>54</v>
      </c>
      <c r="C44" s="38" t="s">
        <v>53</v>
      </c>
      <c r="D44" s="39">
        <v>65</v>
      </c>
      <c r="E44" s="39">
        <v>0.2</v>
      </c>
      <c r="F44" s="40">
        <v>65.2</v>
      </c>
      <c r="G44" s="213">
        <f t="shared" si="0"/>
        <v>-0.10265531914893618</v>
      </c>
      <c r="H44" s="214" t="e">
        <f>IF((ABS((#REF!-#REF!)*E44/100))&gt;0.1, (#REF!-#REF!)*E44/100, 0)</f>
        <v>#REF!</v>
      </c>
      <c r="I44" s="31"/>
    </row>
    <row r="45" spans="2:14" ht="29.15" customHeight="1" x14ac:dyDescent="0.3">
      <c r="B45" s="32" t="s">
        <v>55</v>
      </c>
      <c r="C45" s="33" t="s">
        <v>56</v>
      </c>
      <c r="D45" s="34">
        <v>57</v>
      </c>
      <c r="E45" s="34">
        <v>0.2</v>
      </c>
      <c r="F45" s="35">
        <v>57.2</v>
      </c>
      <c r="G45" s="188">
        <f t="shared" si="0"/>
        <v>-9.0059574468085102E-2</v>
      </c>
      <c r="H45" s="189" t="e">
        <f>IF((ABS((#REF!-#REF!)*E45/100))&gt;0.1, (#REF!-#REF!)*E45/100, 0)</f>
        <v>#REF!</v>
      </c>
      <c r="I45" s="31"/>
    </row>
    <row r="46" spans="2:14" ht="29.15" customHeight="1" x14ac:dyDescent="0.3">
      <c r="B46" s="37" t="s">
        <v>57</v>
      </c>
      <c r="C46" s="38" t="s">
        <v>56</v>
      </c>
      <c r="D46" s="39">
        <v>65</v>
      </c>
      <c r="E46" s="41">
        <v>0.2</v>
      </c>
      <c r="F46" s="40">
        <v>65.2</v>
      </c>
      <c r="G46" s="213">
        <f t="shared" si="0"/>
        <v>-0.10265531914893618</v>
      </c>
      <c r="H46" s="214" t="e">
        <f>IF((ABS((#REF!-#REF!)*E46/100))&gt;0.1, (#REF!-#REF!)*E46/100, 0)</f>
        <v>#REF!</v>
      </c>
      <c r="I46" s="31"/>
    </row>
    <row r="47" spans="2:14" ht="29.15" customHeight="1" x14ac:dyDescent="0.3">
      <c r="B47" s="32">
        <v>702.46010000000001</v>
      </c>
      <c r="C47" s="33" t="s">
        <v>58</v>
      </c>
      <c r="D47" s="34">
        <v>62</v>
      </c>
      <c r="E47" s="34">
        <v>0.2</v>
      </c>
      <c r="F47" s="35">
        <v>62.2</v>
      </c>
      <c r="G47" s="188">
        <f t="shared" si="0"/>
        <v>-9.7931914893617036E-2</v>
      </c>
      <c r="H47" s="189" t="e">
        <f>IF((ABS((#REF!-#REF!)*E47/100))&gt;0.1, (#REF!-#REF!)*E47/100, 0)</f>
        <v>#REF!</v>
      </c>
      <c r="I47" s="31"/>
    </row>
    <row r="48" spans="2:14" ht="29.15" customHeight="1" x14ac:dyDescent="0.3">
      <c r="B48" s="32" t="s">
        <v>59</v>
      </c>
      <c r="C48" s="33" t="s">
        <v>60</v>
      </c>
      <c r="D48" s="34">
        <v>60</v>
      </c>
      <c r="E48" s="34">
        <v>2.7</v>
      </c>
      <c r="F48" s="35">
        <v>62.7</v>
      </c>
      <c r="G48" s="188">
        <f t="shared" si="0"/>
        <v>-9.8719148936170231E-2</v>
      </c>
      <c r="H48" s="189" t="e">
        <f>IF((ABS((#REF!-#REF!)*E48/100))&gt;0.1, (#REF!-#REF!)*E48/100, 0)</f>
        <v>#REF!</v>
      </c>
      <c r="I48" s="31"/>
    </row>
    <row r="49" spans="2:17" ht="29.15" customHeight="1" x14ac:dyDescent="0.3">
      <c r="B49" s="32" t="s">
        <v>61</v>
      </c>
      <c r="C49" s="33" t="s">
        <v>62</v>
      </c>
      <c r="D49" s="34">
        <v>65</v>
      </c>
      <c r="E49" s="34">
        <v>2.7</v>
      </c>
      <c r="F49" s="35">
        <v>67.7</v>
      </c>
      <c r="G49" s="188">
        <f t="shared" si="0"/>
        <v>-0.10659148936170214</v>
      </c>
      <c r="H49" s="189" t="e">
        <f>IF((ABS((#REF!-#REF!)*E49/100))&gt;0.1, (#REF!-#REF!)*E49/100, 0)</f>
        <v>#REF!</v>
      </c>
      <c r="I49" s="31"/>
    </row>
    <row r="50" spans="2:17" ht="29.15" customHeight="1" x14ac:dyDescent="0.3">
      <c r="B50" s="32" t="s">
        <v>63</v>
      </c>
      <c r="C50" s="33" t="s">
        <v>64</v>
      </c>
      <c r="D50" s="34">
        <v>62</v>
      </c>
      <c r="E50" s="34">
        <v>0.2</v>
      </c>
      <c r="F50" s="35">
        <v>62.2</v>
      </c>
      <c r="G50" s="188">
        <f t="shared" si="0"/>
        <v>-9.7931914893617036E-2</v>
      </c>
      <c r="H50" s="189" t="e">
        <f>IF((ABS((#REF!-#REF!)*E50/100))&gt;0.1, (#REF!-#REF!)*E50/100, 0)</f>
        <v>#REF!</v>
      </c>
      <c r="I50" s="31"/>
    </row>
    <row r="51" spans="2:17" ht="29.15" customHeight="1" x14ac:dyDescent="0.3">
      <c r="B51" s="32" t="s">
        <v>65</v>
      </c>
      <c r="C51" s="33" t="s">
        <v>66</v>
      </c>
      <c r="D51" s="34">
        <v>40</v>
      </c>
      <c r="E51" s="34">
        <v>0.2</v>
      </c>
      <c r="F51" s="35">
        <v>40.200000000000003</v>
      </c>
      <c r="G51" s="188">
        <f t="shared" si="0"/>
        <v>-6.3293617021276602E-2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2">IF((ABS((($K$13-$K$12)/235)*F53/100))&gt;0.01, ((($K$13-$K$12)/235)*F53/100), 0)</f>
        <v>-7.9038297872340429E-2</v>
      </c>
      <c r="H53" s="207" t="e">
        <f>IF((ABS((#REF!-#REF!)*E53/100))&gt;0.1, (#REF!-#REF!)*E53/100, 0)</f>
        <v>#REF!</v>
      </c>
      <c r="I53" s="31"/>
    </row>
    <row r="54" spans="2:17" ht="45" customHeight="1" thickBot="1" x14ac:dyDescent="0.35">
      <c r="B54" s="208" t="s">
        <v>69</v>
      </c>
      <c r="C54" s="209"/>
      <c r="D54" s="209"/>
      <c r="E54" s="209"/>
      <c r="F54" s="209"/>
      <c r="G54" s="209"/>
      <c r="H54" s="210"/>
      <c r="I54" s="31"/>
    </row>
    <row r="55" spans="2:17" ht="16.5" customHeight="1" thickBot="1" x14ac:dyDescent="0.3">
      <c r="B55" s="44"/>
      <c r="C55" s="45"/>
      <c r="D55" s="46"/>
      <c r="E55" s="47"/>
      <c r="F55" s="48"/>
      <c r="G55" s="49"/>
      <c r="H55" s="49"/>
      <c r="I55" s="9"/>
    </row>
    <row r="56" spans="2:17" ht="44.15" customHeight="1" thickBot="1" x14ac:dyDescent="0.3">
      <c r="B56" s="190" t="s">
        <v>70</v>
      </c>
      <c r="C56" s="161"/>
      <c r="D56" s="161"/>
      <c r="E56" s="161"/>
      <c r="F56" s="161"/>
      <c r="G56" s="161"/>
      <c r="H56" s="162"/>
      <c r="I56" s="26"/>
    </row>
    <row r="57" spans="2:17" ht="31.5" thickBot="1" x14ac:dyDescent="0.35">
      <c r="B57" s="23" t="s">
        <v>21</v>
      </c>
      <c r="C57" s="24" t="s">
        <v>22</v>
      </c>
      <c r="D57" s="25" t="s">
        <v>23</v>
      </c>
      <c r="E57" s="25" t="s">
        <v>24</v>
      </c>
      <c r="F57" s="25" t="s">
        <v>25</v>
      </c>
      <c r="G57" s="182" t="s">
        <v>161</v>
      </c>
      <c r="H57" s="183"/>
      <c r="I57" s="31"/>
    </row>
    <row r="58" spans="2:17" ht="45" customHeight="1" thickBot="1" x14ac:dyDescent="0.35">
      <c r="B58" s="50" t="s">
        <v>71</v>
      </c>
      <c r="C58" s="51" t="s">
        <v>72</v>
      </c>
      <c r="D58" s="52">
        <v>65</v>
      </c>
      <c r="E58" s="53">
        <v>1</v>
      </c>
      <c r="F58" s="54">
        <f>D58+E58</f>
        <v>66</v>
      </c>
      <c r="G58" s="211">
        <f>IF((ABS((($K$13-$K$12)/2000)*F58/100))&gt;0.001, ((($K$13-$K$12)/2000)*F58/100), 0)</f>
        <v>-1.2209999999999999E-2</v>
      </c>
      <c r="H58" s="212" t="e">
        <f>IF((ABS((#REF!-#REF!)*E58/100))&gt;0.1, (#REF!-#REF!)*E58/100, 0)</f>
        <v>#REF!</v>
      </c>
      <c r="I58" s="31"/>
    </row>
    <row r="59" spans="2:17" ht="16.5" customHeight="1" thickBot="1" x14ac:dyDescent="0.3">
      <c r="B59" s="44"/>
      <c r="C59" s="45"/>
      <c r="D59" s="46"/>
      <c r="E59" s="47"/>
      <c r="F59" s="48"/>
      <c r="G59" s="49"/>
      <c r="H59" s="49"/>
      <c r="I59" s="9"/>
      <c r="P59" s="21"/>
      <c r="Q59" s="21"/>
    </row>
    <row r="60" spans="2:17" ht="44.15" customHeight="1" thickBot="1" x14ac:dyDescent="0.3">
      <c r="B60" s="190" t="s">
        <v>73</v>
      </c>
      <c r="C60" s="161"/>
      <c r="D60" s="161"/>
      <c r="E60" s="161"/>
      <c r="F60" s="161"/>
      <c r="G60" s="161"/>
      <c r="H60" s="162"/>
      <c r="I60" s="26"/>
      <c r="P60" s="21"/>
      <c r="Q60" s="21"/>
    </row>
    <row r="61" spans="2:17" ht="31.5" thickBot="1" x14ac:dyDescent="0.35">
      <c r="B61" s="23" t="s">
        <v>21</v>
      </c>
      <c r="C61" s="24" t="s">
        <v>22</v>
      </c>
      <c r="D61" s="25" t="s">
        <v>23</v>
      </c>
      <c r="E61" s="25" t="s">
        <v>24</v>
      </c>
      <c r="F61" s="25" t="s">
        <v>25</v>
      </c>
      <c r="G61" s="182" t="s">
        <v>162</v>
      </c>
      <c r="H61" s="183"/>
      <c r="I61" s="31"/>
      <c r="P61" s="21"/>
      <c r="Q61" s="21"/>
    </row>
    <row r="62" spans="2:17" ht="44.15" customHeight="1" thickBot="1" x14ac:dyDescent="0.3">
      <c r="B62" s="99" t="s">
        <v>74</v>
      </c>
      <c r="C62" s="100" t="s">
        <v>75</v>
      </c>
      <c r="D62" s="101">
        <v>56</v>
      </c>
      <c r="E62" s="102">
        <v>0.2</v>
      </c>
      <c r="F62" s="103">
        <v>56.2</v>
      </c>
      <c r="G62" s="200">
        <f>IF((ABS((($K$13-$K$12)/235)*F62/100))&gt;0.01, ((($K$13-$K$12)/235)*F62/100), 0)</f>
        <v>-8.8485106382978726E-2</v>
      </c>
      <c r="H62" s="201" t="e">
        <f>IF((ABS((#REF!-#REF!)*E62/100))&gt;0.1, (#REF!-#REF!)*E62/100, 0)</f>
        <v>#REF!</v>
      </c>
      <c r="I62" s="26"/>
      <c r="P62" s="21"/>
      <c r="Q62" s="21"/>
    </row>
    <row r="63" spans="2:17" ht="31.5" thickBot="1" x14ac:dyDescent="0.35">
      <c r="B63" s="23" t="s">
        <v>21</v>
      </c>
      <c r="C63" s="24" t="s">
        <v>22</v>
      </c>
      <c r="D63" s="25" t="s">
        <v>23</v>
      </c>
      <c r="E63" s="25" t="s">
        <v>24</v>
      </c>
      <c r="F63" s="25" t="s">
        <v>25</v>
      </c>
      <c r="G63" s="182" t="s">
        <v>163</v>
      </c>
      <c r="H63" s="183"/>
      <c r="I63" s="31"/>
      <c r="P63" s="21"/>
      <c r="Q63" s="21"/>
    </row>
    <row r="64" spans="2:17" ht="44.15" customHeight="1" thickBot="1" x14ac:dyDescent="0.3">
      <c r="B64" s="50" t="s">
        <v>74</v>
      </c>
      <c r="C64" s="104" t="s">
        <v>75</v>
      </c>
      <c r="D64" s="52">
        <v>56</v>
      </c>
      <c r="E64" s="53">
        <v>0.2</v>
      </c>
      <c r="F64" s="54">
        <v>56.2</v>
      </c>
      <c r="G64" s="202">
        <f>IF((ABS((($K$13-$K$12)/2000)*F64/100))&gt;0.001, ((($K$13-$K$12)/2000)*F64/100), 0)</f>
        <v>-1.0397E-2</v>
      </c>
      <c r="H64" s="203" t="e">
        <f>IF((ABS((#REF!-#REF!)*E64/100))&gt;0.1, (#REF!-#REF!)*E64/100, 0)</f>
        <v>#REF!</v>
      </c>
      <c r="I64" s="26"/>
      <c r="P64" s="21"/>
      <c r="Q64" s="21"/>
    </row>
    <row r="65" spans="2:17" ht="31.5" thickBot="1" x14ac:dyDescent="0.35">
      <c r="B65" s="23" t="s">
        <v>21</v>
      </c>
      <c r="C65" s="24" t="s">
        <v>22</v>
      </c>
      <c r="D65" s="25" t="s">
        <v>23</v>
      </c>
      <c r="E65" s="25" t="s">
        <v>24</v>
      </c>
      <c r="F65" s="25" t="s">
        <v>25</v>
      </c>
      <c r="G65" s="182" t="s">
        <v>162</v>
      </c>
      <c r="H65" s="183"/>
      <c r="I65" s="31"/>
    </row>
    <row r="66" spans="2:17" ht="44.15" customHeight="1" thickBot="1" x14ac:dyDescent="0.3">
      <c r="B66" s="27" t="s">
        <v>76</v>
      </c>
      <c r="C66" s="55" t="s">
        <v>77</v>
      </c>
      <c r="D66" s="28">
        <v>95</v>
      </c>
      <c r="E66" s="29">
        <v>0.2</v>
      </c>
      <c r="F66" s="30">
        <v>95.2</v>
      </c>
      <c r="G66" s="191">
        <f>IF((ABS((($K$13-$K$12)/235)*F66/100))&gt;0.01, ((($K$13-$K$12)/235)*F66/100), 0)</f>
        <v>-0.14988936170212766</v>
      </c>
      <c r="H66" s="192" t="e">
        <f>IF((ABS((#REF!-#REF!)*E66/100))&gt;0.1, (#REF!-#REF!)*E66/100, 0)</f>
        <v>#REF!</v>
      </c>
    </row>
    <row r="67" spans="2:17" ht="31.5" thickBot="1" x14ac:dyDescent="0.3">
      <c r="B67" s="23" t="s">
        <v>21</v>
      </c>
      <c r="C67" s="24" t="s">
        <v>22</v>
      </c>
      <c r="D67" s="25" t="s">
        <v>23</v>
      </c>
      <c r="E67" s="25" t="s">
        <v>24</v>
      </c>
      <c r="F67" s="25" t="s">
        <v>25</v>
      </c>
      <c r="G67" s="182" t="s">
        <v>163</v>
      </c>
      <c r="H67" s="183"/>
      <c r="I67" s="26"/>
      <c r="P67" s="21"/>
      <c r="Q67" s="21"/>
    </row>
    <row r="68" spans="2:17" ht="44.15" customHeight="1" thickBot="1" x14ac:dyDescent="0.35">
      <c r="B68" s="105" t="s">
        <v>78</v>
      </c>
      <c r="C68" s="106" t="s">
        <v>79</v>
      </c>
      <c r="D68" s="107">
        <v>40</v>
      </c>
      <c r="E68" s="107">
        <v>0.2</v>
      </c>
      <c r="F68" s="108">
        <v>40.200000000000003</v>
      </c>
      <c r="G68" s="193">
        <f>IF((ABS((($K$13-$K$12)/2000)*F68/100))&gt;0.001, ((($K$13-$K$12)/2000)*F68/100), 0)</f>
        <v>-7.437E-3</v>
      </c>
      <c r="H68" s="194" t="e">
        <f>IF((ABS((#REF!-#REF!)*E68/100))&gt;0.1, (#REF!-#REF!)*E68/100, 0)</f>
        <v>#REF!</v>
      </c>
      <c r="I68" s="31"/>
      <c r="P68" s="21"/>
      <c r="Q68" s="21"/>
    </row>
    <row r="69" spans="2:17" ht="44.15" customHeight="1" thickBot="1" x14ac:dyDescent="0.3">
      <c r="B69" s="195" t="s">
        <v>80</v>
      </c>
      <c r="C69" s="196"/>
      <c r="D69" s="196"/>
      <c r="E69" s="196"/>
      <c r="F69" s="196"/>
      <c r="G69" s="196"/>
      <c r="H69" s="197"/>
    </row>
    <row r="70" spans="2:17" ht="31.5" thickBot="1" x14ac:dyDescent="0.3">
      <c r="B70" s="23" t="s">
        <v>21</v>
      </c>
      <c r="C70" s="24" t="s">
        <v>22</v>
      </c>
      <c r="D70" s="25" t="s">
        <v>23</v>
      </c>
      <c r="E70" s="25" t="s">
        <v>24</v>
      </c>
      <c r="F70" s="25" t="s">
        <v>25</v>
      </c>
      <c r="G70" s="182" t="s">
        <v>164</v>
      </c>
      <c r="H70" s="183"/>
      <c r="I70" s="9"/>
    </row>
    <row r="71" spans="2:17" ht="56.25" customHeight="1" thickBot="1" x14ac:dyDescent="0.3">
      <c r="B71" s="50" t="s">
        <v>74</v>
      </c>
      <c r="C71" s="51" t="s">
        <v>75</v>
      </c>
      <c r="D71" s="52">
        <v>56</v>
      </c>
      <c r="E71" s="53">
        <v>0.2</v>
      </c>
      <c r="F71" s="54">
        <v>56.2</v>
      </c>
      <c r="G71" s="211">
        <f>IF((ABS((($K$13-$K$12)/14400)*F71/100))&gt;0.002, ((($K$13-$K$12)/14400)*F71/100), 0)</f>
        <v>0</v>
      </c>
      <c r="H71" s="212" t="e">
        <f>IF((ABS((#REF!-#REF!)*E71/100))&gt;0.1, (#REF!-#REF!)*E71/100, 0)</f>
        <v>#REF!</v>
      </c>
      <c r="I71" s="26"/>
    </row>
    <row r="72" spans="2:17" ht="18.75" customHeight="1" thickBot="1" x14ac:dyDescent="0.35">
      <c r="I72" s="31"/>
    </row>
    <row r="73" spans="2:17" ht="44.15" customHeight="1" thickBot="1" x14ac:dyDescent="0.35">
      <c r="B73" s="190" t="s">
        <v>81</v>
      </c>
      <c r="C73" s="161"/>
      <c r="D73" s="161"/>
      <c r="E73" s="161"/>
      <c r="F73" s="161"/>
      <c r="G73" s="161"/>
      <c r="H73" s="162"/>
      <c r="I73" s="31"/>
    </row>
    <row r="74" spans="2:17" ht="31.5"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3">IF((ABS(($K$13-$K$12)*F75/100))&gt;0.1, ($K$13-$K$12)*F75/100, 0)</f>
        <v>-3.4039999999999999</v>
      </c>
      <c r="H75" s="192" t="e">
        <f>IF((ABS((#REF!-#REF!)*E75/100))&gt;0.1, (#REF!-#REF!)*E75/100, 0)</f>
        <v>#REF!</v>
      </c>
      <c r="I75" s="31"/>
    </row>
    <row r="76" spans="2:17" ht="22" customHeight="1" x14ac:dyDescent="0.3">
      <c r="B76" s="59" t="s">
        <v>86</v>
      </c>
      <c r="C76" s="56" t="s">
        <v>87</v>
      </c>
      <c r="D76" s="34">
        <v>9</v>
      </c>
      <c r="E76" s="34">
        <v>0.2</v>
      </c>
      <c r="F76" s="35">
        <v>9.1999999999999993</v>
      </c>
      <c r="G76" s="188">
        <f t="shared" si="3"/>
        <v>-3.4039999999999999</v>
      </c>
      <c r="H76" s="189" t="e">
        <f>IF((ABS((#REF!-#REF!)*E76/100))&gt;0.1, (#REF!-#REF!)*E76/100, 0)</f>
        <v>#REF!</v>
      </c>
      <c r="I76" s="31"/>
    </row>
    <row r="77" spans="2:17" ht="22" customHeight="1" x14ac:dyDescent="0.3">
      <c r="B77" s="59" t="s">
        <v>88</v>
      </c>
      <c r="C77" s="56" t="s">
        <v>89</v>
      </c>
      <c r="D77" s="34">
        <v>9</v>
      </c>
      <c r="E77" s="34">
        <v>0.2</v>
      </c>
      <c r="F77" s="35">
        <v>9.1999999999999993</v>
      </c>
      <c r="G77" s="188">
        <f t="shared" si="3"/>
        <v>-3.4039999999999999</v>
      </c>
      <c r="H77" s="189" t="e">
        <f>IF((ABS((#REF!-#REF!)*E77/100))&gt;0.1, (#REF!-#REF!)*E77/100, 0)</f>
        <v>#REF!</v>
      </c>
      <c r="I77" s="31"/>
    </row>
    <row r="78" spans="2:17" ht="22" customHeight="1" x14ac:dyDescent="0.3">
      <c r="B78" s="59" t="s">
        <v>90</v>
      </c>
      <c r="C78" s="56" t="s">
        <v>91</v>
      </c>
      <c r="D78" s="34">
        <v>7.5</v>
      </c>
      <c r="E78" s="34">
        <v>0.2</v>
      </c>
      <c r="F78" s="35">
        <v>7.7</v>
      </c>
      <c r="G78" s="188">
        <f t="shared" si="3"/>
        <v>-2.8490000000000002</v>
      </c>
      <c r="H78" s="189" t="e">
        <f>IF((ABS((#REF!-#REF!)*E78/100))&gt;0.1, (#REF!-#REF!)*E78/100, 0)</f>
        <v>#REF!</v>
      </c>
      <c r="I78" s="31"/>
    </row>
    <row r="79" spans="2:17" ht="22" customHeight="1" x14ac:dyDescent="0.3">
      <c r="B79" s="59" t="s">
        <v>92</v>
      </c>
      <c r="C79" s="56" t="s">
        <v>93</v>
      </c>
      <c r="D79" s="34">
        <v>7.5</v>
      </c>
      <c r="E79" s="34">
        <v>0.2</v>
      </c>
      <c r="F79" s="35">
        <v>7.7</v>
      </c>
      <c r="G79" s="188">
        <f t="shared" si="3"/>
        <v>-2.8490000000000002</v>
      </c>
      <c r="H79" s="189" t="e">
        <f>IF((ABS((#REF!-#REF!)*E79/100))&gt;0.1, (#REF!-#REF!)*E79/100, 0)</f>
        <v>#REF!</v>
      </c>
      <c r="I79" s="31"/>
    </row>
    <row r="80" spans="2:17" ht="22" customHeight="1" x14ac:dyDescent="0.3">
      <c r="B80" s="59" t="s">
        <v>94</v>
      </c>
      <c r="C80" s="56" t="s">
        <v>95</v>
      </c>
      <c r="D80" s="34">
        <v>7.5</v>
      </c>
      <c r="E80" s="34">
        <v>0.2</v>
      </c>
      <c r="F80" s="35">
        <v>7.7</v>
      </c>
      <c r="G80" s="188">
        <f t="shared" si="3"/>
        <v>-2.8490000000000002</v>
      </c>
      <c r="H80" s="189" t="e">
        <f>IF((ABS((#REF!-#REF!)*E80/100))&gt;0.1, (#REF!-#REF!)*E80/100, 0)</f>
        <v>#REF!</v>
      </c>
      <c r="I80" s="31"/>
    </row>
    <row r="81" spans="2:14" ht="22" customHeight="1" x14ac:dyDescent="0.25">
      <c r="B81" s="59" t="s">
        <v>96</v>
      </c>
      <c r="C81" s="56" t="s">
        <v>97</v>
      </c>
      <c r="D81" s="34">
        <v>7.5</v>
      </c>
      <c r="E81" s="34">
        <v>0.2</v>
      </c>
      <c r="F81" s="35">
        <v>7.7</v>
      </c>
      <c r="G81" s="188">
        <f t="shared" si="3"/>
        <v>-2.8490000000000002</v>
      </c>
      <c r="H81" s="189" t="e">
        <f>IF((ABS((#REF!-#REF!)*E81/100))&gt;0.1, (#REF!-#REF!)*E81/100, 0)</f>
        <v>#REF!</v>
      </c>
    </row>
    <row r="82" spans="2:14" ht="22" customHeight="1" x14ac:dyDescent="0.25">
      <c r="B82" s="59" t="s">
        <v>158</v>
      </c>
      <c r="C82" s="56" t="s">
        <v>159</v>
      </c>
      <c r="D82" s="120">
        <v>13.5</v>
      </c>
      <c r="E82" s="120">
        <v>0.2</v>
      </c>
      <c r="F82" s="121">
        <v>13.7</v>
      </c>
      <c r="G82" s="188">
        <f t="shared" si="3"/>
        <v>-5.069</v>
      </c>
      <c r="H82" s="189" t="e">
        <f>IF((ABS((#REF!-#REF!)*E82/100))&gt;0.1, (#REF!-#REF!)*E82/100, 0)</f>
        <v>#REF!</v>
      </c>
      <c r="I82" s="9"/>
    </row>
    <row r="83" spans="2:14" ht="56.25" customHeight="1" thickBot="1" x14ac:dyDescent="0.3">
      <c r="B83" s="13" t="s">
        <v>98</v>
      </c>
      <c r="C83" s="60" t="s">
        <v>160</v>
      </c>
      <c r="D83" s="122">
        <v>12</v>
      </c>
      <c r="E83" s="122">
        <v>0.2</v>
      </c>
      <c r="F83" s="123">
        <v>12.2</v>
      </c>
      <c r="G83" s="186">
        <f t="shared" si="3"/>
        <v>-4.5139999999999993</v>
      </c>
      <c r="H83" s="187" t="e">
        <f>IF((ABS((#REF!-#REF!)*E83/100))&gt;0.1, (#REF!-#REF!)*E83/100, 0)</f>
        <v>#REF!</v>
      </c>
      <c r="I83" s="26"/>
    </row>
    <row r="84" spans="2:14" ht="17.25" customHeight="1" thickBot="1" x14ac:dyDescent="0.35">
      <c r="I84" s="31"/>
    </row>
    <row r="85" spans="2:14" ht="43.5" customHeight="1" thickBot="1" x14ac:dyDescent="0.35">
      <c r="B85" s="190" t="s">
        <v>99</v>
      </c>
      <c r="C85" s="161"/>
      <c r="D85" s="161"/>
      <c r="E85" s="161"/>
      <c r="F85" s="161"/>
      <c r="G85" s="161"/>
      <c r="H85" s="162"/>
      <c r="I85" s="31"/>
    </row>
    <row r="86" spans="2:14" ht="31.5" thickBot="1" x14ac:dyDescent="0.3">
      <c r="B86" s="57" t="s">
        <v>21</v>
      </c>
      <c r="C86" s="24" t="s">
        <v>22</v>
      </c>
      <c r="D86" s="25" t="s">
        <v>23</v>
      </c>
      <c r="E86" s="25" t="s">
        <v>82</v>
      </c>
      <c r="F86" s="25" t="s">
        <v>25</v>
      </c>
      <c r="G86" s="182" t="s">
        <v>83</v>
      </c>
      <c r="H86" s="183"/>
    </row>
    <row r="87" spans="2:14" ht="22" customHeight="1" x14ac:dyDescent="0.25">
      <c r="B87" s="63" t="s">
        <v>100</v>
      </c>
      <c r="C87" s="64" t="s">
        <v>101</v>
      </c>
      <c r="D87" s="65">
        <v>6.5</v>
      </c>
      <c r="E87" s="66">
        <v>1</v>
      </c>
      <c r="F87" s="67">
        <v>7.5</v>
      </c>
      <c r="G87" s="184">
        <f>IF((ABS(($K$13-$K$12)*F87/100))&gt;0.1, ($K$13-$K$12)*F87/100, 0)</f>
        <v>-2.7749999999999999</v>
      </c>
      <c r="H87" s="185" t="e">
        <f>IF((ABS((#REF!-#REF!)*E87/100))&gt;0.1, (#REF!-#REF!)*E87/100, 0)</f>
        <v>#REF!</v>
      </c>
    </row>
    <row r="88" spans="2:14" ht="43.5" customHeight="1" thickBot="1" x14ac:dyDescent="0.3">
      <c r="B88" s="68" t="s">
        <v>102</v>
      </c>
      <c r="C88" s="60" t="s">
        <v>103</v>
      </c>
      <c r="D88" s="61">
        <v>6.5</v>
      </c>
      <c r="E88" s="61">
        <v>1</v>
      </c>
      <c r="F88" s="62">
        <v>7.5</v>
      </c>
      <c r="G88" s="186">
        <f>IF((ABS(($K$13-$K$12)*F88/100))&gt;0.1, ($K$13-$K$12)*F88/100, 0)</f>
        <v>-2.7749999999999999</v>
      </c>
      <c r="H88" s="187" t="e">
        <f>IF((ABS((#REF!-#REF!)*E88/100))&gt;0.1, (#REF!-#REF!)*E88/100, 0)</f>
        <v>#REF!</v>
      </c>
    </row>
    <row r="89" spans="2:14" ht="30" customHeight="1" thickBot="1" x14ac:dyDescent="0.3"/>
    <row r="90" spans="2:14" ht="71.150000000000006" customHeight="1" thickBot="1" x14ac:dyDescent="0.3">
      <c r="B90" s="172" t="s">
        <v>104</v>
      </c>
      <c r="C90" s="173"/>
      <c r="D90" s="173"/>
      <c r="E90" s="173"/>
      <c r="F90" s="173"/>
      <c r="G90" s="173"/>
      <c r="H90" s="174"/>
    </row>
    <row r="91" spans="2:14" ht="76.5" customHeight="1" thickBot="1" x14ac:dyDescent="0.3">
      <c r="B91" s="160" t="s">
        <v>167</v>
      </c>
      <c r="C91" s="161"/>
      <c r="D91" s="161"/>
      <c r="E91" s="161"/>
      <c r="F91" s="161"/>
      <c r="G91" s="161"/>
      <c r="H91" s="162"/>
    </row>
    <row r="92" spans="2:14" ht="41.5" customHeight="1" thickBot="1" x14ac:dyDescent="0.3">
      <c r="B92" s="156"/>
      <c r="C92" s="156"/>
      <c r="D92" s="156"/>
      <c r="E92" s="156"/>
      <c r="F92" s="156"/>
      <c r="G92" s="156"/>
      <c r="H92" s="156"/>
    </row>
    <row r="93" spans="2:14" ht="33" customHeight="1" x14ac:dyDescent="0.25">
      <c r="B93" s="163" t="s">
        <v>146</v>
      </c>
      <c r="C93" s="144" t="s">
        <v>105</v>
      </c>
      <c r="D93" s="69" t="s">
        <v>106</v>
      </c>
      <c r="E93" s="175" t="s">
        <v>107</v>
      </c>
      <c r="F93" s="175"/>
      <c r="G93" s="176" t="s">
        <v>108</v>
      </c>
      <c r="H93" s="177"/>
    </row>
    <row r="94" spans="2:14" s="70" customFormat="1" ht="33" customHeight="1" thickBot="1" x14ac:dyDescent="0.4">
      <c r="B94" s="164"/>
      <c r="C94" s="181">
        <v>235</v>
      </c>
      <c r="D94" s="181"/>
      <c r="E94" s="181"/>
      <c r="F94" s="181"/>
      <c r="G94" s="178"/>
      <c r="H94" s="179"/>
      <c r="J94" s="10"/>
      <c r="K94" s="10"/>
      <c r="L94" s="10"/>
      <c r="M94" s="1"/>
      <c r="N94" s="1"/>
    </row>
    <row r="95" spans="2:14" s="70" customFormat="1" ht="33" customHeight="1" x14ac:dyDescent="0.35">
      <c r="B95" s="156"/>
      <c r="C95" s="156"/>
      <c r="D95" s="156"/>
      <c r="E95" s="156"/>
      <c r="F95" s="156"/>
      <c r="G95" s="156"/>
      <c r="H95" s="156"/>
      <c r="J95" s="10"/>
      <c r="K95" s="10"/>
      <c r="L95" s="10"/>
      <c r="M95" s="1"/>
      <c r="N95" s="1"/>
    </row>
    <row r="96" spans="2:14" s="70" customFormat="1" ht="40.5" customHeight="1" x14ac:dyDescent="0.35">
      <c r="B96" s="157" t="s">
        <v>147</v>
      </c>
      <c r="C96" s="157"/>
      <c r="D96" s="157"/>
      <c r="E96" s="157"/>
      <c r="F96" s="157"/>
      <c r="G96" s="157"/>
      <c r="H96" s="157"/>
      <c r="J96" s="10"/>
      <c r="K96" s="10"/>
      <c r="L96" s="10"/>
      <c r="M96" s="1"/>
      <c r="N96" s="1"/>
    </row>
    <row r="97" spans="2:17" s="70" customFormat="1" ht="33" customHeight="1" x14ac:dyDescent="0.35">
      <c r="B97" s="158" t="s">
        <v>109</v>
      </c>
      <c r="C97" s="158"/>
      <c r="E97" s="71"/>
      <c r="F97" s="71"/>
      <c r="G97" s="71"/>
      <c r="H97" s="71"/>
      <c r="J97" s="10"/>
      <c r="K97" s="10"/>
      <c r="L97" s="10"/>
      <c r="M97" s="1"/>
      <c r="N97" s="1"/>
    </row>
    <row r="98" spans="2:17" ht="43.5" customHeight="1" x14ac:dyDescent="0.35">
      <c r="B98" s="70"/>
      <c r="C98" s="95" t="str">
        <f>CONCATENATE(" $3.000"," +")</f>
        <v xml:space="preserve"> $3.000 +</v>
      </c>
      <c r="D98" s="96">
        <f>G22</f>
        <v>-0.15776170212765958</v>
      </c>
      <c r="E98" s="97" t="s">
        <v>140</v>
      </c>
      <c r="F98" s="72">
        <f>(3+G22)</f>
        <v>2.8422382978723406</v>
      </c>
      <c r="G98" s="16"/>
      <c r="H98" s="16"/>
    </row>
    <row r="99" spans="2:17" ht="31.5" customHeight="1" x14ac:dyDescent="0.4">
      <c r="B99" s="159" t="s">
        <v>141</v>
      </c>
      <c r="C99" s="159"/>
      <c r="D99" s="98">
        <f>F98</f>
        <v>2.8422382978723406</v>
      </c>
      <c r="E99" s="73" t="s">
        <v>110</v>
      </c>
      <c r="F99" s="70"/>
      <c r="G99" s="16"/>
      <c r="H99" s="16"/>
      <c r="I99" s="9"/>
      <c r="P99" s="21"/>
      <c r="Q99" s="21"/>
    </row>
    <row r="100" spans="2:17" ht="30" customHeight="1" thickBot="1" x14ac:dyDescent="0.4">
      <c r="B100" s="70"/>
      <c r="C100" s="70"/>
      <c r="D100" s="72"/>
      <c r="E100" s="16"/>
      <c r="F100" s="16"/>
      <c r="G100" s="16"/>
      <c r="H100" s="16"/>
    </row>
    <row r="101" spans="2:17" ht="71.150000000000006" customHeight="1" thickBot="1" x14ac:dyDescent="0.3">
      <c r="B101" s="172" t="s">
        <v>104</v>
      </c>
      <c r="C101" s="173"/>
      <c r="D101" s="173"/>
      <c r="E101" s="173"/>
      <c r="F101" s="173"/>
      <c r="G101" s="173"/>
      <c r="H101" s="174"/>
    </row>
    <row r="102" spans="2:17" ht="80.25" customHeight="1" thickBot="1" x14ac:dyDescent="0.3">
      <c r="B102" s="160" t="s">
        <v>165</v>
      </c>
      <c r="C102" s="161"/>
      <c r="D102" s="161"/>
      <c r="E102" s="161"/>
      <c r="F102" s="161"/>
      <c r="G102" s="161"/>
      <c r="H102" s="162"/>
    </row>
    <row r="103" spans="2:17" ht="41.5" customHeight="1" thickBot="1" x14ac:dyDescent="0.3">
      <c r="B103" s="156"/>
      <c r="C103" s="156"/>
      <c r="D103" s="156"/>
      <c r="E103" s="156"/>
      <c r="F103" s="156"/>
      <c r="G103" s="156"/>
      <c r="H103" s="156"/>
    </row>
    <row r="104" spans="2:17" ht="33" customHeight="1" x14ac:dyDescent="0.25">
      <c r="B104" s="163" t="s">
        <v>166</v>
      </c>
      <c r="C104" s="144" t="s">
        <v>105</v>
      </c>
      <c r="D104" s="69" t="s">
        <v>106</v>
      </c>
      <c r="E104" s="175" t="s">
        <v>107</v>
      </c>
      <c r="F104" s="175"/>
      <c r="G104" s="176" t="s">
        <v>108</v>
      </c>
      <c r="H104" s="177"/>
    </row>
    <row r="105" spans="2:17" s="70" customFormat="1" ht="33" customHeight="1" thickBot="1" x14ac:dyDescent="0.4">
      <c r="B105" s="164"/>
      <c r="C105" s="181">
        <v>2000</v>
      </c>
      <c r="D105" s="181"/>
      <c r="E105" s="181"/>
      <c r="F105" s="181"/>
      <c r="G105" s="178"/>
      <c r="H105" s="179"/>
      <c r="J105" s="10"/>
      <c r="K105" s="10"/>
      <c r="L105" s="10"/>
      <c r="M105" s="1"/>
      <c r="N105" s="1"/>
    </row>
    <row r="106" spans="2:17" s="70" customFormat="1" ht="33" customHeight="1" x14ac:dyDescent="0.35">
      <c r="B106" s="156"/>
      <c r="C106" s="156"/>
      <c r="D106" s="156"/>
      <c r="E106" s="156"/>
      <c r="F106" s="156"/>
      <c r="G106" s="156"/>
      <c r="H106" s="156"/>
      <c r="J106" s="10"/>
      <c r="K106" s="10"/>
      <c r="L106" s="10"/>
      <c r="M106" s="1"/>
      <c r="N106" s="1"/>
    </row>
    <row r="107" spans="2:17" s="70" customFormat="1" ht="40.5" customHeight="1" x14ac:dyDescent="0.35">
      <c r="B107" s="157" t="s">
        <v>168</v>
      </c>
      <c r="C107" s="157"/>
      <c r="D107" s="157"/>
      <c r="E107" s="157"/>
      <c r="F107" s="157"/>
      <c r="G107" s="157"/>
      <c r="H107" s="157"/>
      <c r="J107" s="10"/>
      <c r="K107" s="10"/>
      <c r="L107" s="10"/>
      <c r="M107" s="1"/>
      <c r="N107" s="1"/>
    </row>
    <row r="108" spans="2:17" s="70" customFormat="1" ht="33" customHeight="1" x14ac:dyDescent="0.35">
      <c r="B108" s="158" t="s">
        <v>109</v>
      </c>
      <c r="C108" s="158"/>
      <c r="E108" s="71"/>
      <c r="F108" s="71"/>
      <c r="G108" s="71"/>
      <c r="H108" s="71"/>
      <c r="J108" s="10"/>
      <c r="K108" s="10"/>
      <c r="L108" s="10"/>
      <c r="M108" s="1"/>
      <c r="N108" s="1"/>
    </row>
    <row r="109" spans="2:17" ht="43.5" customHeight="1" x14ac:dyDescent="0.35">
      <c r="B109" s="70"/>
      <c r="C109" s="95" t="str">
        <f>CONCATENATE(" $0.550"," +")</f>
        <v xml:space="preserve"> $0.550 +</v>
      </c>
      <c r="D109" s="96">
        <f>G58</f>
        <v>-1.2209999999999999E-2</v>
      </c>
      <c r="E109" s="97" t="s">
        <v>140</v>
      </c>
      <c r="F109" s="72">
        <f>(0.55+G58)</f>
        <v>0.53778999999999999</v>
      </c>
      <c r="G109" s="16"/>
      <c r="H109" s="16"/>
    </row>
    <row r="110" spans="2:17" ht="31.5" customHeight="1" x14ac:dyDescent="0.4">
      <c r="B110" s="159" t="s">
        <v>141</v>
      </c>
      <c r="C110" s="159"/>
      <c r="D110" s="98">
        <f>F109</f>
        <v>0.53778999999999999</v>
      </c>
      <c r="E110" s="73" t="s">
        <v>116</v>
      </c>
      <c r="F110" s="70"/>
      <c r="G110" s="16"/>
      <c r="H110" s="16"/>
      <c r="I110" s="9"/>
      <c r="P110" s="21"/>
      <c r="Q110" s="21"/>
    </row>
    <row r="111" spans="2:17" ht="30" customHeight="1" thickBot="1" x14ac:dyDescent="0.4">
      <c r="B111" s="70"/>
      <c r="C111" s="70"/>
      <c r="D111" s="72"/>
      <c r="E111" s="16"/>
      <c r="F111" s="16"/>
      <c r="G111" s="16"/>
      <c r="H111" s="16"/>
    </row>
    <row r="112" spans="2:17" ht="71.150000000000006" customHeight="1" thickBot="1" x14ac:dyDescent="0.3">
      <c r="B112" s="172" t="s">
        <v>104</v>
      </c>
      <c r="C112" s="173"/>
      <c r="D112" s="173"/>
      <c r="E112" s="173"/>
      <c r="F112" s="173"/>
      <c r="G112" s="173"/>
      <c r="H112" s="174"/>
    </row>
    <row r="113" spans="2:17" ht="110.25" customHeight="1" thickBot="1" x14ac:dyDescent="0.3">
      <c r="B113" s="160" t="s">
        <v>111</v>
      </c>
      <c r="C113" s="161"/>
      <c r="D113" s="161"/>
      <c r="E113" s="161"/>
      <c r="F113" s="161"/>
      <c r="G113" s="161"/>
      <c r="H113" s="162"/>
    </row>
    <row r="114" spans="2:17" ht="38.5" customHeight="1" thickBot="1" x14ac:dyDescent="0.3">
      <c r="B114" s="156"/>
      <c r="C114" s="156"/>
      <c r="D114" s="156"/>
      <c r="E114" s="156"/>
      <c r="F114" s="156"/>
      <c r="G114" s="156"/>
      <c r="H114" s="156"/>
    </row>
    <row r="115" spans="2:17" ht="33" customHeight="1" x14ac:dyDescent="0.25">
      <c r="B115" s="163" t="s">
        <v>145</v>
      </c>
      <c r="C115" s="144" t="s">
        <v>105</v>
      </c>
      <c r="D115" s="69" t="s">
        <v>106</v>
      </c>
      <c r="E115" s="175" t="s">
        <v>107</v>
      </c>
      <c r="F115" s="175"/>
      <c r="G115" s="176" t="s">
        <v>112</v>
      </c>
      <c r="H115" s="177"/>
    </row>
    <row r="116" spans="2:17" s="70" customFormat="1" ht="33" customHeight="1" thickBot="1" x14ac:dyDescent="0.4">
      <c r="B116" s="164"/>
      <c r="C116" s="181">
        <v>235</v>
      </c>
      <c r="D116" s="181"/>
      <c r="E116" s="181"/>
      <c r="F116" s="181"/>
      <c r="G116" s="178"/>
      <c r="H116" s="179"/>
      <c r="J116" s="10"/>
      <c r="K116" s="10"/>
      <c r="L116" s="10"/>
      <c r="M116" s="1"/>
      <c r="N116" s="1"/>
    </row>
    <row r="117" spans="2:17" s="70" customFormat="1" ht="33" customHeight="1" x14ac:dyDescent="0.35">
      <c r="B117" s="156"/>
      <c r="C117" s="156"/>
      <c r="D117" s="156"/>
      <c r="E117" s="156"/>
      <c r="F117" s="156"/>
      <c r="G117" s="156"/>
      <c r="H117" s="156"/>
      <c r="J117" s="10"/>
      <c r="K117" s="10"/>
      <c r="L117" s="10"/>
      <c r="M117" s="1"/>
      <c r="N117" s="1"/>
    </row>
    <row r="118" spans="2:17" s="70" customFormat="1" ht="40.5" customHeight="1" x14ac:dyDescent="0.35">
      <c r="B118" s="157" t="s">
        <v>113</v>
      </c>
      <c r="C118" s="157"/>
      <c r="D118" s="157"/>
      <c r="E118" s="157"/>
      <c r="F118" s="157"/>
      <c r="G118" s="157"/>
      <c r="H118" s="157"/>
      <c r="J118" s="10"/>
      <c r="K118" s="10"/>
      <c r="L118" s="10"/>
      <c r="M118" s="1"/>
      <c r="N118" s="1"/>
    </row>
    <row r="119" spans="2:17" s="70" customFormat="1" ht="33" customHeight="1" x14ac:dyDescent="0.35">
      <c r="B119" s="158" t="s">
        <v>109</v>
      </c>
      <c r="C119" s="158"/>
      <c r="E119" s="71"/>
      <c r="F119" s="71"/>
      <c r="G119" s="71"/>
      <c r="H119" s="71"/>
      <c r="J119" s="10"/>
      <c r="K119" s="10"/>
      <c r="L119" s="10"/>
      <c r="M119" s="1"/>
      <c r="N119" s="1"/>
    </row>
    <row r="120" spans="2:17" ht="43.5" customHeight="1" x14ac:dyDescent="0.35">
      <c r="B120" s="70"/>
      <c r="C120" s="95" t="str">
        <f>CONCATENATE(" $45.000"," +")</f>
        <v xml:space="preserve"> $45.000 +</v>
      </c>
      <c r="D120" s="96">
        <f>G62</f>
        <v>-8.8485106382978726E-2</v>
      </c>
      <c r="E120" s="97" t="s">
        <v>140</v>
      </c>
      <c r="F120" s="72">
        <f>(45+G62)</f>
        <v>44.911514893617024</v>
      </c>
      <c r="G120" s="16"/>
      <c r="H120" s="16"/>
    </row>
    <row r="121" spans="2:17" ht="33" customHeight="1" x14ac:dyDescent="0.4">
      <c r="B121" s="159" t="s">
        <v>141</v>
      </c>
      <c r="C121" s="159"/>
      <c r="D121" s="98">
        <f>F120</f>
        <v>44.911514893617024</v>
      </c>
      <c r="E121" s="73" t="s">
        <v>110</v>
      </c>
      <c r="F121" s="70"/>
      <c r="G121" s="16"/>
      <c r="H121" s="16"/>
      <c r="I121" s="9"/>
      <c r="P121" s="21"/>
      <c r="Q121" s="21"/>
    </row>
    <row r="122" spans="2:17" ht="30" customHeight="1" thickBot="1" x14ac:dyDescent="0.4">
      <c r="B122" s="70"/>
      <c r="C122" s="70"/>
      <c r="D122" s="72"/>
      <c r="E122" s="16"/>
      <c r="F122" s="16"/>
      <c r="G122" s="16"/>
      <c r="H122" s="16"/>
    </row>
    <row r="123" spans="2:17" ht="71.150000000000006" customHeight="1" thickBot="1" x14ac:dyDescent="0.3">
      <c r="B123" s="172" t="s">
        <v>104</v>
      </c>
      <c r="C123" s="173"/>
      <c r="D123" s="173"/>
      <c r="E123" s="173"/>
      <c r="F123" s="173"/>
      <c r="G123" s="173"/>
      <c r="H123" s="174"/>
    </row>
    <row r="124" spans="2:17" ht="74.25" customHeight="1" thickBot="1" x14ac:dyDescent="0.3">
      <c r="B124" s="160" t="s">
        <v>114</v>
      </c>
      <c r="C124" s="161"/>
      <c r="D124" s="161"/>
      <c r="E124" s="161"/>
      <c r="F124" s="161"/>
      <c r="G124" s="161"/>
      <c r="H124" s="162"/>
    </row>
    <row r="125" spans="2:17" ht="33.65" customHeight="1" thickBot="1" x14ac:dyDescent="0.3">
      <c r="B125" s="156"/>
      <c r="C125" s="156"/>
      <c r="D125" s="156"/>
      <c r="E125" s="156"/>
      <c r="F125" s="156"/>
      <c r="G125" s="156"/>
      <c r="H125" s="156"/>
    </row>
    <row r="126" spans="2:17" ht="33" customHeight="1" x14ac:dyDescent="0.25">
      <c r="B126" s="163" t="s">
        <v>144</v>
      </c>
      <c r="C126" s="144" t="s">
        <v>105</v>
      </c>
      <c r="D126" s="69" t="s">
        <v>106</v>
      </c>
      <c r="E126" s="175" t="s">
        <v>107</v>
      </c>
      <c r="F126" s="175"/>
      <c r="G126" s="176" t="s">
        <v>112</v>
      </c>
      <c r="H126" s="177"/>
    </row>
    <row r="127" spans="2:17" s="70" customFormat="1" ht="33" customHeight="1" thickBot="1" x14ac:dyDescent="0.4">
      <c r="B127" s="164"/>
      <c r="C127" s="181">
        <v>2000</v>
      </c>
      <c r="D127" s="181"/>
      <c r="E127" s="181"/>
      <c r="F127" s="181"/>
      <c r="G127" s="178"/>
      <c r="H127" s="179"/>
      <c r="J127" s="10"/>
      <c r="K127" s="10"/>
      <c r="L127" s="10"/>
      <c r="M127" s="1"/>
      <c r="N127" s="1"/>
    </row>
    <row r="128" spans="2:17" s="70" customFormat="1" ht="33" customHeight="1" x14ac:dyDescent="0.35">
      <c r="B128" s="156"/>
      <c r="C128" s="156"/>
      <c r="D128" s="156"/>
      <c r="E128" s="156"/>
      <c r="F128" s="156"/>
      <c r="G128" s="156"/>
      <c r="H128" s="156"/>
      <c r="J128" s="10"/>
      <c r="K128" s="10"/>
      <c r="L128" s="10"/>
      <c r="M128" s="1"/>
      <c r="N128" s="1"/>
    </row>
    <row r="129" spans="2:17" s="70" customFormat="1" ht="40.5" customHeight="1" x14ac:dyDescent="0.35">
      <c r="B129" s="157" t="s">
        <v>115</v>
      </c>
      <c r="C129" s="157"/>
      <c r="D129" s="157"/>
      <c r="E129" s="157"/>
      <c r="F129" s="157"/>
      <c r="G129" s="157"/>
      <c r="H129" s="157"/>
      <c r="J129" s="10"/>
      <c r="K129" s="10"/>
      <c r="L129" s="10"/>
      <c r="M129" s="1"/>
      <c r="N129" s="1"/>
    </row>
    <row r="130" spans="2:17" s="70" customFormat="1" ht="33" customHeight="1" x14ac:dyDescent="0.35">
      <c r="B130" s="158" t="s">
        <v>109</v>
      </c>
      <c r="C130" s="158"/>
      <c r="E130" s="71"/>
      <c r="F130" s="71"/>
      <c r="G130" s="71"/>
      <c r="H130" s="71"/>
      <c r="J130" s="10"/>
      <c r="K130" s="10"/>
      <c r="L130" s="10"/>
      <c r="M130" s="1"/>
      <c r="N130" s="1"/>
    </row>
    <row r="131" spans="2:17" ht="43.5" customHeight="1" x14ac:dyDescent="0.35">
      <c r="B131" s="70"/>
      <c r="C131" s="95" t="str">
        <f>CONCATENATE(" $45.000"," +")</f>
        <v xml:space="preserve"> $45.000 +</v>
      </c>
      <c r="D131" s="96">
        <f>G68</f>
        <v>-7.437E-3</v>
      </c>
      <c r="E131" s="97" t="s">
        <v>140</v>
      </c>
      <c r="F131" s="72">
        <f>(45+G68)</f>
        <v>44.992562999999997</v>
      </c>
      <c r="G131" s="16"/>
      <c r="H131" s="16"/>
    </row>
    <row r="132" spans="2:17" ht="34" customHeight="1" x14ac:dyDescent="0.4">
      <c r="B132" s="159" t="s">
        <v>141</v>
      </c>
      <c r="C132" s="159"/>
      <c r="D132" s="98">
        <f>F131</f>
        <v>44.992562999999997</v>
      </c>
      <c r="E132" s="73" t="s">
        <v>116</v>
      </c>
      <c r="F132" s="70"/>
      <c r="G132" s="16"/>
      <c r="H132" s="16"/>
      <c r="I132" s="9"/>
      <c r="P132" s="21"/>
      <c r="Q132" s="21"/>
    </row>
    <row r="133" spans="2:17" ht="30" customHeight="1" thickBot="1" x14ac:dyDescent="0.4">
      <c r="B133" s="70"/>
      <c r="C133" s="70"/>
      <c r="D133" s="72"/>
      <c r="E133" s="16"/>
      <c r="F133" s="16"/>
      <c r="G133" s="16"/>
      <c r="H133" s="16"/>
    </row>
    <row r="134" spans="2:17" ht="71.150000000000006" customHeight="1" thickBot="1" x14ac:dyDescent="0.3">
      <c r="B134" s="172" t="s">
        <v>104</v>
      </c>
      <c r="C134" s="173"/>
      <c r="D134" s="173"/>
      <c r="E134" s="173"/>
      <c r="F134" s="173"/>
      <c r="G134" s="173"/>
      <c r="H134" s="174"/>
    </row>
    <row r="135" spans="2:17" ht="74.25" customHeight="1" thickBot="1" x14ac:dyDescent="0.3">
      <c r="B135" s="160" t="s">
        <v>117</v>
      </c>
      <c r="C135" s="161"/>
      <c r="D135" s="161"/>
      <c r="E135" s="161"/>
      <c r="F135" s="161"/>
      <c r="G135" s="161"/>
      <c r="H135" s="162"/>
    </row>
    <row r="136" spans="2:17" ht="69" customHeight="1" thickBot="1" x14ac:dyDescent="0.3">
      <c r="B136" s="156"/>
      <c r="C136" s="156"/>
      <c r="D136" s="156"/>
      <c r="E136" s="156"/>
      <c r="F136" s="156"/>
      <c r="G136" s="156"/>
      <c r="H136" s="156"/>
    </row>
    <row r="137" spans="2:17" ht="33" customHeight="1" x14ac:dyDescent="0.25">
      <c r="B137" s="163" t="s">
        <v>143</v>
      </c>
      <c r="C137" s="144" t="s">
        <v>105</v>
      </c>
      <c r="D137" s="69" t="s">
        <v>106</v>
      </c>
      <c r="E137" s="175" t="s">
        <v>107</v>
      </c>
      <c r="F137" s="175"/>
      <c r="G137" s="176" t="s">
        <v>108</v>
      </c>
      <c r="H137" s="177"/>
    </row>
    <row r="138" spans="2:17" s="70" customFormat="1" ht="33" customHeight="1" thickBot="1" x14ac:dyDescent="0.4">
      <c r="B138" s="164"/>
      <c r="C138" s="180">
        <v>14400</v>
      </c>
      <c r="D138" s="181"/>
      <c r="E138" s="181"/>
      <c r="F138" s="181"/>
      <c r="G138" s="178"/>
      <c r="H138" s="179"/>
      <c r="J138" s="10"/>
      <c r="K138" s="10"/>
      <c r="L138" s="10"/>
      <c r="M138" s="1"/>
      <c r="N138" s="1"/>
    </row>
    <row r="139" spans="2:17" s="70" customFormat="1" ht="33" customHeight="1" x14ac:dyDescent="0.35">
      <c r="B139" s="156"/>
      <c r="C139" s="156"/>
      <c r="D139" s="156"/>
      <c r="E139" s="156"/>
      <c r="F139" s="156"/>
      <c r="G139" s="156"/>
      <c r="H139" s="156"/>
      <c r="J139" s="10"/>
      <c r="K139" s="10"/>
      <c r="L139" s="10"/>
      <c r="M139" s="1"/>
      <c r="N139" s="1"/>
    </row>
    <row r="140" spans="2:17" s="70" customFormat="1" ht="40.5" customHeight="1" x14ac:dyDescent="0.35">
      <c r="B140" s="157" t="s">
        <v>148</v>
      </c>
      <c r="C140" s="157"/>
      <c r="D140" s="157"/>
      <c r="E140" s="157"/>
      <c r="F140" s="157"/>
      <c r="G140" s="157"/>
      <c r="H140" s="157"/>
      <c r="J140" s="10"/>
      <c r="K140" s="10"/>
      <c r="L140" s="10"/>
      <c r="M140" s="1"/>
      <c r="N140" s="1"/>
    </row>
    <row r="141" spans="2:17" s="70" customFormat="1" ht="33" customHeight="1" x14ac:dyDescent="0.35">
      <c r="B141" s="158" t="s">
        <v>109</v>
      </c>
      <c r="C141" s="158"/>
      <c r="E141" s="71"/>
      <c r="F141" s="71"/>
      <c r="G141" s="71"/>
      <c r="H141" s="71"/>
      <c r="J141" s="10"/>
      <c r="K141" s="10"/>
      <c r="L141" s="10"/>
      <c r="M141" s="1"/>
      <c r="N141" s="1"/>
    </row>
    <row r="142" spans="2:17" ht="43.5" customHeight="1" x14ac:dyDescent="0.35">
      <c r="B142" s="70"/>
      <c r="C142" s="95" t="str">
        <f>CONCATENATE(" $1,500.000"," +")</f>
        <v xml:space="preserve"> $1,500.000 +</v>
      </c>
      <c r="D142" s="96">
        <f>G71</f>
        <v>0</v>
      </c>
      <c r="E142" s="97" t="s">
        <v>140</v>
      </c>
      <c r="F142" s="72">
        <f>(1500+G71)</f>
        <v>1500</v>
      </c>
      <c r="G142" s="16"/>
      <c r="H142" s="16"/>
    </row>
    <row r="143" spans="2:17" ht="27" customHeight="1" x14ac:dyDescent="0.4">
      <c r="B143" s="159" t="s">
        <v>141</v>
      </c>
      <c r="C143" s="159"/>
      <c r="D143" s="98">
        <f>F142</f>
        <v>1500</v>
      </c>
      <c r="E143" s="171" t="s">
        <v>118</v>
      </c>
      <c r="F143" s="171"/>
      <c r="G143" s="16"/>
      <c r="H143" s="70"/>
      <c r="I143" s="9"/>
      <c r="P143" s="21"/>
      <c r="Q143" s="21"/>
    </row>
    <row r="144" spans="2:17" ht="30" customHeight="1" thickBot="1" x14ac:dyDescent="0.4">
      <c r="B144" s="70"/>
      <c r="C144" s="70"/>
      <c r="D144" s="72"/>
      <c r="E144" s="16"/>
      <c r="F144" s="16"/>
      <c r="G144" s="16"/>
      <c r="H144" s="16"/>
    </row>
    <row r="145" spans="2:15" ht="71.150000000000006" customHeight="1" thickBot="1" x14ac:dyDescent="0.3">
      <c r="B145" s="172" t="s">
        <v>104</v>
      </c>
      <c r="C145" s="173"/>
      <c r="D145" s="173"/>
      <c r="E145" s="173"/>
      <c r="F145" s="173"/>
      <c r="G145" s="173"/>
      <c r="H145" s="174"/>
    </row>
    <row r="146" spans="2:15" ht="74.25" customHeight="1" thickBot="1" x14ac:dyDescent="0.3">
      <c r="B146" s="160" t="s">
        <v>150</v>
      </c>
      <c r="C146" s="161"/>
      <c r="D146" s="161"/>
      <c r="E146" s="161"/>
      <c r="F146" s="161"/>
      <c r="G146" s="161"/>
      <c r="H146" s="162"/>
    </row>
    <row r="147" spans="2:15" ht="18.75" customHeight="1" thickBot="1" x14ac:dyDescent="0.3">
      <c r="B147" s="156"/>
      <c r="C147" s="156"/>
      <c r="D147" s="156"/>
      <c r="E147" s="156"/>
      <c r="F147" s="156"/>
      <c r="G147" s="156"/>
      <c r="H147" s="156"/>
    </row>
    <row r="148" spans="2:15" ht="33" customHeight="1" x14ac:dyDescent="0.25">
      <c r="B148" s="163" t="s">
        <v>142</v>
      </c>
      <c r="C148" s="165" t="s">
        <v>105</v>
      </c>
      <c r="D148" s="167" t="s">
        <v>106</v>
      </c>
      <c r="E148" s="165" t="s">
        <v>107</v>
      </c>
      <c r="F148" s="165"/>
      <c r="G148" s="165" t="s">
        <v>108</v>
      </c>
      <c r="H148" s="169"/>
    </row>
    <row r="149" spans="2:15" s="70" customFormat="1" ht="33" customHeight="1" thickBot="1" x14ac:dyDescent="0.4">
      <c r="B149" s="164"/>
      <c r="C149" s="166"/>
      <c r="D149" s="168"/>
      <c r="E149" s="166"/>
      <c r="F149" s="166"/>
      <c r="G149" s="166"/>
      <c r="H149" s="170"/>
      <c r="J149" s="10"/>
      <c r="K149" s="10"/>
      <c r="L149" s="10"/>
      <c r="M149" s="1"/>
      <c r="N149" s="1"/>
    </row>
    <row r="150" spans="2:15" s="70" customFormat="1" ht="33" customHeight="1" x14ac:dyDescent="0.35">
      <c r="B150" s="156"/>
      <c r="C150" s="156"/>
      <c r="D150" s="156"/>
      <c r="E150" s="156"/>
      <c r="F150" s="156"/>
      <c r="G150" s="156"/>
      <c r="H150" s="156"/>
      <c r="J150" s="10"/>
      <c r="K150" s="10"/>
      <c r="L150" s="10"/>
      <c r="M150" s="1"/>
      <c r="N150" s="1"/>
    </row>
    <row r="151" spans="2:15" s="70" customFormat="1" ht="40.5" customHeight="1" x14ac:dyDescent="0.35">
      <c r="B151" s="157" t="s">
        <v>149</v>
      </c>
      <c r="C151" s="157"/>
      <c r="D151" s="157"/>
      <c r="E151" s="157"/>
      <c r="F151" s="157"/>
      <c r="G151" s="157"/>
      <c r="H151" s="157"/>
      <c r="J151" s="10"/>
      <c r="K151" s="10"/>
      <c r="L151" s="10"/>
      <c r="M151" s="1"/>
      <c r="N151" s="1"/>
    </row>
    <row r="152" spans="2:15" s="70" customFormat="1" ht="33" customHeight="1" x14ac:dyDescent="0.35">
      <c r="B152" s="158" t="s">
        <v>109</v>
      </c>
      <c r="C152" s="158"/>
      <c r="E152" s="71"/>
      <c r="F152" s="71"/>
      <c r="G152" s="71"/>
      <c r="H152" s="71"/>
      <c r="J152" s="10"/>
      <c r="K152" s="10"/>
      <c r="L152" s="10"/>
      <c r="M152" s="1"/>
      <c r="N152" s="1"/>
    </row>
    <row r="153" spans="2:15" ht="17.5" x14ac:dyDescent="0.35">
      <c r="B153" s="70"/>
      <c r="C153" s="95" t="str">
        <f>CONCATENATE(" $200.000"," +")</f>
        <v xml:space="preserve"> $200.000 +</v>
      </c>
      <c r="D153" s="96">
        <f>G75</f>
        <v>-3.4039999999999999</v>
      </c>
      <c r="E153" s="97" t="s">
        <v>140</v>
      </c>
      <c r="F153" s="72">
        <f>(200+G75)</f>
        <v>196.596</v>
      </c>
      <c r="G153" s="16"/>
      <c r="H153" s="16"/>
      <c r="O153" s="21"/>
    </row>
    <row r="154" spans="2:15" ht="18" x14ac:dyDescent="0.4">
      <c r="B154" s="159" t="s">
        <v>141</v>
      </c>
      <c r="C154" s="159"/>
      <c r="D154" s="98">
        <f>F153</f>
        <v>196.596</v>
      </c>
      <c r="E154" s="73" t="s">
        <v>12</v>
      </c>
      <c r="F154" s="73"/>
      <c r="G154" s="16"/>
      <c r="H154" s="70"/>
      <c r="O154" s="21"/>
    </row>
    <row r="155" spans="2:15" ht="17.5" x14ac:dyDescent="0.35">
      <c r="B155" s="70"/>
      <c r="C155" s="70"/>
      <c r="D155" s="72"/>
      <c r="E155" s="16"/>
      <c r="F155" s="16"/>
      <c r="G155" s="16"/>
      <c r="H155" s="16"/>
      <c r="O155" s="21"/>
    </row>
    <row r="156" spans="2:15" x14ac:dyDescent="0.25">
      <c r="O156" s="21"/>
    </row>
  </sheetData>
  <sheetProtection algorithmName="SHA-512" hashValue="tD6fBQ2kdLTuBRbMWBK306uwjtfDRd8dfZDZkgKSKpJPuvrM3fsUcYfy8pwr0oBZtmPxFbloiiBZqzxtqKZUhQ==" saltValue="qKZgsgqvn5UjL5bf7eW8GQ==" spinCount="100000" sheet="1" formatColumns="0" formatRows="0"/>
  <mergeCells count="157">
    <mergeCell ref="B150:H150"/>
    <mergeCell ref="B151:H151"/>
    <mergeCell ref="B152:C152"/>
    <mergeCell ref="B154:C154"/>
    <mergeCell ref="B146:H146"/>
    <mergeCell ref="B147:H147"/>
    <mergeCell ref="B148:B149"/>
    <mergeCell ref="C148:C149"/>
    <mergeCell ref="D148:D149"/>
    <mergeCell ref="E148:F149"/>
    <mergeCell ref="G148:H149"/>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14:H114"/>
    <mergeCell ref="B115:B116"/>
    <mergeCell ref="E115:F115"/>
    <mergeCell ref="G115:H116"/>
    <mergeCell ref="C116:F116"/>
    <mergeCell ref="B117:H117"/>
    <mergeCell ref="B106:H106"/>
    <mergeCell ref="B107:H107"/>
    <mergeCell ref="B108:C108"/>
    <mergeCell ref="B110:C110"/>
    <mergeCell ref="B112:H112"/>
    <mergeCell ref="B113:H113"/>
    <mergeCell ref="B97:C97"/>
    <mergeCell ref="B99:C99"/>
    <mergeCell ref="B101:H101"/>
    <mergeCell ref="B102:H102"/>
    <mergeCell ref="B103:H103"/>
    <mergeCell ref="B104:B105"/>
    <mergeCell ref="E104:F104"/>
    <mergeCell ref="G104:H105"/>
    <mergeCell ref="C105:F105"/>
    <mergeCell ref="B93:B94"/>
    <mergeCell ref="E93:F93"/>
    <mergeCell ref="G93:H94"/>
    <mergeCell ref="C94:F94"/>
    <mergeCell ref="B95:H95"/>
    <mergeCell ref="B96:H96"/>
    <mergeCell ref="G86:H86"/>
    <mergeCell ref="G87:H87"/>
    <mergeCell ref="G88:H88"/>
    <mergeCell ref="B90:H90"/>
    <mergeCell ref="B91:H91"/>
    <mergeCell ref="B92:H92"/>
    <mergeCell ref="G79:H79"/>
    <mergeCell ref="G80:H80"/>
    <mergeCell ref="G81:H81"/>
    <mergeCell ref="G82:H82"/>
    <mergeCell ref="G83:H83"/>
    <mergeCell ref="B85:H85"/>
    <mergeCell ref="B73:H73"/>
    <mergeCell ref="G74:H74"/>
    <mergeCell ref="G75:H75"/>
    <mergeCell ref="G76:H76"/>
    <mergeCell ref="G77:H77"/>
    <mergeCell ref="G78:H78"/>
    <mergeCell ref="G66:H66"/>
    <mergeCell ref="G67:H67"/>
    <mergeCell ref="G68:H68"/>
    <mergeCell ref="B69:H69"/>
    <mergeCell ref="G70:H70"/>
    <mergeCell ref="G71:H71"/>
    <mergeCell ref="B60:H60"/>
    <mergeCell ref="G61:H61"/>
    <mergeCell ref="G62:H62"/>
    <mergeCell ref="G63:H63"/>
    <mergeCell ref="G64:H64"/>
    <mergeCell ref="G65:H65"/>
    <mergeCell ref="G52:H52"/>
    <mergeCell ref="G53:H53"/>
    <mergeCell ref="B54:H54"/>
    <mergeCell ref="B56:H56"/>
    <mergeCell ref="G57:H57"/>
    <mergeCell ref="G58:H58"/>
    <mergeCell ref="G46:H46"/>
    <mergeCell ref="G47:H47"/>
    <mergeCell ref="G48:H48"/>
    <mergeCell ref="G49:H49"/>
    <mergeCell ref="G50:H50"/>
    <mergeCell ref="G51:H51"/>
    <mergeCell ref="G40:H40"/>
    <mergeCell ref="G41:H41"/>
    <mergeCell ref="G42:H42"/>
    <mergeCell ref="G43:H43"/>
    <mergeCell ref="G44:H44"/>
    <mergeCell ref="G45:H45"/>
    <mergeCell ref="G34:H34"/>
    <mergeCell ref="G35:H35"/>
    <mergeCell ref="G36:H36"/>
    <mergeCell ref="G37:H37"/>
    <mergeCell ref="G38:H38"/>
    <mergeCell ref="G39:H39"/>
    <mergeCell ref="G28:H28"/>
    <mergeCell ref="G29:H29"/>
    <mergeCell ref="G30:H30"/>
    <mergeCell ref="G31:H31"/>
    <mergeCell ref="G32:H32"/>
    <mergeCell ref="G33:H33"/>
    <mergeCell ref="G22:H22"/>
    <mergeCell ref="G23:H23"/>
    <mergeCell ref="G24:H24"/>
    <mergeCell ref="G25:H25"/>
    <mergeCell ref="G26:H26"/>
    <mergeCell ref="G27:H27"/>
    <mergeCell ref="B16:H16"/>
    <mergeCell ref="B17:H17"/>
    <mergeCell ref="B18:H18"/>
    <mergeCell ref="B19:H19"/>
    <mergeCell ref="B20:H20"/>
    <mergeCell ref="G21:H21"/>
    <mergeCell ref="B11:H11"/>
    <mergeCell ref="J11:K11"/>
    <mergeCell ref="B12:E12"/>
    <mergeCell ref="B13:H13"/>
    <mergeCell ref="B14:H14"/>
    <mergeCell ref="B15:H15"/>
    <mergeCell ref="J6:K6"/>
    <mergeCell ref="M6:N8"/>
    <mergeCell ref="B7:E7"/>
    <mergeCell ref="B8:H8"/>
    <mergeCell ref="B9:H9"/>
    <mergeCell ref="B10:C10"/>
    <mergeCell ref="D10:F10"/>
    <mergeCell ref="B1:D1"/>
    <mergeCell ref="C3:E3"/>
    <mergeCell ref="G3:H3"/>
    <mergeCell ref="C4:E4"/>
    <mergeCell ref="G4:H4"/>
    <mergeCell ref="B6:E6"/>
    <mergeCell ref="F6:G6"/>
  </mergeCells>
  <dataValidations count="5">
    <dataValidation type="list" allowBlank="1" showInputMessage="1" showErrorMessage="1" sqref="K8" xr:uid="{9990DC4C-E427-4FF8-A881-1A1BD6E30E94}">
      <formula1>"2024,2025,2026,2027,2028"</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DC232F5A-F4EB-4991-94CA-2218B83F01C0}">
      <formula1>$N$9:$N$9</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39E1633C-BF42-4844-82A5-D68EFE319A74}">
      <formula1>#REF!</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FB26AF68-99FB-4EED-9677-6B1EDA8F6C61}">
      <formula1>$M$11:$M$22</formula1>
    </dataValidation>
    <dataValidation type="list" allowBlank="1" showInputMessage="1" showErrorMessage="1" sqref="K13" xr:uid="{C319D3F3-3FE2-4796-90CA-35F949BBBF40}">
      <formula1>$N$9:$N$42</formula1>
    </dataValidation>
  </dataValidations>
  <hyperlinks>
    <hyperlink ref="M9" r:id="rId1" display="https://www.dot.ny.gov/main/business-center/contractors/construction-division/fuel-asphalt-steel-price-adjustments?nd=nysdot" xr:uid="{CBD75675-72E2-4C41-B1F8-79F10FA5EE6F}"/>
  </hyperlinks>
  <printOptions horizontalCentered="1"/>
  <pageMargins left="0.25" right="0.25" top="0.75" bottom="0.75" header="0.3" footer="0.3"/>
  <pageSetup scale="53"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8EA2A-1137-4339-AA84-DAB156544D31}">
  <dimension ref="B1:Q156"/>
  <sheetViews>
    <sheetView showGridLines="0" showRowColHeaders="0" zoomScaleNormal="100" workbookViewId="0">
      <selection activeCell="F6" sqref="F6:G6"/>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October</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43" t="s">
        <v>153</v>
      </c>
      <c r="G4" s="240" t="s">
        <v>154</v>
      </c>
      <c r="H4" s="241"/>
      <c r="I4" s="142"/>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October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41"/>
      <c r="J8" s="76" t="s">
        <v>121</v>
      </c>
      <c r="K8" s="77">
        <v>2024</v>
      </c>
      <c r="M8" s="229"/>
      <c r="N8" s="230"/>
    </row>
    <row r="9" spans="2:17" ht="24" customHeight="1" x14ac:dyDescent="0.25">
      <c r="B9" s="215" t="s">
        <v>10</v>
      </c>
      <c r="C9" s="215"/>
      <c r="D9" s="215"/>
      <c r="E9" s="215"/>
      <c r="F9" s="215"/>
      <c r="G9" s="215"/>
      <c r="H9" s="215"/>
      <c r="I9" s="141"/>
      <c r="J9" s="76" t="s">
        <v>122</v>
      </c>
      <c r="K9" s="77" t="s">
        <v>137</v>
      </c>
      <c r="L9" s="78"/>
      <c r="M9" s="79" t="s">
        <v>124</v>
      </c>
      <c r="N9" s="80">
        <v>2024</v>
      </c>
    </row>
    <row r="10" spans="2:17" ht="24" customHeight="1" thickBot="1" x14ac:dyDescent="0.3">
      <c r="B10" s="232" t="s">
        <v>11</v>
      </c>
      <c r="C10" s="232"/>
      <c r="D10" s="233" t="str">
        <f>CONCATENATE("The ",F1," ",G1," Average is")</f>
        <v>The October 2024 Average is</v>
      </c>
      <c r="E10" s="233"/>
      <c r="F10" s="233"/>
      <c r="G10" s="17">
        <f>K13</f>
        <v>606</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41"/>
      <c r="J13" s="87" t="s">
        <v>130</v>
      </c>
      <c r="K13" s="88">
        <v>606</v>
      </c>
      <c r="M13" s="83" t="s">
        <v>131</v>
      </c>
      <c r="N13" s="85" t="s">
        <v>106</v>
      </c>
      <c r="P13" s="21"/>
      <c r="Q13" s="21"/>
    </row>
    <row r="14" spans="2:17" ht="24" customHeight="1" x14ac:dyDescent="0.25">
      <c r="B14" s="215" t="s">
        <v>15</v>
      </c>
      <c r="C14" s="215"/>
      <c r="D14" s="215"/>
      <c r="E14" s="215"/>
      <c r="F14" s="215"/>
      <c r="G14" s="215"/>
      <c r="H14" s="215"/>
      <c r="I14" s="141"/>
      <c r="J14" s="1"/>
      <c r="K14" s="1"/>
      <c r="M14" s="83" t="s">
        <v>123</v>
      </c>
      <c r="N14" s="89">
        <v>604</v>
      </c>
      <c r="P14" s="21"/>
      <c r="Q14" s="21"/>
    </row>
    <row r="15" spans="2:17" ht="24" customHeight="1" x14ac:dyDescent="0.25">
      <c r="B15" s="215" t="s">
        <v>16</v>
      </c>
      <c r="C15" s="215"/>
      <c r="D15" s="215"/>
      <c r="E15" s="215"/>
      <c r="F15" s="215"/>
      <c r="G15" s="215"/>
      <c r="H15" s="215"/>
      <c r="I15" s="141"/>
      <c r="J15" s="1"/>
      <c r="K15" s="1"/>
      <c r="M15" s="83" t="s">
        <v>132</v>
      </c>
      <c r="N15" s="89">
        <v>623</v>
      </c>
      <c r="P15" s="21"/>
      <c r="Q15" s="21"/>
    </row>
    <row r="16" spans="2:17" ht="24" customHeight="1" x14ac:dyDescent="0.25">
      <c r="B16" s="215" t="s">
        <v>17</v>
      </c>
      <c r="C16" s="215"/>
      <c r="D16" s="215"/>
      <c r="E16" s="215"/>
      <c r="F16" s="215"/>
      <c r="G16" s="215"/>
      <c r="H16" s="215"/>
      <c r="I16" s="141"/>
      <c r="J16" s="1"/>
      <c r="K16" s="1"/>
      <c r="M16" s="83" t="s">
        <v>133</v>
      </c>
      <c r="N16" s="89">
        <v>628</v>
      </c>
      <c r="P16" s="21"/>
      <c r="Q16" s="21"/>
    </row>
    <row r="17" spans="2:17" ht="24" customHeight="1" x14ac:dyDescent="0.25">
      <c r="B17" s="215" t="s">
        <v>18</v>
      </c>
      <c r="C17" s="215"/>
      <c r="D17" s="215"/>
      <c r="E17" s="215"/>
      <c r="F17" s="215"/>
      <c r="G17" s="215"/>
      <c r="H17" s="215"/>
      <c r="I17" s="141"/>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44.25" customHeight="1" thickBot="1" x14ac:dyDescent="0.3">
      <c r="B19" s="218" t="s">
        <v>169</v>
      </c>
      <c r="C19" s="219"/>
      <c r="D19" s="219"/>
      <c r="E19" s="219"/>
      <c r="F19" s="219"/>
      <c r="G19" s="219"/>
      <c r="H19" s="220"/>
      <c r="I19" s="9"/>
      <c r="J19" s="92"/>
      <c r="K19" s="91"/>
      <c r="M19" s="83" t="s">
        <v>136</v>
      </c>
      <c r="N19" s="89">
        <v>621</v>
      </c>
      <c r="P19" s="21"/>
      <c r="Q19" s="21"/>
    </row>
    <row r="20" spans="2:17" ht="33.65" customHeight="1" thickBot="1" x14ac:dyDescent="0.3">
      <c r="B20" s="190" t="s">
        <v>20</v>
      </c>
      <c r="C20" s="161"/>
      <c r="D20" s="161"/>
      <c r="E20" s="161"/>
      <c r="F20" s="161"/>
      <c r="G20" s="161"/>
      <c r="H20" s="162"/>
      <c r="I20" s="26"/>
      <c r="J20" s="92"/>
      <c r="K20" s="91"/>
      <c r="M20" s="83" t="s">
        <v>137</v>
      </c>
      <c r="N20" s="89">
        <v>606</v>
      </c>
      <c r="P20" s="21"/>
      <c r="Q20" s="21"/>
    </row>
    <row r="21" spans="2:17" ht="40.5" customHeight="1" thickBot="1" x14ac:dyDescent="0.35">
      <c r="B21" s="23" t="s">
        <v>21</v>
      </c>
      <c r="C21" s="24" t="s">
        <v>22</v>
      </c>
      <c r="D21" s="25" t="s">
        <v>23</v>
      </c>
      <c r="E21" s="25" t="s">
        <v>24</v>
      </c>
      <c r="F21" s="25" t="s">
        <v>25</v>
      </c>
      <c r="G21" s="182" t="s">
        <v>26</v>
      </c>
      <c r="H21" s="183"/>
      <c r="I21" s="31"/>
      <c r="K21" s="91"/>
      <c r="L21" s="1"/>
      <c r="M21" s="83" t="s">
        <v>138</v>
      </c>
      <c r="N21" s="89"/>
      <c r="P21" s="21"/>
      <c r="Q21" s="21"/>
    </row>
    <row r="22" spans="2:17" ht="29.15" customHeight="1" thickBot="1" x14ac:dyDescent="0.35">
      <c r="B22" s="114" t="s">
        <v>27</v>
      </c>
      <c r="C22" s="115" t="s">
        <v>28</v>
      </c>
      <c r="D22" s="65">
        <v>100</v>
      </c>
      <c r="E22" s="66">
        <v>0.2</v>
      </c>
      <c r="F22" s="67">
        <v>100.2</v>
      </c>
      <c r="G22" s="184">
        <f t="shared" ref="G22:G51" si="0">IF((ABS((($K$13-$K$12)/235)*F22/100))&gt;0.01, ((($K$13-$K$12)/235)*F22/100), 0)</f>
        <v>-0.10233191489361701</v>
      </c>
      <c r="H22" s="185" t="e">
        <f t="shared" ref="H22:H27" si="1">IF((ABS((J13-J12)*E22/100))&gt;0.1, (J13-J12)*E22/100, 0)</f>
        <v>#VALUE!</v>
      </c>
      <c r="I22" s="31"/>
      <c r="M22" s="93" t="s">
        <v>139</v>
      </c>
      <c r="N22" s="94"/>
    </row>
    <row r="23" spans="2:17" ht="29.15" customHeight="1" x14ac:dyDescent="0.3">
      <c r="B23" s="32">
        <v>702.30010000000004</v>
      </c>
      <c r="C23" s="33" t="s">
        <v>29</v>
      </c>
      <c r="D23" s="34">
        <v>55</v>
      </c>
      <c r="E23" s="34">
        <v>1.7</v>
      </c>
      <c r="F23" s="35">
        <v>56.7</v>
      </c>
      <c r="G23" s="188">
        <f t="shared" si="0"/>
        <v>-5.7906382978723407E-2</v>
      </c>
      <c r="H23" s="189" t="e">
        <f t="shared" si="1"/>
        <v>#VALUE!</v>
      </c>
      <c r="I23" s="31"/>
      <c r="M23" s="79"/>
      <c r="N23" s="80">
        <v>2025</v>
      </c>
    </row>
    <row r="24" spans="2:17" ht="29.15" customHeight="1" x14ac:dyDescent="0.3">
      <c r="B24" s="32">
        <v>702.30020000000002</v>
      </c>
      <c r="C24" s="33" t="s">
        <v>30</v>
      </c>
      <c r="D24" s="34">
        <v>55</v>
      </c>
      <c r="E24" s="34">
        <v>1.7</v>
      </c>
      <c r="F24" s="35">
        <v>56.7</v>
      </c>
      <c r="G24" s="188">
        <f t="shared" si="0"/>
        <v>-5.7906382978723407E-2</v>
      </c>
      <c r="H24" s="189">
        <f t="shared" si="1"/>
        <v>0</v>
      </c>
      <c r="I24" s="31"/>
      <c r="M24" s="83" t="s">
        <v>125</v>
      </c>
      <c r="N24" s="84" t="s">
        <v>126</v>
      </c>
    </row>
    <row r="25" spans="2:17" ht="29.15" customHeight="1" x14ac:dyDescent="0.3">
      <c r="B25" s="32">
        <v>702.31010000000003</v>
      </c>
      <c r="C25" s="33" t="s">
        <v>31</v>
      </c>
      <c r="D25" s="34">
        <v>63</v>
      </c>
      <c r="E25" s="34">
        <v>2.7</v>
      </c>
      <c r="F25" s="35">
        <v>65.7</v>
      </c>
      <c r="G25" s="188">
        <f t="shared" si="0"/>
        <v>-6.7097872340425524E-2</v>
      </c>
      <c r="H25" s="189">
        <f t="shared" si="1"/>
        <v>0</v>
      </c>
      <c r="I25" s="31"/>
      <c r="M25" s="83" t="s">
        <v>127</v>
      </c>
      <c r="N25" s="89"/>
    </row>
    <row r="26" spans="2:17" ht="29.15" customHeight="1" x14ac:dyDescent="0.3">
      <c r="B26" s="32">
        <v>702.31020000000001</v>
      </c>
      <c r="C26" s="33" t="s">
        <v>32</v>
      </c>
      <c r="D26" s="34">
        <v>63</v>
      </c>
      <c r="E26" s="34">
        <v>2.7</v>
      </c>
      <c r="F26" s="35">
        <v>65.7</v>
      </c>
      <c r="G26" s="188">
        <f t="shared" si="0"/>
        <v>-6.7097872340425524E-2</v>
      </c>
      <c r="H26" s="189">
        <f t="shared" si="1"/>
        <v>0</v>
      </c>
      <c r="I26" s="31"/>
      <c r="M26" s="83" t="s">
        <v>129</v>
      </c>
      <c r="N26" s="89"/>
    </row>
    <row r="27" spans="2:17" ht="29.15" customHeight="1" x14ac:dyDescent="0.3">
      <c r="B27" s="32">
        <v>702.32010000000002</v>
      </c>
      <c r="C27" s="33" t="s">
        <v>33</v>
      </c>
      <c r="D27" s="34">
        <v>65</v>
      </c>
      <c r="E27" s="34">
        <v>8.1999999999999993</v>
      </c>
      <c r="F27" s="35">
        <v>73.2</v>
      </c>
      <c r="G27" s="188">
        <f t="shared" si="0"/>
        <v>-7.4757446808510639E-2</v>
      </c>
      <c r="H27" s="189">
        <f t="shared" si="1"/>
        <v>0</v>
      </c>
      <c r="I27" s="31"/>
      <c r="M27" s="83" t="s">
        <v>131</v>
      </c>
      <c r="N27" s="89"/>
    </row>
    <row r="28" spans="2:17" ht="29.15" customHeight="1" x14ac:dyDescent="0.3">
      <c r="B28" s="32">
        <v>702.33010000000002</v>
      </c>
      <c r="C28" s="33" t="s">
        <v>34</v>
      </c>
      <c r="D28" s="34">
        <v>65</v>
      </c>
      <c r="E28" s="34">
        <v>8.1999999999999993</v>
      </c>
      <c r="F28" s="35">
        <v>73.2</v>
      </c>
      <c r="G28" s="188">
        <f t="shared" si="0"/>
        <v>-7.4757446808510639E-2</v>
      </c>
      <c r="H28" s="189" t="e">
        <f>IF((ABS((#REF!-J18)*E28/100))&gt;0.1, (#REF!-J18)*E28/100, 0)</f>
        <v>#REF!</v>
      </c>
      <c r="I28" s="31"/>
      <c r="M28" s="83" t="s">
        <v>123</v>
      </c>
      <c r="N28" s="89"/>
    </row>
    <row r="29" spans="2:17" ht="29.15" customHeight="1" x14ac:dyDescent="0.3">
      <c r="B29" s="32">
        <v>702.34010000000001</v>
      </c>
      <c r="C29" s="33" t="s">
        <v>35</v>
      </c>
      <c r="D29" s="34">
        <v>65</v>
      </c>
      <c r="E29" s="34">
        <v>2.7</v>
      </c>
      <c r="F29" s="35">
        <v>67.7</v>
      </c>
      <c r="G29" s="188">
        <f t="shared" si="0"/>
        <v>-6.9140425531914892E-2</v>
      </c>
      <c r="H29" s="189" t="e">
        <f>IF((ABS((J19-#REF!)*E29/100))&gt;0.1, (J19-#REF!)*E29/100, 0)</f>
        <v>#REF!</v>
      </c>
      <c r="I29" s="31"/>
      <c r="M29" s="83" t="s">
        <v>132</v>
      </c>
      <c r="N29" s="89"/>
    </row>
    <row r="30" spans="2:17" ht="29.15" customHeight="1" x14ac:dyDescent="0.3">
      <c r="B30" s="32">
        <v>702.34019999999998</v>
      </c>
      <c r="C30" s="33" t="s">
        <v>36</v>
      </c>
      <c r="D30" s="34">
        <v>65</v>
      </c>
      <c r="E30" s="36">
        <v>8.1999999999999993</v>
      </c>
      <c r="F30" s="35">
        <v>73.2</v>
      </c>
      <c r="G30" s="188">
        <f t="shared" si="0"/>
        <v>-7.4757446808510639E-2</v>
      </c>
      <c r="H30" s="189">
        <f>IF((ABS((J20-J19)*E30/100))&gt;0.1, (J20-J19)*E30/100, 0)</f>
        <v>0</v>
      </c>
      <c r="I30" s="31"/>
      <c r="M30" s="83" t="s">
        <v>133</v>
      </c>
      <c r="N30" s="89"/>
    </row>
    <row r="31" spans="2:17" ht="29.15" customHeight="1" x14ac:dyDescent="0.3">
      <c r="B31" s="32">
        <v>702.3501</v>
      </c>
      <c r="C31" s="33" t="s">
        <v>37</v>
      </c>
      <c r="D31" s="34">
        <v>57</v>
      </c>
      <c r="E31" s="34">
        <v>0.2</v>
      </c>
      <c r="F31" s="35">
        <v>57.2</v>
      </c>
      <c r="G31" s="188">
        <f t="shared" si="0"/>
        <v>-5.8417021276595739E-2</v>
      </c>
      <c r="H31" s="189">
        <f>IF((ABS((J21-J20)*E31/100))&gt;0.1, (J21-J20)*E31/100, 0)</f>
        <v>0</v>
      </c>
      <c r="I31" s="31"/>
      <c r="M31" s="83" t="s">
        <v>134</v>
      </c>
      <c r="N31" s="89"/>
    </row>
    <row r="32" spans="2:17" ht="29.15" customHeight="1" x14ac:dyDescent="0.3">
      <c r="B32" s="37" t="s">
        <v>38</v>
      </c>
      <c r="C32" s="38" t="s">
        <v>37</v>
      </c>
      <c r="D32" s="39">
        <v>65</v>
      </c>
      <c r="E32" s="39">
        <v>0.2</v>
      </c>
      <c r="F32" s="40">
        <v>65.2</v>
      </c>
      <c r="G32" s="213">
        <f t="shared" si="0"/>
        <v>-6.6587234042553192E-2</v>
      </c>
      <c r="H32" s="214" t="e">
        <f>IF((ABS((#REF!-J21)*E32/100))&gt;0.1, (#REF!-J21)*E32/100, 0)</f>
        <v>#REF!</v>
      </c>
      <c r="I32" s="31"/>
      <c r="M32" s="83" t="s">
        <v>135</v>
      </c>
      <c r="N32" s="89"/>
    </row>
    <row r="33" spans="2:14" ht="29.15" customHeight="1" x14ac:dyDescent="0.3">
      <c r="B33" s="32">
        <v>702.36009999999999</v>
      </c>
      <c r="C33" s="33" t="s">
        <v>39</v>
      </c>
      <c r="D33" s="34">
        <v>57</v>
      </c>
      <c r="E33" s="34">
        <v>0.2</v>
      </c>
      <c r="F33" s="35">
        <v>57.2</v>
      </c>
      <c r="G33" s="188">
        <f t="shared" si="0"/>
        <v>-5.8417021276595739E-2</v>
      </c>
      <c r="H33" s="189" t="e">
        <f>IF((ABS((#REF!-#REF!)*E33/100))&gt;0.1, (#REF!-#REF!)*E33/100, 0)</f>
        <v>#REF!</v>
      </c>
      <c r="I33" s="31"/>
      <c r="M33" s="83" t="s">
        <v>136</v>
      </c>
      <c r="N33" s="89"/>
    </row>
    <row r="34" spans="2:14" ht="29.15" customHeight="1" x14ac:dyDescent="0.3">
      <c r="B34" s="37" t="s">
        <v>40</v>
      </c>
      <c r="C34" s="38" t="s">
        <v>39</v>
      </c>
      <c r="D34" s="39">
        <v>65</v>
      </c>
      <c r="E34" s="39">
        <v>0.2</v>
      </c>
      <c r="F34" s="40">
        <v>65.2</v>
      </c>
      <c r="G34" s="213">
        <f t="shared" si="0"/>
        <v>-6.6587234042553192E-2</v>
      </c>
      <c r="H34" s="214" t="e">
        <f>IF((ABS((#REF!-#REF!)*E34/100))&gt;0.1, (#REF!-#REF!)*E34/100, 0)</f>
        <v>#REF!</v>
      </c>
      <c r="I34" s="31"/>
      <c r="M34" s="83" t="s">
        <v>137</v>
      </c>
      <c r="N34" s="89"/>
    </row>
    <row r="35" spans="2:14" ht="29.15" customHeight="1" x14ac:dyDescent="0.3">
      <c r="B35" s="32" t="s">
        <v>41</v>
      </c>
      <c r="C35" s="33" t="s">
        <v>42</v>
      </c>
      <c r="D35" s="34">
        <v>63</v>
      </c>
      <c r="E35" s="34">
        <v>2.7</v>
      </c>
      <c r="F35" s="35">
        <v>65.7</v>
      </c>
      <c r="G35" s="188">
        <f t="shared" si="0"/>
        <v>-6.7097872340425524E-2</v>
      </c>
      <c r="H35" s="189" t="e">
        <f>IF((ABS((#REF!-#REF!)*E35/100))&gt;0.1, (#REF!-#REF!)*E35/100, 0)</f>
        <v>#REF!</v>
      </c>
      <c r="I35" s="31"/>
      <c r="M35" s="83" t="s">
        <v>138</v>
      </c>
      <c r="N35" s="89"/>
    </row>
    <row r="36" spans="2:14" ht="29.15" customHeight="1" thickBot="1" x14ac:dyDescent="0.35">
      <c r="B36" s="32" t="s">
        <v>43</v>
      </c>
      <c r="C36" s="33" t="s">
        <v>44</v>
      </c>
      <c r="D36" s="34">
        <v>63</v>
      </c>
      <c r="E36" s="34">
        <v>2.7</v>
      </c>
      <c r="F36" s="35">
        <v>65.7</v>
      </c>
      <c r="G36" s="188">
        <f t="shared" si="0"/>
        <v>-6.7097872340425524E-2</v>
      </c>
      <c r="H36" s="189" t="e">
        <f>IF((ABS((#REF!-#REF!)*E36/100))&gt;0.1, (#REF!-#REF!)*E36/100, 0)</f>
        <v>#REF!</v>
      </c>
      <c r="I36" s="31"/>
      <c r="M36" s="93" t="s">
        <v>139</v>
      </c>
      <c r="N36" s="94"/>
    </row>
    <row r="37" spans="2:14" ht="29.15" customHeight="1" x14ac:dyDescent="0.3">
      <c r="B37" s="32" t="s">
        <v>45</v>
      </c>
      <c r="C37" s="33" t="s">
        <v>46</v>
      </c>
      <c r="D37" s="34">
        <v>65</v>
      </c>
      <c r="E37" s="34">
        <v>8.1999999999999993</v>
      </c>
      <c r="F37" s="35">
        <v>73.2</v>
      </c>
      <c r="G37" s="188">
        <f t="shared" si="0"/>
        <v>-7.4757446808510639E-2</v>
      </c>
      <c r="H37" s="189" t="e">
        <f>IF((ABS((#REF!-#REF!)*E37/100))&gt;0.1, (#REF!-#REF!)*E37/100, 0)</f>
        <v>#REF!</v>
      </c>
      <c r="I37" s="31"/>
      <c r="M37" s="79"/>
      <c r="N37" s="80">
        <v>2026</v>
      </c>
    </row>
    <row r="38" spans="2:14" ht="29.15" customHeight="1" x14ac:dyDescent="0.3">
      <c r="B38" s="32">
        <v>702.40009999999995</v>
      </c>
      <c r="C38" s="33" t="s">
        <v>47</v>
      </c>
      <c r="D38" s="34">
        <v>60</v>
      </c>
      <c r="E38" s="34">
        <v>2.7</v>
      </c>
      <c r="F38" s="35">
        <v>62.7</v>
      </c>
      <c r="G38" s="188">
        <f t="shared" si="0"/>
        <v>-6.4034042553191492E-2</v>
      </c>
      <c r="H38" s="189" t="e">
        <f>IF((ABS((#REF!-#REF!)*E38/100))&gt;0.1, (#REF!-#REF!)*E38/100, 0)</f>
        <v>#REF!</v>
      </c>
      <c r="I38" s="31"/>
      <c r="M38" s="83" t="s">
        <v>125</v>
      </c>
      <c r="N38" s="84" t="s">
        <v>126</v>
      </c>
    </row>
    <row r="39" spans="2:14" ht="29.15" customHeight="1" x14ac:dyDescent="0.3">
      <c r="B39" s="32">
        <v>702.40020000000004</v>
      </c>
      <c r="C39" s="33" t="s">
        <v>48</v>
      </c>
      <c r="D39" s="34">
        <v>60</v>
      </c>
      <c r="E39" s="36">
        <v>2.7</v>
      </c>
      <c r="F39" s="35">
        <v>62.7</v>
      </c>
      <c r="G39" s="188">
        <f t="shared" si="0"/>
        <v>-6.4034042553191492E-2</v>
      </c>
      <c r="H39" s="189" t="e">
        <f>IF((ABS((#REF!-#REF!)*E39/100))&gt;0.1, (#REF!-#REF!)*E39/100, 0)</f>
        <v>#REF!</v>
      </c>
      <c r="I39" s="31"/>
      <c r="M39" s="83" t="s">
        <v>127</v>
      </c>
      <c r="N39" s="89"/>
    </row>
    <row r="40" spans="2:14" ht="29.15" customHeight="1" x14ac:dyDescent="0.3">
      <c r="B40" s="32">
        <v>702.41010000000006</v>
      </c>
      <c r="C40" s="33" t="s">
        <v>49</v>
      </c>
      <c r="D40" s="34">
        <v>65</v>
      </c>
      <c r="E40" s="34">
        <v>2.7</v>
      </c>
      <c r="F40" s="35">
        <v>67.7</v>
      </c>
      <c r="G40" s="188">
        <f t="shared" si="0"/>
        <v>-6.9140425531914892E-2</v>
      </c>
      <c r="H40" s="189" t="e">
        <f>IF((ABS((#REF!-#REF!)*E40/100))&gt;0.1, (#REF!-#REF!)*E40/100, 0)</f>
        <v>#REF!</v>
      </c>
      <c r="I40" s="31"/>
      <c r="M40" s="83" t="s">
        <v>129</v>
      </c>
      <c r="N40" s="89"/>
    </row>
    <row r="41" spans="2:14" ht="29.15" customHeight="1" x14ac:dyDescent="0.3">
      <c r="B41" s="32">
        <v>702.42010000000005</v>
      </c>
      <c r="C41" s="33" t="s">
        <v>50</v>
      </c>
      <c r="D41" s="34">
        <v>65</v>
      </c>
      <c r="E41" s="34">
        <v>10.199999999999999</v>
      </c>
      <c r="F41" s="35">
        <v>75.2</v>
      </c>
      <c r="G41" s="188">
        <f t="shared" si="0"/>
        <v>-7.6799999999999993E-2</v>
      </c>
      <c r="H41" s="189" t="e">
        <f>IF((ABS((#REF!-#REF!)*E41/100))&gt;0.1, (#REF!-#REF!)*E41/100, 0)</f>
        <v>#REF!</v>
      </c>
      <c r="I41" s="31"/>
      <c r="M41" s="83" t="s">
        <v>131</v>
      </c>
      <c r="N41" s="89"/>
    </row>
    <row r="42" spans="2:14" ht="29.15" customHeight="1" thickBot="1" x14ac:dyDescent="0.35">
      <c r="B42" s="32">
        <v>702.43010000000004</v>
      </c>
      <c r="C42" s="33" t="s">
        <v>51</v>
      </c>
      <c r="D42" s="34">
        <v>65</v>
      </c>
      <c r="E42" s="34">
        <v>10.199999999999999</v>
      </c>
      <c r="F42" s="35">
        <v>75.2</v>
      </c>
      <c r="G42" s="188">
        <f t="shared" si="0"/>
        <v>-7.6799999999999993E-2</v>
      </c>
      <c r="H42" s="189" t="e">
        <f>IF((ABS((#REF!-#REF!)*E42/100))&gt;0.1, (#REF!-#REF!)*E42/100, 0)</f>
        <v>#REF!</v>
      </c>
      <c r="I42" s="31"/>
      <c r="M42" s="93" t="s">
        <v>123</v>
      </c>
      <c r="N42" s="94"/>
    </row>
    <row r="43" spans="2:14" ht="29.15" customHeight="1" x14ac:dyDescent="0.3">
      <c r="B43" s="32" t="s">
        <v>52</v>
      </c>
      <c r="C43" s="33" t="s">
        <v>53</v>
      </c>
      <c r="D43" s="34">
        <v>57</v>
      </c>
      <c r="E43" s="34">
        <v>0.2</v>
      </c>
      <c r="F43" s="35">
        <v>57.2</v>
      </c>
      <c r="G43" s="188">
        <f t="shared" si="0"/>
        <v>-5.8417021276595739E-2</v>
      </c>
      <c r="H43" s="189" t="e">
        <f>IF((ABS((#REF!-#REF!)*E43/100))&gt;0.1, (#REF!-#REF!)*E43/100, 0)</f>
        <v>#REF!</v>
      </c>
      <c r="I43" s="31"/>
    </row>
    <row r="44" spans="2:14" ht="29.15" customHeight="1" x14ac:dyDescent="0.3">
      <c r="B44" s="37" t="s">
        <v>54</v>
      </c>
      <c r="C44" s="38" t="s">
        <v>53</v>
      </c>
      <c r="D44" s="39">
        <v>65</v>
      </c>
      <c r="E44" s="39">
        <v>0.2</v>
      </c>
      <c r="F44" s="40">
        <v>65.2</v>
      </c>
      <c r="G44" s="213">
        <f t="shared" si="0"/>
        <v>-6.6587234042553192E-2</v>
      </c>
      <c r="H44" s="214" t="e">
        <f>IF((ABS((#REF!-#REF!)*E44/100))&gt;0.1, (#REF!-#REF!)*E44/100, 0)</f>
        <v>#REF!</v>
      </c>
      <c r="I44" s="31"/>
    </row>
    <row r="45" spans="2:14" ht="29.15" customHeight="1" x14ac:dyDescent="0.3">
      <c r="B45" s="32" t="s">
        <v>55</v>
      </c>
      <c r="C45" s="33" t="s">
        <v>56</v>
      </c>
      <c r="D45" s="34">
        <v>57</v>
      </c>
      <c r="E45" s="34">
        <v>0.2</v>
      </c>
      <c r="F45" s="35">
        <v>57.2</v>
      </c>
      <c r="G45" s="188">
        <f t="shared" si="0"/>
        <v>-5.8417021276595739E-2</v>
      </c>
      <c r="H45" s="189" t="e">
        <f>IF((ABS((#REF!-#REF!)*E45/100))&gt;0.1, (#REF!-#REF!)*E45/100, 0)</f>
        <v>#REF!</v>
      </c>
      <c r="I45" s="31"/>
    </row>
    <row r="46" spans="2:14" ht="29.15" customHeight="1" x14ac:dyDescent="0.3">
      <c r="B46" s="37" t="s">
        <v>57</v>
      </c>
      <c r="C46" s="38" t="s">
        <v>56</v>
      </c>
      <c r="D46" s="39">
        <v>65</v>
      </c>
      <c r="E46" s="41">
        <v>0.2</v>
      </c>
      <c r="F46" s="40">
        <v>65.2</v>
      </c>
      <c r="G46" s="213">
        <f t="shared" si="0"/>
        <v>-6.6587234042553192E-2</v>
      </c>
      <c r="H46" s="214" t="e">
        <f>IF((ABS((#REF!-#REF!)*E46/100))&gt;0.1, (#REF!-#REF!)*E46/100, 0)</f>
        <v>#REF!</v>
      </c>
      <c r="I46" s="31"/>
    </row>
    <row r="47" spans="2:14" ht="29.15" customHeight="1" x14ac:dyDescent="0.3">
      <c r="B47" s="32">
        <v>702.46010000000001</v>
      </c>
      <c r="C47" s="33" t="s">
        <v>58</v>
      </c>
      <c r="D47" s="34">
        <v>62</v>
      </c>
      <c r="E47" s="34">
        <v>0.2</v>
      </c>
      <c r="F47" s="35">
        <v>62.2</v>
      </c>
      <c r="G47" s="188">
        <f t="shared" si="0"/>
        <v>-6.3523404255319146E-2</v>
      </c>
      <c r="H47" s="189" t="e">
        <f>IF((ABS((#REF!-#REF!)*E47/100))&gt;0.1, (#REF!-#REF!)*E47/100, 0)</f>
        <v>#REF!</v>
      </c>
      <c r="I47" s="31"/>
    </row>
    <row r="48" spans="2:14" ht="29.15" customHeight="1" x14ac:dyDescent="0.3">
      <c r="B48" s="32" t="s">
        <v>59</v>
      </c>
      <c r="C48" s="33" t="s">
        <v>60</v>
      </c>
      <c r="D48" s="34">
        <v>60</v>
      </c>
      <c r="E48" s="34">
        <v>2.7</v>
      </c>
      <c r="F48" s="35">
        <v>62.7</v>
      </c>
      <c r="G48" s="188">
        <f t="shared" si="0"/>
        <v>-6.4034042553191492E-2</v>
      </c>
      <c r="H48" s="189" t="e">
        <f>IF((ABS((#REF!-#REF!)*E48/100))&gt;0.1, (#REF!-#REF!)*E48/100, 0)</f>
        <v>#REF!</v>
      </c>
      <c r="I48" s="31"/>
    </row>
    <row r="49" spans="2:17" ht="29.15" customHeight="1" x14ac:dyDescent="0.3">
      <c r="B49" s="32" t="s">
        <v>61</v>
      </c>
      <c r="C49" s="33" t="s">
        <v>62</v>
      </c>
      <c r="D49" s="34">
        <v>65</v>
      </c>
      <c r="E49" s="34">
        <v>2.7</v>
      </c>
      <c r="F49" s="35">
        <v>67.7</v>
      </c>
      <c r="G49" s="188">
        <f t="shared" si="0"/>
        <v>-6.9140425531914892E-2</v>
      </c>
      <c r="H49" s="189" t="e">
        <f>IF((ABS((#REF!-#REF!)*E49/100))&gt;0.1, (#REF!-#REF!)*E49/100, 0)</f>
        <v>#REF!</v>
      </c>
      <c r="I49" s="31"/>
    </row>
    <row r="50" spans="2:17" ht="29.15" customHeight="1" x14ac:dyDescent="0.3">
      <c r="B50" s="32" t="s">
        <v>63</v>
      </c>
      <c r="C50" s="33" t="s">
        <v>64</v>
      </c>
      <c r="D50" s="34">
        <v>62</v>
      </c>
      <c r="E50" s="34">
        <v>0.2</v>
      </c>
      <c r="F50" s="35">
        <v>62.2</v>
      </c>
      <c r="G50" s="188">
        <f t="shared" si="0"/>
        <v>-6.3523404255319146E-2</v>
      </c>
      <c r="H50" s="189" t="e">
        <f>IF((ABS((#REF!-#REF!)*E50/100))&gt;0.1, (#REF!-#REF!)*E50/100, 0)</f>
        <v>#REF!</v>
      </c>
      <c r="I50" s="31"/>
    </row>
    <row r="51" spans="2:17" ht="29.15" customHeight="1" x14ac:dyDescent="0.3">
      <c r="B51" s="32" t="s">
        <v>65</v>
      </c>
      <c r="C51" s="33" t="s">
        <v>66</v>
      </c>
      <c r="D51" s="34">
        <v>40</v>
      </c>
      <c r="E51" s="34">
        <v>0.2</v>
      </c>
      <c r="F51" s="35">
        <v>40.200000000000003</v>
      </c>
      <c r="G51" s="188">
        <f t="shared" si="0"/>
        <v>-4.1055319148936169E-2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2">IF((ABS((($K$13-$K$12)/235)*F53/100))&gt;0.01, ((($K$13-$K$12)/235)*F53/100), 0)</f>
        <v>-5.1268085106382977E-2</v>
      </c>
      <c r="H53" s="207" t="e">
        <f>IF((ABS((#REF!-#REF!)*E53/100))&gt;0.1, (#REF!-#REF!)*E53/100, 0)</f>
        <v>#REF!</v>
      </c>
      <c r="I53" s="31"/>
    </row>
    <row r="54" spans="2:17" ht="45" customHeight="1" thickBot="1" x14ac:dyDescent="0.35">
      <c r="B54" s="208" t="s">
        <v>69</v>
      </c>
      <c r="C54" s="209"/>
      <c r="D54" s="209"/>
      <c r="E54" s="209"/>
      <c r="F54" s="209"/>
      <c r="G54" s="209"/>
      <c r="H54" s="210"/>
      <c r="I54" s="31"/>
    </row>
    <row r="55" spans="2:17" ht="16.5" customHeight="1" thickBot="1" x14ac:dyDescent="0.3">
      <c r="B55" s="44"/>
      <c r="C55" s="45"/>
      <c r="D55" s="46"/>
      <c r="E55" s="47"/>
      <c r="F55" s="48"/>
      <c r="G55" s="49"/>
      <c r="H55" s="49"/>
      <c r="I55" s="9"/>
    </row>
    <row r="56" spans="2:17" ht="44.15" customHeight="1" thickBot="1" x14ac:dyDescent="0.3">
      <c r="B56" s="190" t="s">
        <v>70</v>
      </c>
      <c r="C56" s="161"/>
      <c r="D56" s="161"/>
      <c r="E56" s="161"/>
      <c r="F56" s="161"/>
      <c r="G56" s="161"/>
      <c r="H56" s="162"/>
      <c r="I56" s="26"/>
    </row>
    <row r="57" spans="2:17" ht="31.5" thickBot="1" x14ac:dyDescent="0.35">
      <c r="B57" s="23" t="s">
        <v>21</v>
      </c>
      <c r="C57" s="24" t="s">
        <v>22</v>
      </c>
      <c r="D57" s="25" t="s">
        <v>23</v>
      </c>
      <c r="E57" s="25" t="s">
        <v>24</v>
      </c>
      <c r="F57" s="25" t="s">
        <v>25</v>
      </c>
      <c r="G57" s="182" t="s">
        <v>161</v>
      </c>
      <c r="H57" s="183"/>
      <c r="I57" s="31"/>
    </row>
    <row r="58" spans="2:17" ht="45" customHeight="1" thickBot="1" x14ac:dyDescent="0.35">
      <c r="B58" s="50" t="s">
        <v>71</v>
      </c>
      <c r="C58" s="51" t="s">
        <v>72</v>
      </c>
      <c r="D58" s="52">
        <v>65</v>
      </c>
      <c r="E58" s="53">
        <v>1</v>
      </c>
      <c r="F58" s="54">
        <f>D58+E58</f>
        <v>66</v>
      </c>
      <c r="G58" s="211">
        <f>IF((ABS((($K$13-$K$12)/2000)*F58/100))&gt;0.001, ((($K$13-$K$12)/2000)*F58/100), 0)</f>
        <v>-7.92E-3</v>
      </c>
      <c r="H58" s="212" t="e">
        <f>IF((ABS((#REF!-#REF!)*E58/100))&gt;0.1, (#REF!-#REF!)*E58/100, 0)</f>
        <v>#REF!</v>
      </c>
      <c r="I58" s="31"/>
    </row>
    <row r="59" spans="2:17" ht="16.5" customHeight="1" thickBot="1" x14ac:dyDescent="0.3">
      <c r="B59" s="44"/>
      <c r="C59" s="45"/>
      <c r="D59" s="46"/>
      <c r="E59" s="47"/>
      <c r="F59" s="48"/>
      <c r="G59" s="49"/>
      <c r="H59" s="49"/>
      <c r="I59" s="9"/>
      <c r="P59" s="21"/>
      <c r="Q59" s="21"/>
    </row>
    <row r="60" spans="2:17" ht="44.15" customHeight="1" thickBot="1" x14ac:dyDescent="0.3">
      <c r="B60" s="190" t="s">
        <v>73</v>
      </c>
      <c r="C60" s="161"/>
      <c r="D60" s="161"/>
      <c r="E60" s="161"/>
      <c r="F60" s="161"/>
      <c r="G60" s="161"/>
      <c r="H60" s="162"/>
      <c r="I60" s="26"/>
      <c r="P60" s="21"/>
      <c r="Q60" s="21"/>
    </row>
    <row r="61" spans="2:17" ht="31.5" thickBot="1" x14ac:dyDescent="0.35">
      <c r="B61" s="23" t="s">
        <v>21</v>
      </c>
      <c r="C61" s="24" t="s">
        <v>22</v>
      </c>
      <c r="D61" s="25" t="s">
        <v>23</v>
      </c>
      <c r="E61" s="25" t="s">
        <v>24</v>
      </c>
      <c r="F61" s="25" t="s">
        <v>25</v>
      </c>
      <c r="G61" s="182" t="s">
        <v>162</v>
      </c>
      <c r="H61" s="183"/>
      <c r="I61" s="31"/>
      <c r="P61" s="21"/>
      <c r="Q61" s="21"/>
    </row>
    <row r="62" spans="2:17" ht="44.15" customHeight="1" thickBot="1" x14ac:dyDescent="0.3">
      <c r="B62" s="99" t="s">
        <v>74</v>
      </c>
      <c r="C62" s="100" t="s">
        <v>75</v>
      </c>
      <c r="D62" s="101">
        <v>56</v>
      </c>
      <c r="E62" s="102">
        <v>0.2</v>
      </c>
      <c r="F62" s="103">
        <v>56.2</v>
      </c>
      <c r="G62" s="200">
        <f>IF((ABS((($K$13-$K$12)/235)*F62/100))&gt;0.01, ((($K$13-$K$12)/235)*F62/100), 0)</f>
        <v>-5.7395744680851062E-2</v>
      </c>
      <c r="H62" s="201" t="e">
        <f>IF((ABS((#REF!-#REF!)*E62/100))&gt;0.1, (#REF!-#REF!)*E62/100, 0)</f>
        <v>#REF!</v>
      </c>
      <c r="I62" s="26"/>
      <c r="P62" s="21"/>
      <c r="Q62" s="21"/>
    </row>
    <row r="63" spans="2:17" ht="31.5" thickBot="1" x14ac:dyDescent="0.35">
      <c r="B63" s="23" t="s">
        <v>21</v>
      </c>
      <c r="C63" s="24" t="s">
        <v>22</v>
      </c>
      <c r="D63" s="25" t="s">
        <v>23</v>
      </c>
      <c r="E63" s="25" t="s">
        <v>24</v>
      </c>
      <c r="F63" s="25" t="s">
        <v>25</v>
      </c>
      <c r="G63" s="182" t="s">
        <v>163</v>
      </c>
      <c r="H63" s="183"/>
      <c r="I63" s="31"/>
      <c r="P63" s="21"/>
      <c r="Q63" s="21"/>
    </row>
    <row r="64" spans="2:17" ht="44.15" customHeight="1" thickBot="1" x14ac:dyDescent="0.3">
      <c r="B64" s="50" t="s">
        <v>74</v>
      </c>
      <c r="C64" s="104" t="s">
        <v>75</v>
      </c>
      <c r="D64" s="52">
        <v>56</v>
      </c>
      <c r="E64" s="53">
        <v>0.2</v>
      </c>
      <c r="F64" s="54">
        <v>56.2</v>
      </c>
      <c r="G64" s="202">
        <f>IF((ABS((($K$13-$K$12)/2000)*F64/100))&gt;0.001, ((($K$13-$K$12)/2000)*F64/100), 0)</f>
        <v>-6.744E-3</v>
      </c>
      <c r="H64" s="203" t="e">
        <f>IF((ABS((#REF!-#REF!)*E64/100))&gt;0.1, (#REF!-#REF!)*E64/100, 0)</f>
        <v>#REF!</v>
      </c>
      <c r="I64" s="26"/>
      <c r="P64" s="21"/>
      <c r="Q64" s="21"/>
    </row>
    <row r="65" spans="2:17" ht="31.5" thickBot="1" x14ac:dyDescent="0.35">
      <c r="B65" s="23" t="s">
        <v>21</v>
      </c>
      <c r="C65" s="24" t="s">
        <v>22</v>
      </c>
      <c r="D65" s="25" t="s">
        <v>23</v>
      </c>
      <c r="E65" s="25" t="s">
        <v>24</v>
      </c>
      <c r="F65" s="25" t="s">
        <v>25</v>
      </c>
      <c r="G65" s="182" t="s">
        <v>162</v>
      </c>
      <c r="H65" s="183"/>
      <c r="I65" s="31"/>
    </row>
    <row r="66" spans="2:17" ht="44.15" customHeight="1" thickBot="1" x14ac:dyDescent="0.3">
      <c r="B66" s="27" t="s">
        <v>76</v>
      </c>
      <c r="C66" s="55" t="s">
        <v>77</v>
      </c>
      <c r="D66" s="28">
        <v>95</v>
      </c>
      <c r="E66" s="29">
        <v>0.2</v>
      </c>
      <c r="F66" s="30">
        <v>95.2</v>
      </c>
      <c r="G66" s="191">
        <f>IF((ABS((($K$13-$K$12)/235)*F66/100))&gt;0.01, ((($K$13-$K$12)/235)*F66/100), 0)</f>
        <v>-9.7225531914893609E-2</v>
      </c>
      <c r="H66" s="192" t="e">
        <f>IF((ABS((#REF!-#REF!)*E66/100))&gt;0.1, (#REF!-#REF!)*E66/100, 0)</f>
        <v>#REF!</v>
      </c>
    </row>
    <row r="67" spans="2:17" ht="31.5" thickBot="1" x14ac:dyDescent="0.3">
      <c r="B67" s="23" t="s">
        <v>21</v>
      </c>
      <c r="C67" s="24" t="s">
        <v>22</v>
      </c>
      <c r="D67" s="25" t="s">
        <v>23</v>
      </c>
      <c r="E67" s="25" t="s">
        <v>24</v>
      </c>
      <c r="F67" s="25" t="s">
        <v>25</v>
      </c>
      <c r="G67" s="182" t="s">
        <v>163</v>
      </c>
      <c r="H67" s="183"/>
      <c r="I67" s="26"/>
      <c r="P67" s="21"/>
      <c r="Q67" s="21"/>
    </row>
    <row r="68" spans="2:17" ht="44.15" customHeight="1" thickBot="1" x14ac:dyDescent="0.35">
      <c r="B68" s="105" t="s">
        <v>78</v>
      </c>
      <c r="C68" s="106" t="s">
        <v>79</v>
      </c>
      <c r="D68" s="107">
        <v>40</v>
      </c>
      <c r="E68" s="107">
        <v>0.2</v>
      </c>
      <c r="F68" s="108">
        <v>40.200000000000003</v>
      </c>
      <c r="G68" s="193">
        <f>IF((ABS((($K$13-$K$12)/2000)*F68/100))&gt;0.001, ((($K$13-$K$12)/2000)*F68/100), 0)</f>
        <v>-4.8240000000000002E-3</v>
      </c>
      <c r="H68" s="194" t="e">
        <f>IF((ABS((#REF!-#REF!)*E68/100))&gt;0.1, (#REF!-#REF!)*E68/100, 0)</f>
        <v>#REF!</v>
      </c>
      <c r="I68" s="31"/>
      <c r="P68" s="21"/>
      <c r="Q68" s="21"/>
    </row>
    <row r="69" spans="2:17" ht="44.15" customHeight="1" thickBot="1" x14ac:dyDescent="0.3">
      <c r="B69" s="195" t="s">
        <v>80</v>
      </c>
      <c r="C69" s="196"/>
      <c r="D69" s="196"/>
      <c r="E69" s="196"/>
      <c r="F69" s="196"/>
      <c r="G69" s="196"/>
      <c r="H69" s="197"/>
    </row>
    <row r="70" spans="2:17" ht="31.5" thickBot="1" x14ac:dyDescent="0.3">
      <c r="B70" s="23" t="s">
        <v>21</v>
      </c>
      <c r="C70" s="24" t="s">
        <v>22</v>
      </c>
      <c r="D70" s="25" t="s">
        <v>23</v>
      </c>
      <c r="E70" s="25" t="s">
        <v>24</v>
      </c>
      <c r="F70" s="25" t="s">
        <v>25</v>
      </c>
      <c r="G70" s="182" t="s">
        <v>164</v>
      </c>
      <c r="H70" s="183"/>
      <c r="I70" s="9"/>
    </row>
    <row r="71" spans="2:17" ht="56.25" customHeight="1" thickBot="1" x14ac:dyDescent="0.3">
      <c r="B71" s="50" t="s">
        <v>74</v>
      </c>
      <c r="C71" s="51" t="s">
        <v>75</v>
      </c>
      <c r="D71" s="52">
        <v>56</v>
      </c>
      <c r="E71" s="53">
        <v>0.2</v>
      </c>
      <c r="F71" s="54">
        <v>56.2</v>
      </c>
      <c r="G71" s="211">
        <f>IF((ABS((($K$13-$K$12)/14400)*F71/100))&gt;0.002, ((($K$13-$K$12)/14400)*F71/100), 0)</f>
        <v>0</v>
      </c>
      <c r="H71" s="212" t="e">
        <f>IF((ABS((#REF!-#REF!)*E71/100))&gt;0.1, (#REF!-#REF!)*E71/100, 0)</f>
        <v>#REF!</v>
      </c>
      <c r="I71" s="26"/>
    </row>
    <row r="72" spans="2:17" ht="18.75" customHeight="1" thickBot="1" x14ac:dyDescent="0.35">
      <c r="I72" s="31"/>
    </row>
    <row r="73" spans="2:17" ht="44.15" customHeight="1" thickBot="1" x14ac:dyDescent="0.35">
      <c r="B73" s="190" t="s">
        <v>81</v>
      </c>
      <c r="C73" s="161"/>
      <c r="D73" s="161"/>
      <c r="E73" s="161"/>
      <c r="F73" s="161"/>
      <c r="G73" s="161"/>
      <c r="H73" s="162"/>
      <c r="I73" s="31"/>
    </row>
    <row r="74" spans="2:17" ht="31.5"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3">IF((ABS(($K$13-$K$12)*F75/100))&gt;0.1, ($K$13-$K$12)*F75/100, 0)</f>
        <v>-2.2079999999999997</v>
      </c>
      <c r="H75" s="192" t="e">
        <f>IF((ABS((#REF!-#REF!)*E75/100))&gt;0.1, (#REF!-#REF!)*E75/100, 0)</f>
        <v>#REF!</v>
      </c>
      <c r="I75" s="31"/>
    </row>
    <row r="76" spans="2:17" ht="22" customHeight="1" x14ac:dyDescent="0.3">
      <c r="B76" s="59" t="s">
        <v>86</v>
      </c>
      <c r="C76" s="56" t="s">
        <v>87</v>
      </c>
      <c r="D76" s="34">
        <v>9</v>
      </c>
      <c r="E76" s="34">
        <v>0.2</v>
      </c>
      <c r="F76" s="35">
        <v>9.1999999999999993</v>
      </c>
      <c r="G76" s="188">
        <f t="shared" si="3"/>
        <v>-2.2079999999999997</v>
      </c>
      <c r="H76" s="189" t="e">
        <f>IF((ABS((#REF!-#REF!)*E76/100))&gt;0.1, (#REF!-#REF!)*E76/100, 0)</f>
        <v>#REF!</v>
      </c>
      <c r="I76" s="31"/>
    </row>
    <row r="77" spans="2:17" ht="22" customHeight="1" x14ac:dyDescent="0.3">
      <c r="B77" s="59" t="s">
        <v>88</v>
      </c>
      <c r="C77" s="56" t="s">
        <v>89</v>
      </c>
      <c r="D77" s="34">
        <v>9</v>
      </c>
      <c r="E77" s="34">
        <v>0.2</v>
      </c>
      <c r="F77" s="35">
        <v>9.1999999999999993</v>
      </c>
      <c r="G77" s="188">
        <f t="shared" si="3"/>
        <v>-2.2079999999999997</v>
      </c>
      <c r="H77" s="189" t="e">
        <f>IF((ABS((#REF!-#REF!)*E77/100))&gt;0.1, (#REF!-#REF!)*E77/100, 0)</f>
        <v>#REF!</v>
      </c>
      <c r="I77" s="31"/>
    </row>
    <row r="78" spans="2:17" ht="22" customHeight="1" x14ac:dyDescent="0.3">
      <c r="B78" s="59" t="s">
        <v>90</v>
      </c>
      <c r="C78" s="56" t="s">
        <v>91</v>
      </c>
      <c r="D78" s="34">
        <v>7.5</v>
      </c>
      <c r="E78" s="34">
        <v>0.2</v>
      </c>
      <c r="F78" s="35">
        <v>7.7</v>
      </c>
      <c r="G78" s="188">
        <f t="shared" si="3"/>
        <v>-1.8480000000000001</v>
      </c>
      <c r="H78" s="189" t="e">
        <f>IF((ABS((#REF!-#REF!)*E78/100))&gt;0.1, (#REF!-#REF!)*E78/100, 0)</f>
        <v>#REF!</v>
      </c>
      <c r="I78" s="31"/>
    </row>
    <row r="79" spans="2:17" ht="22" customHeight="1" x14ac:dyDescent="0.3">
      <c r="B79" s="59" t="s">
        <v>92</v>
      </c>
      <c r="C79" s="56" t="s">
        <v>93</v>
      </c>
      <c r="D79" s="34">
        <v>7.5</v>
      </c>
      <c r="E79" s="34">
        <v>0.2</v>
      </c>
      <c r="F79" s="35">
        <v>7.7</v>
      </c>
      <c r="G79" s="188">
        <f t="shared" si="3"/>
        <v>-1.8480000000000001</v>
      </c>
      <c r="H79" s="189" t="e">
        <f>IF((ABS((#REF!-#REF!)*E79/100))&gt;0.1, (#REF!-#REF!)*E79/100, 0)</f>
        <v>#REF!</v>
      </c>
      <c r="I79" s="31"/>
    </row>
    <row r="80" spans="2:17" ht="22" customHeight="1" x14ac:dyDescent="0.3">
      <c r="B80" s="59" t="s">
        <v>94</v>
      </c>
      <c r="C80" s="56" t="s">
        <v>95</v>
      </c>
      <c r="D80" s="34">
        <v>7.5</v>
      </c>
      <c r="E80" s="34">
        <v>0.2</v>
      </c>
      <c r="F80" s="35">
        <v>7.7</v>
      </c>
      <c r="G80" s="188">
        <f t="shared" si="3"/>
        <v>-1.8480000000000001</v>
      </c>
      <c r="H80" s="189" t="e">
        <f>IF((ABS((#REF!-#REF!)*E80/100))&gt;0.1, (#REF!-#REF!)*E80/100, 0)</f>
        <v>#REF!</v>
      </c>
      <c r="I80" s="31"/>
    </row>
    <row r="81" spans="2:14" ht="22" customHeight="1" x14ac:dyDescent="0.25">
      <c r="B81" s="59" t="s">
        <v>96</v>
      </c>
      <c r="C81" s="56" t="s">
        <v>97</v>
      </c>
      <c r="D81" s="34">
        <v>7.5</v>
      </c>
      <c r="E81" s="34">
        <v>0.2</v>
      </c>
      <c r="F81" s="35">
        <v>7.7</v>
      </c>
      <c r="G81" s="188">
        <f t="shared" si="3"/>
        <v>-1.8480000000000001</v>
      </c>
      <c r="H81" s="189" t="e">
        <f>IF((ABS((#REF!-#REF!)*E81/100))&gt;0.1, (#REF!-#REF!)*E81/100, 0)</f>
        <v>#REF!</v>
      </c>
    </row>
    <row r="82" spans="2:14" ht="22" customHeight="1" x14ac:dyDescent="0.25">
      <c r="B82" s="59" t="s">
        <v>158</v>
      </c>
      <c r="C82" s="56" t="s">
        <v>159</v>
      </c>
      <c r="D82" s="120">
        <v>13.5</v>
      </c>
      <c r="E82" s="120">
        <v>0.2</v>
      </c>
      <c r="F82" s="121">
        <v>13.7</v>
      </c>
      <c r="G82" s="188">
        <f t="shared" si="3"/>
        <v>-3.2879999999999994</v>
      </c>
      <c r="H82" s="189" t="e">
        <f>IF((ABS((#REF!-#REF!)*E82/100))&gt;0.1, (#REF!-#REF!)*E82/100, 0)</f>
        <v>#REF!</v>
      </c>
      <c r="I82" s="9"/>
    </row>
    <row r="83" spans="2:14" ht="56.25" customHeight="1" thickBot="1" x14ac:dyDescent="0.3">
      <c r="B83" s="13" t="s">
        <v>98</v>
      </c>
      <c r="C83" s="60" t="s">
        <v>160</v>
      </c>
      <c r="D83" s="122">
        <v>12</v>
      </c>
      <c r="E83" s="122">
        <v>0.2</v>
      </c>
      <c r="F83" s="123">
        <v>12.2</v>
      </c>
      <c r="G83" s="186">
        <f t="shared" si="3"/>
        <v>-2.9279999999999995</v>
      </c>
      <c r="H83" s="187" t="e">
        <f>IF((ABS((#REF!-#REF!)*E83/100))&gt;0.1, (#REF!-#REF!)*E83/100, 0)</f>
        <v>#REF!</v>
      </c>
      <c r="I83" s="26"/>
    </row>
    <row r="84" spans="2:14" ht="17.25" customHeight="1" thickBot="1" x14ac:dyDescent="0.35">
      <c r="I84" s="31"/>
    </row>
    <row r="85" spans="2:14" ht="43.5" customHeight="1" thickBot="1" x14ac:dyDescent="0.35">
      <c r="B85" s="190" t="s">
        <v>99</v>
      </c>
      <c r="C85" s="161"/>
      <c r="D85" s="161"/>
      <c r="E85" s="161"/>
      <c r="F85" s="161"/>
      <c r="G85" s="161"/>
      <c r="H85" s="162"/>
      <c r="I85" s="31"/>
    </row>
    <row r="86" spans="2:14" ht="31.5" thickBot="1" x14ac:dyDescent="0.3">
      <c r="B86" s="57" t="s">
        <v>21</v>
      </c>
      <c r="C86" s="24" t="s">
        <v>22</v>
      </c>
      <c r="D86" s="25" t="s">
        <v>23</v>
      </c>
      <c r="E86" s="25" t="s">
        <v>82</v>
      </c>
      <c r="F86" s="25" t="s">
        <v>25</v>
      </c>
      <c r="G86" s="182" t="s">
        <v>83</v>
      </c>
      <c r="H86" s="183"/>
    </row>
    <row r="87" spans="2:14" ht="22" customHeight="1" x14ac:dyDescent="0.25">
      <c r="B87" s="63" t="s">
        <v>100</v>
      </c>
      <c r="C87" s="64" t="s">
        <v>101</v>
      </c>
      <c r="D87" s="65">
        <v>6.5</v>
      </c>
      <c r="E87" s="66">
        <v>1</v>
      </c>
      <c r="F87" s="67">
        <v>7.5</v>
      </c>
      <c r="G87" s="184">
        <f>IF((ABS(($K$13-$K$12)*F87/100))&gt;0.1, ($K$13-$K$12)*F87/100, 0)</f>
        <v>-1.8</v>
      </c>
      <c r="H87" s="185" t="e">
        <f>IF((ABS((#REF!-#REF!)*E87/100))&gt;0.1, (#REF!-#REF!)*E87/100, 0)</f>
        <v>#REF!</v>
      </c>
    </row>
    <row r="88" spans="2:14" ht="43.5" customHeight="1" thickBot="1" x14ac:dyDescent="0.3">
      <c r="B88" s="68" t="s">
        <v>102</v>
      </c>
      <c r="C88" s="60" t="s">
        <v>103</v>
      </c>
      <c r="D88" s="61">
        <v>6.5</v>
      </c>
      <c r="E88" s="61">
        <v>1</v>
      </c>
      <c r="F88" s="62">
        <v>7.5</v>
      </c>
      <c r="G88" s="186">
        <f>IF((ABS(($K$13-$K$12)*F88/100))&gt;0.1, ($K$13-$K$12)*F88/100, 0)</f>
        <v>-1.8</v>
      </c>
      <c r="H88" s="187" t="e">
        <f>IF((ABS((#REF!-#REF!)*E88/100))&gt;0.1, (#REF!-#REF!)*E88/100, 0)</f>
        <v>#REF!</v>
      </c>
    </row>
    <row r="89" spans="2:14" ht="30" customHeight="1" thickBot="1" x14ac:dyDescent="0.3"/>
    <row r="90" spans="2:14" ht="71.150000000000006" customHeight="1" thickBot="1" x14ac:dyDescent="0.3">
      <c r="B90" s="172" t="s">
        <v>104</v>
      </c>
      <c r="C90" s="173"/>
      <c r="D90" s="173"/>
      <c r="E90" s="173"/>
      <c r="F90" s="173"/>
      <c r="G90" s="173"/>
      <c r="H90" s="174"/>
    </row>
    <row r="91" spans="2:14" ht="76.5" customHeight="1" thickBot="1" x14ac:dyDescent="0.3">
      <c r="B91" s="160" t="s">
        <v>167</v>
      </c>
      <c r="C91" s="161"/>
      <c r="D91" s="161"/>
      <c r="E91" s="161"/>
      <c r="F91" s="161"/>
      <c r="G91" s="161"/>
      <c r="H91" s="162"/>
    </row>
    <row r="92" spans="2:14" ht="41.5" customHeight="1" thickBot="1" x14ac:dyDescent="0.3">
      <c r="B92" s="156"/>
      <c r="C92" s="156"/>
      <c r="D92" s="156"/>
      <c r="E92" s="156"/>
      <c r="F92" s="156"/>
      <c r="G92" s="156"/>
      <c r="H92" s="156"/>
    </row>
    <row r="93" spans="2:14" ht="33" customHeight="1" x14ac:dyDescent="0.25">
      <c r="B93" s="163" t="s">
        <v>146</v>
      </c>
      <c r="C93" s="140" t="s">
        <v>105</v>
      </c>
      <c r="D93" s="69" t="s">
        <v>106</v>
      </c>
      <c r="E93" s="175" t="s">
        <v>107</v>
      </c>
      <c r="F93" s="175"/>
      <c r="G93" s="176" t="s">
        <v>108</v>
      </c>
      <c r="H93" s="177"/>
    </row>
    <row r="94" spans="2:14" s="70" customFormat="1" ht="33" customHeight="1" thickBot="1" x14ac:dyDescent="0.4">
      <c r="B94" s="164"/>
      <c r="C94" s="181">
        <v>235</v>
      </c>
      <c r="D94" s="181"/>
      <c r="E94" s="181"/>
      <c r="F94" s="181"/>
      <c r="G94" s="178"/>
      <c r="H94" s="179"/>
      <c r="J94" s="10"/>
      <c r="K94" s="10"/>
      <c r="L94" s="10"/>
      <c r="M94" s="1"/>
      <c r="N94" s="1"/>
    </row>
    <row r="95" spans="2:14" s="70" customFormat="1" ht="33" customHeight="1" x14ac:dyDescent="0.35">
      <c r="B95" s="156"/>
      <c r="C95" s="156"/>
      <c r="D95" s="156"/>
      <c r="E95" s="156"/>
      <c r="F95" s="156"/>
      <c r="G95" s="156"/>
      <c r="H95" s="156"/>
      <c r="J95" s="10"/>
      <c r="K95" s="10"/>
      <c r="L95" s="10"/>
      <c r="M95" s="1"/>
      <c r="N95" s="1"/>
    </row>
    <row r="96" spans="2:14" s="70" customFormat="1" ht="40.5" customHeight="1" x14ac:dyDescent="0.35">
      <c r="B96" s="157" t="s">
        <v>147</v>
      </c>
      <c r="C96" s="157"/>
      <c r="D96" s="157"/>
      <c r="E96" s="157"/>
      <c r="F96" s="157"/>
      <c r="G96" s="157"/>
      <c r="H96" s="157"/>
      <c r="J96" s="10"/>
      <c r="K96" s="10"/>
      <c r="L96" s="10"/>
      <c r="M96" s="1"/>
      <c r="N96" s="1"/>
    </row>
    <row r="97" spans="2:17" s="70" customFormat="1" ht="33" customHeight="1" x14ac:dyDescent="0.35">
      <c r="B97" s="158" t="s">
        <v>109</v>
      </c>
      <c r="C97" s="158"/>
      <c r="E97" s="71"/>
      <c r="F97" s="71"/>
      <c r="G97" s="71"/>
      <c r="H97" s="71"/>
      <c r="J97" s="10"/>
      <c r="K97" s="10"/>
      <c r="L97" s="10"/>
      <c r="M97" s="1"/>
      <c r="N97" s="1"/>
    </row>
    <row r="98" spans="2:17" ht="43.5" customHeight="1" x14ac:dyDescent="0.35">
      <c r="B98" s="70"/>
      <c r="C98" s="95" t="str">
        <f>CONCATENATE(" $3.000"," +")</f>
        <v xml:space="preserve"> $3.000 +</v>
      </c>
      <c r="D98" s="96">
        <f>G22</f>
        <v>-0.10233191489361701</v>
      </c>
      <c r="E98" s="97" t="s">
        <v>140</v>
      </c>
      <c r="F98" s="72">
        <f>(3+G22)</f>
        <v>2.8976680851063832</v>
      </c>
      <c r="G98" s="16"/>
      <c r="H98" s="16"/>
    </row>
    <row r="99" spans="2:17" ht="31.5" customHeight="1" x14ac:dyDescent="0.4">
      <c r="B99" s="159" t="s">
        <v>141</v>
      </c>
      <c r="C99" s="159"/>
      <c r="D99" s="98">
        <f>F98</f>
        <v>2.8976680851063832</v>
      </c>
      <c r="E99" s="73" t="s">
        <v>110</v>
      </c>
      <c r="F99" s="70"/>
      <c r="G99" s="16"/>
      <c r="H99" s="16"/>
      <c r="I99" s="9"/>
      <c r="P99" s="21"/>
      <c r="Q99" s="21"/>
    </row>
    <row r="100" spans="2:17" ht="30" customHeight="1" thickBot="1" x14ac:dyDescent="0.4">
      <c r="B100" s="70"/>
      <c r="C100" s="70"/>
      <c r="D100" s="72"/>
      <c r="E100" s="16"/>
      <c r="F100" s="16"/>
      <c r="G100" s="16"/>
      <c r="H100" s="16"/>
    </row>
    <row r="101" spans="2:17" ht="71.150000000000006" customHeight="1" thickBot="1" x14ac:dyDescent="0.3">
      <c r="B101" s="172" t="s">
        <v>104</v>
      </c>
      <c r="C101" s="173"/>
      <c r="D101" s="173"/>
      <c r="E101" s="173"/>
      <c r="F101" s="173"/>
      <c r="G101" s="173"/>
      <c r="H101" s="174"/>
    </row>
    <row r="102" spans="2:17" ht="80.25" customHeight="1" thickBot="1" x14ac:dyDescent="0.3">
      <c r="B102" s="160" t="s">
        <v>165</v>
      </c>
      <c r="C102" s="161"/>
      <c r="D102" s="161"/>
      <c r="E102" s="161"/>
      <c r="F102" s="161"/>
      <c r="G102" s="161"/>
      <c r="H102" s="162"/>
    </row>
    <row r="103" spans="2:17" ht="41.5" customHeight="1" thickBot="1" x14ac:dyDescent="0.3">
      <c r="B103" s="156"/>
      <c r="C103" s="156"/>
      <c r="D103" s="156"/>
      <c r="E103" s="156"/>
      <c r="F103" s="156"/>
      <c r="G103" s="156"/>
      <c r="H103" s="156"/>
    </row>
    <row r="104" spans="2:17" ht="33" customHeight="1" x14ac:dyDescent="0.25">
      <c r="B104" s="163" t="s">
        <v>166</v>
      </c>
      <c r="C104" s="140" t="s">
        <v>105</v>
      </c>
      <c r="D104" s="69" t="s">
        <v>106</v>
      </c>
      <c r="E104" s="175" t="s">
        <v>107</v>
      </c>
      <c r="F104" s="175"/>
      <c r="G104" s="176" t="s">
        <v>108</v>
      </c>
      <c r="H104" s="177"/>
    </row>
    <row r="105" spans="2:17" s="70" customFormat="1" ht="33" customHeight="1" thickBot="1" x14ac:dyDescent="0.4">
      <c r="B105" s="164"/>
      <c r="C105" s="181">
        <v>2000</v>
      </c>
      <c r="D105" s="181"/>
      <c r="E105" s="181"/>
      <c r="F105" s="181"/>
      <c r="G105" s="178"/>
      <c r="H105" s="179"/>
      <c r="J105" s="10"/>
      <c r="K105" s="10"/>
      <c r="L105" s="10"/>
      <c r="M105" s="1"/>
      <c r="N105" s="1"/>
    </row>
    <row r="106" spans="2:17" s="70" customFormat="1" ht="33" customHeight="1" x14ac:dyDescent="0.35">
      <c r="B106" s="156"/>
      <c r="C106" s="156"/>
      <c r="D106" s="156"/>
      <c r="E106" s="156"/>
      <c r="F106" s="156"/>
      <c r="G106" s="156"/>
      <c r="H106" s="156"/>
      <c r="J106" s="10"/>
      <c r="K106" s="10"/>
      <c r="L106" s="10"/>
      <c r="M106" s="1"/>
      <c r="N106" s="1"/>
    </row>
    <row r="107" spans="2:17" s="70" customFormat="1" ht="40.5" customHeight="1" x14ac:dyDescent="0.35">
      <c r="B107" s="157" t="s">
        <v>168</v>
      </c>
      <c r="C107" s="157"/>
      <c r="D107" s="157"/>
      <c r="E107" s="157"/>
      <c r="F107" s="157"/>
      <c r="G107" s="157"/>
      <c r="H107" s="157"/>
      <c r="J107" s="10"/>
      <c r="K107" s="10"/>
      <c r="L107" s="10"/>
      <c r="M107" s="1"/>
      <c r="N107" s="1"/>
    </row>
    <row r="108" spans="2:17" s="70" customFormat="1" ht="33" customHeight="1" x14ac:dyDescent="0.35">
      <c r="B108" s="158" t="s">
        <v>109</v>
      </c>
      <c r="C108" s="158"/>
      <c r="E108" s="71"/>
      <c r="F108" s="71"/>
      <c r="G108" s="71"/>
      <c r="H108" s="71"/>
      <c r="J108" s="10"/>
      <c r="K108" s="10"/>
      <c r="L108" s="10"/>
      <c r="M108" s="1"/>
      <c r="N108" s="1"/>
    </row>
    <row r="109" spans="2:17" ht="43.5" customHeight="1" x14ac:dyDescent="0.35">
      <c r="B109" s="70"/>
      <c r="C109" s="95" t="str">
        <f>CONCATENATE(" $0.550"," +")</f>
        <v xml:space="preserve"> $0.550 +</v>
      </c>
      <c r="D109" s="96">
        <f>G58</f>
        <v>-7.92E-3</v>
      </c>
      <c r="E109" s="97" t="s">
        <v>140</v>
      </c>
      <c r="F109" s="72">
        <f>(0.55+G58)</f>
        <v>0.54208000000000001</v>
      </c>
      <c r="G109" s="16"/>
      <c r="H109" s="16"/>
    </row>
    <row r="110" spans="2:17" ht="31.5" customHeight="1" x14ac:dyDescent="0.4">
      <c r="B110" s="159" t="s">
        <v>141</v>
      </c>
      <c r="C110" s="159"/>
      <c r="D110" s="98">
        <f>F109</f>
        <v>0.54208000000000001</v>
      </c>
      <c r="E110" s="73" t="s">
        <v>116</v>
      </c>
      <c r="F110" s="70"/>
      <c r="G110" s="16"/>
      <c r="H110" s="16"/>
      <c r="I110" s="9"/>
      <c r="P110" s="21"/>
      <c r="Q110" s="21"/>
    </row>
    <row r="111" spans="2:17" ht="30" customHeight="1" thickBot="1" x14ac:dyDescent="0.4">
      <c r="B111" s="70"/>
      <c r="C111" s="70"/>
      <c r="D111" s="72"/>
      <c r="E111" s="16"/>
      <c r="F111" s="16"/>
      <c r="G111" s="16"/>
      <c r="H111" s="16"/>
    </row>
    <row r="112" spans="2:17" ht="71.150000000000006" customHeight="1" thickBot="1" x14ac:dyDescent="0.3">
      <c r="B112" s="172" t="s">
        <v>104</v>
      </c>
      <c r="C112" s="173"/>
      <c r="D112" s="173"/>
      <c r="E112" s="173"/>
      <c r="F112" s="173"/>
      <c r="G112" s="173"/>
      <c r="H112" s="174"/>
    </row>
    <row r="113" spans="2:17" ht="110.25" customHeight="1" thickBot="1" x14ac:dyDescent="0.3">
      <c r="B113" s="160" t="s">
        <v>111</v>
      </c>
      <c r="C113" s="161"/>
      <c r="D113" s="161"/>
      <c r="E113" s="161"/>
      <c r="F113" s="161"/>
      <c r="G113" s="161"/>
      <c r="H113" s="162"/>
    </row>
    <row r="114" spans="2:17" ht="38.5" customHeight="1" thickBot="1" x14ac:dyDescent="0.3">
      <c r="B114" s="156"/>
      <c r="C114" s="156"/>
      <c r="D114" s="156"/>
      <c r="E114" s="156"/>
      <c r="F114" s="156"/>
      <c r="G114" s="156"/>
      <c r="H114" s="156"/>
    </row>
    <row r="115" spans="2:17" ht="33" customHeight="1" x14ac:dyDescent="0.25">
      <c r="B115" s="163" t="s">
        <v>145</v>
      </c>
      <c r="C115" s="140" t="s">
        <v>105</v>
      </c>
      <c r="D115" s="69" t="s">
        <v>106</v>
      </c>
      <c r="E115" s="175" t="s">
        <v>107</v>
      </c>
      <c r="F115" s="175"/>
      <c r="G115" s="176" t="s">
        <v>112</v>
      </c>
      <c r="H115" s="177"/>
    </row>
    <row r="116" spans="2:17" s="70" customFormat="1" ht="33" customHeight="1" thickBot="1" x14ac:dyDescent="0.4">
      <c r="B116" s="164"/>
      <c r="C116" s="181">
        <v>235</v>
      </c>
      <c r="D116" s="181"/>
      <c r="E116" s="181"/>
      <c r="F116" s="181"/>
      <c r="G116" s="178"/>
      <c r="H116" s="179"/>
      <c r="J116" s="10"/>
      <c r="K116" s="10"/>
      <c r="L116" s="10"/>
      <c r="M116" s="1"/>
      <c r="N116" s="1"/>
    </row>
    <row r="117" spans="2:17" s="70" customFormat="1" ht="33" customHeight="1" x14ac:dyDescent="0.35">
      <c r="B117" s="156"/>
      <c r="C117" s="156"/>
      <c r="D117" s="156"/>
      <c r="E117" s="156"/>
      <c r="F117" s="156"/>
      <c r="G117" s="156"/>
      <c r="H117" s="156"/>
      <c r="J117" s="10"/>
      <c r="K117" s="10"/>
      <c r="L117" s="10"/>
      <c r="M117" s="1"/>
      <c r="N117" s="1"/>
    </row>
    <row r="118" spans="2:17" s="70" customFormat="1" ht="40.5" customHeight="1" x14ac:dyDescent="0.35">
      <c r="B118" s="157" t="s">
        <v>113</v>
      </c>
      <c r="C118" s="157"/>
      <c r="D118" s="157"/>
      <c r="E118" s="157"/>
      <c r="F118" s="157"/>
      <c r="G118" s="157"/>
      <c r="H118" s="157"/>
      <c r="J118" s="10"/>
      <c r="K118" s="10"/>
      <c r="L118" s="10"/>
      <c r="M118" s="1"/>
      <c r="N118" s="1"/>
    </row>
    <row r="119" spans="2:17" s="70" customFormat="1" ht="33" customHeight="1" x14ac:dyDescent="0.35">
      <c r="B119" s="158" t="s">
        <v>109</v>
      </c>
      <c r="C119" s="158"/>
      <c r="E119" s="71"/>
      <c r="F119" s="71"/>
      <c r="G119" s="71"/>
      <c r="H119" s="71"/>
      <c r="J119" s="10"/>
      <c r="K119" s="10"/>
      <c r="L119" s="10"/>
      <c r="M119" s="1"/>
      <c r="N119" s="1"/>
    </row>
    <row r="120" spans="2:17" ht="43.5" customHeight="1" x14ac:dyDescent="0.35">
      <c r="B120" s="70"/>
      <c r="C120" s="95" t="str">
        <f>CONCATENATE(" $45.000"," +")</f>
        <v xml:space="preserve"> $45.000 +</v>
      </c>
      <c r="D120" s="96">
        <f>G62</f>
        <v>-5.7395744680851062E-2</v>
      </c>
      <c r="E120" s="97" t="s">
        <v>140</v>
      </c>
      <c r="F120" s="72">
        <f>(45+G62)</f>
        <v>44.942604255319146</v>
      </c>
      <c r="G120" s="16"/>
      <c r="H120" s="16"/>
    </row>
    <row r="121" spans="2:17" ht="33" customHeight="1" x14ac:dyDescent="0.4">
      <c r="B121" s="159" t="s">
        <v>141</v>
      </c>
      <c r="C121" s="159"/>
      <c r="D121" s="98">
        <f>F120</f>
        <v>44.942604255319146</v>
      </c>
      <c r="E121" s="73" t="s">
        <v>110</v>
      </c>
      <c r="F121" s="70"/>
      <c r="G121" s="16"/>
      <c r="H121" s="16"/>
      <c r="I121" s="9"/>
      <c r="P121" s="21"/>
      <c r="Q121" s="21"/>
    </row>
    <row r="122" spans="2:17" ht="30" customHeight="1" thickBot="1" x14ac:dyDescent="0.4">
      <c r="B122" s="70"/>
      <c r="C122" s="70"/>
      <c r="D122" s="72"/>
      <c r="E122" s="16"/>
      <c r="F122" s="16"/>
      <c r="G122" s="16"/>
      <c r="H122" s="16"/>
    </row>
    <row r="123" spans="2:17" ht="71.150000000000006" customHeight="1" thickBot="1" x14ac:dyDescent="0.3">
      <c r="B123" s="172" t="s">
        <v>104</v>
      </c>
      <c r="C123" s="173"/>
      <c r="D123" s="173"/>
      <c r="E123" s="173"/>
      <c r="F123" s="173"/>
      <c r="G123" s="173"/>
      <c r="H123" s="174"/>
    </row>
    <row r="124" spans="2:17" ht="74.25" customHeight="1" thickBot="1" x14ac:dyDescent="0.3">
      <c r="B124" s="160" t="s">
        <v>114</v>
      </c>
      <c r="C124" s="161"/>
      <c r="D124" s="161"/>
      <c r="E124" s="161"/>
      <c r="F124" s="161"/>
      <c r="G124" s="161"/>
      <c r="H124" s="162"/>
    </row>
    <row r="125" spans="2:17" ht="33.65" customHeight="1" thickBot="1" x14ac:dyDescent="0.3">
      <c r="B125" s="156"/>
      <c r="C125" s="156"/>
      <c r="D125" s="156"/>
      <c r="E125" s="156"/>
      <c r="F125" s="156"/>
      <c r="G125" s="156"/>
      <c r="H125" s="156"/>
    </row>
    <row r="126" spans="2:17" ht="33" customHeight="1" x14ac:dyDescent="0.25">
      <c r="B126" s="163" t="s">
        <v>144</v>
      </c>
      <c r="C126" s="140" t="s">
        <v>105</v>
      </c>
      <c r="D126" s="69" t="s">
        <v>106</v>
      </c>
      <c r="E126" s="175" t="s">
        <v>107</v>
      </c>
      <c r="F126" s="175"/>
      <c r="G126" s="176" t="s">
        <v>112</v>
      </c>
      <c r="H126" s="177"/>
    </row>
    <row r="127" spans="2:17" s="70" customFormat="1" ht="33" customHeight="1" thickBot="1" x14ac:dyDescent="0.4">
      <c r="B127" s="164"/>
      <c r="C127" s="181">
        <v>2000</v>
      </c>
      <c r="D127" s="181"/>
      <c r="E127" s="181"/>
      <c r="F127" s="181"/>
      <c r="G127" s="178"/>
      <c r="H127" s="179"/>
      <c r="J127" s="10"/>
      <c r="K127" s="10"/>
      <c r="L127" s="10"/>
      <c r="M127" s="1"/>
      <c r="N127" s="1"/>
    </row>
    <row r="128" spans="2:17" s="70" customFormat="1" ht="33" customHeight="1" x14ac:dyDescent="0.35">
      <c r="B128" s="156"/>
      <c r="C128" s="156"/>
      <c r="D128" s="156"/>
      <c r="E128" s="156"/>
      <c r="F128" s="156"/>
      <c r="G128" s="156"/>
      <c r="H128" s="156"/>
      <c r="J128" s="10"/>
      <c r="K128" s="10"/>
      <c r="L128" s="10"/>
      <c r="M128" s="1"/>
      <c r="N128" s="1"/>
    </row>
    <row r="129" spans="2:17" s="70" customFormat="1" ht="40.5" customHeight="1" x14ac:dyDescent="0.35">
      <c r="B129" s="157" t="s">
        <v>115</v>
      </c>
      <c r="C129" s="157"/>
      <c r="D129" s="157"/>
      <c r="E129" s="157"/>
      <c r="F129" s="157"/>
      <c r="G129" s="157"/>
      <c r="H129" s="157"/>
      <c r="J129" s="10"/>
      <c r="K129" s="10"/>
      <c r="L129" s="10"/>
      <c r="M129" s="1"/>
      <c r="N129" s="1"/>
    </row>
    <row r="130" spans="2:17" s="70" customFormat="1" ht="33" customHeight="1" x14ac:dyDescent="0.35">
      <c r="B130" s="158" t="s">
        <v>109</v>
      </c>
      <c r="C130" s="158"/>
      <c r="E130" s="71"/>
      <c r="F130" s="71"/>
      <c r="G130" s="71"/>
      <c r="H130" s="71"/>
      <c r="J130" s="10"/>
      <c r="K130" s="10"/>
      <c r="L130" s="10"/>
      <c r="M130" s="1"/>
      <c r="N130" s="1"/>
    </row>
    <row r="131" spans="2:17" ht="43.5" customHeight="1" x14ac:dyDescent="0.35">
      <c r="B131" s="70"/>
      <c r="C131" s="95" t="str">
        <f>CONCATENATE(" $45.000"," +")</f>
        <v xml:space="preserve"> $45.000 +</v>
      </c>
      <c r="D131" s="96">
        <f>G68</f>
        <v>-4.8240000000000002E-3</v>
      </c>
      <c r="E131" s="97" t="s">
        <v>140</v>
      </c>
      <c r="F131" s="72">
        <f>(45+G68)</f>
        <v>44.995176000000001</v>
      </c>
      <c r="G131" s="16"/>
      <c r="H131" s="16"/>
    </row>
    <row r="132" spans="2:17" ht="34" customHeight="1" x14ac:dyDescent="0.4">
      <c r="B132" s="159" t="s">
        <v>141</v>
      </c>
      <c r="C132" s="159"/>
      <c r="D132" s="98">
        <f>F131</f>
        <v>44.995176000000001</v>
      </c>
      <c r="E132" s="73" t="s">
        <v>116</v>
      </c>
      <c r="F132" s="70"/>
      <c r="G132" s="16"/>
      <c r="H132" s="16"/>
      <c r="I132" s="9"/>
      <c r="P132" s="21"/>
      <c r="Q132" s="21"/>
    </row>
    <row r="133" spans="2:17" ht="30" customHeight="1" thickBot="1" x14ac:dyDescent="0.4">
      <c r="B133" s="70"/>
      <c r="C133" s="70"/>
      <c r="D133" s="72"/>
      <c r="E133" s="16"/>
      <c r="F133" s="16"/>
      <c r="G133" s="16"/>
      <c r="H133" s="16"/>
    </row>
    <row r="134" spans="2:17" ht="71.150000000000006" customHeight="1" thickBot="1" x14ac:dyDescent="0.3">
      <c r="B134" s="172" t="s">
        <v>104</v>
      </c>
      <c r="C134" s="173"/>
      <c r="D134" s="173"/>
      <c r="E134" s="173"/>
      <c r="F134" s="173"/>
      <c r="G134" s="173"/>
      <c r="H134" s="174"/>
    </row>
    <row r="135" spans="2:17" ht="74.25" customHeight="1" thickBot="1" x14ac:dyDescent="0.3">
      <c r="B135" s="160" t="s">
        <v>117</v>
      </c>
      <c r="C135" s="161"/>
      <c r="D135" s="161"/>
      <c r="E135" s="161"/>
      <c r="F135" s="161"/>
      <c r="G135" s="161"/>
      <c r="H135" s="162"/>
    </row>
    <row r="136" spans="2:17" ht="69" customHeight="1" thickBot="1" x14ac:dyDescent="0.3">
      <c r="B136" s="156"/>
      <c r="C136" s="156"/>
      <c r="D136" s="156"/>
      <c r="E136" s="156"/>
      <c r="F136" s="156"/>
      <c r="G136" s="156"/>
      <c r="H136" s="156"/>
    </row>
    <row r="137" spans="2:17" ht="33" customHeight="1" x14ac:dyDescent="0.25">
      <c r="B137" s="163" t="s">
        <v>143</v>
      </c>
      <c r="C137" s="140" t="s">
        <v>105</v>
      </c>
      <c r="D137" s="69" t="s">
        <v>106</v>
      </c>
      <c r="E137" s="175" t="s">
        <v>107</v>
      </c>
      <c r="F137" s="175"/>
      <c r="G137" s="176" t="s">
        <v>108</v>
      </c>
      <c r="H137" s="177"/>
    </row>
    <row r="138" spans="2:17" s="70" customFormat="1" ht="33" customHeight="1" thickBot="1" x14ac:dyDescent="0.4">
      <c r="B138" s="164"/>
      <c r="C138" s="180">
        <v>14400</v>
      </c>
      <c r="D138" s="181"/>
      <c r="E138" s="181"/>
      <c r="F138" s="181"/>
      <c r="G138" s="178"/>
      <c r="H138" s="179"/>
      <c r="J138" s="10"/>
      <c r="K138" s="10"/>
      <c r="L138" s="10"/>
      <c r="M138" s="1"/>
      <c r="N138" s="1"/>
    </row>
    <row r="139" spans="2:17" s="70" customFormat="1" ht="33" customHeight="1" x14ac:dyDescent="0.35">
      <c r="B139" s="156"/>
      <c r="C139" s="156"/>
      <c r="D139" s="156"/>
      <c r="E139" s="156"/>
      <c r="F139" s="156"/>
      <c r="G139" s="156"/>
      <c r="H139" s="156"/>
      <c r="J139" s="10"/>
      <c r="K139" s="10"/>
      <c r="L139" s="10"/>
      <c r="M139" s="1"/>
      <c r="N139" s="1"/>
    </row>
    <row r="140" spans="2:17" s="70" customFormat="1" ht="40.5" customHeight="1" x14ac:dyDescent="0.35">
      <c r="B140" s="157" t="s">
        <v>148</v>
      </c>
      <c r="C140" s="157"/>
      <c r="D140" s="157"/>
      <c r="E140" s="157"/>
      <c r="F140" s="157"/>
      <c r="G140" s="157"/>
      <c r="H140" s="157"/>
      <c r="J140" s="10"/>
      <c r="K140" s="10"/>
      <c r="L140" s="10"/>
      <c r="M140" s="1"/>
      <c r="N140" s="1"/>
    </row>
    <row r="141" spans="2:17" s="70" customFormat="1" ht="33" customHeight="1" x14ac:dyDescent="0.35">
      <c r="B141" s="158" t="s">
        <v>109</v>
      </c>
      <c r="C141" s="158"/>
      <c r="E141" s="71"/>
      <c r="F141" s="71"/>
      <c r="G141" s="71"/>
      <c r="H141" s="71"/>
      <c r="J141" s="10"/>
      <c r="K141" s="10"/>
      <c r="L141" s="10"/>
      <c r="M141" s="1"/>
      <c r="N141" s="1"/>
    </row>
    <row r="142" spans="2:17" ht="43.5" customHeight="1" x14ac:dyDescent="0.35">
      <c r="B142" s="70"/>
      <c r="C142" s="95" t="str">
        <f>CONCATENATE(" $1,500.000"," +")</f>
        <v xml:space="preserve"> $1,500.000 +</v>
      </c>
      <c r="D142" s="96">
        <f>G71</f>
        <v>0</v>
      </c>
      <c r="E142" s="97" t="s">
        <v>140</v>
      </c>
      <c r="F142" s="72">
        <f>(1500+G71)</f>
        <v>1500</v>
      </c>
      <c r="G142" s="16"/>
      <c r="H142" s="16"/>
    </row>
    <row r="143" spans="2:17" ht="27" customHeight="1" x14ac:dyDescent="0.4">
      <c r="B143" s="159" t="s">
        <v>141</v>
      </c>
      <c r="C143" s="159"/>
      <c r="D143" s="98">
        <f>F142</f>
        <v>1500</v>
      </c>
      <c r="E143" s="171" t="s">
        <v>118</v>
      </c>
      <c r="F143" s="171"/>
      <c r="G143" s="16"/>
      <c r="H143" s="70"/>
      <c r="I143" s="9"/>
      <c r="P143" s="21"/>
      <c r="Q143" s="21"/>
    </row>
    <row r="144" spans="2:17" ht="30" customHeight="1" thickBot="1" x14ac:dyDescent="0.4">
      <c r="B144" s="70"/>
      <c r="C144" s="70"/>
      <c r="D144" s="72"/>
      <c r="E144" s="16"/>
      <c r="F144" s="16"/>
      <c r="G144" s="16"/>
      <c r="H144" s="16"/>
    </row>
    <row r="145" spans="2:15" ht="71.150000000000006" customHeight="1" thickBot="1" x14ac:dyDescent="0.3">
      <c r="B145" s="172" t="s">
        <v>104</v>
      </c>
      <c r="C145" s="173"/>
      <c r="D145" s="173"/>
      <c r="E145" s="173"/>
      <c r="F145" s="173"/>
      <c r="G145" s="173"/>
      <c r="H145" s="174"/>
    </row>
    <row r="146" spans="2:15" ht="74.25" customHeight="1" thickBot="1" x14ac:dyDescent="0.3">
      <c r="B146" s="160" t="s">
        <v>150</v>
      </c>
      <c r="C146" s="161"/>
      <c r="D146" s="161"/>
      <c r="E146" s="161"/>
      <c r="F146" s="161"/>
      <c r="G146" s="161"/>
      <c r="H146" s="162"/>
    </row>
    <row r="147" spans="2:15" ht="18.75" customHeight="1" thickBot="1" x14ac:dyDescent="0.3">
      <c r="B147" s="156"/>
      <c r="C147" s="156"/>
      <c r="D147" s="156"/>
      <c r="E147" s="156"/>
      <c r="F147" s="156"/>
      <c r="G147" s="156"/>
      <c r="H147" s="156"/>
    </row>
    <row r="148" spans="2:15" ht="33" customHeight="1" x14ac:dyDescent="0.25">
      <c r="B148" s="163" t="s">
        <v>142</v>
      </c>
      <c r="C148" s="165" t="s">
        <v>105</v>
      </c>
      <c r="D148" s="167" t="s">
        <v>106</v>
      </c>
      <c r="E148" s="165" t="s">
        <v>107</v>
      </c>
      <c r="F148" s="165"/>
      <c r="G148" s="165" t="s">
        <v>108</v>
      </c>
      <c r="H148" s="169"/>
    </row>
    <row r="149" spans="2:15" s="70" customFormat="1" ht="33" customHeight="1" thickBot="1" x14ac:dyDescent="0.4">
      <c r="B149" s="164"/>
      <c r="C149" s="166"/>
      <c r="D149" s="168"/>
      <c r="E149" s="166"/>
      <c r="F149" s="166"/>
      <c r="G149" s="166"/>
      <c r="H149" s="170"/>
      <c r="J149" s="10"/>
      <c r="K149" s="10"/>
      <c r="L149" s="10"/>
      <c r="M149" s="1"/>
      <c r="N149" s="1"/>
    </row>
    <row r="150" spans="2:15" s="70" customFormat="1" ht="33" customHeight="1" x14ac:dyDescent="0.35">
      <c r="B150" s="156"/>
      <c r="C150" s="156"/>
      <c r="D150" s="156"/>
      <c r="E150" s="156"/>
      <c r="F150" s="156"/>
      <c r="G150" s="156"/>
      <c r="H150" s="156"/>
      <c r="J150" s="10"/>
      <c r="K150" s="10"/>
      <c r="L150" s="10"/>
      <c r="M150" s="1"/>
      <c r="N150" s="1"/>
    </row>
    <row r="151" spans="2:15" s="70" customFormat="1" ht="40.5" customHeight="1" x14ac:dyDescent="0.35">
      <c r="B151" s="157" t="s">
        <v>149</v>
      </c>
      <c r="C151" s="157"/>
      <c r="D151" s="157"/>
      <c r="E151" s="157"/>
      <c r="F151" s="157"/>
      <c r="G151" s="157"/>
      <c r="H151" s="157"/>
      <c r="J151" s="10"/>
      <c r="K151" s="10"/>
      <c r="L151" s="10"/>
      <c r="M151" s="1"/>
      <c r="N151" s="1"/>
    </row>
    <row r="152" spans="2:15" s="70" customFormat="1" ht="33" customHeight="1" x14ac:dyDescent="0.35">
      <c r="B152" s="158" t="s">
        <v>109</v>
      </c>
      <c r="C152" s="158"/>
      <c r="E152" s="71"/>
      <c r="F152" s="71"/>
      <c r="G152" s="71"/>
      <c r="H152" s="71"/>
      <c r="J152" s="10"/>
      <c r="K152" s="10"/>
      <c r="L152" s="10"/>
      <c r="M152" s="1"/>
      <c r="N152" s="1"/>
    </row>
    <row r="153" spans="2:15" ht="17.5" x14ac:dyDescent="0.35">
      <c r="B153" s="70"/>
      <c r="C153" s="95" t="str">
        <f>CONCATENATE(" $200.000"," +")</f>
        <v xml:space="preserve"> $200.000 +</v>
      </c>
      <c r="D153" s="96">
        <f>G75</f>
        <v>-2.2079999999999997</v>
      </c>
      <c r="E153" s="97" t="s">
        <v>140</v>
      </c>
      <c r="F153" s="72">
        <f>(200+G75)</f>
        <v>197.792</v>
      </c>
      <c r="G153" s="16"/>
      <c r="H153" s="16"/>
      <c r="O153" s="21"/>
    </row>
    <row r="154" spans="2:15" ht="18" x14ac:dyDescent="0.4">
      <c r="B154" s="159" t="s">
        <v>141</v>
      </c>
      <c r="C154" s="159"/>
      <c r="D154" s="98">
        <f>F153</f>
        <v>197.792</v>
      </c>
      <c r="E154" s="73" t="s">
        <v>12</v>
      </c>
      <c r="F154" s="73"/>
      <c r="G154" s="16"/>
      <c r="H154" s="70"/>
      <c r="O154" s="21"/>
    </row>
    <row r="155" spans="2:15" ht="17.5" x14ac:dyDescent="0.35">
      <c r="B155" s="70"/>
      <c r="C155" s="70"/>
      <c r="D155" s="72"/>
      <c r="E155" s="16"/>
      <c r="F155" s="16"/>
      <c r="G155" s="16"/>
      <c r="H155" s="16"/>
      <c r="O155" s="21"/>
    </row>
    <row r="156" spans="2:15" x14ac:dyDescent="0.25">
      <c r="O156" s="21"/>
    </row>
  </sheetData>
  <sheetProtection algorithmName="SHA-512" hashValue="hy/IuQrbOjIEpRPzyiE5LBo4b1IRm9CJbRPEykFxNLUOFiAyrJPh5qL9msr00G5f0J80bTJXHDKwW+JquvEBjQ==" saltValue="4fE7Bu6bhxZwszrWuid/zw==" spinCount="100000" sheet="1" formatColumns="0" formatRows="0"/>
  <mergeCells count="157">
    <mergeCell ref="J6:K6"/>
    <mergeCell ref="M6:N8"/>
    <mergeCell ref="B7:E7"/>
    <mergeCell ref="B8:H8"/>
    <mergeCell ref="B9:H9"/>
    <mergeCell ref="B10:C10"/>
    <mergeCell ref="D10:F10"/>
    <mergeCell ref="B1:D1"/>
    <mergeCell ref="C3:E3"/>
    <mergeCell ref="G3:H3"/>
    <mergeCell ref="C4:E4"/>
    <mergeCell ref="G4:H4"/>
    <mergeCell ref="B6:E6"/>
    <mergeCell ref="F6:G6"/>
    <mergeCell ref="B16:H16"/>
    <mergeCell ref="B17:H17"/>
    <mergeCell ref="B18:H18"/>
    <mergeCell ref="B19:H19"/>
    <mergeCell ref="B20:H20"/>
    <mergeCell ref="G21:H21"/>
    <mergeCell ref="B11:H11"/>
    <mergeCell ref="J11:K11"/>
    <mergeCell ref="B12:E12"/>
    <mergeCell ref="B13:H13"/>
    <mergeCell ref="B14:H14"/>
    <mergeCell ref="B15:H15"/>
    <mergeCell ref="G28:H28"/>
    <mergeCell ref="G29:H29"/>
    <mergeCell ref="G30:H30"/>
    <mergeCell ref="G31:H31"/>
    <mergeCell ref="G32:H32"/>
    <mergeCell ref="G33:H33"/>
    <mergeCell ref="G22:H22"/>
    <mergeCell ref="G23:H23"/>
    <mergeCell ref="G24:H24"/>
    <mergeCell ref="G25:H25"/>
    <mergeCell ref="G26:H26"/>
    <mergeCell ref="G27:H27"/>
    <mergeCell ref="G40:H40"/>
    <mergeCell ref="G41:H41"/>
    <mergeCell ref="G42:H42"/>
    <mergeCell ref="G43:H43"/>
    <mergeCell ref="G44:H44"/>
    <mergeCell ref="G45:H45"/>
    <mergeCell ref="G34:H34"/>
    <mergeCell ref="G35:H35"/>
    <mergeCell ref="G36:H36"/>
    <mergeCell ref="G37:H37"/>
    <mergeCell ref="G38:H38"/>
    <mergeCell ref="G39:H39"/>
    <mergeCell ref="G52:H52"/>
    <mergeCell ref="G53:H53"/>
    <mergeCell ref="B54:H54"/>
    <mergeCell ref="B56:H56"/>
    <mergeCell ref="G57:H57"/>
    <mergeCell ref="G58:H58"/>
    <mergeCell ref="G46:H46"/>
    <mergeCell ref="G47:H47"/>
    <mergeCell ref="G48:H48"/>
    <mergeCell ref="G49:H49"/>
    <mergeCell ref="G50:H50"/>
    <mergeCell ref="G51:H51"/>
    <mergeCell ref="G66:H66"/>
    <mergeCell ref="G67:H67"/>
    <mergeCell ref="G68:H68"/>
    <mergeCell ref="B69:H69"/>
    <mergeCell ref="G70:H70"/>
    <mergeCell ref="G71:H71"/>
    <mergeCell ref="B60:H60"/>
    <mergeCell ref="G61:H61"/>
    <mergeCell ref="G62:H62"/>
    <mergeCell ref="G63:H63"/>
    <mergeCell ref="G64:H64"/>
    <mergeCell ref="G65:H65"/>
    <mergeCell ref="G79:H79"/>
    <mergeCell ref="G80:H80"/>
    <mergeCell ref="G81:H81"/>
    <mergeCell ref="G82:H82"/>
    <mergeCell ref="G83:H83"/>
    <mergeCell ref="B85:H85"/>
    <mergeCell ref="B73:H73"/>
    <mergeCell ref="G74:H74"/>
    <mergeCell ref="G75:H75"/>
    <mergeCell ref="G76:H76"/>
    <mergeCell ref="G77:H77"/>
    <mergeCell ref="G78:H78"/>
    <mergeCell ref="B93:B94"/>
    <mergeCell ref="E93:F93"/>
    <mergeCell ref="G93:H94"/>
    <mergeCell ref="C94:F94"/>
    <mergeCell ref="B95:H95"/>
    <mergeCell ref="B96:H96"/>
    <mergeCell ref="G86:H86"/>
    <mergeCell ref="G87:H87"/>
    <mergeCell ref="G88:H88"/>
    <mergeCell ref="B90:H90"/>
    <mergeCell ref="B91:H91"/>
    <mergeCell ref="B92:H92"/>
    <mergeCell ref="B97:C97"/>
    <mergeCell ref="B99:C99"/>
    <mergeCell ref="B101:H101"/>
    <mergeCell ref="B102:H102"/>
    <mergeCell ref="B103:H103"/>
    <mergeCell ref="B104:B105"/>
    <mergeCell ref="E104:F104"/>
    <mergeCell ref="G104:H105"/>
    <mergeCell ref="C105:F105"/>
    <mergeCell ref="B114:H114"/>
    <mergeCell ref="B115:B116"/>
    <mergeCell ref="E115:F115"/>
    <mergeCell ref="G115:H116"/>
    <mergeCell ref="C116:F116"/>
    <mergeCell ref="B117:H117"/>
    <mergeCell ref="B106:H106"/>
    <mergeCell ref="B107:H107"/>
    <mergeCell ref="B108:C108"/>
    <mergeCell ref="B110:C110"/>
    <mergeCell ref="B112:H112"/>
    <mergeCell ref="B113:H113"/>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50:H150"/>
    <mergeCell ref="B151:H151"/>
    <mergeCell ref="B152:C152"/>
    <mergeCell ref="B154:C154"/>
    <mergeCell ref="B146:H146"/>
    <mergeCell ref="B147:H147"/>
    <mergeCell ref="B148:B149"/>
    <mergeCell ref="C148:C149"/>
    <mergeCell ref="D148:D149"/>
    <mergeCell ref="E148:F149"/>
    <mergeCell ref="G148:H149"/>
  </mergeCells>
  <dataValidations count="5">
    <dataValidation type="list" allowBlank="1" showInputMessage="1" showErrorMessage="1" sqref="K13" xr:uid="{B1BD8AD9-3388-48BB-B155-ACF0DF5F5D22}">
      <formula1>$N$9:$N$42</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45171E4A-E074-43AC-947A-A2AE2FF1A18E}">
      <formula1>$M$11:$M$22</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501D9F0E-2628-4F8B-BED1-050AA95FC8FC}">
      <formula1>#REF!</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1C7614B7-9438-4657-8762-79A778360D48}">
      <formula1>$N$9:$N$9</formula1>
    </dataValidation>
    <dataValidation type="list" allowBlank="1" showInputMessage="1" showErrorMessage="1" sqref="K8" xr:uid="{F7463E1C-B8DA-4CED-AA84-332BA58A8E3E}">
      <formula1>"2024,2025,2026,2027,2028"</formula1>
    </dataValidation>
  </dataValidations>
  <hyperlinks>
    <hyperlink ref="M9" r:id="rId1" display="https://www.dot.ny.gov/main/business-center/contractors/construction-division/fuel-asphalt-steel-price-adjustments?nd=nysdot" xr:uid="{302B9604-3C7C-495E-A81F-C9EA968C70AA}"/>
  </hyperlinks>
  <printOptions horizontalCentered="1"/>
  <pageMargins left="0.25" right="0.25" top="0.75" bottom="0.75" header="0.3" footer="0.3"/>
  <pageSetup scale="53"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3C1F-CF67-42F3-923C-808AD16A88E2}">
  <dimension ref="B1:Q156"/>
  <sheetViews>
    <sheetView showGridLines="0" showRowColHeaders="0" zoomScaleNormal="100" workbookViewId="0">
      <selection activeCell="B19" sqref="B19:H19"/>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September</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39" t="s">
        <v>153</v>
      </c>
      <c r="G4" s="240" t="s">
        <v>154</v>
      </c>
      <c r="H4" s="241"/>
      <c r="I4" s="138"/>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September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37"/>
      <c r="J8" s="76" t="s">
        <v>121</v>
      </c>
      <c r="K8" s="77">
        <v>2024</v>
      </c>
      <c r="M8" s="229"/>
      <c r="N8" s="230"/>
    </row>
    <row r="9" spans="2:17" ht="24" customHeight="1" x14ac:dyDescent="0.25">
      <c r="B9" s="215" t="s">
        <v>10</v>
      </c>
      <c r="C9" s="215"/>
      <c r="D9" s="215"/>
      <c r="E9" s="215"/>
      <c r="F9" s="215"/>
      <c r="G9" s="215"/>
      <c r="H9" s="215"/>
      <c r="I9" s="137"/>
      <c r="J9" s="76" t="s">
        <v>122</v>
      </c>
      <c r="K9" s="77" t="s">
        <v>136</v>
      </c>
      <c r="L9" s="78"/>
      <c r="M9" s="79" t="s">
        <v>124</v>
      </c>
      <c r="N9" s="80">
        <v>2024</v>
      </c>
    </row>
    <row r="10" spans="2:17" ht="24" customHeight="1" thickBot="1" x14ac:dyDescent="0.3">
      <c r="B10" s="232" t="s">
        <v>11</v>
      </c>
      <c r="C10" s="232"/>
      <c r="D10" s="233" t="str">
        <f>CONCATENATE("The ",F1," ",G1," Average is")</f>
        <v>The September 2024 Average is</v>
      </c>
      <c r="E10" s="233"/>
      <c r="F10" s="233"/>
      <c r="G10" s="17">
        <f>K13</f>
        <v>621</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37"/>
      <c r="J13" s="87" t="s">
        <v>130</v>
      </c>
      <c r="K13" s="88">
        <v>621</v>
      </c>
      <c r="M13" s="83" t="s">
        <v>131</v>
      </c>
      <c r="N13" s="85" t="s">
        <v>106</v>
      </c>
      <c r="P13" s="21"/>
      <c r="Q13" s="21"/>
    </row>
    <row r="14" spans="2:17" ht="24" customHeight="1" x14ac:dyDescent="0.25">
      <c r="B14" s="215" t="s">
        <v>15</v>
      </c>
      <c r="C14" s="215"/>
      <c r="D14" s="215"/>
      <c r="E14" s="215"/>
      <c r="F14" s="215"/>
      <c r="G14" s="215"/>
      <c r="H14" s="215"/>
      <c r="I14" s="137"/>
      <c r="J14" s="1"/>
      <c r="K14" s="1"/>
      <c r="M14" s="83" t="s">
        <v>123</v>
      </c>
      <c r="N14" s="89">
        <v>604</v>
      </c>
      <c r="P14" s="21"/>
      <c r="Q14" s="21"/>
    </row>
    <row r="15" spans="2:17" ht="24" customHeight="1" x14ac:dyDescent="0.25">
      <c r="B15" s="215" t="s">
        <v>16</v>
      </c>
      <c r="C15" s="215"/>
      <c r="D15" s="215"/>
      <c r="E15" s="215"/>
      <c r="F15" s="215"/>
      <c r="G15" s="215"/>
      <c r="H15" s="215"/>
      <c r="I15" s="137"/>
      <c r="J15" s="1"/>
      <c r="K15" s="1"/>
      <c r="M15" s="83" t="s">
        <v>132</v>
      </c>
      <c r="N15" s="89">
        <v>623</v>
      </c>
      <c r="P15" s="21"/>
      <c r="Q15" s="21"/>
    </row>
    <row r="16" spans="2:17" ht="24" customHeight="1" x14ac:dyDescent="0.25">
      <c r="B16" s="215" t="s">
        <v>17</v>
      </c>
      <c r="C16" s="215"/>
      <c r="D16" s="215"/>
      <c r="E16" s="215"/>
      <c r="F16" s="215"/>
      <c r="G16" s="215"/>
      <c r="H16" s="215"/>
      <c r="I16" s="137"/>
      <c r="J16" s="1"/>
      <c r="K16" s="1"/>
      <c r="M16" s="83" t="s">
        <v>133</v>
      </c>
      <c r="N16" s="89">
        <v>628</v>
      </c>
      <c r="P16" s="21"/>
      <c r="Q16" s="21"/>
    </row>
    <row r="17" spans="2:17" ht="24" customHeight="1" x14ac:dyDescent="0.25">
      <c r="B17" s="215" t="s">
        <v>18</v>
      </c>
      <c r="C17" s="215"/>
      <c r="D17" s="215"/>
      <c r="E17" s="215"/>
      <c r="F17" s="215"/>
      <c r="G17" s="215"/>
      <c r="H17" s="215"/>
      <c r="I17" s="137"/>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44.25" customHeight="1" thickBot="1" x14ac:dyDescent="0.3">
      <c r="B19" s="218" t="s">
        <v>169</v>
      </c>
      <c r="C19" s="219"/>
      <c r="D19" s="219"/>
      <c r="E19" s="219"/>
      <c r="F19" s="219"/>
      <c r="G19" s="219"/>
      <c r="H19" s="220"/>
      <c r="I19" s="9"/>
      <c r="J19" s="92"/>
      <c r="K19" s="91"/>
      <c r="M19" s="83" t="s">
        <v>136</v>
      </c>
      <c r="N19" s="89">
        <v>621</v>
      </c>
      <c r="P19" s="21"/>
      <c r="Q19" s="21"/>
    </row>
    <row r="20" spans="2:17" ht="33.65" customHeight="1" thickBot="1" x14ac:dyDescent="0.3">
      <c r="B20" s="190" t="s">
        <v>20</v>
      </c>
      <c r="C20" s="161"/>
      <c r="D20" s="161"/>
      <c r="E20" s="161"/>
      <c r="F20" s="161"/>
      <c r="G20" s="161"/>
      <c r="H20" s="162"/>
      <c r="I20" s="26"/>
      <c r="J20" s="92"/>
      <c r="K20" s="91"/>
      <c r="M20" s="83" t="s">
        <v>137</v>
      </c>
      <c r="N20" s="89"/>
      <c r="P20" s="21"/>
      <c r="Q20" s="21"/>
    </row>
    <row r="21" spans="2:17" ht="40.5" customHeight="1" thickBot="1" x14ac:dyDescent="0.35">
      <c r="B21" s="23" t="s">
        <v>21</v>
      </c>
      <c r="C21" s="24" t="s">
        <v>22</v>
      </c>
      <c r="D21" s="25" t="s">
        <v>23</v>
      </c>
      <c r="E21" s="25" t="s">
        <v>24</v>
      </c>
      <c r="F21" s="25" t="s">
        <v>25</v>
      </c>
      <c r="G21" s="182" t="s">
        <v>26</v>
      </c>
      <c r="H21" s="183"/>
      <c r="I21" s="31"/>
      <c r="K21" s="91"/>
      <c r="L21" s="1"/>
      <c r="M21" s="83" t="s">
        <v>138</v>
      </c>
      <c r="N21" s="89"/>
      <c r="P21" s="21"/>
      <c r="Q21" s="21"/>
    </row>
    <row r="22" spans="2:17" ht="29.15" customHeight="1" thickBot="1" x14ac:dyDescent="0.35">
      <c r="B22" s="114" t="s">
        <v>27</v>
      </c>
      <c r="C22" s="115" t="s">
        <v>28</v>
      </c>
      <c r="D22" s="65">
        <v>100</v>
      </c>
      <c r="E22" s="66">
        <v>0.2</v>
      </c>
      <c r="F22" s="67">
        <v>100.2</v>
      </c>
      <c r="G22" s="184">
        <f t="shared" ref="G22:G51" si="0">IF((ABS((($K$13-$K$12)/235)*F22/100))&gt;0.01, ((($K$13-$K$12)/235)*F22/100), 0)</f>
        <v>-3.8374468085106382E-2</v>
      </c>
      <c r="H22" s="185" t="e">
        <f t="shared" ref="H22:H27" si="1">IF((ABS((J13-J12)*E22/100))&gt;0.1, (J13-J12)*E22/100, 0)</f>
        <v>#VALUE!</v>
      </c>
      <c r="I22" s="31"/>
      <c r="M22" s="93" t="s">
        <v>139</v>
      </c>
      <c r="N22" s="94"/>
    </row>
    <row r="23" spans="2:17" ht="29.15" customHeight="1" x14ac:dyDescent="0.3">
      <c r="B23" s="32">
        <v>702.30010000000004</v>
      </c>
      <c r="C23" s="33" t="s">
        <v>29</v>
      </c>
      <c r="D23" s="34">
        <v>55</v>
      </c>
      <c r="E23" s="34">
        <v>1.7</v>
      </c>
      <c r="F23" s="35">
        <v>56.7</v>
      </c>
      <c r="G23" s="188">
        <f t="shared" si="0"/>
        <v>-2.1714893617021277E-2</v>
      </c>
      <c r="H23" s="189" t="e">
        <f t="shared" si="1"/>
        <v>#VALUE!</v>
      </c>
      <c r="I23" s="31"/>
      <c r="M23" s="79"/>
      <c r="N23" s="80">
        <v>2025</v>
      </c>
    </row>
    <row r="24" spans="2:17" ht="29.15" customHeight="1" x14ac:dyDescent="0.3">
      <c r="B24" s="32">
        <v>702.30020000000002</v>
      </c>
      <c r="C24" s="33" t="s">
        <v>30</v>
      </c>
      <c r="D24" s="34">
        <v>55</v>
      </c>
      <c r="E24" s="34">
        <v>1.7</v>
      </c>
      <c r="F24" s="35">
        <v>56.7</v>
      </c>
      <c r="G24" s="188">
        <f t="shared" si="0"/>
        <v>-2.1714893617021277E-2</v>
      </c>
      <c r="H24" s="189">
        <f t="shared" si="1"/>
        <v>0</v>
      </c>
      <c r="I24" s="31"/>
      <c r="M24" s="83" t="s">
        <v>125</v>
      </c>
      <c r="N24" s="84" t="s">
        <v>126</v>
      </c>
    </row>
    <row r="25" spans="2:17" ht="29.15" customHeight="1" x14ac:dyDescent="0.3">
      <c r="B25" s="32">
        <v>702.31010000000003</v>
      </c>
      <c r="C25" s="33" t="s">
        <v>31</v>
      </c>
      <c r="D25" s="34">
        <v>63</v>
      </c>
      <c r="E25" s="34">
        <v>2.7</v>
      </c>
      <c r="F25" s="35">
        <v>65.7</v>
      </c>
      <c r="G25" s="188">
        <f t="shared" si="0"/>
        <v>-2.5161702127659575E-2</v>
      </c>
      <c r="H25" s="189">
        <f t="shared" si="1"/>
        <v>0</v>
      </c>
      <c r="I25" s="31"/>
      <c r="M25" s="83" t="s">
        <v>127</v>
      </c>
      <c r="N25" s="89"/>
    </row>
    <row r="26" spans="2:17" ht="29.15" customHeight="1" x14ac:dyDescent="0.3">
      <c r="B26" s="32">
        <v>702.31020000000001</v>
      </c>
      <c r="C26" s="33" t="s">
        <v>32</v>
      </c>
      <c r="D26" s="34">
        <v>63</v>
      </c>
      <c r="E26" s="34">
        <v>2.7</v>
      </c>
      <c r="F26" s="35">
        <v>65.7</v>
      </c>
      <c r="G26" s="188">
        <f t="shared" si="0"/>
        <v>-2.5161702127659575E-2</v>
      </c>
      <c r="H26" s="189">
        <f t="shared" si="1"/>
        <v>0</v>
      </c>
      <c r="I26" s="31"/>
      <c r="M26" s="83" t="s">
        <v>129</v>
      </c>
      <c r="N26" s="89"/>
    </row>
    <row r="27" spans="2:17" ht="29.15" customHeight="1" x14ac:dyDescent="0.3">
      <c r="B27" s="32">
        <v>702.32010000000002</v>
      </c>
      <c r="C27" s="33" t="s">
        <v>33</v>
      </c>
      <c r="D27" s="34">
        <v>65</v>
      </c>
      <c r="E27" s="34">
        <v>8.1999999999999993</v>
      </c>
      <c r="F27" s="35">
        <v>73.2</v>
      </c>
      <c r="G27" s="188">
        <f t="shared" si="0"/>
        <v>-2.8034042553191488E-2</v>
      </c>
      <c r="H27" s="189">
        <f t="shared" si="1"/>
        <v>0</v>
      </c>
      <c r="I27" s="31"/>
      <c r="M27" s="83" t="s">
        <v>131</v>
      </c>
      <c r="N27" s="89"/>
    </row>
    <row r="28" spans="2:17" ht="29.15" customHeight="1" x14ac:dyDescent="0.3">
      <c r="B28" s="32">
        <v>702.33010000000002</v>
      </c>
      <c r="C28" s="33" t="s">
        <v>34</v>
      </c>
      <c r="D28" s="34">
        <v>65</v>
      </c>
      <c r="E28" s="34">
        <v>8.1999999999999993</v>
      </c>
      <c r="F28" s="35">
        <v>73.2</v>
      </c>
      <c r="G28" s="188">
        <f t="shared" si="0"/>
        <v>-2.8034042553191488E-2</v>
      </c>
      <c r="H28" s="189" t="e">
        <f>IF((ABS((#REF!-J18)*E28/100))&gt;0.1, (#REF!-J18)*E28/100, 0)</f>
        <v>#REF!</v>
      </c>
      <c r="I28" s="31"/>
      <c r="M28" s="83" t="s">
        <v>123</v>
      </c>
      <c r="N28" s="89"/>
    </row>
    <row r="29" spans="2:17" ht="29.15" customHeight="1" x14ac:dyDescent="0.3">
      <c r="B29" s="32">
        <v>702.34010000000001</v>
      </c>
      <c r="C29" s="33" t="s">
        <v>35</v>
      </c>
      <c r="D29" s="34">
        <v>65</v>
      </c>
      <c r="E29" s="34">
        <v>2.7</v>
      </c>
      <c r="F29" s="35">
        <v>67.7</v>
      </c>
      <c r="G29" s="188">
        <f t="shared" si="0"/>
        <v>-2.5927659574468086E-2</v>
      </c>
      <c r="H29" s="189" t="e">
        <f>IF((ABS((J19-#REF!)*E29/100))&gt;0.1, (J19-#REF!)*E29/100, 0)</f>
        <v>#REF!</v>
      </c>
      <c r="I29" s="31"/>
      <c r="M29" s="83" t="s">
        <v>132</v>
      </c>
      <c r="N29" s="89"/>
    </row>
    <row r="30" spans="2:17" ht="29.15" customHeight="1" x14ac:dyDescent="0.3">
      <c r="B30" s="32">
        <v>702.34019999999998</v>
      </c>
      <c r="C30" s="33" t="s">
        <v>36</v>
      </c>
      <c r="D30" s="34">
        <v>65</v>
      </c>
      <c r="E30" s="36">
        <v>8.1999999999999993</v>
      </c>
      <c r="F30" s="35">
        <v>73.2</v>
      </c>
      <c r="G30" s="188">
        <f t="shared" si="0"/>
        <v>-2.8034042553191488E-2</v>
      </c>
      <c r="H30" s="189">
        <f>IF((ABS((J20-J19)*E30/100))&gt;0.1, (J20-J19)*E30/100, 0)</f>
        <v>0</v>
      </c>
      <c r="I30" s="31"/>
      <c r="M30" s="83" t="s">
        <v>133</v>
      </c>
      <c r="N30" s="89"/>
    </row>
    <row r="31" spans="2:17" ht="29.15" customHeight="1" x14ac:dyDescent="0.3">
      <c r="B31" s="32">
        <v>702.3501</v>
      </c>
      <c r="C31" s="33" t="s">
        <v>37</v>
      </c>
      <c r="D31" s="34">
        <v>57</v>
      </c>
      <c r="E31" s="34">
        <v>0.2</v>
      </c>
      <c r="F31" s="35">
        <v>57.2</v>
      </c>
      <c r="G31" s="188">
        <f t="shared" si="0"/>
        <v>-2.1906382978723403E-2</v>
      </c>
      <c r="H31" s="189">
        <f>IF((ABS((J21-J20)*E31/100))&gt;0.1, (J21-J20)*E31/100, 0)</f>
        <v>0</v>
      </c>
      <c r="I31" s="31"/>
      <c r="M31" s="83" t="s">
        <v>134</v>
      </c>
      <c r="N31" s="89"/>
    </row>
    <row r="32" spans="2:17" ht="29.15" customHeight="1" x14ac:dyDescent="0.3">
      <c r="B32" s="37" t="s">
        <v>38</v>
      </c>
      <c r="C32" s="38" t="s">
        <v>37</v>
      </c>
      <c r="D32" s="39">
        <v>65</v>
      </c>
      <c r="E32" s="39">
        <v>0.2</v>
      </c>
      <c r="F32" s="40">
        <v>65.2</v>
      </c>
      <c r="G32" s="213">
        <f t="shared" si="0"/>
        <v>-2.4970212765957445E-2</v>
      </c>
      <c r="H32" s="214" t="e">
        <f>IF((ABS((#REF!-J21)*E32/100))&gt;0.1, (#REF!-J21)*E32/100, 0)</f>
        <v>#REF!</v>
      </c>
      <c r="I32" s="31"/>
      <c r="M32" s="83" t="s">
        <v>135</v>
      </c>
      <c r="N32" s="89"/>
    </row>
    <row r="33" spans="2:14" ht="29.15" customHeight="1" x14ac:dyDescent="0.3">
      <c r="B33" s="32">
        <v>702.36009999999999</v>
      </c>
      <c r="C33" s="33" t="s">
        <v>39</v>
      </c>
      <c r="D33" s="34">
        <v>57</v>
      </c>
      <c r="E33" s="34">
        <v>0.2</v>
      </c>
      <c r="F33" s="35">
        <v>57.2</v>
      </c>
      <c r="G33" s="188">
        <f t="shared" si="0"/>
        <v>-2.1906382978723403E-2</v>
      </c>
      <c r="H33" s="189" t="e">
        <f>IF((ABS((#REF!-#REF!)*E33/100))&gt;0.1, (#REF!-#REF!)*E33/100, 0)</f>
        <v>#REF!</v>
      </c>
      <c r="I33" s="31"/>
      <c r="M33" s="83" t="s">
        <v>136</v>
      </c>
      <c r="N33" s="89"/>
    </row>
    <row r="34" spans="2:14" ht="29.15" customHeight="1" x14ac:dyDescent="0.3">
      <c r="B34" s="37" t="s">
        <v>40</v>
      </c>
      <c r="C34" s="38" t="s">
        <v>39</v>
      </c>
      <c r="D34" s="39">
        <v>65</v>
      </c>
      <c r="E34" s="39">
        <v>0.2</v>
      </c>
      <c r="F34" s="40">
        <v>65.2</v>
      </c>
      <c r="G34" s="213">
        <f t="shared" si="0"/>
        <v>-2.4970212765957445E-2</v>
      </c>
      <c r="H34" s="214" t="e">
        <f>IF((ABS((#REF!-#REF!)*E34/100))&gt;0.1, (#REF!-#REF!)*E34/100, 0)</f>
        <v>#REF!</v>
      </c>
      <c r="I34" s="31"/>
      <c r="M34" s="83" t="s">
        <v>137</v>
      </c>
      <c r="N34" s="89"/>
    </row>
    <row r="35" spans="2:14" ht="29.15" customHeight="1" x14ac:dyDescent="0.3">
      <c r="B35" s="32" t="s">
        <v>41</v>
      </c>
      <c r="C35" s="33" t="s">
        <v>42</v>
      </c>
      <c r="D35" s="34">
        <v>63</v>
      </c>
      <c r="E35" s="34">
        <v>2.7</v>
      </c>
      <c r="F35" s="35">
        <v>65.7</v>
      </c>
      <c r="G35" s="188">
        <f t="shared" si="0"/>
        <v>-2.5161702127659575E-2</v>
      </c>
      <c r="H35" s="189" t="e">
        <f>IF((ABS((#REF!-#REF!)*E35/100))&gt;0.1, (#REF!-#REF!)*E35/100, 0)</f>
        <v>#REF!</v>
      </c>
      <c r="I35" s="31"/>
      <c r="M35" s="83" t="s">
        <v>138</v>
      </c>
      <c r="N35" s="89"/>
    </row>
    <row r="36" spans="2:14" ht="29.15" customHeight="1" thickBot="1" x14ac:dyDescent="0.35">
      <c r="B36" s="32" t="s">
        <v>43</v>
      </c>
      <c r="C36" s="33" t="s">
        <v>44</v>
      </c>
      <c r="D36" s="34">
        <v>63</v>
      </c>
      <c r="E36" s="34">
        <v>2.7</v>
      </c>
      <c r="F36" s="35">
        <v>65.7</v>
      </c>
      <c r="G36" s="188">
        <f t="shared" si="0"/>
        <v>-2.5161702127659575E-2</v>
      </c>
      <c r="H36" s="189" t="e">
        <f>IF((ABS((#REF!-#REF!)*E36/100))&gt;0.1, (#REF!-#REF!)*E36/100, 0)</f>
        <v>#REF!</v>
      </c>
      <c r="I36" s="31"/>
      <c r="M36" s="93" t="s">
        <v>139</v>
      </c>
      <c r="N36" s="94"/>
    </row>
    <row r="37" spans="2:14" ht="29.15" customHeight="1" x14ac:dyDescent="0.3">
      <c r="B37" s="32" t="s">
        <v>45</v>
      </c>
      <c r="C37" s="33" t="s">
        <v>46</v>
      </c>
      <c r="D37" s="34">
        <v>65</v>
      </c>
      <c r="E37" s="34">
        <v>8.1999999999999993</v>
      </c>
      <c r="F37" s="35">
        <v>73.2</v>
      </c>
      <c r="G37" s="188">
        <f t="shared" si="0"/>
        <v>-2.8034042553191488E-2</v>
      </c>
      <c r="H37" s="189" t="e">
        <f>IF((ABS((#REF!-#REF!)*E37/100))&gt;0.1, (#REF!-#REF!)*E37/100, 0)</f>
        <v>#REF!</v>
      </c>
      <c r="I37" s="31"/>
      <c r="M37" s="79"/>
      <c r="N37" s="80">
        <v>2026</v>
      </c>
    </row>
    <row r="38" spans="2:14" ht="29.15" customHeight="1" x14ac:dyDescent="0.3">
      <c r="B38" s="32">
        <v>702.40009999999995</v>
      </c>
      <c r="C38" s="33" t="s">
        <v>47</v>
      </c>
      <c r="D38" s="34">
        <v>60</v>
      </c>
      <c r="E38" s="34">
        <v>2.7</v>
      </c>
      <c r="F38" s="35">
        <v>62.7</v>
      </c>
      <c r="G38" s="188">
        <f t="shared" si="0"/>
        <v>-2.4012765957446808E-2</v>
      </c>
      <c r="H38" s="189" t="e">
        <f>IF((ABS((#REF!-#REF!)*E38/100))&gt;0.1, (#REF!-#REF!)*E38/100, 0)</f>
        <v>#REF!</v>
      </c>
      <c r="I38" s="31"/>
      <c r="M38" s="83" t="s">
        <v>125</v>
      </c>
      <c r="N38" s="84" t="s">
        <v>126</v>
      </c>
    </row>
    <row r="39" spans="2:14" ht="29.15" customHeight="1" x14ac:dyDescent="0.3">
      <c r="B39" s="32">
        <v>702.40020000000004</v>
      </c>
      <c r="C39" s="33" t="s">
        <v>48</v>
      </c>
      <c r="D39" s="34">
        <v>60</v>
      </c>
      <c r="E39" s="36">
        <v>2.7</v>
      </c>
      <c r="F39" s="35">
        <v>62.7</v>
      </c>
      <c r="G39" s="188">
        <f t="shared" si="0"/>
        <v>-2.4012765957446808E-2</v>
      </c>
      <c r="H39" s="189" t="e">
        <f>IF((ABS((#REF!-#REF!)*E39/100))&gt;0.1, (#REF!-#REF!)*E39/100, 0)</f>
        <v>#REF!</v>
      </c>
      <c r="I39" s="31"/>
      <c r="M39" s="83" t="s">
        <v>127</v>
      </c>
      <c r="N39" s="89"/>
    </row>
    <row r="40" spans="2:14" ht="29.15" customHeight="1" x14ac:dyDescent="0.3">
      <c r="B40" s="32">
        <v>702.41010000000006</v>
      </c>
      <c r="C40" s="33" t="s">
        <v>49</v>
      </c>
      <c r="D40" s="34">
        <v>65</v>
      </c>
      <c r="E40" s="34">
        <v>2.7</v>
      </c>
      <c r="F40" s="35">
        <v>67.7</v>
      </c>
      <c r="G40" s="188">
        <f t="shared" si="0"/>
        <v>-2.5927659574468086E-2</v>
      </c>
      <c r="H40" s="189" t="e">
        <f>IF((ABS((#REF!-#REF!)*E40/100))&gt;0.1, (#REF!-#REF!)*E40/100, 0)</f>
        <v>#REF!</v>
      </c>
      <c r="I40" s="31"/>
      <c r="M40" s="83" t="s">
        <v>129</v>
      </c>
      <c r="N40" s="89"/>
    </row>
    <row r="41" spans="2:14" ht="29.15" customHeight="1" x14ac:dyDescent="0.3">
      <c r="B41" s="32">
        <v>702.42010000000005</v>
      </c>
      <c r="C41" s="33" t="s">
        <v>50</v>
      </c>
      <c r="D41" s="34">
        <v>65</v>
      </c>
      <c r="E41" s="34">
        <v>10.199999999999999</v>
      </c>
      <c r="F41" s="35">
        <v>75.2</v>
      </c>
      <c r="G41" s="188">
        <f t="shared" si="0"/>
        <v>-2.8799999999999999E-2</v>
      </c>
      <c r="H41" s="189" t="e">
        <f>IF((ABS((#REF!-#REF!)*E41/100))&gt;0.1, (#REF!-#REF!)*E41/100, 0)</f>
        <v>#REF!</v>
      </c>
      <c r="I41" s="31"/>
      <c r="M41" s="83" t="s">
        <v>131</v>
      </c>
      <c r="N41" s="89"/>
    </row>
    <row r="42" spans="2:14" ht="29.15" customHeight="1" thickBot="1" x14ac:dyDescent="0.35">
      <c r="B42" s="32">
        <v>702.43010000000004</v>
      </c>
      <c r="C42" s="33" t="s">
        <v>51</v>
      </c>
      <c r="D42" s="34">
        <v>65</v>
      </c>
      <c r="E42" s="34">
        <v>10.199999999999999</v>
      </c>
      <c r="F42" s="35">
        <v>75.2</v>
      </c>
      <c r="G42" s="188">
        <f t="shared" si="0"/>
        <v>-2.8799999999999999E-2</v>
      </c>
      <c r="H42" s="189" t="e">
        <f>IF((ABS((#REF!-#REF!)*E42/100))&gt;0.1, (#REF!-#REF!)*E42/100, 0)</f>
        <v>#REF!</v>
      </c>
      <c r="I42" s="31"/>
      <c r="M42" s="93" t="s">
        <v>123</v>
      </c>
      <c r="N42" s="94"/>
    </row>
    <row r="43" spans="2:14" ht="29.15" customHeight="1" x14ac:dyDescent="0.3">
      <c r="B43" s="32" t="s">
        <v>52</v>
      </c>
      <c r="C43" s="33" t="s">
        <v>53</v>
      </c>
      <c r="D43" s="34">
        <v>57</v>
      </c>
      <c r="E43" s="34">
        <v>0.2</v>
      </c>
      <c r="F43" s="35">
        <v>57.2</v>
      </c>
      <c r="G43" s="188">
        <f t="shared" si="0"/>
        <v>-2.1906382978723403E-2</v>
      </c>
      <c r="H43" s="189" t="e">
        <f>IF((ABS((#REF!-#REF!)*E43/100))&gt;0.1, (#REF!-#REF!)*E43/100, 0)</f>
        <v>#REF!</v>
      </c>
      <c r="I43" s="31"/>
    </row>
    <row r="44" spans="2:14" ht="29.15" customHeight="1" x14ac:dyDescent="0.3">
      <c r="B44" s="37" t="s">
        <v>54</v>
      </c>
      <c r="C44" s="38" t="s">
        <v>53</v>
      </c>
      <c r="D44" s="39">
        <v>65</v>
      </c>
      <c r="E44" s="39">
        <v>0.2</v>
      </c>
      <c r="F44" s="40">
        <v>65.2</v>
      </c>
      <c r="G44" s="213">
        <f t="shared" si="0"/>
        <v>-2.4970212765957445E-2</v>
      </c>
      <c r="H44" s="214" t="e">
        <f>IF((ABS((#REF!-#REF!)*E44/100))&gt;0.1, (#REF!-#REF!)*E44/100, 0)</f>
        <v>#REF!</v>
      </c>
      <c r="I44" s="31"/>
    </row>
    <row r="45" spans="2:14" ht="29.15" customHeight="1" x14ac:dyDescent="0.3">
      <c r="B45" s="32" t="s">
        <v>55</v>
      </c>
      <c r="C45" s="33" t="s">
        <v>56</v>
      </c>
      <c r="D45" s="34">
        <v>57</v>
      </c>
      <c r="E45" s="34">
        <v>0.2</v>
      </c>
      <c r="F45" s="35">
        <v>57.2</v>
      </c>
      <c r="G45" s="188">
        <f t="shared" si="0"/>
        <v>-2.1906382978723403E-2</v>
      </c>
      <c r="H45" s="189" t="e">
        <f>IF((ABS((#REF!-#REF!)*E45/100))&gt;0.1, (#REF!-#REF!)*E45/100, 0)</f>
        <v>#REF!</v>
      </c>
      <c r="I45" s="31"/>
    </row>
    <row r="46" spans="2:14" ht="29.15" customHeight="1" x14ac:dyDescent="0.3">
      <c r="B46" s="37" t="s">
        <v>57</v>
      </c>
      <c r="C46" s="38" t="s">
        <v>56</v>
      </c>
      <c r="D46" s="39">
        <v>65</v>
      </c>
      <c r="E46" s="41">
        <v>0.2</v>
      </c>
      <c r="F46" s="40">
        <v>65.2</v>
      </c>
      <c r="G46" s="213">
        <f t="shared" si="0"/>
        <v>-2.4970212765957445E-2</v>
      </c>
      <c r="H46" s="214" t="e">
        <f>IF((ABS((#REF!-#REF!)*E46/100))&gt;0.1, (#REF!-#REF!)*E46/100, 0)</f>
        <v>#REF!</v>
      </c>
      <c r="I46" s="31"/>
    </row>
    <row r="47" spans="2:14" ht="29.15" customHeight="1" x14ac:dyDescent="0.3">
      <c r="B47" s="32">
        <v>702.46010000000001</v>
      </c>
      <c r="C47" s="33" t="s">
        <v>58</v>
      </c>
      <c r="D47" s="34">
        <v>62</v>
      </c>
      <c r="E47" s="34">
        <v>0.2</v>
      </c>
      <c r="F47" s="35">
        <v>62.2</v>
      </c>
      <c r="G47" s="188">
        <f t="shared" si="0"/>
        <v>-2.3821276595744682E-2</v>
      </c>
      <c r="H47" s="189" t="e">
        <f>IF((ABS((#REF!-#REF!)*E47/100))&gt;0.1, (#REF!-#REF!)*E47/100, 0)</f>
        <v>#REF!</v>
      </c>
      <c r="I47" s="31"/>
    </row>
    <row r="48" spans="2:14" ht="29.15" customHeight="1" x14ac:dyDescent="0.3">
      <c r="B48" s="32" t="s">
        <v>59</v>
      </c>
      <c r="C48" s="33" t="s">
        <v>60</v>
      </c>
      <c r="D48" s="34">
        <v>60</v>
      </c>
      <c r="E48" s="34">
        <v>2.7</v>
      </c>
      <c r="F48" s="35">
        <v>62.7</v>
      </c>
      <c r="G48" s="188">
        <f t="shared" si="0"/>
        <v>-2.4012765957446808E-2</v>
      </c>
      <c r="H48" s="189" t="e">
        <f>IF((ABS((#REF!-#REF!)*E48/100))&gt;0.1, (#REF!-#REF!)*E48/100, 0)</f>
        <v>#REF!</v>
      </c>
      <c r="I48" s="31"/>
    </row>
    <row r="49" spans="2:17" ht="29.15" customHeight="1" x14ac:dyDescent="0.3">
      <c r="B49" s="32" t="s">
        <v>61</v>
      </c>
      <c r="C49" s="33" t="s">
        <v>62</v>
      </c>
      <c r="D49" s="34">
        <v>65</v>
      </c>
      <c r="E49" s="34">
        <v>2.7</v>
      </c>
      <c r="F49" s="35">
        <v>67.7</v>
      </c>
      <c r="G49" s="188">
        <f t="shared" si="0"/>
        <v>-2.5927659574468086E-2</v>
      </c>
      <c r="H49" s="189" t="e">
        <f>IF((ABS((#REF!-#REF!)*E49/100))&gt;0.1, (#REF!-#REF!)*E49/100, 0)</f>
        <v>#REF!</v>
      </c>
      <c r="I49" s="31"/>
    </row>
    <row r="50" spans="2:17" ht="29.15" customHeight="1" x14ac:dyDescent="0.3">
      <c r="B50" s="32" t="s">
        <v>63</v>
      </c>
      <c r="C50" s="33" t="s">
        <v>64</v>
      </c>
      <c r="D50" s="34">
        <v>62</v>
      </c>
      <c r="E50" s="34">
        <v>0.2</v>
      </c>
      <c r="F50" s="35">
        <v>62.2</v>
      </c>
      <c r="G50" s="188">
        <f t="shared" si="0"/>
        <v>-2.3821276595744682E-2</v>
      </c>
      <c r="H50" s="189" t="e">
        <f>IF((ABS((#REF!-#REF!)*E50/100))&gt;0.1, (#REF!-#REF!)*E50/100, 0)</f>
        <v>#REF!</v>
      </c>
      <c r="I50" s="31"/>
    </row>
    <row r="51" spans="2:17" ht="29.15" customHeight="1" x14ac:dyDescent="0.3">
      <c r="B51" s="32" t="s">
        <v>65</v>
      </c>
      <c r="C51" s="33" t="s">
        <v>66</v>
      </c>
      <c r="D51" s="34">
        <v>40</v>
      </c>
      <c r="E51" s="34">
        <v>0.2</v>
      </c>
      <c r="F51" s="35">
        <v>40.200000000000003</v>
      </c>
      <c r="G51" s="188">
        <f t="shared" si="0"/>
        <v>-1.5395744680851064E-2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2">IF((ABS((($K$13-$K$12)/235)*F53/100))&gt;0.01, ((($K$13-$K$12)/235)*F53/100), 0)</f>
        <v>-1.922553191489362E-2</v>
      </c>
      <c r="H53" s="207" t="e">
        <f>IF((ABS((#REF!-#REF!)*E53/100))&gt;0.1, (#REF!-#REF!)*E53/100, 0)</f>
        <v>#REF!</v>
      </c>
      <c r="I53" s="31"/>
    </row>
    <row r="54" spans="2:17" ht="45" customHeight="1" thickBot="1" x14ac:dyDescent="0.35">
      <c r="B54" s="208" t="s">
        <v>69</v>
      </c>
      <c r="C54" s="209"/>
      <c r="D54" s="209"/>
      <c r="E54" s="209"/>
      <c r="F54" s="209"/>
      <c r="G54" s="209"/>
      <c r="H54" s="210"/>
      <c r="I54" s="31"/>
    </row>
    <row r="55" spans="2:17" ht="16.5" customHeight="1" thickBot="1" x14ac:dyDescent="0.3">
      <c r="B55" s="44"/>
      <c r="C55" s="45"/>
      <c r="D55" s="46"/>
      <c r="E55" s="47"/>
      <c r="F55" s="48"/>
      <c r="G55" s="49"/>
      <c r="H55" s="49"/>
      <c r="I55" s="9"/>
    </row>
    <row r="56" spans="2:17" ht="44.15" customHeight="1" thickBot="1" x14ac:dyDescent="0.3">
      <c r="B56" s="190" t="s">
        <v>70</v>
      </c>
      <c r="C56" s="161"/>
      <c r="D56" s="161"/>
      <c r="E56" s="161"/>
      <c r="F56" s="161"/>
      <c r="G56" s="161"/>
      <c r="H56" s="162"/>
      <c r="I56" s="26"/>
    </row>
    <row r="57" spans="2:17" ht="31.5" thickBot="1" x14ac:dyDescent="0.35">
      <c r="B57" s="23" t="s">
        <v>21</v>
      </c>
      <c r="C57" s="24" t="s">
        <v>22</v>
      </c>
      <c r="D57" s="25" t="s">
        <v>23</v>
      </c>
      <c r="E57" s="25" t="s">
        <v>24</v>
      </c>
      <c r="F57" s="25" t="s">
        <v>25</v>
      </c>
      <c r="G57" s="182" t="s">
        <v>161</v>
      </c>
      <c r="H57" s="183"/>
      <c r="I57" s="31"/>
    </row>
    <row r="58" spans="2:17" ht="45" customHeight="1" thickBot="1" x14ac:dyDescent="0.35">
      <c r="B58" s="50" t="s">
        <v>71</v>
      </c>
      <c r="C58" s="51" t="s">
        <v>72</v>
      </c>
      <c r="D58" s="52">
        <v>65</v>
      </c>
      <c r="E58" s="53">
        <v>1</v>
      </c>
      <c r="F58" s="54">
        <f>D58+E58</f>
        <v>66</v>
      </c>
      <c r="G58" s="211">
        <f>IF((ABS((($K$13-$K$12)/2000)*F58/100))&gt;0.001, ((($K$13-$K$12)/2000)*F58/100), 0)</f>
        <v>-2.97E-3</v>
      </c>
      <c r="H58" s="212" t="e">
        <f>IF((ABS((#REF!-#REF!)*E58/100))&gt;0.1, (#REF!-#REF!)*E58/100, 0)</f>
        <v>#REF!</v>
      </c>
      <c r="I58" s="31"/>
    </row>
    <row r="59" spans="2:17" ht="16.5" customHeight="1" thickBot="1" x14ac:dyDescent="0.3">
      <c r="B59" s="44"/>
      <c r="C59" s="45"/>
      <c r="D59" s="46"/>
      <c r="E59" s="47"/>
      <c r="F59" s="48"/>
      <c r="G59" s="49"/>
      <c r="H59" s="49"/>
      <c r="I59" s="9"/>
      <c r="P59" s="21"/>
      <c r="Q59" s="21"/>
    </row>
    <row r="60" spans="2:17" ht="44.15" customHeight="1" thickBot="1" x14ac:dyDescent="0.3">
      <c r="B60" s="190" t="s">
        <v>73</v>
      </c>
      <c r="C60" s="161"/>
      <c r="D60" s="161"/>
      <c r="E60" s="161"/>
      <c r="F60" s="161"/>
      <c r="G60" s="161"/>
      <c r="H60" s="162"/>
      <c r="I60" s="26"/>
      <c r="P60" s="21"/>
      <c r="Q60" s="21"/>
    </row>
    <row r="61" spans="2:17" ht="31.5" thickBot="1" x14ac:dyDescent="0.35">
      <c r="B61" s="23" t="s">
        <v>21</v>
      </c>
      <c r="C61" s="24" t="s">
        <v>22</v>
      </c>
      <c r="D61" s="25" t="s">
        <v>23</v>
      </c>
      <c r="E61" s="25" t="s">
        <v>24</v>
      </c>
      <c r="F61" s="25" t="s">
        <v>25</v>
      </c>
      <c r="G61" s="182" t="s">
        <v>162</v>
      </c>
      <c r="H61" s="183"/>
      <c r="I61" s="31"/>
      <c r="P61" s="21"/>
      <c r="Q61" s="21"/>
    </row>
    <row r="62" spans="2:17" ht="44.15" customHeight="1" thickBot="1" x14ac:dyDescent="0.3">
      <c r="B62" s="99" t="s">
        <v>74</v>
      </c>
      <c r="C62" s="100" t="s">
        <v>75</v>
      </c>
      <c r="D62" s="101">
        <v>56</v>
      </c>
      <c r="E62" s="102">
        <v>0.2</v>
      </c>
      <c r="F62" s="103">
        <v>56.2</v>
      </c>
      <c r="G62" s="200">
        <f>IF((ABS((($K$13-$K$12)/235)*F62/100))&gt;0.01, ((($K$13-$K$12)/235)*F62/100), 0)</f>
        <v>-2.1523404255319151E-2</v>
      </c>
      <c r="H62" s="201" t="e">
        <f>IF((ABS((#REF!-#REF!)*E62/100))&gt;0.1, (#REF!-#REF!)*E62/100, 0)</f>
        <v>#REF!</v>
      </c>
      <c r="I62" s="26"/>
      <c r="P62" s="21"/>
      <c r="Q62" s="21"/>
    </row>
    <row r="63" spans="2:17" ht="31.5" thickBot="1" x14ac:dyDescent="0.35">
      <c r="B63" s="23" t="s">
        <v>21</v>
      </c>
      <c r="C63" s="24" t="s">
        <v>22</v>
      </c>
      <c r="D63" s="25" t="s">
        <v>23</v>
      </c>
      <c r="E63" s="25" t="s">
        <v>24</v>
      </c>
      <c r="F63" s="25" t="s">
        <v>25</v>
      </c>
      <c r="G63" s="182" t="s">
        <v>163</v>
      </c>
      <c r="H63" s="183"/>
      <c r="I63" s="31"/>
      <c r="P63" s="21"/>
      <c r="Q63" s="21"/>
    </row>
    <row r="64" spans="2:17" ht="44.15" customHeight="1" thickBot="1" x14ac:dyDescent="0.3">
      <c r="B64" s="50" t="s">
        <v>74</v>
      </c>
      <c r="C64" s="104" t="s">
        <v>75</v>
      </c>
      <c r="D64" s="52">
        <v>56</v>
      </c>
      <c r="E64" s="53">
        <v>0.2</v>
      </c>
      <c r="F64" s="54">
        <v>56.2</v>
      </c>
      <c r="G64" s="202">
        <f>IF((ABS((($K$13-$K$12)/2000)*F64/100))&gt;0.001, ((($K$13-$K$12)/2000)*F64/100), 0)</f>
        <v>-2.529E-3</v>
      </c>
      <c r="H64" s="203" t="e">
        <f>IF((ABS((#REF!-#REF!)*E64/100))&gt;0.1, (#REF!-#REF!)*E64/100, 0)</f>
        <v>#REF!</v>
      </c>
      <c r="I64" s="26"/>
      <c r="P64" s="21"/>
      <c r="Q64" s="21"/>
    </row>
    <row r="65" spans="2:17" ht="31.5" thickBot="1" x14ac:dyDescent="0.35">
      <c r="B65" s="23" t="s">
        <v>21</v>
      </c>
      <c r="C65" s="24" t="s">
        <v>22</v>
      </c>
      <c r="D65" s="25" t="s">
        <v>23</v>
      </c>
      <c r="E65" s="25" t="s">
        <v>24</v>
      </c>
      <c r="F65" s="25" t="s">
        <v>25</v>
      </c>
      <c r="G65" s="182" t="s">
        <v>162</v>
      </c>
      <c r="H65" s="183"/>
      <c r="I65" s="31"/>
    </row>
    <row r="66" spans="2:17" ht="44.15" customHeight="1" thickBot="1" x14ac:dyDescent="0.3">
      <c r="B66" s="27" t="s">
        <v>76</v>
      </c>
      <c r="C66" s="55" t="s">
        <v>77</v>
      </c>
      <c r="D66" s="28">
        <v>95</v>
      </c>
      <c r="E66" s="29">
        <v>0.2</v>
      </c>
      <c r="F66" s="30">
        <v>95.2</v>
      </c>
      <c r="G66" s="191">
        <f>IF((ABS((($K$13-$K$12)/235)*F66/100))&gt;0.01, ((($K$13-$K$12)/235)*F66/100), 0)</f>
        <v>-3.6459574468085107E-2</v>
      </c>
      <c r="H66" s="192" t="e">
        <f>IF((ABS((#REF!-#REF!)*E66/100))&gt;0.1, (#REF!-#REF!)*E66/100, 0)</f>
        <v>#REF!</v>
      </c>
    </row>
    <row r="67" spans="2:17" ht="31.5" thickBot="1" x14ac:dyDescent="0.3">
      <c r="B67" s="23" t="s">
        <v>21</v>
      </c>
      <c r="C67" s="24" t="s">
        <v>22</v>
      </c>
      <c r="D67" s="25" t="s">
        <v>23</v>
      </c>
      <c r="E67" s="25" t="s">
        <v>24</v>
      </c>
      <c r="F67" s="25" t="s">
        <v>25</v>
      </c>
      <c r="G67" s="182" t="s">
        <v>163</v>
      </c>
      <c r="H67" s="183"/>
      <c r="I67" s="26"/>
      <c r="P67" s="21"/>
      <c r="Q67" s="21"/>
    </row>
    <row r="68" spans="2:17" ht="44.15" customHeight="1" thickBot="1" x14ac:dyDescent="0.35">
      <c r="B68" s="105" t="s">
        <v>78</v>
      </c>
      <c r="C68" s="106" t="s">
        <v>79</v>
      </c>
      <c r="D68" s="107">
        <v>40</v>
      </c>
      <c r="E68" s="107">
        <v>0.2</v>
      </c>
      <c r="F68" s="108">
        <v>40.200000000000003</v>
      </c>
      <c r="G68" s="193">
        <f>IF((ABS((($K$13-$K$12)/2000)*F68/100))&gt;0.001, ((($K$13-$K$12)/2000)*F68/100), 0)</f>
        <v>-1.8090000000000001E-3</v>
      </c>
      <c r="H68" s="194" t="e">
        <f>IF((ABS((#REF!-#REF!)*E68/100))&gt;0.1, (#REF!-#REF!)*E68/100, 0)</f>
        <v>#REF!</v>
      </c>
      <c r="I68" s="31"/>
      <c r="P68" s="21"/>
      <c r="Q68" s="21"/>
    </row>
    <row r="69" spans="2:17" ht="44.15" customHeight="1" thickBot="1" x14ac:dyDescent="0.3">
      <c r="B69" s="195" t="s">
        <v>80</v>
      </c>
      <c r="C69" s="196"/>
      <c r="D69" s="196"/>
      <c r="E69" s="196"/>
      <c r="F69" s="196"/>
      <c r="G69" s="196"/>
      <c r="H69" s="197"/>
    </row>
    <row r="70" spans="2:17" ht="31.5" thickBot="1" x14ac:dyDescent="0.3">
      <c r="B70" s="23" t="s">
        <v>21</v>
      </c>
      <c r="C70" s="24" t="s">
        <v>22</v>
      </c>
      <c r="D70" s="25" t="s">
        <v>23</v>
      </c>
      <c r="E70" s="25" t="s">
        <v>24</v>
      </c>
      <c r="F70" s="25" t="s">
        <v>25</v>
      </c>
      <c r="G70" s="182" t="s">
        <v>164</v>
      </c>
      <c r="H70" s="183"/>
      <c r="I70" s="9"/>
    </row>
    <row r="71" spans="2:17" ht="56.25" customHeight="1" thickBot="1" x14ac:dyDescent="0.3">
      <c r="B71" s="50" t="s">
        <v>74</v>
      </c>
      <c r="C71" s="51" t="s">
        <v>75</v>
      </c>
      <c r="D71" s="52">
        <v>56</v>
      </c>
      <c r="E71" s="53">
        <v>0.2</v>
      </c>
      <c r="F71" s="54">
        <v>56.2</v>
      </c>
      <c r="G71" s="211">
        <f>IF((ABS((($K$13-$K$12)/14400)*F71/100))&gt;0.002, ((($K$13-$K$12)/14400)*F71/100), 0)</f>
        <v>0</v>
      </c>
      <c r="H71" s="212" t="e">
        <f>IF((ABS((#REF!-#REF!)*E71/100))&gt;0.1, (#REF!-#REF!)*E71/100, 0)</f>
        <v>#REF!</v>
      </c>
      <c r="I71" s="26"/>
    </row>
    <row r="72" spans="2:17" ht="18.75" customHeight="1" thickBot="1" x14ac:dyDescent="0.35">
      <c r="I72" s="31"/>
    </row>
    <row r="73" spans="2:17" ht="44.15" customHeight="1" thickBot="1" x14ac:dyDescent="0.35">
      <c r="B73" s="190" t="s">
        <v>81</v>
      </c>
      <c r="C73" s="161"/>
      <c r="D73" s="161"/>
      <c r="E73" s="161"/>
      <c r="F73" s="161"/>
      <c r="G73" s="161"/>
      <c r="H73" s="162"/>
      <c r="I73" s="31"/>
    </row>
    <row r="74" spans="2:17" ht="31.5"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3">IF((ABS(($K$13-$K$12)*F75/100))&gt;0.1, ($K$13-$K$12)*F75/100, 0)</f>
        <v>-0.82799999999999996</v>
      </c>
      <c r="H75" s="192" t="e">
        <f>IF((ABS((#REF!-#REF!)*E75/100))&gt;0.1, (#REF!-#REF!)*E75/100, 0)</f>
        <v>#REF!</v>
      </c>
      <c r="I75" s="31"/>
    </row>
    <row r="76" spans="2:17" ht="22" customHeight="1" x14ac:dyDescent="0.3">
      <c r="B76" s="59" t="s">
        <v>86</v>
      </c>
      <c r="C76" s="56" t="s">
        <v>87</v>
      </c>
      <c r="D76" s="34">
        <v>9</v>
      </c>
      <c r="E76" s="34">
        <v>0.2</v>
      </c>
      <c r="F76" s="35">
        <v>9.1999999999999993</v>
      </c>
      <c r="G76" s="188">
        <f t="shared" si="3"/>
        <v>-0.82799999999999996</v>
      </c>
      <c r="H76" s="189" t="e">
        <f>IF((ABS((#REF!-#REF!)*E76/100))&gt;0.1, (#REF!-#REF!)*E76/100, 0)</f>
        <v>#REF!</v>
      </c>
      <c r="I76" s="31"/>
    </row>
    <row r="77" spans="2:17" ht="22" customHeight="1" x14ac:dyDescent="0.3">
      <c r="B77" s="59" t="s">
        <v>88</v>
      </c>
      <c r="C77" s="56" t="s">
        <v>89</v>
      </c>
      <c r="D77" s="34">
        <v>9</v>
      </c>
      <c r="E77" s="34">
        <v>0.2</v>
      </c>
      <c r="F77" s="35">
        <v>9.1999999999999993</v>
      </c>
      <c r="G77" s="188">
        <f t="shared" si="3"/>
        <v>-0.82799999999999996</v>
      </c>
      <c r="H77" s="189" t="e">
        <f>IF((ABS((#REF!-#REF!)*E77/100))&gt;0.1, (#REF!-#REF!)*E77/100, 0)</f>
        <v>#REF!</v>
      </c>
      <c r="I77" s="31"/>
    </row>
    <row r="78" spans="2:17" ht="22" customHeight="1" x14ac:dyDescent="0.3">
      <c r="B78" s="59" t="s">
        <v>90</v>
      </c>
      <c r="C78" s="56" t="s">
        <v>91</v>
      </c>
      <c r="D78" s="34">
        <v>7.5</v>
      </c>
      <c r="E78" s="34">
        <v>0.2</v>
      </c>
      <c r="F78" s="35">
        <v>7.7</v>
      </c>
      <c r="G78" s="188">
        <f t="shared" si="3"/>
        <v>-0.69299999999999995</v>
      </c>
      <c r="H78" s="189" t="e">
        <f>IF((ABS((#REF!-#REF!)*E78/100))&gt;0.1, (#REF!-#REF!)*E78/100, 0)</f>
        <v>#REF!</v>
      </c>
      <c r="I78" s="31"/>
    </row>
    <row r="79" spans="2:17" ht="22" customHeight="1" x14ac:dyDescent="0.3">
      <c r="B79" s="59" t="s">
        <v>92</v>
      </c>
      <c r="C79" s="56" t="s">
        <v>93</v>
      </c>
      <c r="D79" s="34">
        <v>7.5</v>
      </c>
      <c r="E79" s="34">
        <v>0.2</v>
      </c>
      <c r="F79" s="35">
        <v>7.7</v>
      </c>
      <c r="G79" s="188">
        <f t="shared" si="3"/>
        <v>-0.69299999999999995</v>
      </c>
      <c r="H79" s="189" t="e">
        <f>IF((ABS((#REF!-#REF!)*E79/100))&gt;0.1, (#REF!-#REF!)*E79/100, 0)</f>
        <v>#REF!</v>
      </c>
      <c r="I79" s="31"/>
    </row>
    <row r="80" spans="2:17" ht="22" customHeight="1" x14ac:dyDescent="0.3">
      <c r="B80" s="59" t="s">
        <v>94</v>
      </c>
      <c r="C80" s="56" t="s">
        <v>95</v>
      </c>
      <c r="D80" s="34">
        <v>7.5</v>
      </c>
      <c r="E80" s="34">
        <v>0.2</v>
      </c>
      <c r="F80" s="35">
        <v>7.7</v>
      </c>
      <c r="G80" s="188">
        <f t="shared" si="3"/>
        <v>-0.69299999999999995</v>
      </c>
      <c r="H80" s="189" t="e">
        <f>IF((ABS((#REF!-#REF!)*E80/100))&gt;0.1, (#REF!-#REF!)*E80/100, 0)</f>
        <v>#REF!</v>
      </c>
      <c r="I80" s="31"/>
    </row>
    <row r="81" spans="2:14" ht="22" customHeight="1" x14ac:dyDescent="0.25">
      <c r="B81" s="59" t="s">
        <v>96</v>
      </c>
      <c r="C81" s="56" t="s">
        <v>97</v>
      </c>
      <c r="D81" s="34">
        <v>7.5</v>
      </c>
      <c r="E81" s="34">
        <v>0.2</v>
      </c>
      <c r="F81" s="35">
        <v>7.7</v>
      </c>
      <c r="G81" s="188">
        <f t="shared" si="3"/>
        <v>-0.69299999999999995</v>
      </c>
      <c r="H81" s="189" t="e">
        <f>IF((ABS((#REF!-#REF!)*E81/100))&gt;0.1, (#REF!-#REF!)*E81/100, 0)</f>
        <v>#REF!</v>
      </c>
    </row>
    <row r="82" spans="2:14" ht="22" customHeight="1" x14ac:dyDescent="0.25">
      <c r="B82" s="59" t="s">
        <v>158</v>
      </c>
      <c r="C82" s="56" t="s">
        <v>159</v>
      </c>
      <c r="D82" s="120">
        <v>13.5</v>
      </c>
      <c r="E82" s="120">
        <v>0.2</v>
      </c>
      <c r="F82" s="121">
        <v>13.7</v>
      </c>
      <c r="G82" s="188">
        <f t="shared" si="3"/>
        <v>-1.2329999999999999</v>
      </c>
      <c r="H82" s="189" t="e">
        <f>IF((ABS((#REF!-#REF!)*E82/100))&gt;0.1, (#REF!-#REF!)*E82/100, 0)</f>
        <v>#REF!</v>
      </c>
      <c r="I82" s="9"/>
    </row>
    <row r="83" spans="2:14" ht="56.25" customHeight="1" thickBot="1" x14ac:dyDescent="0.3">
      <c r="B83" s="13" t="s">
        <v>98</v>
      </c>
      <c r="C83" s="60" t="s">
        <v>160</v>
      </c>
      <c r="D83" s="122">
        <v>12</v>
      </c>
      <c r="E83" s="122">
        <v>0.2</v>
      </c>
      <c r="F83" s="123">
        <v>12.2</v>
      </c>
      <c r="G83" s="186">
        <f t="shared" si="3"/>
        <v>-1.0979999999999999</v>
      </c>
      <c r="H83" s="187" t="e">
        <f>IF((ABS((#REF!-#REF!)*E83/100))&gt;0.1, (#REF!-#REF!)*E83/100, 0)</f>
        <v>#REF!</v>
      </c>
      <c r="I83" s="26"/>
    </row>
    <row r="84" spans="2:14" ht="17.25" customHeight="1" thickBot="1" x14ac:dyDescent="0.35">
      <c r="I84" s="31"/>
    </row>
    <row r="85" spans="2:14" ht="43.5" customHeight="1" thickBot="1" x14ac:dyDescent="0.35">
      <c r="B85" s="190" t="s">
        <v>99</v>
      </c>
      <c r="C85" s="161"/>
      <c r="D85" s="161"/>
      <c r="E85" s="161"/>
      <c r="F85" s="161"/>
      <c r="G85" s="161"/>
      <c r="H85" s="162"/>
      <c r="I85" s="31"/>
    </row>
    <row r="86" spans="2:14" ht="31.5" thickBot="1" x14ac:dyDescent="0.3">
      <c r="B86" s="57" t="s">
        <v>21</v>
      </c>
      <c r="C86" s="24" t="s">
        <v>22</v>
      </c>
      <c r="D86" s="25" t="s">
        <v>23</v>
      </c>
      <c r="E86" s="25" t="s">
        <v>82</v>
      </c>
      <c r="F86" s="25" t="s">
        <v>25</v>
      </c>
      <c r="G86" s="182" t="s">
        <v>83</v>
      </c>
      <c r="H86" s="183"/>
    </row>
    <row r="87" spans="2:14" ht="22" customHeight="1" x14ac:dyDescent="0.25">
      <c r="B87" s="63" t="s">
        <v>100</v>
      </c>
      <c r="C87" s="64" t="s">
        <v>101</v>
      </c>
      <c r="D87" s="65">
        <v>6.5</v>
      </c>
      <c r="E87" s="66">
        <v>1</v>
      </c>
      <c r="F87" s="67">
        <v>7.5</v>
      </c>
      <c r="G87" s="184">
        <f>IF((ABS(($K$13-$K$12)*F87/100))&gt;0.1, ($K$13-$K$12)*F87/100, 0)</f>
        <v>-0.67500000000000004</v>
      </c>
      <c r="H87" s="185" t="e">
        <f>IF((ABS((#REF!-#REF!)*E87/100))&gt;0.1, (#REF!-#REF!)*E87/100, 0)</f>
        <v>#REF!</v>
      </c>
    </row>
    <row r="88" spans="2:14" ht="43.5" customHeight="1" thickBot="1" x14ac:dyDescent="0.3">
      <c r="B88" s="68" t="s">
        <v>102</v>
      </c>
      <c r="C88" s="60" t="s">
        <v>103</v>
      </c>
      <c r="D88" s="61">
        <v>6.5</v>
      </c>
      <c r="E88" s="61">
        <v>1</v>
      </c>
      <c r="F88" s="62">
        <v>7.5</v>
      </c>
      <c r="G88" s="186">
        <f>IF((ABS(($K$13-$K$12)*F88/100))&gt;0.1, ($K$13-$K$12)*F88/100, 0)</f>
        <v>-0.67500000000000004</v>
      </c>
      <c r="H88" s="187" t="e">
        <f>IF((ABS((#REF!-#REF!)*E88/100))&gt;0.1, (#REF!-#REF!)*E88/100, 0)</f>
        <v>#REF!</v>
      </c>
    </row>
    <row r="89" spans="2:14" ht="30" customHeight="1" thickBot="1" x14ac:dyDescent="0.3"/>
    <row r="90" spans="2:14" ht="71.150000000000006" customHeight="1" thickBot="1" x14ac:dyDescent="0.3">
      <c r="B90" s="172" t="s">
        <v>104</v>
      </c>
      <c r="C90" s="173"/>
      <c r="D90" s="173"/>
      <c r="E90" s="173"/>
      <c r="F90" s="173"/>
      <c r="G90" s="173"/>
      <c r="H90" s="174"/>
    </row>
    <row r="91" spans="2:14" ht="76.5" customHeight="1" thickBot="1" x14ac:dyDescent="0.3">
      <c r="B91" s="160" t="s">
        <v>167</v>
      </c>
      <c r="C91" s="161"/>
      <c r="D91" s="161"/>
      <c r="E91" s="161"/>
      <c r="F91" s="161"/>
      <c r="G91" s="161"/>
      <c r="H91" s="162"/>
    </row>
    <row r="92" spans="2:14" ht="41.5" customHeight="1" thickBot="1" x14ac:dyDescent="0.3">
      <c r="B92" s="156"/>
      <c r="C92" s="156"/>
      <c r="D92" s="156"/>
      <c r="E92" s="156"/>
      <c r="F92" s="156"/>
      <c r="G92" s="156"/>
      <c r="H92" s="156"/>
    </row>
    <row r="93" spans="2:14" ht="33" customHeight="1" x14ac:dyDescent="0.25">
      <c r="B93" s="163" t="s">
        <v>146</v>
      </c>
      <c r="C93" s="136" t="s">
        <v>105</v>
      </c>
      <c r="D93" s="69" t="s">
        <v>106</v>
      </c>
      <c r="E93" s="175" t="s">
        <v>107</v>
      </c>
      <c r="F93" s="175"/>
      <c r="G93" s="176" t="s">
        <v>108</v>
      </c>
      <c r="H93" s="177"/>
    </row>
    <row r="94" spans="2:14" s="70" customFormat="1" ht="33" customHeight="1" thickBot="1" x14ac:dyDescent="0.4">
      <c r="B94" s="164"/>
      <c r="C94" s="181">
        <v>235</v>
      </c>
      <c r="D94" s="181"/>
      <c r="E94" s="181"/>
      <c r="F94" s="181"/>
      <c r="G94" s="178"/>
      <c r="H94" s="179"/>
      <c r="J94" s="10"/>
      <c r="K94" s="10"/>
      <c r="L94" s="10"/>
      <c r="M94" s="1"/>
      <c r="N94" s="1"/>
    </row>
    <row r="95" spans="2:14" s="70" customFormat="1" ht="33" customHeight="1" x14ac:dyDescent="0.35">
      <c r="B95" s="156"/>
      <c r="C95" s="156"/>
      <c r="D95" s="156"/>
      <c r="E95" s="156"/>
      <c r="F95" s="156"/>
      <c r="G95" s="156"/>
      <c r="H95" s="156"/>
      <c r="J95" s="10"/>
      <c r="K95" s="10"/>
      <c r="L95" s="10"/>
      <c r="M95" s="1"/>
      <c r="N95" s="1"/>
    </row>
    <row r="96" spans="2:14" s="70" customFormat="1" ht="40.5" customHeight="1" x14ac:dyDescent="0.35">
      <c r="B96" s="157" t="s">
        <v>147</v>
      </c>
      <c r="C96" s="157"/>
      <c r="D96" s="157"/>
      <c r="E96" s="157"/>
      <c r="F96" s="157"/>
      <c r="G96" s="157"/>
      <c r="H96" s="157"/>
      <c r="J96" s="10"/>
      <c r="K96" s="10"/>
      <c r="L96" s="10"/>
      <c r="M96" s="1"/>
      <c r="N96" s="1"/>
    </row>
    <row r="97" spans="2:17" s="70" customFormat="1" ht="33" customHeight="1" x14ac:dyDescent="0.35">
      <c r="B97" s="158" t="s">
        <v>109</v>
      </c>
      <c r="C97" s="158"/>
      <c r="E97" s="71"/>
      <c r="F97" s="71"/>
      <c r="G97" s="71"/>
      <c r="H97" s="71"/>
      <c r="J97" s="10"/>
      <c r="K97" s="10"/>
      <c r="L97" s="10"/>
      <c r="M97" s="1"/>
      <c r="N97" s="1"/>
    </row>
    <row r="98" spans="2:17" ht="43.5" customHeight="1" x14ac:dyDescent="0.35">
      <c r="B98" s="70"/>
      <c r="C98" s="95" t="str">
        <f>CONCATENATE(" $3.000"," +")</f>
        <v xml:space="preserve"> $3.000 +</v>
      </c>
      <c r="D98" s="96">
        <f>G22</f>
        <v>-3.8374468085106382E-2</v>
      </c>
      <c r="E98" s="97" t="s">
        <v>140</v>
      </c>
      <c r="F98" s="72">
        <f>(3+G22)</f>
        <v>2.9616255319148936</v>
      </c>
      <c r="G98" s="16"/>
      <c r="H98" s="16"/>
    </row>
    <row r="99" spans="2:17" ht="31.5" customHeight="1" x14ac:dyDescent="0.4">
      <c r="B99" s="159" t="s">
        <v>141</v>
      </c>
      <c r="C99" s="159"/>
      <c r="D99" s="98">
        <f>F98</f>
        <v>2.9616255319148936</v>
      </c>
      <c r="E99" s="73" t="s">
        <v>110</v>
      </c>
      <c r="F99" s="70"/>
      <c r="G99" s="16"/>
      <c r="H99" s="16"/>
      <c r="I99" s="9"/>
      <c r="P99" s="21"/>
      <c r="Q99" s="21"/>
    </row>
    <row r="100" spans="2:17" ht="30" customHeight="1" thickBot="1" x14ac:dyDescent="0.4">
      <c r="B100" s="70"/>
      <c r="C100" s="70"/>
      <c r="D100" s="72"/>
      <c r="E100" s="16"/>
      <c r="F100" s="16"/>
      <c r="G100" s="16"/>
      <c r="H100" s="16"/>
    </row>
    <row r="101" spans="2:17" ht="71.150000000000006" customHeight="1" thickBot="1" x14ac:dyDescent="0.3">
      <c r="B101" s="172" t="s">
        <v>104</v>
      </c>
      <c r="C101" s="173"/>
      <c r="D101" s="173"/>
      <c r="E101" s="173"/>
      <c r="F101" s="173"/>
      <c r="G101" s="173"/>
      <c r="H101" s="174"/>
    </row>
    <row r="102" spans="2:17" ht="80.25" customHeight="1" thickBot="1" x14ac:dyDescent="0.3">
      <c r="B102" s="160" t="s">
        <v>165</v>
      </c>
      <c r="C102" s="161"/>
      <c r="D102" s="161"/>
      <c r="E102" s="161"/>
      <c r="F102" s="161"/>
      <c r="G102" s="161"/>
      <c r="H102" s="162"/>
    </row>
    <row r="103" spans="2:17" ht="41.5" customHeight="1" thickBot="1" x14ac:dyDescent="0.3">
      <c r="B103" s="156"/>
      <c r="C103" s="156"/>
      <c r="D103" s="156"/>
      <c r="E103" s="156"/>
      <c r="F103" s="156"/>
      <c r="G103" s="156"/>
      <c r="H103" s="156"/>
    </row>
    <row r="104" spans="2:17" ht="33" customHeight="1" x14ac:dyDescent="0.25">
      <c r="B104" s="163" t="s">
        <v>166</v>
      </c>
      <c r="C104" s="136" t="s">
        <v>105</v>
      </c>
      <c r="D104" s="69" t="s">
        <v>106</v>
      </c>
      <c r="E104" s="175" t="s">
        <v>107</v>
      </c>
      <c r="F104" s="175"/>
      <c r="G104" s="176" t="s">
        <v>108</v>
      </c>
      <c r="H104" s="177"/>
    </row>
    <row r="105" spans="2:17" s="70" customFormat="1" ht="33" customHeight="1" thickBot="1" x14ac:dyDescent="0.4">
      <c r="B105" s="164"/>
      <c r="C105" s="181">
        <v>2000</v>
      </c>
      <c r="D105" s="181"/>
      <c r="E105" s="181"/>
      <c r="F105" s="181"/>
      <c r="G105" s="178"/>
      <c r="H105" s="179"/>
      <c r="J105" s="10"/>
      <c r="K105" s="10"/>
      <c r="L105" s="10"/>
      <c r="M105" s="1"/>
      <c r="N105" s="1"/>
    </row>
    <row r="106" spans="2:17" s="70" customFormat="1" ht="33" customHeight="1" x14ac:dyDescent="0.35">
      <c r="B106" s="156"/>
      <c r="C106" s="156"/>
      <c r="D106" s="156"/>
      <c r="E106" s="156"/>
      <c r="F106" s="156"/>
      <c r="G106" s="156"/>
      <c r="H106" s="156"/>
      <c r="J106" s="10"/>
      <c r="K106" s="10"/>
      <c r="L106" s="10"/>
      <c r="M106" s="1"/>
      <c r="N106" s="1"/>
    </row>
    <row r="107" spans="2:17" s="70" customFormat="1" ht="40.5" customHeight="1" x14ac:dyDescent="0.35">
      <c r="B107" s="157" t="s">
        <v>168</v>
      </c>
      <c r="C107" s="157"/>
      <c r="D107" s="157"/>
      <c r="E107" s="157"/>
      <c r="F107" s="157"/>
      <c r="G107" s="157"/>
      <c r="H107" s="157"/>
      <c r="J107" s="10"/>
      <c r="K107" s="10"/>
      <c r="L107" s="10"/>
      <c r="M107" s="1"/>
      <c r="N107" s="1"/>
    </row>
    <row r="108" spans="2:17" s="70" customFormat="1" ht="33" customHeight="1" x14ac:dyDescent="0.35">
      <c r="B108" s="158" t="s">
        <v>109</v>
      </c>
      <c r="C108" s="158"/>
      <c r="E108" s="71"/>
      <c r="F108" s="71"/>
      <c r="G108" s="71"/>
      <c r="H108" s="71"/>
      <c r="J108" s="10"/>
      <c r="K108" s="10"/>
      <c r="L108" s="10"/>
      <c r="M108" s="1"/>
      <c r="N108" s="1"/>
    </row>
    <row r="109" spans="2:17" ht="43.5" customHeight="1" x14ac:dyDescent="0.35">
      <c r="B109" s="70"/>
      <c r="C109" s="95" t="str">
        <f>CONCATENATE(" $0.550"," +")</f>
        <v xml:space="preserve"> $0.550 +</v>
      </c>
      <c r="D109" s="96">
        <f>G58</f>
        <v>-2.97E-3</v>
      </c>
      <c r="E109" s="97" t="s">
        <v>140</v>
      </c>
      <c r="F109" s="72">
        <f>(0.55+G58)</f>
        <v>0.54703000000000002</v>
      </c>
      <c r="G109" s="16"/>
      <c r="H109" s="16"/>
    </row>
    <row r="110" spans="2:17" ht="31.5" customHeight="1" x14ac:dyDescent="0.4">
      <c r="B110" s="159" t="s">
        <v>141</v>
      </c>
      <c r="C110" s="159"/>
      <c r="D110" s="98">
        <f>F109</f>
        <v>0.54703000000000002</v>
      </c>
      <c r="E110" s="73" t="s">
        <v>116</v>
      </c>
      <c r="F110" s="70"/>
      <c r="G110" s="16"/>
      <c r="H110" s="16"/>
      <c r="I110" s="9"/>
      <c r="P110" s="21"/>
      <c r="Q110" s="21"/>
    </row>
    <row r="111" spans="2:17" ht="30" customHeight="1" thickBot="1" x14ac:dyDescent="0.4">
      <c r="B111" s="70"/>
      <c r="C111" s="70"/>
      <c r="D111" s="72"/>
      <c r="E111" s="16"/>
      <c r="F111" s="16"/>
      <c r="G111" s="16"/>
      <c r="H111" s="16"/>
    </row>
    <row r="112" spans="2:17" ht="71.150000000000006" customHeight="1" thickBot="1" x14ac:dyDescent="0.3">
      <c r="B112" s="172" t="s">
        <v>104</v>
      </c>
      <c r="C112" s="173"/>
      <c r="D112" s="173"/>
      <c r="E112" s="173"/>
      <c r="F112" s="173"/>
      <c r="G112" s="173"/>
      <c r="H112" s="174"/>
    </row>
    <row r="113" spans="2:17" ht="110.25" customHeight="1" thickBot="1" x14ac:dyDescent="0.3">
      <c r="B113" s="160" t="s">
        <v>111</v>
      </c>
      <c r="C113" s="161"/>
      <c r="D113" s="161"/>
      <c r="E113" s="161"/>
      <c r="F113" s="161"/>
      <c r="G113" s="161"/>
      <c r="H113" s="162"/>
    </row>
    <row r="114" spans="2:17" ht="38.5" customHeight="1" thickBot="1" x14ac:dyDescent="0.3">
      <c r="B114" s="156"/>
      <c r="C114" s="156"/>
      <c r="D114" s="156"/>
      <c r="E114" s="156"/>
      <c r="F114" s="156"/>
      <c r="G114" s="156"/>
      <c r="H114" s="156"/>
    </row>
    <row r="115" spans="2:17" ht="33" customHeight="1" x14ac:dyDescent="0.25">
      <c r="B115" s="163" t="s">
        <v>145</v>
      </c>
      <c r="C115" s="136" t="s">
        <v>105</v>
      </c>
      <c r="D115" s="69" t="s">
        <v>106</v>
      </c>
      <c r="E115" s="175" t="s">
        <v>107</v>
      </c>
      <c r="F115" s="175"/>
      <c r="G115" s="176" t="s">
        <v>112</v>
      </c>
      <c r="H115" s="177"/>
    </row>
    <row r="116" spans="2:17" s="70" customFormat="1" ht="33" customHeight="1" thickBot="1" x14ac:dyDescent="0.4">
      <c r="B116" s="164"/>
      <c r="C116" s="181">
        <v>235</v>
      </c>
      <c r="D116" s="181"/>
      <c r="E116" s="181"/>
      <c r="F116" s="181"/>
      <c r="G116" s="178"/>
      <c r="H116" s="179"/>
      <c r="J116" s="10"/>
      <c r="K116" s="10"/>
      <c r="L116" s="10"/>
      <c r="M116" s="1"/>
      <c r="N116" s="1"/>
    </row>
    <row r="117" spans="2:17" s="70" customFormat="1" ht="33" customHeight="1" x14ac:dyDescent="0.35">
      <c r="B117" s="156"/>
      <c r="C117" s="156"/>
      <c r="D117" s="156"/>
      <c r="E117" s="156"/>
      <c r="F117" s="156"/>
      <c r="G117" s="156"/>
      <c r="H117" s="156"/>
      <c r="J117" s="10"/>
      <c r="K117" s="10"/>
      <c r="L117" s="10"/>
      <c r="M117" s="1"/>
      <c r="N117" s="1"/>
    </row>
    <row r="118" spans="2:17" s="70" customFormat="1" ht="40.5" customHeight="1" x14ac:dyDescent="0.35">
      <c r="B118" s="157" t="s">
        <v>113</v>
      </c>
      <c r="C118" s="157"/>
      <c r="D118" s="157"/>
      <c r="E118" s="157"/>
      <c r="F118" s="157"/>
      <c r="G118" s="157"/>
      <c r="H118" s="157"/>
      <c r="J118" s="10"/>
      <c r="K118" s="10"/>
      <c r="L118" s="10"/>
      <c r="M118" s="1"/>
      <c r="N118" s="1"/>
    </row>
    <row r="119" spans="2:17" s="70" customFormat="1" ht="33" customHeight="1" x14ac:dyDescent="0.35">
      <c r="B119" s="158" t="s">
        <v>109</v>
      </c>
      <c r="C119" s="158"/>
      <c r="E119" s="71"/>
      <c r="F119" s="71"/>
      <c r="G119" s="71"/>
      <c r="H119" s="71"/>
      <c r="J119" s="10"/>
      <c r="K119" s="10"/>
      <c r="L119" s="10"/>
      <c r="M119" s="1"/>
      <c r="N119" s="1"/>
    </row>
    <row r="120" spans="2:17" ht="43.5" customHeight="1" x14ac:dyDescent="0.35">
      <c r="B120" s="70"/>
      <c r="C120" s="95" t="str">
        <f>CONCATENATE(" $45.000"," +")</f>
        <v xml:space="preserve"> $45.000 +</v>
      </c>
      <c r="D120" s="96">
        <f>G62</f>
        <v>-2.1523404255319151E-2</v>
      </c>
      <c r="E120" s="97" t="s">
        <v>140</v>
      </c>
      <c r="F120" s="72">
        <f>(45+G62)</f>
        <v>44.978476595744681</v>
      </c>
      <c r="G120" s="16"/>
      <c r="H120" s="16"/>
    </row>
    <row r="121" spans="2:17" ht="33" customHeight="1" x14ac:dyDescent="0.4">
      <c r="B121" s="159" t="s">
        <v>141</v>
      </c>
      <c r="C121" s="159"/>
      <c r="D121" s="98">
        <f>F120</f>
        <v>44.978476595744681</v>
      </c>
      <c r="E121" s="73" t="s">
        <v>110</v>
      </c>
      <c r="F121" s="70"/>
      <c r="G121" s="16"/>
      <c r="H121" s="16"/>
      <c r="I121" s="9"/>
      <c r="P121" s="21"/>
      <c r="Q121" s="21"/>
    </row>
    <row r="122" spans="2:17" ht="30" customHeight="1" thickBot="1" x14ac:dyDescent="0.4">
      <c r="B122" s="70"/>
      <c r="C122" s="70"/>
      <c r="D122" s="72"/>
      <c r="E122" s="16"/>
      <c r="F122" s="16"/>
      <c r="G122" s="16"/>
      <c r="H122" s="16"/>
    </row>
    <row r="123" spans="2:17" ht="71.150000000000006" customHeight="1" thickBot="1" x14ac:dyDescent="0.3">
      <c r="B123" s="172" t="s">
        <v>104</v>
      </c>
      <c r="C123" s="173"/>
      <c r="D123" s="173"/>
      <c r="E123" s="173"/>
      <c r="F123" s="173"/>
      <c r="G123" s="173"/>
      <c r="H123" s="174"/>
    </row>
    <row r="124" spans="2:17" ht="74.25" customHeight="1" thickBot="1" x14ac:dyDescent="0.3">
      <c r="B124" s="160" t="s">
        <v>114</v>
      </c>
      <c r="C124" s="161"/>
      <c r="D124" s="161"/>
      <c r="E124" s="161"/>
      <c r="F124" s="161"/>
      <c r="G124" s="161"/>
      <c r="H124" s="162"/>
    </row>
    <row r="125" spans="2:17" ht="33.65" customHeight="1" thickBot="1" x14ac:dyDescent="0.3">
      <c r="B125" s="156"/>
      <c r="C125" s="156"/>
      <c r="D125" s="156"/>
      <c r="E125" s="156"/>
      <c r="F125" s="156"/>
      <c r="G125" s="156"/>
      <c r="H125" s="156"/>
    </row>
    <row r="126" spans="2:17" ht="33" customHeight="1" x14ac:dyDescent="0.25">
      <c r="B126" s="163" t="s">
        <v>144</v>
      </c>
      <c r="C126" s="136" t="s">
        <v>105</v>
      </c>
      <c r="D126" s="69" t="s">
        <v>106</v>
      </c>
      <c r="E126" s="175" t="s">
        <v>107</v>
      </c>
      <c r="F126" s="175"/>
      <c r="G126" s="176" t="s">
        <v>112</v>
      </c>
      <c r="H126" s="177"/>
    </row>
    <row r="127" spans="2:17" s="70" customFormat="1" ht="33" customHeight="1" thickBot="1" x14ac:dyDescent="0.4">
      <c r="B127" s="164"/>
      <c r="C127" s="181">
        <v>2000</v>
      </c>
      <c r="D127" s="181"/>
      <c r="E127" s="181"/>
      <c r="F127" s="181"/>
      <c r="G127" s="178"/>
      <c r="H127" s="179"/>
      <c r="J127" s="10"/>
      <c r="K127" s="10"/>
      <c r="L127" s="10"/>
      <c r="M127" s="1"/>
      <c r="N127" s="1"/>
    </row>
    <row r="128" spans="2:17" s="70" customFormat="1" ht="33" customHeight="1" x14ac:dyDescent="0.35">
      <c r="B128" s="156"/>
      <c r="C128" s="156"/>
      <c r="D128" s="156"/>
      <c r="E128" s="156"/>
      <c r="F128" s="156"/>
      <c r="G128" s="156"/>
      <c r="H128" s="156"/>
      <c r="J128" s="10"/>
      <c r="K128" s="10"/>
      <c r="L128" s="10"/>
      <c r="M128" s="1"/>
      <c r="N128" s="1"/>
    </row>
    <row r="129" spans="2:17" s="70" customFormat="1" ht="40.5" customHeight="1" x14ac:dyDescent="0.35">
      <c r="B129" s="157" t="s">
        <v>115</v>
      </c>
      <c r="C129" s="157"/>
      <c r="D129" s="157"/>
      <c r="E129" s="157"/>
      <c r="F129" s="157"/>
      <c r="G129" s="157"/>
      <c r="H129" s="157"/>
      <c r="J129" s="10"/>
      <c r="K129" s="10"/>
      <c r="L129" s="10"/>
      <c r="M129" s="1"/>
      <c r="N129" s="1"/>
    </row>
    <row r="130" spans="2:17" s="70" customFormat="1" ht="33" customHeight="1" x14ac:dyDescent="0.35">
      <c r="B130" s="158" t="s">
        <v>109</v>
      </c>
      <c r="C130" s="158"/>
      <c r="E130" s="71"/>
      <c r="F130" s="71"/>
      <c r="G130" s="71"/>
      <c r="H130" s="71"/>
      <c r="J130" s="10"/>
      <c r="K130" s="10"/>
      <c r="L130" s="10"/>
      <c r="M130" s="1"/>
      <c r="N130" s="1"/>
    </row>
    <row r="131" spans="2:17" ht="43.5" customHeight="1" x14ac:dyDescent="0.35">
      <c r="B131" s="70"/>
      <c r="C131" s="95" t="str">
        <f>CONCATENATE(" $45.000"," +")</f>
        <v xml:space="preserve"> $45.000 +</v>
      </c>
      <c r="D131" s="96">
        <f>G68</f>
        <v>-1.8090000000000001E-3</v>
      </c>
      <c r="E131" s="97" t="s">
        <v>140</v>
      </c>
      <c r="F131" s="72">
        <f>(45+G68)</f>
        <v>44.998190999999998</v>
      </c>
      <c r="G131" s="16"/>
      <c r="H131" s="16"/>
    </row>
    <row r="132" spans="2:17" ht="34" customHeight="1" x14ac:dyDescent="0.4">
      <c r="B132" s="159" t="s">
        <v>141</v>
      </c>
      <c r="C132" s="159"/>
      <c r="D132" s="98">
        <f>F131</f>
        <v>44.998190999999998</v>
      </c>
      <c r="E132" s="73" t="s">
        <v>116</v>
      </c>
      <c r="F132" s="70"/>
      <c r="G132" s="16"/>
      <c r="H132" s="16"/>
      <c r="I132" s="9"/>
      <c r="P132" s="21"/>
      <c r="Q132" s="21"/>
    </row>
    <row r="133" spans="2:17" ht="30" customHeight="1" thickBot="1" x14ac:dyDescent="0.4">
      <c r="B133" s="70"/>
      <c r="C133" s="70"/>
      <c r="D133" s="72"/>
      <c r="E133" s="16"/>
      <c r="F133" s="16"/>
      <c r="G133" s="16"/>
      <c r="H133" s="16"/>
    </row>
    <row r="134" spans="2:17" ht="71.150000000000006" customHeight="1" thickBot="1" x14ac:dyDescent="0.3">
      <c r="B134" s="172" t="s">
        <v>104</v>
      </c>
      <c r="C134" s="173"/>
      <c r="D134" s="173"/>
      <c r="E134" s="173"/>
      <c r="F134" s="173"/>
      <c r="G134" s="173"/>
      <c r="H134" s="174"/>
    </row>
    <row r="135" spans="2:17" ht="74.25" customHeight="1" thickBot="1" x14ac:dyDescent="0.3">
      <c r="B135" s="160" t="s">
        <v>117</v>
      </c>
      <c r="C135" s="161"/>
      <c r="D135" s="161"/>
      <c r="E135" s="161"/>
      <c r="F135" s="161"/>
      <c r="G135" s="161"/>
      <c r="H135" s="162"/>
    </row>
    <row r="136" spans="2:17" ht="69" customHeight="1" thickBot="1" x14ac:dyDescent="0.3">
      <c r="B136" s="156"/>
      <c r="C136" s="156"/>
      <c r="D136" s="156"/>
      <c r="E136" s="156"/>
      <c r="F136" s="156"/>
      <c r="G136" s="156"/>
      <c r="H136" s="156"/>
    </row>
    <row r="137" spans="2:17" ht="33" customHeight="1" x14ac:dyDescent="0.25">
      <c r="B137" s="163" t="s">
        <v>143</v>
      </c>
      <c r="C137" s="136" t="s">
        <v>105</v>
      </c>
      <c r="D137" s="69" t="s">
        <v>106</v>
      </c>
      <c r="E137" s="175" t="s">
        <v>107</v>
      </c>
      <c r="F137" s="175"/>
      <c r="G137" s="176" t="s">
        <v>108</v>
      </c>
      <c r="H137" s="177"/>
    </row>
    <row r="138" spans="2:17" s="70" customFormat="1" ht="33" customHeight="1" thickBot="1" x14ac:dyDescent="0.4">
      <c r="B138" s="164"/>
      <c r="C138" s="180">
        <v>14400</v>
      </c>
      <c r="D138" s="181"/>
      <c r="E138" s="181"/>
      <c r="F138" s="181"/>
      <c r="G138" s="178"/>
      <c r="H138" s="179"/>
      <c r="J138" s="10"/>
      <c r="K138" s="10"/>
      <c r="L138" s="10"/>
      <c r="M138" s="1"/>
      <c r="N138" s="1"/>
    </row>
    <row r="139" spans="2:17" s="70" customFormat="1" ht="33" customHeight="1" x14ac:dyDescent="0.35">
      <c r="B139" s="156"/>
      <c r="C139" s="156"/>
      <c r="D139" s="156"/>
      <c r="E139" s="156"/>
      <c r="F139" s="156"/>
      <c r="G139" s="156"/>
      <c r="H139" s="156"/>
      <c r="J139" s="10"/>
      <c r="K139" s="10"/>
      <c r="L139" s="10"/>
      <c r="M139" s="1"/>
      <c r="N139" s="1"/>
    </row>
    <row r="140" spans="2:17" s="70" customFormat="1" ht="40.5" customHeight="1" x14ac:dyDescent="0.35">
      <c r="B140" s="157" t="s">
        <v>148</v>
      </c>
      <c r="C140" s="157"/>
      <c r="D140" s="157"/>
      <c r="E140" s="157"/>
      <c r="F140" s="157"/>
      <c r="G140" s="157"/>
      <c r="H140" s="157"/>
      <c r="J140" s="10"/>
      <c r="K140" s="10"/>
      <c r="L140" s="10"/>
      <c r="M140" s="1"/>
      <c r="N140" s="1"/>
    </row>
    <row r="141" spans="2:17" s="70" customFormat="1" ht="33" customHeight="1" x14ac:dyDescent="0.35">
      <c r="B141" s="158" t="s">
        <v>109</v>
      </c>
      <c r="C141" s="158"/>
      <c r="E141" s="71"/>
      <c r="F141" s="71"/>
      <c r="G141" s="71"/>
      <c r="H141" s="71"/>
      <c r="J141" s="10"/>
      <c r="K141" s="10"/>
      <c r="L141" s="10"/>
      <c r="M141" s="1"/>
      <c r="N141" s="1"/>
    </row>
    <row r="142" spans="2:17" ht="43.5" customHeight="1" x14ac:dyDescent="0.35">
      <c r="B142" s="70"/>
      <c r="C142" s="95" t="str">
        <f>CONCATENATE(" $1,500.000"," +")</f>
        <v xml:space="preserve"> $1,500.000 +</v>
      </c>
      <c r="D142" s="96">
        <f>G71</f>
        <v>0</v>
      </c>
      <c r="E142" s="97" t="s">
        <v>140</v>
      </c>
      <c r="F142" s="72">
        <f>(1500+G71)</f>
        <v>1500</v>
      </c>
      <c r="G142" s="16"/>
      <c r="H142" s="16"/>
    </row>
    <row r="143" spans="2:17" ht="27" customHeight="1" x14ac:dyDescent="0.4">
      <c r="B143" s="159" t="s">
        <v>141</v>
      </c>
      <c r="C143" s="159"/>
      <c r="D143" s="98">
        <f>F142</f>
        <v>1500</v>
      </c>
      <c r="E143" s="171" t="s">
        <v>118</v>
      </c>
      <c r="F143" s="171"/>
      <c r="G143" s="16"/>
      <c r="H143" s="70"/>
      <c r="I143" s="9"/>
      <c r="P143" s="21"/>
      <c r="Q143" s="21"/>
    </row>
    <row r="144" spans="2:17" ht="30" customHeight="1" thickBot="1" x14ac:dyDescent="0.4">
      <c r="B144" s="70"/>
      <c r="C144" s="70"/>
      <c r="D144" s="72"/>
      <c r="E144" s="16"/>
      <c r="F144" s="16"/>
      <c r="G144" s="16"/>
      <c r="H144" s="16"/>
    </row>
    <row r="145" spans="2:15" ht="71.150000000000006" customHeight="1" thickBot="1" x14ac:dyDescent="0.3">
      <c r="B145" s="172" t="s">
        <v>104</v>
      </c>
      <c r="C145" s="173"/>
      <c r="D145" s="173"/>
      <c r="E145" s="173"/>
      <c r="F145" s="173"/>
      <c r="G145" s="173"/>
      <c r="H145" s="174"/>
    </row>
    <row r="146" spans="2:15" ht="74.25" customHeight="1" thickBot="1" x14ac:dyDescent="0.3">
      <c r="B146" s="160" t="s">
        <v>150</v>
      </c>
      <c r="C146" s="161"/>
      <c r="D146" s="161"/>
      <c r="E146" s="161"/>
      <c r="F146" s="161"/>
      <c r="G146" s="161"/>
      <c r="H146" s="162"/>
    </row>
    <row r="147" spans="2:15" ht="18.75" customHeight="1" thickBot="1" x14ac:dyDescent="0.3">
      <c r="B147" s="156"/>
      <c r="C147" s="156"/>
      <c r="D147" s="156"/>
      <c r="E147" s="156"/>
      <c r="F147" s="156"/>
      <c r="G147" s="156"/>
      <c r="H147" s="156"/>
    </row>
    <row r="148" spans="2:15" ht="33" customHeight="1" x14ac:dyDescent="0.25">
      <c r="B148" s="163" t="s">
        <v>142</v>
      </c>
      <c r="C148" s="165" t="s">
        <v>105</v>
      </c>
      <c r="D148" s="167" t="s">
        <v>106</v>
      </c>
      <c r="E148" s="165" t="s">
        <v>107</v>
      </c>
      <c r="F148" s="165"/>
      <c r="G148" s="165" t="s">
        <v>108</v>
      </c>
      <c r="H148" s="169"/>
    </row>
    <row r="149" spans="2:15" s="70" customFormat="1" ht="33" customHeight="1" thickBot="1" x14ac:dyDescent="0.4">
      <c r="B149" s="164"/>
      <c r="C149" s="166"/>
      <c r="D149" s="168"/>
      <c r="E149" s="166"/>
      <c r="F149" s="166"/>
      <c r="G149" s="166"/>
      <c r="H149" s="170"/>
      <c r="J149" s="10"/>
      <c r="K149" s="10"/>
      <c r="L149" s="10"/>
      <c r="M149" s="1"/>
      <c r="N149" s="1"/>
    </row>
    <row r="150" spans="2:15" s="70" customFormat="1" ht="33" customHeight="1" x14ac:dyDescent="0.35">
      <c r="B150" s="156"/>
      <c r="C150" s="156"/>
      <c r="D150" s="156"/>
      <c r="E150" s="156"/>
      <c r="F150" s="156"/>
      <c r="G150" s="156"/>
      <c r="H150" s="156"/>
      <c r="J150" s="10"/>
      <c r="K150" s="10"/>
      <c r="L150" s="10"/>
      <c r="M150" s="1"/>
      <c r="N150" s="1"/>
    </row>
    <row r="151" spans="2:15" s="70" customFormat="1" ht="40.5" customHeight="1" x14ac:dyDescent="0.35">
      <c r="B151" s="157" t="s">
        <v>149</v>
      </c>
      <c r="C151" s="157"/>
      <c r="D151" s="157"/>
      <c r="E151" s="157"/>
      <c r="F151" s="157"/>
      <c r="G151" s="157"/>
      <c r="H151" s="157"/>
      <c r="J151" s="10"/>
      <c r="K151" s="10"/>
      <c r="L151" s="10"/>
      <c r="M151" s="1"/>
      <c r="N151" s="1"/>
    </row>
    <row r="152" spans="2:15" s="70" customFormat="1" ht="33" customHeight="1" x14ac:dyDescent="0.35">
      <c r="B152" s="158" t="s">
        <v>109</v>
      </c>
      <c r="C152" s="158"/>
      <c r="E152" s="71"/>
      <c r="F152" s="71"/>
      <c r="G152" s="71"/>
      <c r="H152" s="71"/>
      <c r="J152" s="10"/>
      <c r="K152" s="10"/>
      <c r="L152" s="10"/>
      <c r="M152" s="1"/>
      <c r="N152" s="1"/>
    </row>
    <row r="153" spans="2:15" ht="17.5" x14ac:dyDescent="0.35">
      <c r="B153" s="70"/>
      <c r="C153" s="95" t="str">
        <f>CONCATENATE(" $200.000"," +")</f>
        <v xml:space="preserve"> $200.000 +</v>
      </c>
      <c r="D153" s="96">
        <f>G75</f>
        <v>-0.82799999999999996</v>
      </c>
      <c r="E153" s="97" t="s">
        <v>140</v>
      </c>
      <c r="F153" s="72">
        <f>(200+G75)</f>
        <v>199.172</v>
      </c>
      <c r="G153" s="16"/>
      <c r="H153" s="16"/>
      <c r="O153" s="21"/>
    </row>
    <row r="154" spans="2:15" ht="18" x14ac:dyDescent="0.4">
      <c r="B154" s="159" t="s">
        <v>141</v>
      </c>
      <c r="C154" s="159"/>
      <c r="D154" s="98">
        <f>F153</f>
        <v>199.172</v>
      </c>
      <c r="E154" s="73" t="s">
        <v>12</v>
      </c>
      <c r="F154" s="73"/>
      <c r="G154" s="16"/>
      <c r="H154" s="70"/>
      <c r="O154" s="21"/>
    </row>
    <row r="155" spans="2:15" ht="17.5" x14ac:dyDescent="0.35">
      <c r="B155" s="70"/>
      <c r="C155" s="70"/>
      <c r="D155" s="72"/>
      <c r="E155" s="16"/>
      <c r="F155" s="16"/>
      <c r="G155" s="16"/>
      <c r="H155" s="16"/>
      <c r="O155" s="21"/>
    </row>
    <row r="156" spans="2:15" x14ac:dyDescent="0.25">
      <c r="O156" s="21"/>
    </row>
  </sheetData>
  <sheetProtection algorithmName="SHA-512" hashValue="QxxEh5j9EyknU5UxIP8+RSzatEVU9ajWW3xOllmPLyM0+4DRuQo2wdLObwLVMgHWYZ59jknP1v7VLeRQt+Zk6Q==" saltValue="iQmDcLHGNrRWjUKcWEbX9g==" spinCount="100000" sheet="1" formatColumns="0" formatRows="0"/>
  <mergeCells count="157">
    <mergeCell ref="B150:H150"/>
    <mergeCell ref="B151:H151"/>
    <mergeCell ref="B152:C152"/>
    <mergeCell ref="B154:C154"/>
    <mergeCell ref="B19:H19"/>
    <mergeCell ref="B147:H147"/>
    <mergeCell ref="B148:B149"/>
    <mergeCell ref="C148:C149"/>
    <mergeCell ref="D148:D149"/>
    <mergeCell ref="E148:F149"/>
    <mergeCell ref="G148:H149"/>
    <mergeCell ref="B140:H140"/>
    <mergeCell ref="B141:C141"/>
    <mergeCell ref="B143:C143"/>
    <mergeCell ref="E143:F143"/>
    <mergeCell ref="B145:H145"/>
    <mergeCell ref="B146:H146"/>
    <mergeCell ref="B136:H136"/>
    <mergeCell ref="B137:B138"/>
    <mergeCell ref="E137:F137"/>
    <mergeCell ref="G137:H138"/>
    <mergeCell ref="C138:F138"/>
    <mergeCell ref="B139:H139"/>
    <mergeCell ref="B128:H128"/>
    <mergeCell ref="B129:H129"/>
    <mergeCell ref="B130:C130"/>
    <mergeCell ref="B132:C132"/>
    <mergeCell ref="B134:H134"/>
    <mergeCell ref="B135:H135"/>
    <mergeCell ref="B119:C119"/>
    <mergeCell ref="B121:C121"/>
    <mergeCell ref="B123:H123"/>
    <mergeCell ref="B124:H124"/>
    <mergeCell ref="B125:H125"/>
    <mergeCell ref="B126:B127"/>
    <mergeCell ref="E126:F126"/>
    <mergeCell ref="G126:H127"/>
    <mergeCell ref="C127:F127"/>
    <mergeCell ref="B115:B116"/>
    <mergeCell ref="E115:F115"/>
    <mergeCell ref="G115:H116"/>
    <mergeCell ref="C116:F116"/>
    <mergeCell ref="B117:H117"/>
    <mergeCell ref="B118:H118"/>
    <mergeCell ref="B107:H107"/>
    <mergeCell ref="B108:C108"/>
    <mergeCell ref="B110:C110"/>
    <mergeCell ref="B112:H112"/>
    <mergeCell ref="B113:H113"/>
    <mergeCell ref="B114:H114"/>
    <mergeCell ref="B103:H103"/>
    <mergeCell ref="B104:B105"/>
    <mergeCell ref="E104:F104"/>
    <mergeCell ref="G104:H105"/>
    <mergeCell ref="C105:F105"/>
    <mergeCell ref="B106:H106"/>
    <mergeCell ref="B95:H95"/>
    <mergeCell ref="B96:H96"/>
    <mergeCell ref="B97:C97"/>
    <mergeCell ref="B99:C99"/>
    <mergeCell ref="B101:H101"/>
    <mergeCell ref="B102:H102"/>
    <mergeCell ref="G87:H87"/>
    <mergeCell ref="G88:H88"/>
    <mergeCell ref="B90:H90"/>
    <mergeCell ref="B91:H91"/>
    <mergeCell ref="B92:H92"/>
    <mergeCell ref="B93:B94"/>
    <mergeCell ref="E93:F93"/>
    <mergeCell ref="G93:H94"/>
    <mergeCell ref="C94:F94"/>
    <mergeCell ref="G80:H80"/>
    <mergeCell ref="G81:H81"/>
    <mergeCell ref="G82:H82"/>
    <mergeCell ref="G83:H83"/>
    <mergeCell ref="B85:H85"/>
    <mergeCell ref="G86:H86"/>
    <mergeCell ref="G74:H74"/>
    <mergeCell ref="G75:H75"/>
    <mergeCell ref="G76:H76"/>
    <mergeCell ref="G77:H77"/>
    <mergeCell ref="G78:H78"/>
    <mergeCell ref="G79:H79"/>
    <mergeCell ref="G67:H67"/>
    <mergeCell ref="G68:H68"/>
    <mergeCell ref="B69:H69"/>
    <mergeCell ref="G70:H70"/>
    <mergeCell ref="G71:H71"/>
    <mergeCell ref="B73:H73"/>
    <mergeCell ref="G61:H61"/>
    <mergeCell ref="G62:H62"/>
    <mergeCell ref="G63:H63"/>
    <mergeCell ref="G64:H64"/>
    <mergeCell ref="G65:H65"/>
    <mergeCell ref="G66:H66"/>
    <mergeCell ref="G53:H53"/>
    <mergeCell ref="B54:H54"/>
    <mergeCell ref="B56:H56"/>
    <mergeCell ref="G57:H57"/>
    <mergeCell ref="G58:H58"/>
    <mergeCell ref="B60:H60"/>
    <mergeCell ref="G47:H47"/>
    <mergeCell ref="G48:H48"/>
    <mergeCell ref="G49:H49"/>
    <mergeCell ref="G50:H50"/>
    <mergeCell ref="G51:H51"/>
    <mergeCell ref="G52:H52"/>
    <mergeCell ref="G41:H41"/>
    <mergeCell ref="G42:H42"/>
    <mergeCell ref="G43:H43"/>
    <mergeCell ref="G44:H44"/>
    <mergeCell ref="G45:H45"/>
    <mergeCell ref="G46:H46"/>
    <mergeCell ref="G35:H35"/>
    <mergeCell ref="G36:H36"/>
    <mergeCell ref="G37:H37"/>
    <mergeCell ref="G38:H38"/>
    <mergeCell ref="G39:H39"/>
    <mergeCell ref="G40:H40"/>
    <mergeCell ref="G29:H29"/>
    <mergeCell ref="G30:H30"/>
    <mergeCell ref="G31:H31"/>
    <mergeCell ref="G32:H32"/>
    <mergeCell ref="G33:H33"/>
    <mergeCell ref="G34:H34"/>
    <mergeCell ref="G23:H23"/>
    <mergeCell ref="G24:H24"/>
    <mergeCell ref="G25:H25"/>
    <mergeCell ref="G26:H26"/>
    <mergeCell ref="G27:H27"/>
    <mergeCell ref="G28:H28"/>
    <mergeCell ref="B16:H16"/>
    <mergeCell ref="B17:H17"/>
    <mergeCell ref="B18:H18"/>
    <mergeCell ref="B20:H20"/>
    <mergeCell ref="G21:H21"/>
    <mergeCell ref="G22:H22"/>
    <mergeCell ref="B11:H11"/>
    <mergeCell ref="J11:K11"/>
    <mergeCell ref="B12:E12"/>
    <mergeCell ref="B13:H13"/>
    <mergeCell ref="B14:H14"/>
    <mergeCell ref="B15:H15"/>
    <mergeCell ref="J6:K6"/>
    <mergeCell ref="M6:N8"/>
    <mergeCell ref="B7:E7"/>
    <mergeCell ref="B8:H8"/>
    <mergeCell ref="B9:H9"/>
    <mergeCell ref="B10:C10"/>
    <mergeCell ref="D10:F10"/>
    <mergeCell ref="B1:D1"/>
    <mergeCell ref="C3:E3"/>
    <mergeCell ref="G3:H3"/>
    <mergeCell ref="C4:E4"/>
    <mergeCell ref="G4:H4"/>
    <mergeCell ref="B6:E6"/>
    <mergeCell ref="F6:G6"/>
  </mergeCells>
  <dataValidations count="5">
    <dataValidation type="list" allowBlank="1" showInputMessage="1" showErrorMessage="1" sqref="K8" xr:uid="{1431D9F8-A54E-47E7-932E-4E3E15F70329}">
      <formula1>"2024,2025,2026,2027,2028"</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656B3107-1288-43E0-BFE2-4A706321E9B5}">
      <formula1>$N$9:$N$9</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42AD7A01-D7A5-4C97-AD55-D5C47698E77F}">
      <formula1>#REF!</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03BA852B-17B3-47B7-BBE8-65853F7C7FF4}">
      <formula1>$M$11:$M$22</formula1>
    </dataValidation>
    <dataValidation type="list" allowBlank="1" showInputMessage="1" showErrorMessage="1" sqref="K13" xr:uid="{3DC1FA0F-4EDA-41C2-8027-4C965882A178}">
      <formula1>$N$9:$N$42</formula1>
    </dataValidation>
  </dataValidations>
  <hyperlinks>
    <hyperlink ref="M9" r:id="rId1" display="https://www.dot.ny.gov/main/business-center/contractors/construction-division/fuel-asphalt-steel-price-adjustments?nd=nysdot" xr:uid="{F63A7B41-B8B7-4A07-8162-F526EEEA4916}"/>
  </hyperlinks>
  <printOptions horizontalCentered="1"/>
  <pageMargins left="0.25" right="0.25" top="0.75" bottom="0.75" header="0.3" footer="0.3"/>
  <pageSetup scale="53"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FA5E-3CE2-4D12-918F-3159D4221E31}">
  <dimension ref="B1:Q156"/>
  <sheetViews>
    <sheetView showGridLines="0" showRowColHeaders="0" zoomScaleNormal="100" workbookViewId="0">
      <selection activeCell="F6" sqref="F6:G6"/>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August</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35" t="s">
        <v>153</v>
      </c>
      <c r="G4" s="240" t="s">
        <v>154</v>
      </c>
      <c r="H4" s="241"/>
      <c r="I4" s="134"/>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August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33"/>
      <c r="J8" s="76" t="s">
        <v>121</v>
      </c>
      <c r="K8" s="77">
        <v>2024</v>
      </c>
      <c r="M8" s="229"/>
      <c r="N8" s="230"/>
    </row>
    <row r="9" spans="2:17" ht="24" customHeight="1" x14ac:dyDescent="0.25">
      <c r="B9" s="215" t="s">
        <v>10</v>
      </c>
      <c r="C9" s="215"/>
      <c r="D9" s="215"/>
      <c r="E9" s="215"/>
      <c r="F9" s="215"/>
      <c r="G9" s="215"/>
      <c r="H9" s="215"/>
      <c r="I9" s="133"/>
      <c r="J9" s="76" t="s">
        <v>122</v>
      </c>
      <c r="K9" s="77" t="s">
        <v>135</v>
      </c>
      <c r="L9" s="78"/>
      <c r="M9" s="79" t="s">
        <v>124</v>
      </c>
      <c r="N9" s="80">
        <v>2024</v>
      </c>
    </row>
    <row r="10" spans="2:17" ht="24" customHeight="1" thickBot="1" x14ac:dyDescent="0.3">
      <c r="B10" s="232" t="s">
        <v>11</v>
      </c>
      <c r="C10" s="232"/>
      <c r="D10" s="233" t="str">
        <f>CONCATENATE("The ",F1," ",G1," Average is")</f>
        <v>The August 2024 Average is</v>
      </c>
      <c r="E10" s="233"/>
      <c r="F10" s="233"/>
      <c r="G10" s="17">
        <f>K13</f>
        <v>633</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33"/>
      <c r="J13" s="87" t="s">
        <v>130</v>
      </c>
      <c r="K13" s="88">
        <v>633</v>
      </c>
      <c r="M13" s="83" t="s">
        <v>131</v>
      </c>
      <c r="N13" s="85" t="s">
        <v>106</v>
      </c>
      <c r="P13" s="21"/>
      <c r="Q13" s="21"/>
    </row>
    <row r="14" spans="2:17" ht="24" customHeight="1" x14ac:dyDescent="0.25">
      <c r="B14" s="215" t="s">
        <v>15</v>
      </c>
      <c r="C14" s="215"/>
      <c r="D14" s="215"/>
      <c r="E14" s="215"/>
      <c r="F14" s="215"/>
      <c r="G14" s="215"/>
      <c r="H14" s="215"/>
      <c r="I14" s="133"/>
      <c r="J14" s="1"/>
      <c r="K14" s="1"/>
      <c r="M14" s="83" t="s">
        <v>123</v>
      </c>
      <c r="N14" s="89">
        <v>604</v>
      </c>
      <c r="P14" s="21"/>
      <c r="Q14" s="21"/>
    </row>
    <row r="15" spans="2:17" ht="24" customHeight="1" x14ac:dyDescent="0.25">
      <c r="B15" s="215" t="s">
        <v>16</v>
      </c>
      <c r="C15" s="215"/>
      <c r="D15" s="215"/>
      <c r="E15" s="215"/>
      <c r="F15" s="215"/>
      <c r="G15" s="215"/>
      <c r="H15" s="215"/>
      <c r="I15" s="133"/>
      <c r="J15" s="1"/>
      <c r="K15" s="1"/>
      <c r="M15" s="83" t="s">
        <v>132</v>
      </c>
      <c r="N15" s="89">
        <v>623</v>
      </c>
      <c r="P15" s="21"/>
      <c r="Q15" s="21"/>
    </row>
    <row r="16" spans="2:17" ht="24" customHeight="1" x14ac:dyDescent="0.25">
      <c r="B16" s="215" t="s">
        <v>17</v>
      </c>
      <c r="C16" s="215"/>
      <c r="D16" s="215"/>
      <c r="E16" s="215"/>
      <c r="F16" s="215"/>
      <c r="G16" s="215"/>
      <c r="H16" s="215"/>
      <c r="I16" s="133"/>
      <c r="J16" s="1"/>
      <c r="K16" s="1"/>
      <c r="M16" s="83" t="s">
        <v>133</v>
      </c>
      <c r="N16" s="89">
        <v>628</v>
      </c>
      <c r="P16" s="21"/>
      <c r="Q16" s="21"/>
    </row>
    <row r="17" spans="2:17" ht="24" customHeight="1" x14ac:dyDescent="0.25">
      <c r="B17" s="215" t="s">
        <v>18</v>
      </c>
      <c r="C17" s="215"/>
      <c r="D17" s="215"/>
      <c r="E17" s="215"/>
      <c r="F17" s="215"/>
      <c r="G17" s="215"/>
      <c r="H17" s="215"/>
      <c r="I17" s="133"/>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v>633</v>
      </c>
      <c r="P18" s="21"/>
      <c r="Q18" s="21"/>
    </row>
    <row r="19" spans="2:17" ht="33.65" customHeight="1" thickBot="1" x14ac:dyDescent="0.3">
      <c r="B19" s="190" t="s">
        <v>20</v>
      </c>
      <c r="C19" s="161"/>
      <c r="D19" s="161"/>
      <c r="E19" s="161"/>
      <c r="F19" s="161"/>
      <c r="G19" s="161"/>
      <c r="H19" s="162"/>
      <c r="I19" s="9"/>
      <c r="J19" s="92"/>
      <c r="K19" s="91"/>
      <c r="M19" s="83" t="s">
        <v>136</v>
      </c>
      <c r="N19" s="89"/>
      <c r="P19" s="21"/>
      <c r="Q19" s="21"/>
    </row>
    <row r="20" spans="2:17" ht="33.65" customHeight="1" thickBot="1" x14ac:dyDescent="0.3">
      <c r="B20" s="23" t="s">
        <v>21</v>
      </c>
      <c r="C20" s="24" t="s">
        <v>22</v>
      </c>
      <c r="D20" s="25" t="s">
        <v>23</v>
      </c>
      <c r="E20" s="25" t="s">
        <v>24</v>
      </c>
      <c r="F20" s="25" t="s">
        <v>25</v>
      </c>
      <c r="G20" s="182" t="s">
        <v>26</v>
      </c>
      <c r="H20" s="183"/>
      <c r="I20" s="26"/>
      <c r="J20" s="92"/>
      <c r="K20" s="91"/>
      <c r="M20" s="83" t="s">
        <v>137</v>
      </c>
      <c r="N20" s="89"/>
      <c r="P20" s="21"/>
      <c r="Q20" s="21"/>
    </row>
    <row r="21" spans="2:17" ht="29.15" customHeight="1" x14ac:dyDescent="0.3">
      <c r="B21" s="114" t="s">
        <v>27</v>
      </c>
      <c r="C21" s="115" t="s">
        <v>28</v>
      </c>
      <c r="D21" s="65">
        <v>100</v>
      </c>
      <c r="E21" s="66">
        <v>0.2</v>
      </c>
      <c r="F21" s="67">
        <v>100.2</v>
      </c>
      <c r="G21" s="184">
        <f t="shared" ref="G21:G50" si="0">IF((ABS((($K$13-$K$12)/235)*F21/100))&gt;0.01, ((($K$13-$K$12)/235)*F21/100), 0)</f>
        <v>1.2791489361702126E-2</v>
      </c>
      <c r="H21" s="185" t="e">
        <f t="shared" ref="H21:H26" si="1">IF((ABS((J13-J12)*E21/100))&gt;0.1, (J13-J12)*E21/100, 0)</f>
        <v>#VALUE!</v>
      </c>
      <c r="I21" s="31"/>
      <c r="K21" s="91"/>
      <c r="L21" s="1"/>
      <c r="M21" s="83" t="s">
        <v>138</v>
      </c>
      <c r="N21" s="89"/>
      <c r="P21" s="21"/>
      <c r="Q21" s="21"/>
    </row>
    <row r="22" spans="2:17" ht="29.15" customHeight="1" thickBot="1" x14ac:dyDescent="0.35">
      <c r="B22" s="32">
        <v>702.30010000000004</v>
      </c>
      <c r="C22" s="33" t="s">
        <v>29</v>
      </c>
      <c r="D22" s="34">
        <v>55</v>
      </c>
      <c r="E22" s="34">
        <v>1.7</v>
      </c>
      <c r="F22" s="35">
        <v>56.7</v>
      </c>
      <c r="G22" s="188">
        <f t="shared" si="0"/>
        <v>0</v>
      </c>
      <c r="H22" s="189" t="e">
        <f t="shared" si="1"/>
        <v>#VALUE!</v>
      </c>
      <c r="I22" s="31"/>
      <c r="M22" s="93" t="s">
        <v>139</v>
      </c>
      <c r="N22" s="94"/>
    </row>
    <row r="23" spans="2:17" ht="29.15" customHeight="1" x14ac:dyDescent="0.3">
      <c r="B23" s="32">
        <v>702.30020000000002</v>
      </c>
      <c r="C23" s="33" t="s">
        <v>30</v>
      </c>
      <c r="D23" s="34">
        <v>55</v>
      </c>
      <c r="E23" s="34">
        <v>1.7</v>
      </c>
      <c r="F23" s="35">
        <v>56.7</v>
      </c>
      <c r="G23" s="188">
        <f t="shared" si="0"/>
        <v>0</v>
      </c>
      <c r="H23" s="189">
        <f t="shared" si="1"/>
        <v>0</v>
      </c>
      <c r="I23" s="31"/>
      <c r="M23" s="79"/>
      <c r="N23" s="80">
        <v>2025</v>
      </c>
    </row>
    <row r="24" spans="2:17" ht="29.15" customHeight="1" x14ac:dyDescent="0.3">
      <c r="B24" s="32">
        <v>702.31010000000003</v>
      </c>
      <c r="C24" s="33" t="s">
        <v>31</v>
      </c>
      <c r="D24" s="34">
        <v>63</v>
      </c>
      <c r="E24" s="34">
        <v>2.7</v>
      </c>
      <c r="F24" s="35">
        <v>65.7</v>
      </c>
      <c r="G24" s="188">
        <f t="shared" si="0"/>
        <v>0</v>
      </c>
      <c r="H24" s="189">
        <f t="shared" si="1"/>
        <v>0</v>
      </c>
      <c r="I24" s="31"/>
      <c r="M24" s="83" t="s">
        <v>125</v>
      </c>
      <c r="N24" s="84" t="s">
        <v>126</v>
      </c>
    </row>
    <row r="25" spans="2:17" ht="29.15" customHeight="1" x14ac:dyDescent="0.3">
      <c r="B25" s="32">
        <v>702.31020000000001</v>
      </c>
      <c r="C25" s="33" t="s">
        <v>32</v>
      </c>
      <c r="D25" s="34">
        <v>63</v>
      </c>
      <c r="E25" s="34">
        <v>2.7</v>
      </c>
      <c r="F25" s="35">
        <v>65.7</v>
      </c>
      <c r="G25" s="188">
        <f t="shared" si="0"/>
        <v>0</v>
      </c>
      <c r="H25" s="189">
        <f t="shared" si="1"/>
        <v>0</v>
      </c>
      <c r="I25" s="31"/>
      <c r="M25" s="83" t="s">
        <v>127</v>
      </c>
      <c r="N25" s="89"/>
    </row>
    <row r="26" spans="2:17" ht="29.15" customHeight="1" x14ac:dyDescent="0.3">
      <c r="B26" s="32">
        <v>702.32010000000002</v>
      </c>
      <c r="C26" s="33" t="s">
        <v>33</v>
      </c>
      <c r="D26" s="34">
        <v>65</v>
      </c>
      <c r="E26" s="34">
        <v>8.1999999999999993</v>
      </c>
      <c r="F26" s="35">
        <v>73.2</v>
      </c>
      <c r="G26" s="188">
        <f t="shared" si="0"/>
        <v>0</v>
      </c>
      <c r="H26" s="189">
        <f t="shared" si="1"/>
        <v>0</v>
      </c>
      <c r="I26" s="31"/>
      <c r="M26" s="83" t="s">
        <v>129</v>
      </c>
      <c r="N26" s="89"/>
    </row>
    <row r="27" spans="2:17" ht="29.15" customHeight="1" x14ac:dyDescent="0.3">
      <c r="B27" s="32">
        <v>702.33010000000002</v>
      </c>
      <c r="C27" s="33" t="s">
        <v>34</v>
      </c>
      <c r="D27" s="34">
        <v>65</v>
      </c>
      <c r="E27" s="34">
        <v>8.1999999999999993</v>
      </c>
      <c r="F27" s="35">
        <v>73.2</v>
      </c>
      <c r="G27" s="188">
        <f t="shared" si="0"/>
        <v>0</v>
      </c>
      <c r="H27" s="189" t="e">
        <f>IF((ABS((#REF!-J18)*E27/100))&gt;0.1, (#REF!-J18)*E27/100, 0)</f>
        <v>#REF!</v>
      </c>
      <c r="I27" s="31"/>
      <c r="M27" s="83" t="s">
        <v>131</v>
      </c>
      <c r="N27" s="89"/>
    </row>
    <row r="28" spans="2:17" ht="29.15" customHeight="1" x14ac:dyDescent="0.3">
      <c r="B28" s="32">
        <v>702.34010000000001</v>
      </c>
      <c r="C28" s="33" t="s">
        <v>35</v>
      </c>
      <c r="D28" s="34">
        <v>65</v>
      </c>
      <c r="E28" s="34">
        <v>2.7</v>
      </c>
      <c r="F28" s="35">
        <v>67.7</v>
      </c>
      <c r="G28" s="188">
        <f t="shared" si="0"/>
        <v>0</v>
      </c>
      <c r="H28" s="189" t="e">
        <f>IF((ABS((J19-#REF!)*E28/100))&gt;0.1, (J19-#REF!)*E28/100, 0)</f>
        <v>#REF!</v>
      </c>
      <c r="I28" s="31"/>
      <c r="M28" s="83" t="s">
        <v>123</v>
      </c>
      <c r="N28" s="89"/>
    </row>
    <row r="29" spans="2:17" ht="29.15" customHeight="1" x14ac:dyDescent="0.3">
      <c r="B29" s="32">
        <v>702.34019999999998</v>
      </c>
      <c r="C29" s="33" t="s">
        <v>36</v>
      </c>
      <c r="D29" s="34">
        <v>65</v>
      </c>
      <c r="E29" s="36">
        <v>8.1999999999999993</v>
      </c>
      <c r="F29" s="35">
        <v>73.2</v>
      </c>
      <c r="G29" s="188">
        <f t="shared" si="0"/>
        <v>0</v>
      </c>
      <c r="H29" s="189">
        <f t="shared" ref="H29:H30" si="2">IF((ABS((J20-J19)*E29/100))&gt;0.1, (J20-J19)*E29/100, 0)</f>
        <v>0</v>
      </c>
      <c r="I29" s="31"/>
      <c r="M29" s="83" t="s">
        <v>132</v>
      </c>
      <c r="N29" s="89"/>
    </row>
    <row r="30" spans="2:17" ht="29.15" customHeight="1" x14ac:dyDescent="0.3">
      <c r="B30" s="32">
        <v>702.3501</v>
      </c>
      <c r="C30" s="33" t="s">
        <v>37</v>
      </c>
      <c r="D30" s="34">
        <v>57</v>
      </c>
      <c r="E30" s="34">
        <v>0.2</v>
      </c>
      <c r="F30" s="35">
        <v>57.2</v>
      </c>
      <c r="G30" s="188">
        <f t="shared" si="0"/>
        <v>0</v>
      </c>
      <c r="H30" s="189">
        <f t="shared" si="2"/>
        <v>0</v>
      </c>
      <c r="I30" s="31"/>
      <c r="M30" s="83" t="s">
        <v>133</v>
      </c>
      <c r="N30" s="89"/>
    </row>
    <row r="31" spans="2:17" ht="29.15" customHeight="1" x14ac:dyDescent="0.3">
      <c r="B31" s="37" t="s">
        <v>38</v>
      </c>
      <c r="C31" s="38" t="s">
        <v>37</v>
      </c>
      <c r="D31" s="39">
        <v>65</v>
      </c>
      <c r="E31" s="39">
        <v>0.2</v>
      </c>
      <c r="F31" s="40">
        <v>65.2</v>
      </c>
      <c r="G31" s="213">
        <f t="shared" si="0"/>
        <v>0</v>
      </c>
      <c r="H31" s="214" t="e">
        <f>IF((ABS((#REF!-J21)*E31/100))&gt;0.1, (#REF!-J21)*E31/100, 0)</f>
        <v>#REF!</v>
      </c>
      <c r="I31" s="31"/>
      <c r="M31" s="83" t="s">
        <v>134</v>
      </c>
      <c r="N31" s="89"/>
    </row>
    <row r="32" spans="2:17" ht="29.15" customHeight="1" x14ac:dyDescent="0.3">
      <c r="B32" s="32">
        <v>702.36009999999999</v>
      </c>
      <c r="C32" s="33" t="s">
        <v>39</v>
      </c>
      <c r="D32" s="34">
        <v>57</v>
      </c>
      <c r="E32" s="34">
        <v>0.2</v>
      </c>
      <c r="F32" s="35">
        <v>57.2</v>
      </c>
      <c r="G32" s="188">
        <f t="shared" si="0"/>
        <v>0</v>
      </c>
      <c r="H32" s="189" t="e">
        <f>IF((ABS((#REF!-#REF!)*E32/100))&gt;0.1, (#REF!-#REF!)*E32/100, 0)</f>
        <v>#REF!</v>
      </c>
      <c r="I32" s="31"/>
      <c r="M32" s="83" t="s">
        <v>135</v>
      </c>
      <c r="N32" s="89"/>
    </row>
    <row r="33" spans="2:14" ht="29.15" customHeight="1" x14ac:dyDescent="0.3">
      <c r="B33" s="37" t="s">
        <v>40</v>
      </c>
      <c r="C33" s="38" t="s">
        <v>39</v>
      </c>
      <c r="D33" s="39">
        <v>65</v>
      </c>
      <c r="E33" s="39">
        <v>0.2</v>
      </c>
      <c r="F33" s="40">
        <v>65.2</v>
      </c>
      <c r="G33" s="213">
        <f t="shared" si="0"/>
        <v>0</v>
      </c>
      <c r="H33" s="214" t="e">
        <f>IF((ABS((#REF!-#REF!)*E33/100))&gt;0.1, (#REF!-#REF!)*E33/100, 0)</f>
        <v>#REF!</v>
      </c>
      <c r="I33" s="31"/>
      <c r="M33" s="83" t="s">
        <v>136</v>
      </c>
      <c r="N33" s="89"/>
    </row>
    <row r="34" spans="2:14" ht="29.15" customHeight="1" x14ac:dyDescent="0.3">
      <c r="B34" s="32" t="s">
        <v>41</v>
      </c>
      <c r="C34" s="33" t="s">
        <v>42</v>
      </c>
      <c r="D34" s="34">
        <v>63</v>
      </c>
      <c r="E34" s="34">
        <v>2.7</v>
      </c>
      <c r="F34" s="35">
        <v>65.7</v>
      </c>
      <c r="G34" s="188">
        <f t="shared" si="0"/>
        <v>0</v>
      </c>
      <c r="H34" s="189" t="e">
        <f>IF((ABS((#REF!-#REF!)*E34/100))&gt;0.1, (#REF!-#REF!)*E34/100, 0)</f>
        <v>#REF!</v>
      </c>
      <c r="I34" s="31"/>
      <c r="M34" s="83" t="s">
        <v>137</v>
      </c>
      <c r="N34" s="89"/>
    </row>
    <row r="35" spans="2:14" ht="29.15" customHeight="1" x14ac:dyDescent="0.3">
      <c r="B35" s="32" t="s">
        <v>43</v>
      </c>
      <c r="C35" s="33" t="s">
        <v>44</v>
      </c>
      <c r="D35" s="34">
        <v>63</v>
      </c>
      <c r="E35" s="34">
        <v>2.7</v>
      </c>
      <c r="F35" s="35">
        <v>65.7</v>
      </c>
      <c r="G35" s="188">
        <f t="shared" si="0"/>
        <v>0</v>
      </c>
      <c r="H35" s="189" t="e">
        <f>IF((ABS((#REF!-#REF!)*E35/100))&gt;0.1, (#REF!-#REF!)*E35/100, 0)</f>
        <v>#REF!</v>
      </c>
      <c r="I35" s="31"/>
      <c r="M35" s="83" t="s">
        <v>138</v>
      </c>
      <c r="N35" s="89"/>
    </row>
    <row r="36" spans="2:14" ht="29.15" customHeight="1" thickBot="1" x14ac:dyDescent="0.35">
      <c r="B36" s="32" t="s">
        <v>45</v>
      </c>
      <c r="C36" s="33" t="s">
        <v>46</v>
      </c>
      <c r="D36" s="34">
        <v>65</v>
      </c>
      <c r="E36" s="34">
        <v>8.1999999999999993</v>
      </c>
      <c r="F36" s="35">
        <v>73.2</v>
      </c>
      <c r="G36" s="188">
        <f t="shared" si="0"/>
        <v>0</v>
      </c>
      <c r="H36" s="189" t="e">
        <f>IF((ABS((#REF!-#REF!)*E36/100))&gt;0.1, (#REF!-#REF!)*E36/100, 0)</f>
        <v>#REF!</v>
      </c>
      <c r="I36" s="31"/>
      <c r="M36" s="93" t="s">
        <v>139</v>
      </c>
      <c r="N36" s="94"/>
    </row>
    <row r="37" spans="2:14" ht="29.15" customHeight="1" x14ac:dyDescent="0.3">
      <c r="B37" s="32">
        <v>702.40009999999995</v>
      </c>
      <c r="C37" s="33" t="s">
        <v>47</v>
      </c>
      <c r="D37" s="34">
        <v>60</v>
      </c>
      <c r="E37" s="34">
        <v>2.7</v>
      </c>
      <c r="F37" s="35">
        <v>62.7</v>
      </c>
      <c r="G37" s="188">
        <f t="shared" si="0"/>
        <v>0</v>
      </c>
      <c r="H37" s="189" t="e">
        <f>IF((ABS((#REF!-#REF!)*E37/100))&gt;0.1, (#REF!-#REF!)*E37/100, 0)</f>
        <v>#REF!</v>
      </c>
      <c r="I37" s="31"/>
      <c r="M37" s="79"/>
      <c r="N37" s="80">
        <v>2026</v>
      </c>
    </row>
    <row r="38" spans="2:14" ht="29.15" customHeight="1" x14ac:dyDescent="0.3">
      <c r="B38" s="32">
        <v>702.40020000000004</v>
      </c>
      <c r="C38" s="33" t="s">
        <v>48</v>
      </c>
      <c r="D38" s="34">
        <v>60</v>
      </c>
      <c r="E38" s="36">
        <v>2.7</v>
      </c>
      <c r="F38" s="35">
        <v>62.7</v>
      </c>
      <c r="G38" s="188">
        <f t="shared" si="0"/>
        <v>0</v>
      </c>
      <c r="H38" s="189" t="e">
        <f>IF((ABS((#REF!-#REF!)*E38/100))&gt;0.1, (#REF!-#REF!)*E38/100, 0)</f>
        <v>#REF!</v>
      </c>
      <c r="I38" s="31"/>
      <c r="M38" s="83" t="s">
        <v>125</v>
      </c>
      <c r="N38" s="84" t="s">
        <v>126</v>
      </c>
    </row>
    <row r="39" spans="2:14" ht="29.15" customHeight="1" x14ac:dyDescent="0.3">
      <c r="B39" s="32">
        <v>702.41010000000006</v>
      </c>
      <c r="C39" s="33" t="s">
        <v>49</v>
      </c>
      <c r="D39" s="34">
        <v>65</v>
      </c>
      <c r="E39" s="34">
        <v>2.7</v>
      </c>
      <c r="F39" s="35">
        <v>67.7</v>
      </c>
      <c r="G39" s="188">
        <f t="shared" si="0"/>
        <v>0</v>
      </c>
      <c r="H39" s="189" t="e">
        <f>IF((ABS((#REF!-#REF!)*E39/100))&gt;0.1, (#REF!-#REF!)*E39/100, 0)</f>
        <v>#REF!</v>
      </c>
      <c r="I39" s="31"/>
      <c r="M39" s="83" t="s">
        <v>127</v>
      </c>
      <c r="N39" s="89"/>
    </row>
    <row r="40" spans="2:14" ht="29.15" customHeight="1" x14ac:dyDescent="0.3">
      <c r="B40" s="32">
        <v>702.42010000000005</v>
      </c>
      <c r="C40" s="33" t="s">
        <v>50</v>
      </c>
      <c r="D40" s="34">
        <v>65</v>
      </c>
      <c r="E40" s="34">
        <v>10.199999999999999</v>
      </c>
      <c r="F40" s="35">
        <v>75.2</v>
      </c>
      <c r="G40" s="188">
        <f t="shared" si="0"/>
        <v>0</v>
      </c>
      <c r="H40" s="189" t="e">
        <f>IF((ABS((#REF!-#REF!)*E40/100))&gt;0.1, (#REF!-#REF!)*E40/100, 0)</f>
        <v>#REF!</v>
      </c>
      <c r="I40" s="31"/>
      <c r="M40" s="83" t="s">
        <v>129</v>
      </c>
      <c r="N40" s="89"/>
    </row>
    <row r="41" spans="2:14" ht="29.15" customHeight="1" x14ac:dyDescent="0.3">
      <c r="B41" s="32">
        <v>702.43010000000004</v>
      </c>
      <c r="C41" s="33" t="s">
        <v>51</v>
      </c>
      <c r="D41" s="34">
        <v>65</v>
      </c>
      <c r="E41" s="34">
        <v>10.199999999999999</v>
      </c>
      <c r="F41" s="35">
        <v>75.2</v>
      </c>
      <c r="G41" s="188">
        <f t="shared" si="0"/>
        <v>0</v>
      </c>
      <c r="H41" s="189" t="e">
        <f>IF((ABS((#REF!-#REF!)*E41/100))&gt;0.1, (#REF!-#REF!)*E41/100, 0)</f>
        <v>#REF!</v>
      </c>
      <c r="I41" s="31"/>
      <c r="M41" s="83" t="s">
        <v>131</v>
      </c>
      <c r="N41" s="89"/>
    </row>
    <row r="42" spans="2:14" ht="29.15" customHeight="1" thickBot="1" x14ac:dyDescent="0.35">
      <c r="B42" s="32" t="s">
        <v>52</v>
      </c>
      <c r="C42" s="33" t="s">
        <v>53</v>
      </c>
      <c r="D42" s="34">
        <v>57</v>
      </c>
      <c r="E42" s="34">
        <v>0.2</v>
      </c>
      <c r="F42" s="35">
        <v>57.2</v>
      </c>
      <c r="G42" s="188">
        <f t="shared" si="0"/>
        <v>0</v>
      </c>
      <c r="H42" s="189" t="e">
        <f>IF((ABS((#REF!-#REF!)*E42/100))&gt;0.1, (#REF!-#REF!)*E42/100, 0)</f>
        <v>#REF!</v>
      </c>
      <c r="I42" s="31"/>
      <c r="M42" s="93" t="s">
        <v>123</v>
      </c>
      <c r="N42" s="94"/>
    </row>
    <row r="43" spans="2:14" ht="29.15" customHeight="1" x14ac:dyDescent="0.3">
      <c r="B43" s="37" t="s">
        <v>54</v>
      </c>
      <c r="C43" s="38" t="s">
        <v>53</v>
      </c>
      <c r="D43" s="39">
        <v>65</v>
      </c>
      <c r="E43" s="39">
        <v>0.2</v>
      </c>
      <c r="F43" s="40">
        <v>65.2</v>
      </c>
      <c r="G43" s="213">
        <f t="shared" si="0"/>
        <v>0</v>
      </c>
      <c r="H43" s="214" t="e">
        <f>IF((ABS((#REF!-#REF!)*E43/100))&gt;0.1, (#REF!-#REF!)*E43/100, 0)</f>
        <v>#REF!</v>
      </c>
      <c r="I43" s="31"/>
    </row>
    <row r="44" spans="2:14" ht="29.15" customHeight="1" x14ac:dyDescent="0.3">
      <c r="B44" s="32" t="s">
        <v>55</v>
      </c>
      <c r="C44" s="33" t="s">
        <v>56</v>
      </c>
      <c r="D44" s="34">
        <v>57</v>
      </c>
      <c r="E44" s="34">
        <v>0.2</v>
      </c>
      <c r="F44" s="35">
        <v>57.2</v>
      </c>
      <c r="G44" s="188">
        <f t="shared" si="0"/>
        <v>0</v>
      </c>
      <c r="H44" s="189" t="e">
        <f>IF((ABS((#REF!-#REF!)*E44/100))&gt;0.1, (#REF!-#REF!)*E44/100, 0)</f>
        <v>#REF!</v>
      </c>
      <c r="I44" s="31"/>
    </row>
    <row r="45" spans="2:14" ht="29.15" customHeight="1" x14ac:dyDescent="0.3">
      <c r="B45" s="37" t="s">
        <v>57</v>
      </c>
      <c r="C45" s="38" t="s">
        <v>56</v>
      </c>
      <c r="D45" s="39">
        <v>65</v>
      </c>
      <c r="E45" s="41">
        <v>0.2</v>
      </c>
      <c r="F45" s="40">
        <v>65.2</v>
      </c>
      <c r="G45" s="213">
        <f t="shared" si="0"/>
        <v>0</v>
      </c>
      <c r="H45" s="214" t="e">
        <f>IF((ABS((#REF!-#REF!)*E45/100))&gt;0.1, (#REF!-#REF!)*E45/100, 0)</f>
        <v>#REF!</v>
      </c>
      <c r="I45" s="31"/>
    </row>
    <row r="46" spans="2:14" ht="29.15" customHeight="1" x14ac:dyDescent="0.3">
      <c r="B46" s="32">
        <v>702.46010000000001</v>
      </c>
      <c r="C46" s="33" t="s">
        <v>58</v>
      </c>
      <c r="D46" s="34">
        <v>62</v>
      </c>
      <c r="E46" s="34">
        <v>0.2</v>
      </c>
      <c r="F46" s="35">
        <v>62.2</v>
      </c>
      <c r="G46" s="188">
        <f t="shared" si="0"/>
        <v>0</v>
      </c>
      <c r="H46" s="189" t="e">
        <f>IF((ABS((#REF!-#REF!)*E46/100))&gt;0.1, (#REF!-#REF!)*E46/100, 0)</f>
        <v>#REF!</v>
      </c>
      <c r="I46" s="31"/>
    </row>
    <row r="47" spans="2:14" ht="29.15" customHeight="1" x14ac:dyDescent="0.3">
      <c r="B47" s="32" t="s">
        <v>59</v>
      </c>
      <c r="C47" s="33" t="s">
        <v>60</v>
      </c>
      <c r="D47" s="34">
        <v>60</v>
      </c>
      <c r="E47" s="34">
        <v>2.7</v>
      </c>
      <c r="F47" s="35">
        <v>62.7</v>
      </c>
      <c r="G47" s="188">
        <f t="shared" si="0"/>
        <v>0</v>
      </c>
      <c r="H47" s="189" t="e">
        <f>IF((ABS((#REF!-#REF!)*E47/100))&gt;0.1, (#REF!-#REF!)*E47/100, 0)</f>
        <v>#REF!</v>
      </c>
      <c r="I47" s="31"/>
    </row>
    <row r="48" spans="2:14" ht="29.15" customHeight="1" x14ac:dyDescent="0.3">
      <c r="B48" s="32" t="s">
        <v>61</v>
      </c>
      <c r="C48" s="33" t="s">
        <v>62</v>
      </c>
      <c r="D48" s="34">
        <v>65</v>
      </c>
      <c r="E48" s="34">
        <v>2.7</v>
      </c>
      <c r="F48" s="35">
        <v>67.7</v>
      </c>
      <c r="G48" s="188">
        <f t="shared" si="0"/>
        <v>0</v>
      </c>
      <c r="H48" s="189" t="e">
        <f>IF((ABS((#REF!-#REF!)*E48/100))&gt;0.1, (#REF!-#REF!)*E48/100, 0)</f>
        <v>#REF!</v>
      </c>
      <c r="I48" s="31"/>
    </row>
    <row r="49" spans="2:17" ht="29.15" customHeight="1" x14ac:dyDescent="0.3">
      <c r="B49" s="32" t="s">
        <v>63</v>
      </c>
      <c r="C49" s="33" t="s">
        <v>64</v>
      </c>
      <c r="D49" s="34">
        <v>62</v>
      </c>
      <c r="E49" s="34">
        <v>0.2</v>
      </c>
      <c r="F49" s="35">
        <v>62.2</v>
      </c>
      <c r="G49" s="188">
        <f t="shared" si="0"/>
        <v>0</v>
      </c>
      <c r="H49" s="189" t="e">
        <f>IF((ABS((#REF!-#REF!)*E49/100))&gt;0.1, (#REF!-#REF!)*E49/100, 0)</f>
        <v>#REF!</v>
      </c>
      <c r="I49" s="31"/>
    </row>
    <row r="50" spans="2:17" ht="29.15" customHeight="1" x14ac:dyDescent="0.3">
      <c r="B50" s="32" t="s">
        <v>65</v>
      </c>
      <c r="C50" s="33" t="s">
        <v>66</v>
      </c>
      <c r="D50" s="34">
        <v>40</v>
      </c>
      <c r="E50" s="34">
        <v>0.2</v>
      </c>
      <c r="F50" s="35">
        <v>40.200000000000003</v>
      </c>
      <c r="G50" s="188">
        <f t="shared" si="0"/>
        <v>0</v>
      </c>
      <c r="H50" s="189" t="e">
        <f>IF((ABS((#REF!-#REF!)*E50/100))&gt;0.1, (#REF!-#REF!)*E50/100, 0)</f>
        <v>#REF!</v>
      </c>
      <c r="I50" s="31"/>
    </row>
    <row r="51" spans="2:17" ht="29.15" customHeight="1" x14ac:dyDescent="0.3">
      <c r="B51" s="32" t="s">
        <v>65</v>
      </c>
      <c r="C51" s="33" t="s">
        <v>67</v>
      </c>
      <c r="D51" s="42"/>
      <c r="E51" s="42"/>
      <c r="F51" s="43"/>
      <c r="G51" s="204" t="s">
        <v>68</v>
      </c>
      <c r="H51" s="205" t="e">
        <f>IF((ABS((#REF!-#REF!)*E51/100))&gt;0.1, (#REF!-#REF!)*E51/100, 0)</f>
        <v>#REF!</v>
      </c>
      <c r="I51" s="31"/>
    </row>
    <row r="52" spans="2:17" ht="29.15" customHeight="1" x14ac:dyDescent="0.3">
      <c r="B52" s="32" t="s">
        <v>151</v>
      </c>
      <c r="C52" s="33" t="s">
        <v>152</v>
      </c>
      <c r="D52" s="120">
        <v>50</v>
      </c>
      <c r="E52" s="120">
        <v>0.2</v>
      </c>
      <c r="F52" s="121">
        <v>50.2</v>
      </c>
      <c r="G52" s="206">
        <f t="shared" ref="G52" si="3">IF((ABS((($K$13-$K$12)/235)*F52/100))&gt;0.01, ((($K$13-$K$12)/235)*F52/100), 0)</f>
        <v>0</v>
      </c>
      <c r="H52" s="207" t="e">
        <f>IF((ABS((#REF!-#REF!)*E52/100))&gt;0.1, (#REF!-#REF!)*E52/100, 0)</f>
        <v>#REF!</v>
      </c>
      <c r="I52" s="31"/>
    </row>
    <row r="53" spans="2:17" ht="29.15" customHeight="1" thickBot="1" x14ac:dyDescent="0.35">
      <c r="B53" s="208" t="s">
        <v>69</v>
      </c>
      <c r="C53" s="209"/>
      <c r="D53" s="209"/>
      <c r="E53" s="209"/>
      <c r="F53" s="209"/>
      <c r="G53" s="209"/>
      <c r="H53" s="210"/>
      <c r="I53" s="31"/>
    </row>
    <row r="54" spans="2:17" ht="45" customHeight="1" thickBot="1" x14ac:dyDescent="0.35">
      <c r="B54" s="44"/>
      <c r="C54" s="45"/>
      <c r="D54" s="46"/>
      <c r="E54" s="47"/>
      <c r="F54" s="48"/>
      <c r="G54" s="49"/>
      <c r="H54" s="49"/>
      <c r="I54" s="31"/>
    </row>
    <row r="55" spans="2:17" ht="46" customHeight="1" thickBot="1" x14ac:dyDescent="0.3">
      <c r="B55" s="190" t="s">
        <v>70</v>
      </c>
      <c r="C55" s="161"/>
      <c r="D55" s="161"/>
      <c r="E55" s="161"/>
      <c r="F55" s="161"/>
      <c r="G55" s="161"/>
      <c r="H55" s="162"/>
      <c r="I55" s="9"/>
    </row>
    <row r="56" spans="2:17" ht="44.15" customHeight="1" thickBot="1" x14ac:dyDescent="0.3">
      <c r="B56" s="23" t="s">
        <v>21</v>
      </c>
      <c r="C56" s="24" t="s">
        <v>22</v>
      </c>
      <c r="D56" s="25" t="s">
        <v>23</v>
      </c>
      <c r="E56" s="25" t="s">
        <v>24</v>
      </c>
      <c r="F56" s="25" t="s">
        <v>25</v>
      </c>
      <c r="G56" s="182" t="s">
        <v>161</v>
      </c>
      <c r="H56" s="183"/>
      <c r="I56" s="26"/>
    </row>
    <row r="57" spans="2:17" ht="24.65" customHeight="1" thickBot="1" x14ac:dyDescent="0.35">
      <c r="B57" s="50" t="s">
        <v>71</v>
      </c>
      <c r="C57" s="51" t="s">
        <v>72</v>
      </c>
      <c r="D57" s="52">
        <v>65</v>
      </c>
      <c r="E57" s="53">
        <v>1</v>
      </c>
      <c r="F57" s="54">
        <f>D57+E57</f>
        <v>66</v>
      </c>
      <c r="G57" s="211">
        <f>IF((ABS((($K$13-$K$12)/2000)*F57/100))&gt;0.001, ((($K$13-$K$12)/2000)*F57/100), 0)</f>
        <v>0</v>
      </c>
      <c r="H57" s="212" t="e">
        <f>IF((ABS((#REF!-#REF!)*E57/100))&gt;0.1, (#REF!-#REF!)*E57/100, 0)</f>
        <v>#REF!</v>
      </c>
      <c r="I57" s="31"/>
    </row>
    <row r="58" spans="2:17" ht="45" customHeight="1" thickBot="1" x14ac:dyDescent="0.35">
      <c r="B58" s="44"/>
      <c r="C58" s="45"/>
      <c r="D58" s="46"/>
      <c r="E58" s="47"/>
      <c r="F58" s="48"/>
      <c r="G58" s="49"/>
      <c r="H58" s="49"/>
      <c r="I58" s="31"/>
    </row>
    <row r="59" spans="2:17" ht="46" customHeight="1" thickBot="1" x14ac:dyDescent="0.3">
      <c r="B59" s="190" t="s">
        <v>73</v>
      </c>
      <c r="C59" s="161"/>
      <c r="D59" s="161"/>
      <c r="E59" s="161"/>
      <c r="F59" s="161"/>
      <c r="G59" s="161"/>
      <c r="H59" s="162"/>
      <c r="I59" s="9"/>
      <c r="P59" s="21"/>
      <c r="Q59" s="21"/>
    </row>
    <row r="60" spans="2:17" ht="44.15" customHeight="1" thickBot="1" x14ac:dyDescent="0.3">
      <c r="B60" s="23" t="s">
        <v>21</v>
      </c>
      <c r="C60" s="24" t="s">
        <v>22</v>
      </c>
      <c r="D60" s="25" t="s">
        <v>23</v>
      </c>
      <c r="E60" s="25" t="s">
        <v>24</v>
      </c>
      <c r="F60" s="25" t="s">
        <v>25</v>
      </c>
      <c r="G60" s="182" t="s">
        <v>162</v>
      </c>
      <c r="H60" s="183"/>
      <c r="I60" s="26"/>
      <c r="P60" s="21"/>
      <c r="Q60" s="21"/>
    </row>
    <row r="61" spans="2:17" ht="22.5" customHeight="1" thickBot="1" x14ac:dyDescent="0.35">
      <c r="B61" s="99" t="s">
        <v>74</v>
      </c>
      <c r="C61" s="100" t="s">
        <v>75</v>
      </c>
      <c r="D61" s="101">
        <v>56</v>
      </c>
      <c r="E61" s="102">
        <v>0.2</v>
      </c>
      <c r="F61" s="103">
        <v>56.2</v>
      </c>
      <c r="G61" s="200">
        <f>IF((ABS((($K$13-$K$12)/235)*F61/100))&gt;0.01, ((($K$13-$K$12)/235)*F61/100), 0)</f>
        <v>0</v>
      </c>
      <c r="H61" s="201" t="e">
        <f>IF((ABS((#REF!-#REF!)*E61/100))&gt;0.1, (#REF!-#REF!)*E61/100, 0)</f>
        <v>#REF!</v>
      </c>
      <c r="I61" s="31"/>
      <c r="P61" s="21"/>
      <c r="Q61" s="21"/>
    </row>
    <row r="62" spans="2:17" ht="44.15" customHeight="1" thickBot="1" x14ac:dyDescent="0.3">
      <c r="B62" s="23" t="s">
        <v>21</v>
      </c>
      <c r="C62" s="24" t="s">
        <v>22</v>
      </c>
      <c r="D62" s="25" t="s">
        <v>23</v>
      </c>
      <c r="E62" s="25" t="s">
        <v>24</v>
      </c>
      <c r="F62" s="25" t="s">
        <v>25</v>
      </c>
      <c r="G62" s="182" t="s">
        <v>163</v>
      </c>
      <c r="H62" s="183"/>
      <c r="I62" s="26"/>
      <c r="P62" s="21"/>
      <c r="Q62" s="21"/>
    </row>
    <row r="63" spans="2:17" ht="22.5" customHeight="1" thickBot="1" x14ac:dyDescent="0.35">
      <c r="B63" s="50" t="s">
        <v>74</v>
      </c>
      <c r="C63" s="104" t="s">
        <v>75</v>
      </c>
      <c r="D63" s="52">
        <v>56</v>
      </c>
      <c r="E63" s="53">
        <v>0.2</v>
      </c>
      <c r="F63" s="54">
        <v>56.2</v>
      </c>
      <c r="G63" s="202">
        <f>IF((ABS((($K$13-$K$12)/2000)*F63/100))&gt;0.001, ((($K$13-$K$12)/2000)*F63/100), 0)</f>
        <v>0</v>
      </c>
      <c r="H63" s="203" t="e">
        <f>IF((ABS((#REF!-#REF!)*E63/100))&gt;0.1, (#REF!-#REF!)*E63/100, 0)</f>
        <v>#REF!</v>
      </c>
      <c r="I63" s="31"/>
      <c r="P63" s="21"/>
      <c r="Q63" s="21"/>
    </row>
    <row r="64" spans="2:17" ht="44.15" customHeight="1" thickBot="1" x14ac:dyDescent="0.3">
      <c r="B64" s="23" t="s">
        <v>21</v>
      </c>
      <c r="C64" s="24" t="s">
        <v>22</v>
      </c>
      <c r="D64" s="25" t="s">
        <v>23</v>
      </c>
      <c r="E64" s="25" t="s">
        <v>24</v>
      </c>
      <c r="F64" s="25" t="s">
        <v>25</v>
      </c>
      <c r="G64" s="182" t="s">
        <v>162</v>
      </c>
      <c r="H64" s="183"/>
      <c r="I64" s="26"/>
      <c r="P64" s="21"/>
      <c r="Q64" s="21"/>
    </row>
    <row r="65" spans="2:17" ht="22" customHeight="1" thickBot="1" x14ac:dyDescent="0.35">
      <c r="B65" s="27" t="s">
        <v>76</v>
      </c>
      <c r="C65" s="55" t="s">
        <v>77</v>
      </c>
      <c r="D65" s="28">
        <v>95</v>
      </c>
      <c r="E65" s="29">
        <v>0.2</v>
      </c>
      <c r="F65" s="30">
        <v>95.2</v>
      </c>
      <c r="G65" s="191">
        <f>IF((ABS((($K$13-$K$12)/235)*F65/100))&gt;0.01, ((($K$13-$K$12)/235)*F65/100), 0)</f>
        <v>1.2153191489361701E-2</v>
      </c>
      <c r="H65" s="192" t="e">
        <f>IF((ABS((#REF!-#REF!)*E65/100))&gt;0.1, (#REF!-#REF!)*E65/100, 0)</f>
        <v>#REF!</v>
      </c>
      <c r="I65" s="31"/>
    </row>
    <row r="66" spans="2:17" ht="44.15" customHeight="1" thickBot="1" x14ac:dyDescent="0.3">
      <c r="B66" s="23" t="s">
        <v>21</v>
      </c>
      <c r="C66" s="24" t="s">
        <v>22</v>
      </c>
      <c r="D66" s="25" t="s">
        <v>23</v>
      </c>
      <c r="E66" s="25" t="s">
        <v>24</v>
      </c>
      <c r="F66" s="25" t="s">
        <v>25</v>
      </c>
      <c r="G66" s="182" t="s">
        <v>163</v>
      </c>
      <c r="H66" s="183"/>
    </row>
    <row r="67" spans="2:17" ht="22" customHeight="1" thickBot="1" x14ac:dyDescent="0.3">
      <c r="B67" s="105" t="s">
        <v>78</v>
      </c>
      <c r="C67" s="106" t="s">
        <v>79</v>
      </c>
      <c r="D67" s="107">
        <v>40</v>
      </c>
      <c r="E67" s="107">
        <v>0.2</v>
      </c>
      <c r="F67" s="108">
        <v>40.200000000000003</v>
      </c>
      <c r="G67" s="193">
        <f>IF((ABS((($K$13-$K$12)/2000)*F67/100))&gt;0.001, ((($K$13-$K$12)/2000)*F67/100), 0)</f>
        <v>0</v>
      </c>
      <c r="H67" s="194" t="e">
        <f>IF((ABS((#REF!-#REF!)*E67/100))&gt;0.1, (#REF!-#REF!)*E67/100, 0)</f>
        <v>#REF!</v>
      </c>
      <c r="I67" s="26"/>
      <c r="P67" s="21"/>
      <c r="Q67" s="21"/>
    </row>
    <row r="68" spans="2:17" ht="44.15" customHeight="1" thickBot="1" x14ac:dyDescent="0.35">
      <c r="B68" s="195" t="s">
        <v>80</v>
      </c>
      <c r="C68" s="196"/>
      <c r="D68" s="196"/>
      <c r="E68" s="196"/>
      <c r="F68" s="196"/>
      <c r="G68" s="196"/>
      <c r="H68" s="197"/>
      <c r="I68" s="31"/>
      <c r="P68" s="21"/>
      <c r="Q68" s="21"/>
    </row>
    <row r="69" spans="2:17" ht="44.15" customHeight="1" thickBot="1" x14ac:dyDescent="0.3">
      <c r="B69" s="23" t="s">
        <v>21</v>
      </c>
      <c r="C69" s="24" t="s">
        <v>22</v>
      </c>
      <c r="D69" s="25" t="s">
        <v>23</v>
      </c>
      <c r="E69" s="25" t="s">
        <v>24</v>
      </c>
      <c r="F69" s="25" t="s">
        <v>25</v>
      </c>
      <c r="G69" s="182" t="s">
        <v>164</v>
      </c>
      <c r="H69" s="183"/>
    </row>
    <row r="70" spans="2:17" ht="22" customHeight="1" thickBot="1" x14ac:dyDescent="0.3">
      <c r="B70" s="50" t="s">
        <v>74</v>
      </c>
      <c r="C70" s="51" t="s">
        <v>75</v>
      </c>
      <c r="D70" s="52">
        <v>56</v>
      </c>
      <c r="E70" s="53">
        <v>0.2</v>
      </c>
      <c r="F70" s="54">
        <v>56.2</v>
      </c>
      <c r="G70" s="211">
        <f>IF((ABS((($K$13-$K$12)/14400)*F70/100))&gt;0.002, ((($K$13-$K$12)/14400)*F70/100), 0)</f>
        <v>0</v>
      </c>
      <c r="H70" s="212" t="e">
        <f>IF((ABS((#REF!-#REF!)*E70/100))&gt;0.1, (#REF!-#REF!)*E70/100, 0)</f>
        <v>#REF!</v>
      </c>
      <c r="I70" s="9"/>
    </row>
    <row r="71" spans="2:17" ht="56.25" customHeight="1" thickBot="1" x14ac:dyDescent="0.3">
      <c r="I71" s="26"/>
    </row>
    <row r="72" spans="2:17" ht="46" customHeight="1" thickBot="1" x14ac:dyDescent="0.35">
      <c r="B72" s="190" t="s">
        <v>81</v>
      </c>
      <c r="C72" s="161"/>
      <c r="D72" s="161"/>
      <c r="E72" s="161"/>
      <c r="F72" s="161"/>
      <c r="G72" s="161"/>
      <c r="H72" s="162"/>
      <c r="I72" s="31"/>
    </row>
    <row r="73" spans="2:17" ht="44.15" customHeight="1" thickBot="1" x14ac:dyDescent="0.35">
      <c r="B73" s="57" t="s">
        <v>21</v>
      </c>
      <c r="C73" s="24" t="s">
        <v>22</v>
      </c>
      <c r="D73" s="25" t="s">
        <v>23</v>
      </c>
      <c r="E73" s="25" t="s">
        <v>82</v>
      </c>
      <c r="F73" s="25" t="s">
        <v>25</v>
      </c>
      <c r="G73" s="182" t="s">
        <v>83</v>
      </c>
      <c r="H73" s="183"/>
      <c r="I73" s="31"/>
    </row>
    <row r="74" spans="2:17" ht="22" customHeight="1" x14ac:dyDescent="0.3">
      <c r="B74" s="58" t="s">
        <v>84</v>
      </c>
      <c r="C74" s="55" t="s">
        <v>85</v>
      </c>
      <c r="D74" s="28">
        <v>9</v>
      </c>
      <c r="E74" s="29">
        <v>0.2</v>
      </c>
      <c r="F74" s="30">
        <v>9.1999999999999993</v>
      </c>
      <c r="G74" s="191">
        <f t="shared" ref="G74:G82" si="4">IF((ABS(($K$13-$K$12)*F74/100))&gt;0.1, ($K$13-$K$12)*F74/100, 0)</f>
        <v>0.27599999999999997</v>
      </c>
      <c r="H74" s="192" t="e">
        <f>IF((ABS((#REF!-#REF!)*E74/100))&gt;0.1, (#REF!-#REF!)*E74/100, 0)</f>
        <v>#REF!</v>
      </c>
      <c r="I74" s="31"/>
    </row>
    <row r="75" spans="2:17" ht="22" customHeight="1" x14ac:dyDescent="0.3">
      <c r="B75" s="59" t="s">
        <v>86</v>
      </c>
      <c r="C75" s="56" t="s">
        <v>87</v>
      </c>
      <c r="D75" s="34">
        <v>9</v>
      </c>
      <c r="E75" s="34">
        <v>0.2</v>
      </c>
      <c r="F75" s="35">
        <v>9.1999999999999993</v>
      </c>
      <c r="G75" s="188">
        <f t="shared" si="4"/>
        <v>0.27599999999999997</v>
      </c>
      <c r="H75" s="189" t="e">
        <f>IF((ABS((#REF!-#REF!)*E75/100))&gt;0.1, (#REF!-#REF!)*E75/100, 0)</f>
        <v>#REF!</v>
      </c>
      <c r="I75" s="31"/>
    </row>
    <row r="76" spans="2:17" ht="22" customHeight="1" x14ac:dyDescent="0.3">
      <c r="B76" s="59" t="s">
        <v>88</v>
      </c>
      <c r="C76" s="56" t="s">
        <v>89</v>
      </c>
      <c r="D76" s="34">
        <v>9</v>
      </c>
      <c r="E76" s="34">
        <v>0.2</v>
      </c>
      <c r="F76" s="35">
        <v>9.1999999999999993</v>
      </c>
      <c r="G76" s="188">
        <f t="shared" si="4"/>
        <v>0.27599999999999997</v>
      </c>
      <c r="H76" s="189" t="e">
        <f>IF((ABS((#REF!-#REF!)*E76/100))&gt;0.1, (#REF!-#REF!)*E76/100, 0)</f>
        <v>#REF!</v>
      </c>
      <c r="I76" s="31"/>
    </row>
    <row r="77" spans="2:17" ht="22" customHeight="1" x14ac:dyDescent="0.3">
      <c r="B77" s="59" t="s">
        <v>90</v>
      </c>
      <c r="C77" s="56" t="s">
        <v>91</v>
      </c>
      <c r="D77" s="34">
        <v>7.5</v>
      </c>
      <c r="E77" s="34">
        <v>0.2</v>
      </c>
      <c r="F77" s="35">
        <v>7.7</v>
      </c>
      <c r="G77" s="188">
        <f t="shared" si="4"/>
        <v>0.23100000000000001</v>
      </c>
      <c r="H77" s="189" t="e">
        <f>IF((ABS((#REF!-#REF!)*E77/100))&gt;0.1, (#REF!-#REF!)*E77/100, 0)</f>
        <v>#REF!</v>
      </c>
      <c r="I77" s="31"/>
    </row>
    <row r="78" spans="2:17" ht="22" customHeight="1" x14ac:dyDescent="0.3">
      <c r="B78" s="59" t="s">
        <v>92</v>
      </c>
      <c r="C78" s="56" t="s">
        <v>93</v>
      </c>
      <c r="D78" s="34">
        <v>7.5</v>
      </c>
      <c r="E78" s="34">
        <v>0.2</v>
      </c>
      <c r="F78" s="35">
        <v>7.7</v>
      </c>
      <c r="G78" s="188">
        <f t="shared" si="4"/>
        <v>0.23100000000000001</v>
      </c>
      <c r="H78" s="189" t="e">
        <f>IF((ABS((#REF!-#REF!)*E78/100))&gt;0.1, (#REF!-#REF!)*E78/100, 0)</f>
        <v>#REF!</v>
      </c>
      <c r="I78" s="31"/>
    </row>
    <row r="79" spans="2:17" ht="22" customHeight="1" x14ac:dyDescent="0.3">
      <c r="B79" s="59" t="s">
        <v>94</v>
      </c>
      <c r="C79" s="56" t="s">
        <v>95</v>
      </c>
      <c r="D79" s="34">
        <v>7.5</v>
      </c>
      <c r="E79" s="34">
        <v>0.2</v>
      </c>
      <c r="F79" s="35">
        <v>7.7</v>
      </c>
      <c r="G79" s="188">
        <f t="shared" si="4"/>
        <v>0.23100000000000001</v>
      </c>
      <c r="H79" s="189" t="e">
        <f>IF((ABS((#REF!-#REF!)*E79/100))&gt;0.1, (#REF!-#REF!)*E79/100, 0)</f>
        <v>#REF!</v>
      </c>
      <c r="I79" s="31"/>
    </row>
    <row r="80" spans="2:17" ht="22" customHeight="1" x14ac:dyDescent="0.3">
      <c r="B80" s="59" t="s">
        <v>96</v>
      </c>
      <c r="C80" s="56" t="s">
        <v>97</v>
      </c>
      <c r="D80" s="34">
        <v>7.5</v>
      </c>
      <c r="E80" s="34">
        <v>0.2</v>
      </c>
      <c r="F80" s="35">
        <v>7.7</v>
      </c>
      <c r="G80" s="188">
        <f t="shared" si="4"/>
        <v>0.23100000000000001</v>
      </c>
      <c r="H80" s="189" t="e">
        <f>IF((ABS((#REF!-#REF!)*E80/100))&gt;0.1, (#REF!-#REF!)*E80/100, 0)</f>
        <v>#REF!</v>
      </c>
      <c r="I80" s="31"/>
    </row>
    <row r="81" spans="2:14" ht="22" customHeight="1" x14ac:dyDescent="0.25">
      <c r="B81" s="59" t="s">
        <v>158</v>
      </c>
      <c r="C81" s="56" t="s">
        <v>159</v>
      </c>
      <c r="D81" s="120">
        <v>13.5</v>
      </c>
      <c r="E81" s="120">
        <v>0.2</v>
      </c>
      <c r="F81" s="121">
        <v>13.7</v>
      </c>
      <c r="G81" s="188">
        <f t="shared" si="4"/>
        <v>0.41099999999999992</v>
      </c>
      <c r="H81" s="189" t="e">
        <f>IF((ABS((#REF!-#REF!)*E81/100))&gt;0.1, (#REF!-#REF!)*E81/100, 0)</f>
        <v>#REF!</v>
      </c>
    </row>
    <row r="82" spans="2:14" ht="22" customHeight="1" thickBot="1" x14ac:dyDescent="0.3">
      <c r="B82" s="13" t="s">
        <v>98</v>
      </c>
      <c r="C82" s="60" t="s">
        <v>160</v>
      </c>
      <c r="D82" s="122">
        <v>12</v>
      </c>
      <c r="E82" s="122">
        <v>0.2</v>
      </c>
      <c r="F82" s="123">
        <v>12.2</v>
      </c>
      <c r="G82" s="186">
        <f t="shared" si="4"/>
        <v>0.36599999999999994</v>
      </c>
      <c r="H82" s="187" t="e">
        <f>IF((ABS((#REF!-#REF!)*E82/100))&gt;0.1, (#REF!-#REF!)*E82/100, 0)</f>
        <v>#REF!</v>
      </c>
      <c r="I82" s="9"/>
    </row>
    <row r="83" spans="2:14" ht="56.25" customHeight="1" thickBot="1" x14ac:dyDescent="0.3">
      <c r="I83" s="26"/>
    </row>
    <row r="84" spans="2:14" ht="46" customHeight="1" thickBot="1" x14ac:dyDescent="0.35">
      <c r="B84" s="190" t="s">
        <v>99</v>
      </c>
      <c r="C84" s="161"/>
      <c r="D84" s="161"/>
      <c r="E84" s="161"/>
      <c r="F84" s="161"/>
      <c r="G84" s="161"/>
      <c r="H84" s="162"/>
      <c r="I84" s="31"/>
    </row>
    <row r="85" spans="2:14" ht="43.5" customHeight="1" thickBot="1" x14ac:dyDescent="0.35">
      <c r="B85" s="57" t="s">
        <v>21</v>
      </c>
      <c r="C85" s="24" t="s">
        <v>22</v>
      </c>
      <c r="D85" s="25" t="s">
        <v>23</v>
      </c>
      <c r="E85" s="25" t="s">
        <v>82</v>
      </c>
      <c r="F85" s="25" t="s">
        <v>25</v>
      </c>
      <c r="G85" s="182" t="s">
        <v>83</v>
      </c>
      <c r="H85" s="183"/>
      <c r="I85" s="31"/>
    </row>
    <row r="86" spans="2:14" ht="22" customHeight="1" x14ac:dyDescent="0.25">
      <c r="B86" s="63" t="s">
        <v>100</v>
      </c>
      <c r="C86" s="64" t="s">
        <v>101</v>
      </c>
      <c r="D86" s="65">
        <v>6.5</v>
      </c>
      <c r="E86" s="66">
        <v>1</v>
      </c>
      <c r="F86" s="67">
        <v>7.5</v>
      </c>
      <c r="G86" s="184">
        <f>IF((ABS(($K$13-$K$12)*F86/100))&gt;0.1, ($K$13-$K$12)*F86/100, 0)</f>
        <v>0.22500000000000001</v>
      </c>
      <c r="H86" s="185" t="e">
        <f>IF((ABS((#REF!-#REF!)*E86/100))&gt;0.1, (#REF!-#REF!)*E86/100, 0)</f>
        <v>#REF!</v>
      </c>
    </row>
    <row r="87" spans="2:14" ht="22" customHeight="1" thickBot="1" x14ac:dyDescent="0.3">
      <c r="B87" s="68" t="s">
        <v>102</v>
      </c>
      <c r="C87" s="60" t="s">
        <v>103</v>
      </c>
      <c r="D87" s="61">
        <v>6.5</v>
      </c>
      <c r="E87" s="61">
        <v>1</v>
      </c>
      <c r="F87" s="62">
        <v>7.5</v>
      </c>
      <c r="G87" s="186">
        <f>IF((ABS(($K$13-$K$12)*F87/100))&gt;0.1, ($K$13-$K$12)*F87/100, 0)</f>
        <v>0.22500000000000001</v>
      </c>
      <c r="H87" s="187" t="e">
        <f>IF((ABS((#REF!-#REF!)*E87/100))&gt;0.1, (#REF!-#REF!)*E87/100, 0)</f>
        <v>#REF!</v>
      </c>
    </row>
    <row r="88" spans="2:14" ht="43.5" customHeight="1" thickBot="1" x14ac:dyDescent="0.3"/>
    <row r="89" spans="2:14" ht="30" customHeight="1" thickBot="1" x14ac:dyDescent="0.3">
      <c r="B89" s="172" t="s">
        <v>104</v>
      </c>
      <c r="C89" s="173"/>
      <c r="D89" s="173"/>
      <c r="E89" s="173"/>
      <c r="F89" s="173"/>
      <c r="G89" s="173"/>
      <c r="H89" s="174"/>
    </row>
    <row r="90" spans="2:14" ht="71.150000000000006" customHeight="1" thickBot="1" x14ac:dyDescent="0.3">
      <c r="B90" s="160" t="s">
        <v>167</v>
      </c>
      <c r="C90" s="161"/>
      <c r="D90" s="161"/>
      <c r="E90" s="161"/>
      <c r="F90" s="161"/>
      <c r="G90" s="161"/>
      <c r="H90" s="162"/>
    </row>
    <row r="91" spans="2:14" ht="22" customHeight="1" thickBot="1" x14ac:dyDescent="0.3">
      <c r="B91" s="156"/>
      <c r="C91" s="156"/>
      <c r="D91" s="156"/>
      <c r="E91" s="156"/>
      <c r="F91" s="156"/>
      <c r="G91" s="156"/>
      <c r="H91" s="156"/>
    </row>
    <row r="92" spans="2:14" ht="41.5" customHeight="1" x14ac:dyDescent="0.25">
      <c r="B92" s="163" t="s">
        <v>146</v>
      </c>
      <c r="C92" s="132" t="s">
        <v>105</v>
      </c>
      <c r="D92" s="69" t="s">
        <v>106</v>
      </c>
      <c r="E92" s="175" t="s">
        <v>107</v>
      </c>
      <c r="F92" s="175"/>
      <c r="G92" s="176" t="s">
        <v>108</v>
      </c>
      <c r="H92" s="177"/>
    </row>
    <row r="93" spans="2:14" ht="33" customHeight="1" thickBot="1" x14ac:dyDescent="0.3">
      <c r="B93" s="164"/>
      <c r="C93" s="181">
        <v>235</v>
      </c>
      <c r="D93" s="181"/>
      <c r="E93" s="181"/>
      <c r="F93" s="181"/>
      <c r="G93" s="178"/>
      <c r="H93" s="179"/>
    </row>
    <row r="94" spans="2:14" s="70" customFormat="1" ht="33" customHeight="1" x14ac:dyDescent="0.35">
      <c r="B94" s="156"/>
      <c r="C94" s="156"/>
      <c r="D94" s="156"/>
      <c r="E94" s="156"/>
      <c r="F94" s="156"/>
      <c r="G94" s="156"/>
      <c r="H94" s="156"/>
      <c r="J94" s="10"/>
      <c r="K94" s="10"/>
      <c r="L94" s="10"/>
      <c r="M94" s="1"/>
      <c r="N94" s="1"/>
    </row>
    <row r="95" spans="2:14" s="70" customFormat="1" ht="33" customHeight="1" x14ac:dyDescent="0.35">
      <c r="B95" s="157" t="s">
        <v>147</v>
      </c>
      <c r="C95" s="157"/>
      <c r="D95" s="157"/>
      <c r="E95" s="157"/>
      <c r="F95" s="157"/>
      <c r="G95" s="157"/>
      <c r="H95" s="157"/>
      <c r="J95" s="10"/>
      <c r="K95" s="10"/>
      <c r="L95" s="10"/>
      <c r="M95" s="1"/>
      <c r="N95" s="1"/>
    </row>
    <row r="96" spans="2:14" s="70" customFormat="1" ht="40.5" customHeight="1" x14ac:dyDescent="0.35">
      <c r="B96" s="158" t="s">
        <v>109</v>
      </c>
      <c r="C96" s="158"/>
      <c r="E96" s="71"/>
      <c r="F96" s="71"/>
      <c r="G96" s="71"/>
      <c r="H96" s="71"/>
      <c r="J96" s="10"/>
      <c r="K96" s="10"/>
      <c r="L96" s="10"/>
      <c r="M96" s="1"/>
      <c r="N96" s="1"/>
    </row>
    <row r="97" spans="2:17" s="70" customFormat="1" ht="33" customHeight="1" x14ac:dyDescent="0.35">
      <c r="C97" s="95" t="str">
        <f>CONCATENATE(" $3.000"," +")</f>
        <v xml:space="preserve"> $3.000 +</v>
      </c>
      <c r="D97" s="96">
        <f>G21</f>
        <v>1.2791489361702126E-2</v>
      </c>
      <c r="E97" s="97" t="s">
        <v>140</v>
      </c>
      <c r="F97" s="72">
        <f>(3+G21)</f>
        <v>3.0127914893617023</v>
      </c>
      <c r="G97" s="16"/>
      <c r="H97" s="16"/>
      <c r="J97" s="10"/>
      <c r="K97" s="10"/>
      <c r="L97" s="10"/>
      <c r="M97" s="1"/>
      <c r="N97" s="1"/>
    </row>
    <row r="98" spans="2:17" ht="43.5" customHeight="1" x14ac:dyDescent="0.4">
      <c r="B98" s="159" t="s">
        <v>141</v>
      </c>
      <c r="C98" s="159"/>
      <c r="D98" s="98">
        <f>F97</f>
        <v>3.0127914893617023</v>
      </c>
      <c r="E98" s="73" t="s">
        <v>110</v>
      </c>
      <c r="F98" s="70"/>
      <c r="G98" s="16"/>
      <c r="H98" s="16"/>
    </row>
    <row r="99" spans="2:17" ht="31.5" customHeight="1" thickBot="1" x14ac:dyDescent="0.4">
      <c r="B99" s="70"/>
      <c r="C99" s="70"/>
      <c r="D99" s="72"/>
      <c r="E99" s="16"/>
      <c r="F99" s="16"/>
      <c r="G99" s="16"/>
      <c r="H99" s="16"/>
      <c r="I99" s="9"/>
      <c r="P99" s="21"/>
      <c r="Q99" s="21"/>
    </row>
    <row r="100" spans="2:17" ht="30" customHeight="1" thickBot="1" x14ac:dyDescent="0.3">
      <c r="B100" s="172" t="s">
        <v>104</v>
      </c>
      <c r="C100" s="173"/>
      <c r="D100" s="173"/>
      <c r="E100" s="173"/>
      <c r="F100" s="173"/>
      <c r="G100" s="173"/>
      <c r="H100" s="174"/>
    </row>
    <row r="101" spans="2:17" ht="71.150000000000006" customHeight="1" thickBot="1" x14ac:dyDescent="0.3">
      <c r="B101" s="160" t="s">
        <v>165</v>
      </c>
      <c r="C101" s="161"/>
      <c r="D101" s="161"/>
      <c r="E101" s="161"/>
      <c r="F101" s="161"/>
      <c r="G101" s="161"/>
      <c r="H101" s="162"/>
    </row>
    <row r="102" spans="2:17" ht="22" customHeight="1" thickBot="1" x14ac:dyDescent="0.3">
      <c r="B102" s="156"/>
      <c r="C102" s="156"/>
      <c r="D102" s="156"/>
      <c r="E102" s="156"/>
      <c r="F102" s="156"/>
      <c r="G102" s="156"/>
      <c r="H102" s="156"/>
    </row>
    <row r="103" spans="2:17" ht="41.5" customHeight="1" x14ac:dyDescent="0.25">
      <c r="B103" s="163" t="s">
        <v>166</v>
      </c>
      <c r="C103" s="132" t="s">
        <v>105</v>
      </c>
      <c r="D103" s="69" t="s">
        <v>106</v>
      </c>
      <c r="E103" s="175" t="s">
        <v>107</v>
      </c>
      <c r="F103" s="175"/>
      <c r="G103" s="176" t="s">
        <v>108</v>
      </c>
      <c r="H103" s="177"/>
    </row>
    <row r="104" spans="2:17" ht="33" customHeight="1" thickBot="1" x14ac:dyDescent="0.3">
      <c r="B104" s="164"/>
      <c r="C104" s="181">
        <v>2000</v>
      </c>
      <c r="D104" s="181"/>
      <c r="E104" s="181"/>
      <c r="F104" s="181"/>
      <c r="G104" s="178"/>
      <c r="H104" s="179"/>
    </row>
    <row r="105" spans="2:17" s="70" customFormat="1" ht="33" customHeight="1" x14ac:dyDescent="0.35">
      <c r="B105" s="156"/>
      <c r="C105" s="156"/>
      <c r="D105" s="156"/>
      <c r="E105" s="156"/>
      <c r="F105" s="156"/>
      <c r="G105" s="156"/>
      <c r="H105" s="156"/>
      <c r="J105" s="10"/>
      <c r="K105" s="10"/>
      <c r="L105" s="10"/>
      <c r="M105" s="1"/>
      <c r="N105" s="1"/>
    </row>
    <row r="106" spans="2:17" s="70" customFormat="1" ht="33" customHeight="1" x14ac:dyDescent="0.35">
      <c r="B106" s="157" t="s">
        <v>168</v>
      </c>
      <c r="C106" s="157"/>
      <c r="D106" s="157"/>
      <c r="E106" s="157"/>
      <c r="F106" s="157"/>
      <c r="G106" s="157"/>
      <c r="H106" s="157"/>
      <c r="J106" s="10"/>
      <c r="K106" s="10"/>
      <c r="L106" s="10"/>
      <c r="M106" s="1"/>
      <c r="N106" s="1"/>
    </row>
    <row r="107" spans="2:17" s="70" customFormat="1" ht="40.5" customHeight="1" x14ac:dyDescent="0.35">
      <c r="B107" s="158" t="s">
        <v>109</v>
      </c>
      <c r="C107" s="158"/>
      <c r="E107" s="71"/>
      <c r="F107" s="71"/>
      <c r="G107" s="71"/>
      <c r="H107" s="71"/>
      <c r="J107" s="10"/>
      <c r="K107" s="10"/>
      <c r="L107" s="10"/>
      <c r="M107" s="1"/>
      <c r="N107" s="1"/>
    </row>
    <row r="108" spans="2:17" s="70" customFormat="1" ht="33" customHeight="1" x14ac:dyDescent="0.35">
      <c r="C108" s="95" t="str">
        <f>CONCATENATE(" $0.550"," +")</f>
        <v xml:space="preserve"> $0.550 +</v>
      </c>
      <c r="D108" s="96">
        <f>G57</f>
        <v>0</v>
      </c>
      <c r="E108" s="97" t="s">
        <v>140</v>
      </c>
      <c r="F108" s="72">
        <f>(0.55+G57)</f>
        <v>0.55000000000000004</v>
      </c>
      <c r="G108" s="16"/>
      <c r="H108" s="16"/>
      <c r="J108" s="10"/>
      <c r="K108" s="10"/>
      <c r="L108" s="10"/>
      <c r="M108" s="1"/>
      <c r="N108" s="1"/>
    </row>
    <row r="109" spans="2:17" ht="43.5" customHeight="1" x14ac:dyDescent="0.4">
      <c r="B109" s="159" t="s">
        <v>141</v>
      </c>
      <c r="C109" s="159"/>
      <c r="D109" s="98">
        <f>F108</f>
        <v>0.55000000000000004</v>
      </c>
      <c r="E109" s="73" t="s">
        <v>116</v>
      </c>
      <c r="F109" s="70"/>
      <c r="G109" s="16"/>
      <c r="H109" s="16"/>
    </row>
    <row r="110" spans="2:17" ht="31.5" customHeight="1" thickBot="1" x14ac:dyDescent="0.4">
      <c r="B110" s="70"/>
      <c r="C110" s="70"/>
      <c r="D110" s="72"/>
      <c r="E110" s="16"/>
      <c r="F110" s="16"/>
      <c r="G110" s="16"/>
      <c r="H110" s="16"/>
      <c r="I110" s="9"/>
      <c r="P110" s="21"/>
      <c r="Q110" s="21"/>
    </row>
    <row r="111" spans="2:17" ht="30" customHeight="1" thickBot="1" x14ac:dyDescent="0.3">
      <c r="B111" s="172" t="s">
        <v>104</v>
      </c>
      <c r="C111" s="173"/>
      <c r="D111" s="173"/>
      <c r="E111" s="173"/>
      <c r="F111" s="173"/>
      <c r="G111" s="173"/>
      <c r="H111" s="174"/>
    </row>
    <row r="112" spans="2:17" ht="71.150000000000006" customHeight="1" thickBot="1" x14ac:dyDescent="0.3">
      <c r="B112" s="160" t="s">
        <v>111</v>
      </c>
      <c r="C112" s="161"/>
      <c r="D112" s="161"/>
      <c r="E112" s="161"/>
      <c r="F112" s="161"/>
      <c r="G112" s="161"/>
      <c r="H112" s="162"/>
    </row>
    <row r="113" spans="2:17" ht="15.65" customHeight="1" thickBot="1" x14ac:dyDescent="0.3">
      <c r="B113" s="156"/>
      <c r="C113" s="156"/>
      <c r="D113" s="156"/>
      <c r="E113" s="156"/>
      <c r="F113" s="156"/>
      <c r="G113" s="156"/>
      <c r="H113" s="156"/>
    </row>
    <row r="114" spans="2:17" ht="38.5" customHeight="1" x14ac:dyDescent="0.25">
      <c r="B114" s="163" t="s">
        <v>145</v>
      </c>
      <c r="C114" s="132" t="s">
        <v>105</v>
      </c>
      <c r="D114" s="69" t="s">
        <v>106</v>
      </c>
      <c r="E114" s="175" t="s">
        <v>107</v>
      </c>
      <c r="F114" s="175"/>
      <c r="G114" s="176" t="s">
        <v>112</v>
      </c>
      <c r="H114" s="177"/>
    </row>
    <row r="115" spans="2:17" ht="33" customHeight="1" thickBot="1" x14ac:dyDescent="0.3">
      <c r="B115" s="164"/>
      <c r="C115" s="181">
        <v>235</v>
      </c>
      <c r="D115" s="181"/>
      <c r="E115" s="181"/>
      <c r="F115" s="181"/>
      <c r="G115" s="178"/>
      <c r="H115" s="179"/>
    </row>
    <row r="116" spans="2:17" s="70" customFormat="1" ht="33" customHeight="1" x14ac:dyDescent="0.35">
      <c r="B116" s="156"/>
      <c r="C116" s="156"/>
      <c r="D116" s="156"/>
      <c r="E116" s="156"/>
      <c r="F116" s="156"/>
      <c r="G116" s="156"/>
      <c r="H116" s="156"/>
      <c r="J116" s="10"/>
      <c r="K116" s="10"/>
      <c r="L116" s="10"/>
      <c r="M116" s="1"/>
      <c r="N116" s="1"/>
    </row>
    <row r="117" spans="2:17" s="70" customFormat="1" ht="33" customHeight="1" x14ac:dyDescent="0.35">
      <c r="B117" s="157" t="s">
        <v>113</v>
      </c>
      <c r="C117" s="157"/>
      <c r="D117" s="157"/>
      <c r="E117" s="157"/>
      <c r="F117" s="157"/>
      <c r="G117" s="157"/>
      <c r="H117" s="157"/>
      <c r="J117" s="10"/>
      <c r="K117" s="10"/>
      <c r="L117" s="10"/>
      <c r="M117" s="1"/>
      <c r="N117" s="1"/>
    </row>
    <row r="118" spans="2:17" s="70" customFormat="1" ht="40.5" customHeight="1" x14ac:dyDescent="0.35">
      <c r="B118" s="158" t="s">
        <v>109</v>
      </c>
      <c r="C118" s="158"/>
      <c r="E118" s="71"/>
      <c r="F118" s="71"/>
      <c r="G118" s="71"/>
      <c r="H118" s="71"/>
      <c r="J118" s="10"/>
      <c r="K118" s="10"/>
      <c r="L118" s="10"/>
      <c r="M118" s="1"/>
      <c r="N118" s="1"/>
    </row>
    <row r="119" spans="2:17" s="70" customFormat="1" ht="33" customHeight="1" x14ac:dyDescent="0.35">
      <c r="C119" s="95" t="str">
        <f>CONCATENATE(" $45.000"," +")</f>
        <v xml:space="preserve"> $45.000 +</v>
      </c>
      <c r="D119" s="96">
        <f>G61</f>
        <v>0</v>
      </c>
      <c r="E119" s="97" t="s">
        <v>140</v>
      </c>
      <c r="F119" s="72">
        <f>(45+G61)</f>
        <v>45</v>
      </c>
      <c r="G119" s="16"/>
      <c r="H119" s="16"/>
      <c r="J119" s="10"/>
      <c r="K119" s="10"/>
      <c r="L119" s="10"/>
      <c r="M119" s="1"/>
      <c r="N119" s="1"/>
    </row>
    <row r="120" spans="2:17" ht="43.5" customHeight="1" x14ac:dyDescent="0.4">
      <c r="B120" s="159" t="s">
        <v>141</v>
      </c>
      <c r="C120" s="159"/>
      <c r="D120" s="98">
        <f>F119</f>
        <v>45</v>
      </c>
      <c r="E120" s="73" t="s">
        <v>110</v>
      </c>
      <c r="F120" s="70"/>
      <c r="G120" s="16"/>
      <c r="H120" s="16"/>
    </row>
    <row r="121" spans="2:17" ht="33" customHeight="1" thickBot="1" x14ac:dyDescent="0.4">
      <c r="B121" s="70"/>
      <c r="C121" s="70"/>
      <c r="D121" s="72"/>
      <c r="E121" s="16"/>
      <c r="F121" s="16"/>
      <c r="G121" s="16"/>
      <c r="H121" s="16"/>
      <c r="I121" s="9"/>
      <c r="P121" s="21"/>
      <c r="Q121" s="21"/>
    </row>
    <row r="122" spans="2:17" ht="30" customHeight="1" thickBot="1" x14ac:dyDescent="0.3">
      <c r="B122" s="172" t="s">
        <v>104</v>
      </c>
      <c r="C122" s="173"/>
      <c r="D122" s="173"/>
      <c r="E122" s="173"/>
      <c r="F122" s="173"/>
      <c r="G122" s="173"/>
      <c r="H122" s="174"/>
    </row>
    <row r="123" spans="2:17" ht="71.150000000000006" customHeight="1" thickBot="1" x14ac:dyDescent="0.3">
      <c r="B123" s="160" t="s">
        <v>114</v>
      </c>
      <c r="C123" s="161"/>
      <c r="D123" s="161"/>
      <c r="E123" s="161"/>
      <c r="F123" s="161"/>
      <c r="G123" s="161"/>
      <c r="H123" s="162"/>
    </row>
    <row r="124" spans="2:17" ht="18" customHeight="1" thickBot="1" x14ac:dyDescent="0.3">
      <c r="B124" s="156"/>
      <c r="C124" s="156"/>
      <c r="D124" s="156"/>
      <c r="E124" s="156"/>
      <c r="F124" s="156"/>
      <c r="G124" s="156"/>
      <c r="H124" s="156"/>
    </row>
    <row r="125" spans="2:17" ht="33.65" customHeight="1" x14ac:dyDescent="0.25">
      <c r="B125" s="163" t="s">
        <v>144</v>
      </c>
      <c r="C125" s="132" t="s">
        <v>105</v>
      </c>
      <c r="D125" s="69" t="s">
        <v>106</v>
      </c>
      <c r="E125" s="175" t="s">
        <v>107</v>
      </c>
      <c r="F125" s="175"/>
      <c r="G125" s="176" t="s">
        <v>112</v>
      </c>
      <c r="H125" s="177"/>
    </row>
    <row r="126" spans="2:17" ht="33" customHeight="1" thickBot="1" x14ac:dyDescent="0.3">
      <c r="B126" s="164"/>
      <c r="C126" s="181">
        <v>2000</v>
      </c>
      <c r="D126" s="181"/>
      <c r="E126" s="181"/>
      <c r="F126" s="181"/>
      <c r="G126" s="178"/>
      <c r="H126" s="179"/>
    </row>
    <row r="127" spans="2:17" s="70" customFormat="1" ht="33" customHeight="1" x14ac:dyDescent="0.35">
      <c r="B127" s="156"/>
      <c r="C127" s="156"/>
      <c r="D127" s="156"/>
      <c r="E127" s="156"/>
      <c r="F127" s="156"/>
      <c r="G127" s="156"/>
      <c r="H127" s="156"/>
      <c r="J127" s="10"/>
      <c r="K127" s="10"/>
      <c r="L127" s="10"/>
      <c r="M127" s="1"/>
      <c r="N127" s="1"/>
    </row>
    <row r="128" spans="2:17" s="70" customFormat="1" ht="33" customHeight="1" x14ac:dyDescent="0.35">
      <c r="B128" s="157" t="s">
        <v>115</v>
      </c>
      <c r="C128" s="157"/>
      <c r="D128" s="157"/>
      <c r="E128" s="157"/>
      <c r="F128" s="157"/>
      <c r="G128" s="157"/>
      <c r="H128" s="157"/>
      <c r="J128" s="10"/>
      <c r="K128" s="10"/>
      <c r="L128" s="10"/>
      <c r="M128" s="1"/>
      <c r="N128" s="1"/>
    </row>
    <row r="129" spans="2:17" s="70" customFormat="1" ht="40.5" customHeight="1" x14ac:dyDescent="0.35">
      <c r="B129" s="158" t="s">
        <v>109</v>
      </c>
      <c r="C129" s="158"/>
      <c r="E129" s="71"/>
      <c r="F129" s="71"/>
      <c r="G129" s="71"/>
      <c r="H129" s="71"/>
      <c r="J129" s="10"/>
      <c r="K129" s="10"/>
      <c r="L129" s="10"/>
      <c r="M129" s="1"/>
      <c r="N129" s="1"/>
    </row>
    <row r="130" spans="2:17" s="70" customFormat="1" ht="33" customHeight="1" x14ac:dyDescent="0.35">
      <c r="C130" s="95" t="str">
        <f>CONCATENATE(" $45.000"," +")</f>
        <v xml:space="preserve"> $45.000 +</v>
      </c>
      <c r="D130" s="96">
        <f>G67</f>
        <v>0</v>
      </c>
      <c r="E130" s="97" t="s">
        <v>140</v>
      </c>
      <c r="F130" s="72">
        <f>(45+G67)</f>
        <v>45</v>
      </c>
      <c r="G130" s="16"/>
      <c r="H130" s="16"/>
      <c r="J130" s="10"/>
      <c r="K130" s="10"/>
      <c r="L130" s="10"/>
      <c r="M130" s="1"/>
      <c r="N130" s="1"/>
    </row>
    <row r="131" spans="2:17" ht="43.5" customHeight="1" x14ac:dyDescent="0.4">
      <c r="B131" s="159" t="s">
        <v>141</v>
      </c>
      <c r="C131" s="159"/>
      <c r="D131" s="98">
        <f>F130</f>
        <v>45</v>
      </c>
      <c r="E131" s="73" t="s">
        <v>116</v>
      </c>
      <c r="F131" s="70"/>
      <c r="G131" s="16"/>
      <c r="H131" s="16"/>
    </row>
    <row r="132" spans="2:17" ht="34" customHeight="1" thickBot="1" x14ac:dyDescent="0.4">
      <c r="B132" s="70"/>
      <c r="C132" s="70"/>
      <c r="D132" s="72"/>
      <c r="E132" s="16"/>
      <c r="F132" s="16"/>
      <c r="G132" s="16"/>
      <c r="H132" s="16"/>
      <c r="I132" s="9"/>
      <c r="P132" s="21"/>
      <c r="Q132" s="21"/>
    </row>
    <row r="133" spans="2:17" ht="30" customHeight="1" thickBot="1" x14ac:dyDescent="0.3">
      <c r="B133" s="172" t="s">
        <v>104</v>
      </c>
      <c r="C133" s="173"/>
      <c r="D133" s="173"/>
      <c r="E133" s="173"/>
      <c r="F133" s="173"/>
      <c r="G133" s="173"/>
      <c r="H133" s="174"/>
    </row>
    <row r="134" spans="2:17" ht="71.150000000000006" customHeight="1" thickBot="1" x14ac:dyDescent="0.3">
      <c r="B134" s="160" t="s">
        <v>117</v>
      </c>
      <c r="C134" s="161"/>
      <c r="D134" s="161"/>
      <c r="E134" s="161"/>
      <c r="F134" s="161"/>
      <c r="G134" s="161"/>
      <c r="H134" s="162"/>
    </row>
    <row r="135" spans="2:17" ht="26.15" customHeight="1" thickBot="1" x14ac:dyDescent="0.3">
      <c r="B135" s="156"/>
      <c r="C135" s="156"/>
      <c r="D135" s="156"/>
      <c r="E135" s="156"/>
      <c r="F135" s="156"/>
      <c r="G135" s="156"/>
      <c r="H135" s="156"/>
    </row>
    <row r="136" spans="2:17" ht="69" customHeight="1" x14ac:dyDescent="0.25">
      <c r="B136" s="163" t="s">
        <v>143</v>
      </c>
      <c r="C136" s="132" t="s">
        <v>105</v>
      </c>
      <c r="D136" s="69" t="s">
        <v>106</v>
      </c>
      <c r="E136" s="175" t="s">
        <v>107</v>
      </c>
      <c r="F136" s="175"/>
      <c r="G136" s="176" t="s">
        <v>108</v>
      </c>
      <c r="H136" s="177"/>
    </row>
    <row r="137" spans="2:17" ht="33" customHeight="1" thickBot="1" x14ac:dyDescent="0.3">
      <c r="B137" s="164"/>
      <c r="C137" s="180">
        <v>14400</v>
      </c>
      <c r="D137" s="181"/>
      <c r="E137" s="181"/>
      <c r="F137" s="181"/>
      <c r="G137" s="178"/>
      <c r="H137" s="179"/>
    </row>
    <row r="138" spans="2:17" s="70" customFormat="1" ht="33" customHeight="1" x14ac:dyDescent="0.35">
      <c r="B138" s="156"/>
      <c r="C138" s="156"/>
      <c r="D138" s="156"/>
      <c r="E138" s="156"/>
      <c r="F138" s="156"/>
      <c r="G138" s="156"/>
      <c r="H138" s="156"/>
      <c r="J138" s="10"/>
      <c r="K138" s="10"/>
      <c r="L138" s="10"/>
      <c r="M138" s="1"/>
      <c r="N138" s="1"/>
    </row>
    <row r="139" spans="2:17" s="70" customFormat="1" ht="33" customHeight="1" x14ac:dyDescent="0.35">
      <c r="B139" s="157" t="s">
        <v>148</v>
      </c>
      <c r="C139" s="157"/>
      <c r="D139" s="157"/>
      <c r="E139" s="157"/>
      <c r="F139" s="157"/>
      <c r="G139" s="157"/>
      <c r="H139" s="157"/>
      <c r="J139" s="10"/>
      <c r="K139" s="10"/>
      <c r="L139" s="10"/>
      <c r="M139" s="1"/>
      <c r="N139" s="1"/>
    </row>
    <row r="140" spans="2:17" s="70" customFormat="1" ht="40.5" customHeight="1" x14ac:dyDescent="0.35">
      <c r="B140" s="158" t="s">
        <v>109</v>
      </c>
      <c r="C140" s="158"/>
      <c r="E140" s="71"/>
      <c r="F140" s="71"/>
      <c r="G140" s="71"/>
      <c r="H140" s="71"/>
      <c r="J140" s="10"/>
      <c r="K140" s="10"/>
      <c r="L140" s="10"/>
      <c r="M140" s="1"/>
      <c r="N140" s="1"/>
    </row>
    <row r="141" spans="2:17" s="70" customFormat="1" ht="33" customHeight="1" x14ac:dyDescent="0.35">
      <c r="C141" s="95" t="str">
        <f>CONCATENATE(" $1,500.000"," +")</f>
        <v xml:space="preserve"> $1,500.000 +</v>
      </c>
      <c r="D141" s="96">
        <f>G70</f>
        <v>0</v>
      </c>
      <c r="E141" s="97" t="s">
        <v>140</v>
      </c>
      <c r="F141" s="72">
        <f>(1500+G70)</f>
        <v>1500</v>
      </c>
      <c r="G141" s="16"/>
      <c r="H141" s="16"/>
      <c r="J141" s="10"/>
      <c r="K141" s="10"/>
      <c r="L141" s="10"/>
      <c r="M141" s="1"/>
      <c r="N141" s="1"/>
    </row>
    <row r="142" spans="2:17" ht="43.5" customHeight="1" x14ac:dyDescent="0.4">
      <c r="B142" s="159" t="s">
        <v>141</v>
      </c>
      <c r="C142" s="159"/>
      <c r="D142" s="98">
        <f>F141</f>
        <v>1500</v>
      </c>
      <c r="E142" s="171" t="s">
        <v>118</v>
      </c>
      <c r="F142" s="171"/>
      <c r="G142" s="16"/>
      <c r="H142" s="70"/>
    </row>
    <row r="143" spans="2:17" ht="27" customHeight="1" thickBot="1" x14ac:dyDescent="0.4">
      <c r="B143" s="70"/>
      <c r="C143" s="70"/>
      <c r="D143" s="72"/>
      <c r="E143" s="16"/>
      <c r="F143" s="16"/>
      <c r="G143" s="16"/>
      <c r="H143" s="16"/>
      <c r="I143" s="9"/>
      <c r="P143" s="21"/>
      <c r="Q143" s="21"/>
    </row>
    <row r="144" spans="2:17" ht="30" customHeight="1" thickBot="1" x14ac:dyDescent="0.3">
      <c r="B144" s="172" t="s">
        <v>104</v>
      </c>
      <c r="C144" s="173"/>
      <c r="D144" s="173"/>
      <c r="E144" s="173"/>
      <c r="F144" s="173"/>
      <c r="G144" s="173"/>
      <c r="H144" s="174"/>
    </row>
    <row r="145" spans="2:15" ht="71.150000000000006" customHeight="1" thickBot="1" x14ac:dyDescent="0.3">
      <c r="B145" s="160" t="s">
        <v>150</v>
      </c>
      <c r="C145" s="161"/>
      <c r="D145" s="161"/>
      <c r="E145" s="161"/>
      <c r="F145" s="161"/>
      <c r="G145" s="161"/>
      <c r="H145" s="162"/>
    </row>
    <row r="146" spans="2:15" ht="23.15" customHeight="1" thickBot="1" x14ac:dyDescent="0.3">
      <c r="B146" s="156"/>
      <c r="C146" s="156"/>
      <c r="D146" s="156"/>
      <c r="E146" s="156"/>
      <c r="F146" s="156"/>
      <c r="G146" s="156"/>
      <c r="H146" s="156"/>
    </row>
    <row r="147" spans="2:15" ht="18.75" customHeight="1" x14ac:dyDescent="0.25">
      <c r="B147" s="163" t="s">
        <v>142</v>
      </c>
      <c r="C147" s="165" t="s">
        <v>105</v>
      </c>
      <c r="D147" s="167" t="s">
        <v>106</v>
      </c>
      <c r="E147" s="165" t="s">
        <v>107</v>
      </c>
      <c r="F147" s="165"/>
      <c r="G147" s="165" t="s">
        <v>108</v>
      </c>
      <c r="H147" s="169"/>
    </row>
    <row r="148" spans="2:15" ht="33" customHeight="1" thickBot="1" x14ac:dyDescent="0.3">
      <c r="B148" s="164"/>
      <c r="C148" s="166"/>
      <c r="D148" s="168"/>
      <c r="E148" s="166"/>
      <c r="F148" s="166"/>
      <c r="G148" s="166"/>
      <c r="H148" s="170"/>
    </row>
    <row r="149" spans="2:15" s="70" customFormat="1" ht="33" customHeight="1" x14ac:dyDescent="0.35">
      <c r="B149" s="156"/>
      <c r="C149" s="156"/>
      <c r="D149" s="156"/>
      <c r="E149" s="156"/>
      <c r="F149" s="156"/>
      <c r="G149" s="156"/>
      <c r="H149" s="156"/>
      <c r="J149" s="10"/>
      <c r="K149" s="10"/>
      <c r="L149" s="10"/>
      <c r="M149" s="1"/>
      <c r="N149" s="1"/>
    </row>
    <row r="150" spans="2:15" s="70" customFormat="1" ht="33" customHeight="1" x14ac:dyDescent="0.35">
      <c r="B150" s="157" t="s">
        <v>149</v>
      </c>
      <c r="C150" s="157"/>
      <c r="D150" s="157"/>
      <c r="E150" s="157"/>
      <c r="F150" s="157"/>
      <c r="G150" s="157"/>
      <c r="H150" s="157"/>
      <c r="J150" s="10"/>
      <c r="K150" s="10"/>
      <c r="L150" s="10"/>
      <c r="M150" s="1"/>
      <c r="N150" s="1"/>
    </row>
    <row r="151" spans="2:15" s="70" customFormat="1" ht="40.5" customHeight="1" x14ac:dyDescent="0.35">
      <c r="B151" s="158" t="s">
        <v>109</v>
      </c>
      <c r="C151" s="158"/>
      <c r="E151" s="71"/>
      <c r="F151" s="71"/>
      <c r="G151" s="71"/>
      <c r="H151" s="71"/>
      <c r="J151" s="10"/>
      <c r="K151" s="10"/>
      <c r="L151" s="10"/>
      <c r="M151" s="1"/>
      <c r="N151" s="1"/>
    </row>
    <row r="152" spans="2:15" s="70" customFormat="1" ht="33" customHeight="1" x14ac:dyDescent="0.35">
      <c r="C152" s="95" t="str">
        <f>CONCATENATE(" $200.000"," +")</f>
        <v xml:space="preserve"> $200.000 +</v>
      </c>
      <c r="D152" s="96">
        <f>G74</f>
        <v>0.27599999999999997</v>
      </c>
      <c r="E152" s="97" t="s">
        <v>140</v>
      </c>
      <c r="F152" s="72">
        <f>(200+G74)</f>
        <v>200.27600000000001</v>
      </c>
      <c r="G152" s="16"/>
      <c r="H152" s="16"/>
      <c r="J152" s="10"/>
      <c r="K152" s="10"/>
      <c r="L152" s="10"/>
      <c r="M152" s="1"/>
      <c r="N152" s="1"/>
    </row>
    <row r="153" spans="2:15" ht="18" x14ac:dyDescent="0.4">
      <c r="B153" s="159" t="s">
        <v>141</v>
      </c>
      <c r="C153" s="159"/>
      <c r="D153" s="98">
        <f>F152</f>
        <v>200.27600000000001</v>
      </c>
      <c r="E153" s="73" t="s">
        <v>12</v>
      </c>
      <c r="F153" s="73"/>
      <c r="G153" s="16"/>
      <c r="H153" s="70"/>
      <c r="O153" s="21"/>
    </row>
    <row r="154" spans="2:15" ht="17.5" x14ac:dyDescent="0.35">
      <c r="B154" s="70"/>
      <c r="C154" s="70"/>
      <c r="D154" s="72"/>
      <c r="E154" s="16"/>
      <c r="F154" s="16"/>
      <c r="G154" s="16"/>
      <c r="H154" s="16"/>
      <c r="O154" s="21"/>
    </row>
    <row r="155" spans="2:15" x14ac:dyDescent="0.25">
      <c r="O155" s="21"/>
    </row>
    <row r="156" spans="2:15" x14ac:dyDescent="0.25">
      <c r="O156" s="21"/>
    </row>
  </sheetData>
  <sheetProtection algorithmName="SHA-512" hashValue="6u3ot/pG/SVp2EIi0WqsSKeTG2epUMCw15h5qexbEH+1v8nFm8gGgtg7L8dXWdtyR0F9/aazXkMBIG8LWn4ITA==" saltValue="6twuDxIqtWLURwoxANYp1w==" spinCount="100000" sheet="1" formatColumns="0" formatRows="0"/>
  <mergeCells count="156">
    <mergeCell ref="J6:K6"/>
    <mergeCell ref="M6:N8"/>
    <mergeCell ref="B7:E7"/>
    <mergeCell ref="B8:H8"/>
    <mergeCell ref="B9:H9"/>
    <mergeCell ref="B10:C10"/>
    <mergeCell ref="D10:F10"/>
    <mergeCell ref="B1:D1"/>
    <mergeCell ref="C3:E3"/>
    <mergeCell ref="G3:H3"/>
    <mergeCell ref="C4:E4"/>
    <mergeCell ref="G4:H4"/>
    <mergeCell ref="B6:E6"/>
    <mergeCell ref="F6:G6"/>
    <mergeCell ref="B16:H16"/>
    <mergeCell ref="B17:H17"/>
    <mergeCell ref="B18:H18"/>
    <mergeCell ref="B19:H19"/>
    <mergeCell ref="G20:H20"/>
    <mergeCell ref="G21:H21"/>
    <mergeCell ref="B11:H11"/>
    <mergeCell ref="J11:K11"/>
    <mergeCell ref="B12:E12"/>
    <mergeCell ref="B13:H13"/>
    <mergeCell ref="B14:H14"/>
    <mergeCell ref="B15:H15"/>
    <mergeCell ref="G28:H28"/>
    <mergeCell ref="G29:H29"/>
    <mergeCell ref="G30:H30"/>
    <mergeCell ref="G31:H31"/>
    <mergeCell ref="G32:H32"/>
    <mergeCell ref="G33:H33"/>
    <mergeCell ref="G22:H22"/>
    <mergeCell ref="G23:H23"/>
    <mergeCell ref="G24:H24"/>
    <mergeCell ref="G25:H25"/>
    <mergeCell ref="G26:H26"/>
    <mergeCell ref="G27:H27"/>
    <mergeCell ref="G40:H40"/>
    <mergeCell ref="G41:H41"/>
    <mergeCell ref="G42:H42"/>
    <mergeCell ref="G43:H43"/>
    <mergeCell ref="G44:H44"/>
    <mergeCell ref="G45:H45"/>
    <mergeCell ref="G34:H34"/>
    <mergeCell ref="G35:H35"/>
    <mergeCell ref="G36:H36"/>
    <mergeCell ref="G37:H37"/>
    <mergeCell ref="G38:H38"/>
    <mergeCell ref="G39:H39"/>
    <mergeCell ref="G52:H52"/>
    <mergeCell ref="B53:H53"/>
    <mergeCell ref="B55:H55"/>
    <mergeCell ref="G56:H56"/>
    <mergeCell ref="G57:H57"/>
    <mergeCell ref="B59:H59"/>
    <mergeCell ref="G46:H46"/>
    <mergeCell ref="G47:H47"/>
    <mergeCell ref="G48:H48"/>
    <mergeCell ref="G49:H49"/>
    <mergeCell ref="G50:H50"/>
    <mergeCell ref="G51:H51"/>
    <mergeCell ref="G66:H66"/>
    <mergeCell ref="G67:H67"/>
    <mergeCell ref="B68:H68"/>
    <mergeCell ref="G69:H69"/>
    <mergeCell ref="G70:H70"/>
    <mergeCell ref="B72:H72"/>
    <mergeCell ref="G60:H60"/>
    <mergeCell ref="G61:H61"/>
    <mergeCell ref="G62:H62"/>
    <mergeCell ref="G63:H63"/>
    <mergeCell ref="G64:H64"/>
    <mergeCell ref="G65:H65"/>
    <mergeCell ref="G79:H79"/>
    <mergeCell ref="G80:H80"/>
    <mergeCell ref="G81:H81"/>
    <mergeCell ref="G82:H82"/>
    <mergeCell ref="B84:H84"/>
    <mergeCell ref="G85:H85"/>
    <mergeCell ref="G73:H73"/>
    <mergeCell ref="G74:H74"/>
    <mergeCell ref="G75:H75"/>
    <mergeCell ref="G76:H76"/>
    <mergeCell ref="G77:H77"/>
    <mergeCell ref="G78:H78"/>
    <mergeCell ref="G86:H86"/>
    <mergeCell ref="G87:H87"/>
    <mergeCell ref="B89:H89"/>
    <mergeCell ref="B90:H90"/>
    <mergeCell ref="B91:H91"/>
    <mergeCell ref="B92:B93"/>
    <mergeCell ref="E92:F92"/>
    <mergeCell ref="G92:H93"/>
    <mergeCell ref="C93:F93"/>
    <mergeCell ref="B102:H102"/>
    <mergeCell ref="B103:B104"/>
    <mergeCell ref="E103:F103"/>
    <mergeCell ref="G103:H104"/>
    <mergeCell ref="C104:F104"/>
    <mergeCell ref="B105:H105"/>
    <mergeCell ref="B94:H94"/>
    <mergeCell ref="B95:H95"/>
    <mergeCell ref="B96:C96"/>
    <mergeCell ref="B98:C98"/>
    <mergeCell ref="B100:H100"/>
    <mergeCell ref="B101:H101"/>
    <mergeCell ref="B114:B115"/>
    <mergeCell ref="E114:F114"/>
    <mergeCell ref="G114:H115"/>
    <mergeCell ref="C115:F115"/>
    <mergeCell ref="B116:H116"/>
    <mergeCell ref="B117:H117"/>
    <mergeCell ref="B106:H106"/>
    <mergeCell ref="B107:C107"/>
    <mergeCell ref="B109:C109"/>
    <mergeCell ref="B111:H111"/>
    <mergeCell ref="B112:H112"/>
    <mergeCell ref="B113:H113"/>
    <mergeCell ref="B127:H127"/>
    <mergeCell ref="B128:H128"/>
    <mergeCell ref="B129:C129"/>
    <mergeCell ref="B131:C131"/>
    <mergeCell ref="B133:H133"/>
    <mergeCell ref="B134:H134"/>
    <mergeCell ref="B118:C118"/>
    <mergeCell ref="B120:C120"/>
    <mergeCell ref="B122:H122"/>
    <mergeCell ref="B123:H123"/>
    <mergeCell ref="B124:H124"/>
    <mergeCell ref="B125:B126"/>
    <mergeCell ref="E125:F125"/>
    <mergeCell ref="G125:H126"/>
    <mergeCell ref="C126:F126"/>
    <mergeCell ref="B139:H139"/>
    <mergeCell ref="B140:C140"/>
    <mergeCell ref="B142:C142"/>
    <mergeCell ref="E142:F142"/>
    <mergeCell ref="B144:H144"/>
    <mergeCell ref="B145:H145"/>
    <mergeCell ref="B135:H135"/>
    <mergeCell ref="B136:B137"/>
    <mergeCell ref="E136:F136"/>
    <mergeCell ref="G136:H137"/>
    <mergeCell ref="C137:F137"/>
    <mergeCell ref="B138:H138"/>
    <mergeCell ref="B149:H149"/>
    <mergeCell ref="B150:H150"/>
    <mergeCell ref="B151:C151"/>
    <mergeCell ref="B153:C153"/>
    <mergeCell ref="B146:H146"/>
    <mergeCell ref="B147:B148"/>
    <mergeCell ref="C147:C148"/>
    <mergeCell ref="D147:D148"/>
    <mergeCell ref="E147:F148"/>
    <mergeCell ref="G147:H148"/>
  </mergeCells>
  <dataValidations count="5">
    <dataValidation type="list" allowBlank="1" showInputMessage="1" showErrorMessage="1" sqref="K13" xr:uid="{A1C487CD-4325-4F33-B8FA-9BF2AA5757FF}">
      <formula1>$N$9:$N$42</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75FA4312-6ACF-4440-AF23-CAC9503C3F99}">
      <formula1>$M$11:$M$22</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E5D88471-918A-486C-B73F-4C9D112A3EA8}">
      <formula1>#REF!</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93FAD29B-5B41-473E-8FE8-04CDAD9290D5}">
      <formula1>$N$9:$N$9</formula1>
    </dataValidation>
    <dataValidation type="list" allowBlank="1" showInputMessage="1" showErrorMessage="1" sqref="K8" xr:uid="{918ED0F3-E83B-4695-8DFF-08453F5CA09E}">
      <formula1>"2024,2025,2026,2027,2028"</formula1>
    </dataValidation>
  </dataValidations>
  <hyperlinks>
    <hyperlink ref="M9" r:id="rId1" display="https://www.dot.ny.gov/main/business-center/contractors/construction-division/fuel-asphalt-steel-price-adjustments?nd=nysdot" xr:uid="{B71E874F-EAE0-4AEA-8EC7-044DF506091F}"/>
  </hyperlinks>
  <printOptions horizontalCentered="1"/>
  <pageMargins left="0.25" right="0.25" top="0.75" bottom="0.75" header="0.3" footer="0.3"/>
  <pageSetup scale="53" orientation="portrait" horizontalDpi="4294967295" r:id="rId2"/>
  <rowBreaks count="7" manualBreakCount="7">
    <brk id="17" min="1" max="7" man="1"/>
    <brk id="53" min="1" max="7" man="1"/>
    <brk id="71" min="1" max="7" man="1"/>
    <brk id="99" min="1" max="7" man="1"/>
    <brk id="110" min="1" max="7" man="1"/>
    <brk id="121" min="1" max="7" man="1"/>
    <brk id="143"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2ED99-08E0-4631-8729-57A0177EAE0A}">
  <dimension ref="B1:Q156"/>
  <sheetViews>
    <sheetView showGridLines="0" showRowColHeaders="0" zoomScaleNormal="100" workbookViewId="0">
      <selection activeCell="B19" sqref="B19:H19"/>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July</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29" t="s">
        <v>153</v>
      </c>
      <c r="G4" s="240" t="s">
        <v>154</v>
      </c>
      <c r="H4" s="241"/>
      <c r="I4" s="130"/>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July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28"/>
      <c r="J8" s="76" t="s">
        <v>121</v>
      </c>
      <c r="K8" s="77">
        <v>2024</v>
      </c>
      <c r="M8" s="229"/>
      <c r="N8" s="230"/>
    </row>
    <row r="9" spans="2:17" ht="24" customHeight="1" x14ac:dyDescent="0.25">
      <c r="B9" s="215" t="s">
        <v>10</v>
      </c>
      <c r="C9" s="215"/>
      <c r="D9" s="215"/>
      <c r="E9" s="215"/>
      <c r="F9" s="215"/>
      <c r="G9" s="215"/>
      <c r="H9" s="215"/>
      <c r="I9" s="128"/>
      <c r="J9" s="76" t="s">
        <v>122</v>
      </c>
      <c r="K9" s="77" t="s">
        <v>134</v>
      </c>
      <c r="L9" s="78"/>
      <c r="M9" s="79" t="s">
        <v>124</v>
      </c>
      <c r="N9" s="80">
        <v>2024</v>
      </c>
    </row>
    <row r="10" spans="2:17" ht="24" customHeight="1" thickBot="1" x14ac:dyDescent="0.3">
      <c r="B10" s="232" t="s">
        <v>11</v>
      </c>
      <c r="C10" s="232"/>
      <c r="D10" s="233" t="str">
        <f>CONCATENATE("The ",F1," ",G1," Average is")</f>
        <v>The July 2024 Average is</v>
      </c>
      <c r="E10" s="233"/>
      <c r="F10" s="233"/>
      <c r="G10" s="17">
        <f>K13</f>
        <v>636</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28"/>
      <c r="J13" s="87" t="s">
        <v>130</v>
      </c>
      <c r="K13" s="88">
        <v>636</v>
      </c>
      <c r="M13" s="83" t="s">
        <v>131</v>
      </c>
      <c r="N13" s="85" t="s">
        <v>106</v>
      </c>
      <c r="P13" s="21"/>
      <c r="Q13" s="21"/>
    </row>
    <row r="14" spans="2:17" ht="24" customHeight="1" x14ac:dyDescent="0.25">
      <c r="B14" s="215" t="s">
        <v>15</v>
      </c>
      <c r="C14" s="215"/>
      <c r="D14" s="215"/>
      <c r="E14" s="215"/>
      <c r="F14" s="215"/>
      <c r="G14" s="215"/>
      <c r="H14" s="215"/>
      <c r="I14" s="128"/>
      <c r="J14" s="1"/>
      <c r="K14" s="1"/>
      <c r="M14" s="83" t="s">
        <v>123</v>
      </c>
      <c r="N14" s="89">
        <v>604</v>
      </c>
      <c r="P14" s="21"/>
      <c r="Q14" s="21"/>
    </row>
    <row r="15" spans="2:17" ht="24" customHeight="1" x14ac:dyDescent="0.25">
      <c r="B15" s="215" t="s">
        <v>16</v>
      </c>
      <c r="C15" s="215"/>
      <c r="D15" s="215"/>
      <c r="E15" s="215"/>
      <c r="F15" s="215"/>
      <c r="G15" s="215"/>
      <c r="H15" s="215"/>
      <c r="I15" s="128"/>
      <c r="J15" s="1"/>
      <c r="K15" s="1"/>
      <c r="M15" s="83" t="s">
        <v>132</v>
      </c>
      <c r="N15" s="89">
        <v>623</v>
      </c>
      <c r="P15" s="21"/>
      <c r="Q15" s="21"/>
    </row>
    <row r="16" spans="2:17" ht="24" customHeight="1" x14ac:dyDescent="0.25">
      <c r="B16" s="215" t="s">
        <v>17</v>
      </c>
      <c r="C16" s="215"/>
      <c r="D16" s="215"/>
      <c r="E16" s="215"/>
      <c r="F16" s="215"/>
      <c r="G16" s="215"/>
      <c r="H16" s="215"/>
      <c r="I16" s="128"/>
      <c r="J16" s="1"/>
      <c r="K16" s="1"/>
      <c r="M16" s="83" t="s">
        <v>133</v>
      </c>
      <c r="N16" s="89">
        <v>628</v>
      </c>
      <c r="P16" s="21"/>
      <c r="Q16" s="21"/>
    </row>
    <row r="17" spans="2:17" ht="24" customHeight="1" x14ac:dyDescent="0.25">
      <c r="B17" s="215" t="s">
        <v>18</v>
      </c>
      <c r="C17" s="215"/>
      <c r="D17" s="215"/>
      <c r="E17" s="215"/>
      <c r="F17" s="215"/>
      <c r="G17" s="215"/>
      <c r="H17" s="215"/>
      <c r="I17" s="128"/>
      <c r="J17" s="1"/>
      <c r="K17" s="1"/>
      <c r="M17" s="83" t="s">
        <v>134</v>
      </c>
      <c r="N17" s="89">
        <v>636</v>
      </c>
      <c r="P17" s="21"/>
      <c r="Q17" s="21"/>
    </row>
    <row r="18" spans="2:17" ht="24" customHeight="1" thickBot="1" x14ac:dyDescent="0.3">
      <c r="B18" s="216" t="s">
        <v>19</v>
      </c>
      <c r="C18" s="217"/>
      <c r="D18" s="217"/>
      <c r="E18" s="217"/>
      <c r="F18" s="217"/>
      <c r="G18" s="217"/>
      <c r="H18" s="217"/>
      <c r="I18" s="22"/>
      <c r="J18" s="90"/>
      <c r="K18" s="91"/>
      <c r="M18" s="83" t="s">
        <v>135</v>
      </c>
      <c r="N18" s="89"/>
      <c r="P18" s="21"/>
      <c r="Q18" s="21"/>
    </row>
    <row r="19" spans="2:17" ht="33.65" customHeight="1" thickBot="1" x14ac:dyDescent="0.3">
      <c r="B19" s="190" t="s">
        <v>20</v>
      </c>
      <c r="C19" s="161"/>
      <c r="D19" s="161"/>
      <c r="E19" s="161"/>
      <c r="F19" s="161"/>
      <c r="G19" s="161"/>
      <c r="H19" s="162"/>
      <c r="I19" s="9"/>
      <c r="J19" s="92"/>
      <c r="K19" s="91"/>
      <c r="M19" s="83" t="s">
        <v>136</v>
      </c>
      <c r="N19" s="89"/>
      <c r="P19" s="21"/>
      <c r="Q19" s="21"/>
    </row>
    <row r="20" spans="2:17" ht="33.65" customHeight="1" thickBot="1" x14ac:dyDescent="0.3">
      <c r="B20" s="23" t="s">
        <v>21</v>
      </c>
      <c r="C20" s="24" t="s">
        <v>22</v>
      </c>
      <c r="D20" s="25" t="s">
        <v>23</v>
      </c>
      <c r="E20" s="25" t="s">
        <v>24</v>
      </c>
      <c r="F20" s="25" t="s">
        <v>25</v>
      </c>
      <c r="G20" s="182" t="s">
        <v>26</v>
      </c>
      <c r="H20" s="183"/>
      <c r="I20" s="26"/>
      <c r="J20" s="92"/>
      <c r="K20" s="91"/>
      <c r="M20" s="83" t="s">
        <v>137</v>
      </c>
      <c r="N20" s="89"/>
      <c r="P20" s="21"/>
      <c r="Q20" s="21"/>
    </row>
    <row r="21" spans="2:17" ht="29.15" customHeight="1" x14ac:dyDescent="0.3">
      <c r="B21" s="114" t="s">
        <v>27</v>
      </c>
      <c r="C21" s="115" t="s">
        <v>28</v>
      </c>
      <c r="D21" s="65">
        <v>100</v>
      </c>
      <c r="E21" s="66">
        <v>0.2</v>
      </c>
      <c r="F21" s="67">
        <v>100.2</v>
      </c>
      <c r="G21" s="184">
        <f t="shared" ref="G21:G50" si="0">IF((ABS((($K$13-$K$12)/235)*F21/100))&gt;0.01, ((($K$13-$K$12)/235)*F21/100), 0)</f>
        <v>2.5582978723404252E-2</v>
      </c>
      <c r="H21" s="185" t="e">
        <f t="shared" ref="H21:H26" si="1">IF((ABS((J13-J12)*E21/100))&gt;0.1, (J13-J12)*E21/100, 0)</f>
        <v>#VALUE!</v>
      </c>
      <c r="I21" s="31"/>
      <c r="K21" s="91"/>
      <c r="L21" s="1"/>
      <c r="M21" s="83" t="s">
        <v>138</v>
      </c>
      <c r="N21" s="89"/>
      <c r="P21" s="21"/>
      <c r="Q21" s="21"/>
    </row>
    <row r="22" spans="2:17" ht="29.15" customHeight="1" thickBot="1" x14ac:dyDescent="0.35">
      <c r="B22" s="32">
        <v>702.30010000000004</v>
      </c>
      <c r="C22" s="33" t="s">
        <v>29</v>
      </c>
      <c r="D22" s="34">
        <v>55</v>
      </c>
      <c r="E22" s="34">
        <v>1.7</v>
      </c>
      <c r="F22" s="35">
        <v>56.7</v>
      </c>
      <c r="G22" s="188">
        <f t="shared" si="0"/>
        <v>1.4476595744680852E-2</v>
      </c>
      <c r="H22" s="189" t="e">
        <f t="shared" si="1"/>
        <v>#VALUE!</v>
      </c>
      <c r="I22" s="31"/>
      <c r="M22" s="93" t="s">
        <v>139</v>
      </c>
      <c r="N22" s="94"/>
    </row>
    <row r="23" spans="2:17" ht="29.15" customHeight="1" x14ac:dyDescent="0.3">
      <c r="B23" s="32">
        <v>702.30020000000002</v>
      </c>
      <c r="C23" s="33" t="s">
        <v>30</v>
      </c>
      <c r="D23" s="34">
        <v>55</v>
      </c>
      <c r="E23" s="34">
        <v>1.7</v>
      </c>
      <c r="F23" s="35">
        <v>56.7</v>
      </c>
      <c r="G23" s="188">
        <f t="shared" si="0"/>
        <v>1.4476595744680852E-2</v>
      </c>
      <c r="H23" s="189">
        <f t="shared" si="1"/>
        <v>0</v>
      </c>
      <c r="I23" s="31"/>
      <c r="M23" s="79"/>
      <c r="N23" s="80">
        <v>2025</v>
      </c>
    </row>
    <row r="24" spans="2:17" ht="29.15" customHeight="1" x14ac:dyDescent="0.3">
      <c r="B24" s="32">
        <v>702.31010000000003</v>
      </c>
      <c r="C24" s="33" t="s">
        <v>31</v>
      </c>
      <c r="D24" s="34">
        <v>63</v>
      </c>
      <c r="E24" s="34">
        <v>2.7</v>
      </c>
      <c r="F24" s="35">
        <v>65.7</v>
      </c>
      <c r="G24" s="188">
        <f t="shared" si="0"/>
        <v>1.6774468085106381E-2</v>
      </c>
      <c r="H24" s="189">
        <f t="shared" si="1"/>
        <v>0</v>
      </c>
      <c r="I24" s="31"/>
      <c r="M24" s="83" t="s">
        <v>125</v>
      </c>
      <c r="N24" s="84" t="s">
        <v>126</v>
      </c>
    </row>
    <row r="25" spans="2:17" ht="29.15" customHeight="1" x14ac:dyDescent="0.3">
      <c r="B25" s="32">
        <v>702.31020000000001</v>
      </c>
      <c r="C25" s="33" t="s">
        <v>32</v>
      </c>
      <c r="D25" s="34">
        <v>63</v>
      </c>
      <c r="E25" s="34">
        <v>2.7</v>
      </c>
      <c r="F25" s="35">
        <v>65.7</v>
      </c>
      <c r="G25" s="188">
        <f t="shared" si="0"/>
        <v>1.6774468085106381E-2</v>
      </c>
      <c r="H25" s="189">
        <f t="shared" si="1"/>
        <v>0</v>
      </c>
      <c r="I25" s="31"/>
      <c r="M25" s="83" t="s">
        <v>127</v>
      </c>
      <c r="N25" s="89"/>
    </row>
    <row r="26" spans="2:17" ht="29.15" customHeight="1" x14ac:dyDescent="0.3">
      <c r="B26" s="32">
        <v>702.32010000000002</v>
      </c>
      <c r="C26" s="33" t="s">
        <v>33</v>
      </c>
      <c r="D26" s="34">
        <v>65</v>
      </c>
      <c r="E26" s="34">
        <v>8.1999999999999993</v>
      </c>
      <c r="F26" s="35">
        <v>73.2</v>
      </c>
      <c r="G26" s="188">
        <f t="shared" si="0"/>
        <v>1.868936170212766E-2</v>
      </c>
      <c r="H26" s="189">
        <f t="shared" si="1"/>
        <v>0</v>
      </c>
      <c r="I26" s="31"/>
      <c r="M26" s="83" t="s">
        <v>129</v>
      </c>
      <c r="N26" s="89"/>
    </row>
    <row r="27" spans="2:17" ht="29.15" customHeight="1" x14ac:dyDescent="0.3">
      <c r="B27" s="32">
        <v>702.33010000000002</v>
      </c>
      <c r="C27" s="33" t="s">
        <v>34</v>
      </c>
      <c r="D27" s="34">
        <v>65</v>
      </c>
      <c r="E27" s="34">
        <v>8.1999999999999993</v>
      </c>
      <c r="F27" s="35">
        <v>73.2</v>
      </c>
      <c r="G27" s="188">
        <f t="shared" si="0"/>
        <v>1.868936170212766E-2</v>
      </c>
      <c r="H27" s="189" t="e">
        <f>IF((ABS((#REF!-J18)*E27/100))&gt;0.1, (#REF!-J18)*E27/100, 0)</f>
        <v>#REF!</v>
      </c>
      <c r="I27" s="31"/>
      <c r="M27" s="83" t="s">
        <v>131</v>
      </c>
      <c r="N27" s="89"/>
    </row>
    <row r="28" spans="2:17" ht="29.15" customHeight="1" x14ac:dyDescent="0.3">
      <c r="B28" s="32">
        <v>702.34010000000001</v>
      </c>
      <c r="C28" s="33" t="s">
        <v>35</v>
      </c>
      <c r="D28" s="34">
        <v>65</v>
      </c>
      <c r="E28" s="34">
        <v>2.7</v>
      </c>
      <c r="F28" s="35">
        <v>67.7</v>
      </c>
      <c r="G28" s="188">
        <f t="shared" si="0"/>
        <v>1.7285106382978723E-2</v>
      </c>
      <c r="H28" s="189" t="e">
        <f>IF((ABS((J19-#REF!)*E28/100))&gt;0.1, (J19-#REF!)*E28/100, 0)</f>
        <v>#REF!</v>
      </c>
      <c r="I28" s="31"/>
      <c r="M28" s="83" t="s">
        <v>123</v>
      </c>
      <c r="N28" s="89"/>
    </row>
    <row r="29" spans="2:17" ht="29.15" customHeight="1" x14ac:dyDescent="0.3">
      <c r="B29" s="32">
        <v>702.34019999999998</v>
      </c>
      <c r="C29" s="33" t="s">
        <v>36</v>
      </c>
      <c r="D29" s="34">
        <v>65</v>
      </c>
      <c r="E29" s="36">
        <v>8.1999999999999993</v>
      </c>
      <c r="F29" s="35">
        <v>73.2</v>
      </c>
      <c r="G29" s="188">
        <f t="shared" si="0"/>
        <v>1.868936170212766E-2</v>
      </c>
      <c r="H29" s="189">
        <f t="shared" ref="H29:H30" si="2">IF((ABS((J20-J19)*E29/100))&gt;0.1, (J20-J19)*E29/100, 0)</f>
        <v>0</v>
      </c>
      <c r="I29" s="31"/>
      <c r="M29" s="83" t="s">
        <v>132</v>
      </c>
      <c r="N29" s="89"/>
    </row>
    <row r="30" spans="2:17" ht="29.15" customHeight="1" x14ac:dyDescent="0.3">
      <c r="B30" s="32">
        <v>702.3501</v>
      </c>
      <c r="C30" s="33" t="s">
        <v>37</v>
      </c>
      <c r="D30" s="34">
        <v>57</v>
      </c>
      <c r="E30" s="34">
        <v>0.2</v>
      </c>
      <c r="F30" s="35">
        <v>57.2</v>
      </c>
      <c r="G30" s="188">
        <f t="shared" si="0"/>
        <v>1.4604255319148935E-2</v>
      </c>
      <c r="H30" s="189">
        <f t="shared" si="2"/>
        <v>0</v>
      </c>
      <c r="I30" s="31"/>
      <c r="M30" s="83" t="s">
        <v>133</v>
      </c>
      <c r="N30" s="89"/>
    </row>
    <row r="31" spans="2:17" ht="29.15" customHeight="1" x14ac:dyDescent="0.3">
      <c r="B31" s="37" t="s">
        <v>38</v>
      </c>
      <c r="C31" s="38" t="s">
        <v>37</v>
      </c>
      <c r="D31" s="39">
        <v>65</v>
      </c>
      <c r="E31" s="39">
        <v>0.2</v>
      </c>
      <c r="F31" s="40">
        <v>65.2</v>
      </c>
      <c r="G31" s="213">
        <f t="shared" si="0"/>
        <v>1.6646808510638298E-2</v>
      </c>
      <c r="H31" s="214" t="e">
        <f>IF((ABS((#REF!-J21)*E31/100))&gt;0.1, (#REF!-J21)*E31/100, 0)</f>
        <v>#REF!</v>
      </c>
      <c r="I31" s="31"/>
      <c r="M31" s="83" t="s">
        <v>134</v>
      </c>
      <c r="N31" s="89"/>
    </row>
    <row r="32" spans="2:17" ht="29.15" customHeight="1" x14ac:dyDescent="0.3">
      <c r="B32" s="32">
        <v>702.36009999999999</v>
      </c>
      <c r="C32" s="33" t="s">
        <v>39</v>
      </c>
      <c r="D32" s="34">
        <v>57</v>
      </c>
      <c r="E32" s="34">
        <v>0.2</v>
      </c>
      <c r="F32" s="35">
        <v>57.2</v>
      </c>
      <c r="G32" s="188">
        <f t="shared" si="0"/>
        <v>1.4604255319148935E-2</v>
      </c>
      <c r="H32" s="189" t="e">
        <f>IF((ABS((#REF!-#REF!)*E32/100))&gt;0.1, (#REF!-#REF!)*E32/100, 0)</f>
        <v>#REF!</v>
      </c>
      <c r="I32" s="31"/>
      <c r="M32" s="83" t="s">
        <v>135</v>
      </c>
      <c r="N32" s="89"/>
    </row>
    <row r="33" spans="2:14" ht="29.15" customHeight="1" x14ac:dyDescent="0.3">
      <c r="B33" s="37" t="s">
        <v>40</v>
      </c>
      <c r="C33" s="38" t="s">
        <v>39</v>
      </c>
      <c r="D33" s="39">
        <v>65</v>
      </c>
      <c r="E33" s="39">
        <v>0.2</v>
      </c>
      <c r="F33" s="40">
        <v>65.2</v>
      </c>
      <c r="G33" s="213">
        <f t="shared" si="0"/>
        <v>1.6646808510638298E-2</v>
      </c>
      <c r="H33" s="214" t="e">
        <f>IF((ABS((#REF!-#REF!)*E33/100))&gt;0.1, (#REF!-#REF!)*E33/100, 0)</f>
        <v>#REF!</v>
      </c>
      <c r="I33" s="31"/>
      <c r="M33" s="83" t="s">
        <v>136</v>
      </c>
      <c r="N33" s="89"/>
    </row>
    <row r="34" spans="2:14" ht="29.15" customHeight="1" x14ac:dyDescent="0.3">
      <c r="B34" s="32" t="s">
        <v>41</v>
      </c>
      <c r="C34" s="33" t="s">
        <v>42</v>
      </c>
      <c r="D34" s="34">
        <v>63</v>
      </c>
      <c r="E34" s="34">
        <v>2.7</v>
      </c>
      <c r="F34" s="35">
        <v>65.7</v>
      </c>
      <c r="G34" s="188">
        <f t="shared" si="0"/>
        <v>1.6774468085106381E-2</v>
      </c>
      <c r="H34" s="189" t="e">
        <f>IF((ABS((#REF!-#REF!)*E34/100))&gt;0.1, (#REF!-#REF!)*E34/100, 0)</f>
        <v>#REF!</v>
      </c>
      <c r="I34" s="31"/>
      <c r="M34" s="83" t="s">
        <v>137</v>
      </c>
      <c r="N34" s="89"/>
    </row>
    <row r="35" spans="2:14" ht="29.15" customHeight="1" x14ac:dyDescent="0.3">
      <c r="B35" s="32" t="s">
        <v>43</v>
      </c>
      <c r="C35" s="33" t="s">
        <v>44</v>
      </c>
      <c r="D35" s="34">
        <v>63</v>
      </c>
      <c r="E35" s="34">
        <v>2.7</v>
      </c>
      <c r="F35" s="35">
        <v>65.7</v>
      </c>
      <c r="G35" s="188">
        <f t="shared" si="0"/>
        <v>1.6774468085106381E-2</v>
      </c>
      <c r="H35" s="189" t="e">
        <f>IF((ABS((#REF!-#REF!)*E35/100))&gt;0.1, (#REF!-#REF!)*E35/100, 0)</f>
        <v>#REF!</v>
      </c>
      <c r="I35" s="31"/>
      <c r="M35" s="83" t="s">
        <v>138</v>
      </c>
      <c r="N35" s="89"/>
    </row>
    <row r="36" spans="2:14" ht="29.15" customHeight="1" thickBot="1" x14ac:dyDescent="0.35">
      <c r="B36" s="32" t="s">
        <v>45</v>
      </c>
      <c r="C36" s="33" t="s">
        <v>46</v>
      </c>
      <c r="D36" s="34">
        <v>65</v>
      </c>
      <c r="E36" s="34">
        <v>8.1999999999999993</v>
      </c>
      <c r="F36" s="35">
        <v>73.2</v>
      </c>
      <c r="G36" s="188">
        <f t="shared" si="0"/>
        <v>1.868936170212766E-2</v>
      </c>
      <c r="H36" s="189" t="e">
        <f>IF((ABS((#REF!-#REF!)*E36/100))&gt;0.1, (#REF!-#REF!)*E36/100, 0)</f>
        <v>#REF!</v>
      </c>
      <c r="I36" s="31"/>
      <c r="M36" s="93" t="s">
        <v>139</v>
      </c>
      <c r="N36" s="94"/>
    </row>
    <row r="37" spans="2:14" ht="29.15" customHeight="1" x14ac:dyDescent="0.3">
      <c r="B37" s="32">
        <v>702.40009999999995</v>
      </c>
      <c r="C37" s="33" t="s">
        <v>47</v>
      </c>
      <c r="D37" s="34">
        <v>60</v>
      </c>
      <c r="E37" s="34">
        <v>2.7</v>
      </c>
      <c r="F37" s="35">
        <v>62.7</v>
      </c>
      <c r="G37" s="188">
        <f t="shared" si="0"/>
        <v>1.6008510638297873E-2</v>
      </c>
      <c r="H37" s="189" t="e">
        <f>IF((ABS((#REF!-#REF!)*E37/100))&gt;0.1, (#REF!-#REF!)*E37/100, 0)</f>
        <v>#REF!</v>
      </c>
      <c r="I37" s="31"/>
      <c r="M37" s="79"/>
      <c r="N37" s="80">
        <v>2026</v>
      </c>
    </row>
    <row r="38" spans="2:14" ht="29.15" customHeight="1" x14ac:dyDescent="0.3">
      <c r="B38" s="32">
        <v>702.40020000000004</v>
      </c>
      <c r="C38" s="33" t="s">
        <v>48</v>
      </c>
      <c r="D38" s="34">
        <v>60</v>
      </c>
      <c r="E38" s="36">
        <v>2.7</v>
      </c>
      <c r="F38" s="35">
        <v>62.7</v>
      </c>
      <c r="G38" s="188">
        <f t="shared" si="0"/>
        <v>1.6008510638297873E-2</v>
      </c>
      <c r="H38" s="189" t="e">
        <f>IF((ABS((#REF!-#REF!)*E38/100))&gt;0.1, (#REF!-#REF!)*E38/100, 0)</f>
        <v>#REF!</v>
      </c>
      <c r="I38" s="31"/>
      <c r="M38" s="83" t="s">
        <v>125</v>
      </c>
      <c r="N38" s="84" t="s">
        <v>126</v>
      </c>
    </row>
    <row r="39" spans="2:14" ht="29.15" customHeight="1" x14ac:dyDescent="0.3">
      <c r="B39" s="32">
        <v>702.41010000000006</v>
      </c>
      <c r="C39" s="33" t="s">
        <v>49</v>
      </c>
      <c r="D39" s="34">
        <v>65</v>
      </c>
      <c r="E39" s="34">
        <v>2.7</v>
      </c>
      <c r="F39" s="35">
        <v>67.7</v>
      </c>
      <c r="G39" s="188">
        <f t="shared" si="0"/>
        <v>1.7285106382978723E-2</v>
      </c>
      <c r="H39" s="189" t="e">
        <f>IF((ABS((#REF!-#REF!)*E39/100))&gt;0.1, (#REF!-#REF!)*E39/100, 0)</f>
        <v>#REF!</v>
      </c>
      <c r="I39" s="31"/>
      <c r="M39" s="83" t="s">
        <v>127</v>
      </c>
      <c r="N39" s="89"/>
    </row>
    <row r="40" spans="2:14" ht="29.15" customHeight="1" x14ac:dyDescent="0.3">
      <c r="B40" s="32">
        <v>702.42010000000005</v>
      </c>
      <c r="C40" s="33" t="s">
        <v>50</v>
      </c>
      <c r="D40" s="34">
        <v>65</v>
      </c>
      <c r="E40" s="34">
        <v>10.199999999999999</v>
      </c>
      <c r="F40" s="35">
        <v>75.2</v>
      </c>
      <c r="G40" s="188">
        <f t="shared" si="0"/>
        <v>1.9199999999999998E-2</v>
      </c>
      <c r="H40" s="189" t="e">
        <f>IF((ABS((#REF!-#REF!)*E40/100))&gt;0.1, (#REF!-#REF!)*E40/100, 0)</f>
        <v>#REF!</v>
      </c>
      <c r="I40" s="31"/>
      <c r="M40" s="83" t="s">
        <v>129</v>
      </c>
      <c r="N40" s="89"/>
    </row>
    <row r="41" spans="2:14" ht="29.15" customHeight="1" x14ac:dyDescent="0.3">
      <c r="B41" s="32">
        <v>702.43010000000004</v>
      </c>
      <c r="C41" s="33" t="s">
        <v>51</v>
      </c>
      <c r="D41" s="34">
        <v>65</v>
      </c>
      <c r="E41" s="34">
        <v>10.199999999999999</v>
      </c>
      <c r="F41" s="35">
        <v>75.2</v>
      </c>
      <c r="G41" s="188">
        <f t="shared" si="0"/>
        <v>1.9199999999999998E-2</v>
      </c>
      <c r="H41" s="189" t="e">
        <f>IF((ABS((#REF!-#REF!)*E41/100))&gt;0.1, (#REF!-#REF!)*E41/100, 0)</f>
        <v>#REF!</v>
      </c>
      <c r="I41" s="31"/>
      <c r="M41" s="83" t="s">
        <v>131</v>
      </c>
      <c r="N41" s="89"/>
    </row>
    <row r="42" spans="2:14" ht="29.15" customHeight="1" thickBot="1" x14ac:dyDescent="0.35">
      <c r="B42" s="32" t="s">
        <v>52</v>
      </c>
      <c r="C42" s="33" t="s">
        <v>53</v>
      </c>
      <c r="D42" s="34">
        <v>57</v>
      </c>
      <c r="E42" s="34">
        <v>0.2</v>
      </c>
      <c r="F42" s="35">
        <v>57.2</v>
      </c>
      <c r="G42" s="188">
        <f t="shared" si="0"/>
        <v>1.4604255319148935E-2</v>
      </c>
      <c r="H42" s="189" t="e">
        <f>IF((ABS((#REF!-#REF!)*E42/100))&gt;0.1, (#REF!-#REF!)*E42/100, 0)</f>
        <v>#REF!</v>
      </c>
      <c r="I42" s="31"/>
      <c r="M42" s="93" t="s">
        <v>123</v>
      </c>
      <c r="N42" s="94"/>
    </row>
    <row r="43" spans="2:14" ht="29.15" customHeight="1" x14ac:dyDescent="0.3">
      <c r="B43" s="37" t="s">
        <v>54</v>
      </c>
      <c r="C43" s="38" t="s">
        <v>53</v>
      </c>
      <c r="D43" s="39">
        <v>65</v>
      </c>
      <c r="E43" s="39">
        <v>0.2</v>
      </c>
      <c r="F43" s="40">
        <v>65.2</v>
      </c>
      <c r="G43" s="213">
        <f t="shared" si="0"/>
        <v>1.6646808510638298E-2</v>
      </c>
      <c r="H43" s="214" t="e">
        <f>IF((ABS((#REF!-#REF!)*E43/100))&gt;0.1, (#REF!-#REF!)*E43/100, 0)</f>
        <v>#REF!</v>
      </c>
      <c r="I43" s="31"/>
    </row>
    <row r="44" spans="2:14" ht="29.15" customHeight="1" x14ac:dyDescent="0.3">
      <c r="B44" s="32" t="s">
        <v>55</v>
      </c>
      <c r="C44" s="33" t="s">
        <v>56</v>
      </c>
      <c r="D44" s="34">
        <v>57</v>
      </c>
      <c r="E44" s="34">
        <v>0.2</v>
      </c>
      <c r="F44" s="35">
        <v>57.2</v>
      </c>
      <c r="G44" s="188">
        <f t="shared" si="0"/>
        <v>1.4604255319148935E-2</v>
      </c>
      <c r="H44" s="189" t="e">
        <f>IF((ABS((#REF!-#REF!)*E44/100))&gt;0.1, (#REF!-#REF!)*E44/100, 0)</f>
        <v>#REF!</v>
      </c>
      <c r="I44" s="31"/>
    </row>
    <row r="45" spans="2:14" ht="29.15" customHeight="1" x14ac:dyDescent="0.3">
      <c r="B45" s="37" t="s">
        <v>57</v>
      </c>
      <c r="C45" s="38" t="s">
        <v>56</v>
      </c>
      <c r="D45" s="39">
        <v>65</v>
      </c>
      <c r="E45" s="41">
        <v>0.2</v>
      </c>
      <c r="F45" s="40">
        <v>65.2</v>
      </c>
      <c r="G45" s="213">
        <f t="shared" si="0"/>
        <v>1.6646808510638298E-2</v>
      </c>
      <c r="H45" s="214" t="e">
        <f>IF((ABS((#REF!-#REF!)*E45/100))&gt;0.1, (#REF!-#REF!)*E45/100, 0)</f>
        <v>#REF!</v>
      </c>
      <c r="I45" s="31"/>
    </row>
    <row r="46" spans="2:14" ht="29.15" customHeight="1" x14ac:dyDescent="0.3">
      <c r="B46" s="32">
        <v>702.46010000000001</v>
      </c>
      <c r="C46" s="33" t="s">
        <v>58</v>
      </c>
      <c r="D46" s="34">
        <v>62</v>
      </c>
      <c r="E46" s="34">
        <v>0.2</v>
      </c>
      <c r="F46" s="35">
        <v>62.2</v>
      </c>
      <c r="G46" s="188">
        <f t="shared" si="0"/>
        <v>1.5880851063829787E-2</v>
      </c>
      <c r="H46" s="189" t="e">
        <f>IF((ABS((#REF!-#REF!)*E46/100))&gt;0.1, (#REF!-#REF!)*E46/100, 0)</f>
        <v>#REF!</v>
      </c>
      <c r="I46" s="31"/>
    </row>
    <row r="47" spans="2:14" ht="29.15" customHeight="1" x14ac:dyDescent="0.3">
      <c r="B47" s="32" t="s">
        <v>59</v>
      </c>
      <c r="C47" s="33" t="s">
        <v>60</v>
      </c>
      <c r="D47" s="34">
        <v>60</v>
      </c>
      <c r="E47" s="34">
        <v>2.7</v>
      </c>
      <c r="F47" s="35">
        <v>62.7</v>
      </c>
      <c r="G47" s="188">
        <f t="shared" si="0"/>
        <v>1.6008510638297873E-2</v>
      </c>
      <c r="H47" s="189" t="e">
        <f>IF((ABS((#REF!-#REF!)*E47/100))&gt;0.1, (#REF!-#REF!)*E47/100, 0)</f>
        <v>#REF!</v>
      </c>
      <c r="I47" s="31"/>
    </row>
    <row r="48" spans="2:14" ht="29.15" customHeight="1" x14ac:dyDescent="0.3">
      <c r="B48" s="32" t="s">
        <v>61</v>
      </c>
      <c r="C48" s="33" t="s">
        <v>62</v>
      </c>
      <c r="D48" s="34">
        <v>65</v>
      </c>
      <c r="E48" s="34">
        <v>2.7</v>
      </c>
      <c r="F48" s="35">
        <v>67.7</v>
      </c>
      <c r="G48" s="188">
        <f t="shared" si="0"/>
        <v>1.7285106382978723E-2</v>
      </c>
      <c r="H48" s="189" t="e">
        <f>IF((ABS((#REF!-#REF!)*E48/100))&gt;0.1, (#REF!-#REF!)*E48/100, 0)</f>
        <v>#REF!</v>
      </c>
      <c r="I48" s="31"/>
    </row>
    <row r="49" spans="2:17" ht="29.15" customHeight="1" x14ac:dyDescent="0.3">
      <c r="B49" s="32" t="s">
        <v>63</v>
      </c>
      <c r="C49" s="33" t="s">
        <v>64</v>
      </c>
      <c r="D49" s="34">
        <v>62</v>
      </c>
      <c r="E49" s="34">
        <v>0.2</v>
      </c>
      <c r="F49" s="35">
        <v>62.2</v>
      </c>
      <c r="G49" s="188">
        <f t="shared" si="0"/>
        <v>1.5880851063829787E-2</v>
      </c>
      <c r="H49" s="189" t="e">
        <f>IF((ABS((#REF!-#REF!)*E49/100))&gt;0.1, (#REF!-#REF!)*E49/100, 0)</f>
        <v>#REF!</v>
      </c>
      <c r="I49" s="31"/>
    </row>
    <row r="50" spans="2:17" ht="29.15" customHeight="1" x14ac:dyDescent="0.3">
      <c r="B50" s="32" t="s">
        <v>65</v>
      </c>
      <c r="C50" s="33" t="s">
        <v>66</v>
      </c>
      <c r="D50" s="34">
        <v>40</v>
      </c>
      <c r="E50" s="34">
        <v>0.2</v>
      </c>
      <c r="F50" s="35">
        <v>40.200000000000003</v>
      </c>
      <c r="G50" s="188">
        <f t="shared" si="0"/>
        <v>1.0263829787234042E-2</v>
      </c>
      <c r="H50" s="189" t="e">
        <f>IF((ABS((#REF!-#REF!)*E50/100))&gt;0.1, (#REF!-#REF!)*E50/100, 0)</f>
        <v>#REF!</v>
      </c>
      <c r="I50" s="31"/>
    </row>
    <row r="51" spans="2:17" ht="29.15" customHeight="1" x14ac:dyDescent="0.3">
      <c r="B51" s="32" t="s">
        <v>65</v>
      </c>
      <c r="C51" s="33" t="s">
        <v>67</v>
      </c>
      <c r="D51" s="42"/>
      <c r="E51" s="42"/>
      <c r="F51" s="43"/>
      <c r="G51" s="204" t="s">
        <v>68</v>
      </c>
      <c r="H51" s="205" t="e">
        <f>IF((ABS((#REF!-#REF!)*E51/100))&gt;0.1, (#REF!-#REF!)*E51/100, 0)</f>
        <v>#REF!</v>
      </c>
      <c r="I51" s="31"/>
    </row>
    <row r="52" spans="2:17" ht="29.15" customHeight="1" x14ac:dyDescent="0.3">
      <c r="B52" s="32" t="s">
        <v>151</v>
      </c>
      <c r="C52" s="33" t="s">
        <v>152</v>
      </c>
      <c r="D52" s="120">
        <v>50</v>
      </c>
      <c r="E52" s="120">
        <v>0.2</v>
      </c>
      <c r="F52" s="121">
        <v>50.2</v>
      </c>
      <c r="G52" s="206">
        <f t="shared" ref="G52" si="3">IF((ABS((($K$13-$K$12)/235)*F52/100))&gt;0.01, ((($K$13-$K$12)/235)*F52/100), 0)</f>
        <v>1.2817021276595744E-2</v>
      </c>
      <c r="H52" s="207" t="e">
        <f>IF((ABS((#REF!-#REF!)*E52/100))&gt;0.1, (#REF!-#REF!)*E52/100, 0)</f>
        <v>#REF!</v>
      </c>
      <c r="I52" s="31"/>
    </row>
    <row r="53" spans="2:17" ht="29.15" customHeight="1" thickBot="1" x14ac:dyDescent="0.35">
      <c r="B53" s="208" t="s">
        <v>69</v>
      </c>
      <c r="C53" s="209"/>
      <c r="D53" s="209"/>
      <c r="E53" s="209"/>
      <c r="F53" s="209"/>
      <c r="G53" s="209"/>
      <c r="H53" s="210"/>
      <c r="I53" s="31"/>
    </row>
    <row r="54" spans="2:17" ht="45" customHeight="1" thickBot="1" x14ac:dyDescent="0.35">
      <c r="B54" s="44"/>
      <c r="C54" s="45"/>
      <c r="D54" s="46"/>
      <c r="E54" s="47"/>
      <c r="F54" s="48"/>
      <c r="G54" s="49"/>
      <c r="H54" s="49"/>
      <c r="I54" s="31"/>
    </row>
    <row r="55" spans="2:17" ht="46" customHeight="1" thickBot="1" x14ac:dyDescent="0.3">
      <c r="B55" s="190" t="s">
        <v>70</v>
      </c>
      <c r="C55" s="161"/>
      <c r="D55" s="161"/>
      <c r="E55" s="161"/>
      <c r="F55" s="161"/>
      <c r="G55" s="161"/>
      <c r="H55" s="162"/>
      <c r="I55" s="9"/>
    </row>
    <row r="56" spans="2:17" ht="44.15" customHeight="1" thickBot="1" x14ac:dyDescent="0.3">
      <c r="B56" s="23" t="s">
        <v>21</v>
      </c>
      <c r="C56" s="24" t="s">
        <v>22</v>
      </c>
      <c r="D56" s="25" t="s">
        <v>23</v>
      </c>
      <c r="E56" s="25" t="s">
        <v>24</v>
      </c>
      <c r="F56" s="25" t="s">
        <v>25</v>
      </c>
      <c r="G56" s="182" t="s">
        <v>161</v>
      </c>
      <c r="H56" s="183"/>
      <c r="I56" s="26"/>
    </row>
    <row r="57" spans="2:17" ht="24.65" customHeight="1" thickBot="1" x14ac:dyDescent="0.35">
      <c r="B57" s="50" t="s">
        <v>71</v>
      </c>
      <c r="C57" s="51" t="s">
        <v>72</v>
      </c>
      <c r="D57" s="52">
        <v>65</v>
      </c>
      <c r="E57" s="53">
        <v>1</v>
      </c>
      <c r="F57" s="54">
        <f>D57+E57</f>
        <v>66</v>
      </c>
      <c r="G57" s="211">
        <f>IF((ABS((($K$13-$K$12)/2000)*F57/100))&gt;0.001, ((($K$13-$K$12)/2000)*F57/100), 0)</f>
        <v>1.98E-3</v>
      </c>
      <c r="H57" s="212" t="e">
        <f>IF((ABS((#REF!-#REF!)*E57/100))&gt;0.1, (#REF!-#REF!)*E57/100, 0)</f>
        <v>#REF!</v>
      </c>
      <c r="I57" s="31"/>
    </row>
    <row r="58" spans="2:17" ht="45" customHeight="1" thickBot="1" x14ac:dyDescent="0.35">
      <c r="B58" s="44"/>
      <c r="C58" s="45"/>
      <c r="D58" s="46"/>
      <c r="E58" s="47"/>
      <c r="F58" s="48"/>
      <c r="G58" s="49"/>
      <c r="H58" s="49"/>
      <c r="I58" s="31"/>
    </row>
    <row r="59" spans="2:17" ht="46" customHeight="1" thickBot="1" x14ac:dyDescent="0.3">
      <c r="B59" s="190" t="s">
        <v>73</v>
      </c>
      <c r="C59" s="161"/>
      <c r="D59" s="161"/>
      <c r="E59" s="161"/>
      <c r="F59" s="161"/>
      <c r="G59" s="161"/>
      <c r="H59" s="162"/>
      <c r="I59" s="9"/>
      <c r="P59" s="21"/>
      <c r="Q59" s="21"/>
    </row>
    <row r="60" spans="2:17" ht="44.15" customHeight="1" thickBot="1" x14ac:dyDescent="0.3">
      <c r="B60" s="23" t="s">
        <v>21</v>
      </c>
      <c r="C60" s="24" t="s">
        <v>22</v>
      </c>
      <c r="D60" s="25" t="s">
        <v>23</v>
      </c>
      <c r="E60" s="25" t="s">
        <v>24</v>
      </c>
      <c r="F60" s="25" t="s">
        <v>25</v>
      </c>
      <c r="G60" s="182" t="s">
        <v>162</v>
      </c>
      <c r="H60" s="183"/>
      <c r="I60" s="26"/>
      <c r="P60" s="21"/>
      <c r="Q60" s="21"/>
    </row>
    <row r="61" spans="2:17" ht="22.5" customHeight="1" thickBot="1" x14ac:dyDescent="0.35">
      <c r="B61" s="99" t="s">
        <v>74</v>
      </c>
      <c r="C61" s="100" t="s">
        <v>75</v>
      </c>
      <c r="D61" s="101">
        <v>56</v>
      </c>
      <c r="E61" s="102">
        <v>0.2</v>
      </c>
      <c r="F61" s="103">
        <v>56.2</v>
      </c>
      <c r="G61" s="200">
        <f>IF((ABS((($K$13-$K$12)/235)*F61/100))&gt;0.01, ((($K$13-$K$12)/235)*F61/100), 0)</f>
        <v>1.4348936170212765E-2</v>
      </c>
      <c r="H61" s="201" t="e">
        <f>IF((ABS((#REF!-#REF!)*E61/100))&gt;0.1, (#REF!-#REF!)*E61/100, 0)</f>
        <v>#REF!</v>
      </c>
      <c r="I61" s="31"/>
      <c r="P61" s="21"/>
      <c r="Q61" s="21"/>
    </row>
    <row r="62" spans="2:17" ht="44.15" customHeight="1" thickBot="1" x14ac:dyDescent="0.3">
      <c r="B62" s="23" t="s">
        <v>21</v>
      </c>
      <c r="C62" s="24" t="s">
        <v>22</v>
      </c>
      <c r="D62" s="25" t="s">
        <v>23</v>
      </c>
      <c r="E62" s="25" t="s">
        <v>24</v>
      </c>
      <c r="F62" s="25" t="s">
        <v>25</v>
      </c>
      <c r="G62" s="182" t="s">
        <v>163</v>
      </c>
      <c r="H62" s="183"/>
      <c r="I62" s="26"/>
      <c r="P62" s="21"/>
      <c r="Q62" s="21"/>
    </row>
    <row r="63" spans="2:17" ht="22.5" customHeight="1" thickBot="1" x14ac:dyDescent="0.35">
      <c r="B63" s="50" t="s">
        <v>74</v>
      </c>
      <c r="C63" s="104" t="s">
        <v>75</v>
      </c>
      <c r="D63" s="52">
        <v>56</v>
      </c>
      <c r="E63" s="53">
        <v>0.2</v>
      </c>
      <c r="F63" s="54">
        <v>56.2</v>
      </c>
      <c r="G63" s="202">
        <f>IF((ABS((($K$13-$K$12)/2000)*F63/100))&gt;0.001, ((($K$13-$K$12)/2000)*F63/100), 0)</f>
        <v>1.686E-3</v>
      </c>
      <c r="H63" s="203" t="e">
        <f>IF((ABS((#REF!-#REF!)*E63/100))&gt;0.1, (#REF!-#REF!)*E63/100, 0)</f>
        <v>#REF!</v>
      </c>
      <c r="I63" s="31"/>
      <c r="P63" s="21"/>
      <c r="Q63" s="21"/>
    </row>
    <row r="64" spans="2:17" ht="44.15" customHeight="1" thickBot="1" x14ac:dyDescent="0.3">
      <c r="B64" s="23" t="s">
        <v>21</v>
      </c>
      <c r="C64" s="24" t="s">
        <v>22</v>
      </c>
      <c r="D64" s="25" t="s">
        <v>23</v>
      </c>
      <c r="E64" s="25" t="s">
        <v>24</v>
      </c>
      <c r="F64" s="25" t="s">
        <v>25</v>
      </c>
      <c r="G64" s="182" t="s">
        <v>162</v>
      </c>
      <c r="H64" s="183"/>
      <c r="I64" s="26"/>
      <c r="P64" s="21"/>
      <c r="Q64" s="21"/>
    </row>
    <row r="65" spans="2:17" ht="22" customHeight="1" thickBot="1" x14ac:dyDescent="0.35">
      <c r="B65" s="27" t="s">
        <v>76</v>
      </c>
      <c r="C65" s="55" t="s">
        <v>77</v>
      </c>
      <c r="D65" s="28">
        <v>95</v>
      </c>
      <c r="E65" s="29">
        <v>0.2</v>
      </c>
      <c r="F65" s="30">
        <v>95.2</v>
      </c>
      <c r="G65" s="191">
        <f>IF((ABS((($K$13-$K$12)/235)*F65/100))&gt;0.01, ((($K$13-$K$12)/235)*F65/100), 0)</f>
        <v>2.4306382978723402E-2</v>
      </c>
      <c r="H65" s="192" t="e">
        <f>IF((ABS((#REF!-#REF!)*E65/100))&gt;0.1, (#REF!-#REF!)*E65/100, 0)</f>
        <v>#REF!</v>
      </c>
      <c r="I65" s="31"/>
    </row>
    <row r="66" spans="2:17" ht="44.15" customHeight="1" thickBot="1" x14ac:dyDescent="0.3">
      <c r="B66" s="23" t="s">
        <v>21</v>
      </c>
      <c r="C66" s="24" t="s">
        <v>22</v>
      </c>
      <c r="D66" s="25" t="s">
        <v>23</v>
      </c>
      <c r="E66" s="25" t="s">
        <v>24</v>
      </c>
      <c r="F66" s="25" t="s">
        <v>25</v>
      </c>
      <c r="G66" s="182" t="s">
        <v>163</v>
      </c>
      <c r="H66" s="183"/>
    </row>
    <row r="67" spans="2:17" ht="22" customHeight="1" thickBot="1" x14ac:dyDescent="0.3">
      <c r="B67" s="105" t="s">
        <v>78</v>
      </c>
      <c r="C67" s="106" t="s">
        <v>79</v>
      </c>
      <c r="D67" s="107">
        <v>40</v>
      </c>
      <c r="E67" s="107">
        <v>0.2</v>
      </c>
      <c r="F67" s="108">
        <v>40.200000000000003</v>
      </c>
      <c r="G67" s="193">
        <f>IF((ABS((($K$13-$K$12)/2000)*F67/100))&gt;0.001, ((($K$13-$K$12)/2000)*F67/100), 0)</f>
        <v>1.206E-3</v>
      </c>
      <c r="H67" s="194" t="e">
        <f>IF((ABS((#REF!-#REF!)*E67/100))&gt;0.1, (#REF!-#REF!)*E67/100, 0)</f>
        <v>#REF!</v>
      </c>
      <c r="I67" s="26"/>
      <c r="P67" s="21"/>
      <c r="Q67" s="21"/>
    </row>
    <row r="68" spans="2:17" ht="44.15" customHeight="1" thickBot="1" x14ac:dyDescent="0.35">
      <c r="B68" s="195" t="s">
        <v>80</v>
      </c>
      <c r="C68" s="196"/>
      <c r="D68" s="196"/>
      <c r="E68" s="196"/>
      <c r="F68" s="196"/>
      <c r="G68" s="196"/>
      <c r="H68" s="197"/>
      <c r="I68" s="31"/>
      <c r="P68" s="21"/>
      <c r="Q68" s="21"/>
    </row>
    <row r="69" spans="2:17" ht="44.15" customHeight="1" thickBot="1" x14ac:dyDescent="0.3">
      <c r="B69" s="23" t="s">
        <v>21</v>
      </c>
      <c r="C69" s="24" t="s">
        <v>22</v>
      </c>
      <c r="D69" s="25" t="s">
        <v>23</v>
      </c>
      <c r="E69" s="25" t="s">
        <v>24</v>
      </c>
      <c r="F69" s="25" t="s">
        <v>25</v>
      </c>
      <c r="G69" s="182" t="s">
        <v>164</v>
      </c>
      <c r="H69" s="183"/>
    </row>
    <row r="70" spans="2:17" ht="22" customHeight="1" thickBot="1" x14ac:dyDescent="0.3">
      <c r="B70" s="50" t="s">
        <v>74</v>
      </c>
      <c r="C70" s="51" t="s">
        <v>75</v>
      </c>
      <c r="D70" s="52">
        <v>56</v>
      </c>
      <c r="E70" s="53">
        <v>0.2</v>
      </c>
      <c r="F70" s="54">
        <v>56.2</v>
      </c>
      <c r="G70" s="211">
        <f>IF((ABS((($K$13-$K$12)/14400)*F70/100))&gt;0.002, ((($K$13-$K$12)/14400)*F70/100), 0)</f>
        <v>0</v>
      </c>
      <c r="H70" s="212" t="e">
        <f>IF((ABS((#REF!-#REF!)*E70/100))&gt;0.1, (#REF!-#REF!)*E70/100, 0)</f>
        <v>#REF!</v>
      </c>
      <c r="I70" s="9"/>
    </row>
    <row r="71" spans="2:17" ht="56.25" customHeight="1" thickBot="1" x14ac:dyDescent="0.3">
      <c r="I71" s="26"/>
    </row>
    <row r="72" spans="2:17" ht="46" customHeight="1" thickBot="1" x14ac:dyDescent="0.35">
      <c r="B72" s="190" t="s">
        <v>81</v>
      </c>
      <c r="C72" s="161"/>
      <c r="D72" s="161"/>
      <c r="E72" s="161"/>
      <c r="F72" s="161"/>
      <c r="G72" s="161"/>
      <c r="H72" s="162"/>
      <c r="I72" s="31"/>
    </row>
    <row r="73" spans="2:17" ht="44.15" customHeight="1" thickBot="1" x14ac:dyDescent="0.35">
      <c r="B73" s="57" t="s">
        <v>21</v>
      </c>
      <c r="C73" s="24" t="s">
        <v>22</v>
      </c>
      <c r="D73" s="25" t="s">
        <v>23</v>
      </c>
      <c r="E73" s="25" t="s">
        <v>82</v>
      </c>
      <c r="F73" s="25" t="s">
        <v>25</v>
      </c>
      <c r="G73" s="182" t="s">
        <v>83</v>
      </c>
      <c r="H73" s="183"/>
      <c r="I73" s="31"/>
    </row>
    <row r="74" spans="2:17" ht="22" customHeight="1" x14ac:dyDescent="0.3">
      <c r="B74" s="58" t="s">
        <v>84</v>
      </c>
      <c r="C74" s="55" t="s">
        <v>85</v>
      </c>
      <c r="D74" s="28">
        <v>9</v>
      </c>
      <c r="E74" s="29">
        <v>0.2</v>
      </c>
      <c r="F74" s="30">
        <v>9.1999999999999993</v>
      </c>
      <c r="G74" s="191">
        <f t="shared" ref="G74:G82" si="4">IF((ABS(($K$13-$K$12)*F74/100))&gt;0.1, ($K$13-$K$12)*F74/100, 0)</f>
        <v>0.55199999999999994</v>
      </c>
      <c r="H74" s="192" t="e">
        <f>IF((ABS((#REF!-#REF!)*E74/100))&gt;0.1, (#REF!-#REF!)*E74/100, 0)</f>
        <v>#REF!</v>
      </c>
      <c r="I74" s="31"/>
    </row>
    <row r="75" spans="2:17" ht="22" customHeight="1" x14ac:dyDescent="0.3">
      <c r="B75" s="59" t="s">
        <v>86</v>
      </c>
      <c r="C75" s="56" t="s">
        <v>87</v>
      </c>
      <c r="D75" s="34">
        <v>9</v>
      </c>
      <c r="E75" s="34">
        <v>0.2</v>
      </c>
      <c r="F75" s="35">
        <v>9.1999999999999993</v>
      </c>
      <c r="G75" s="188">
        <f t="shared" si="4"/>
        <v>0.55199999999999994</v>
      </c>
      <c r="H75" s="189" t="e">
        <f>IF((ABS((#REF!-#REF!)*E75/100))&gt;0.1, (#REF!-#REF!)*E75/100, 0)</f>
        <v>#REF!</v>
      </c>
      <c r="I75" s="31"/>
    </row>
    <row r="76" spans="2:17" ht="22" customHeight="1" x14ac:dyDescent="0.3">
      <c r="B76" s="59" t="s">
        <v>88</v>
      </c>
      <c r="C76" s="56" t="s">
        <v>89</v>
      </c>
      <c r="D76" s="34">
        <v>9</v>
      </c>
      <c r="E76" s="34">
        <v>0.2</v>
      </c>
      <c r="F76" s="35">
        <v>9.1999999999999993</v>
      </c>
      <c r="G76" s="188">
        <f t="shared" si="4"/>
        <v>0.55199999999999994</v>
      </c>
      <c r="H76" s="189" t="e">
        <f>IF((ABS((#REF!-#REF!)*E76/100))&gt;0.1, (#REF!-#REF!)*E76/100, 0)</f>
        <v>#REF!</v>
      </c>
      <c r="I76" s="31"/>
    </row>
    <row r="77" spans="2:17" ht="22" customHeight="1" x14ac:dyDescent="0.3">
      <c r="B77" s="59" t="s">
        <v>90</v>
      </c>
      <c r="C77" s="56" t="s">
        <v>91</v>
      </c>
      <c r="D77" s="34">
        <v>7.5</v>
      </c>
      <c r="E77" s="34">
        <v>0.2</v>
      </c>
      <c r="F77" s="35">
        <v>7.7</v>
      </c>
      <c r="G77" s="188">
        <f t="shared" si="4"/>
        <v>0.46200000000000002</v>
      </c>
      <c r="H77" s="189" t="e">
        <f>IF((ABS((#REF!-#REF!)*E77/100))&gt;0.1, (#REF!-#REF!)*E77/100, 0)</f>
        <v>#REF!</v>
      </c>
      <c r="I77" s="31"/>
    </row>
    <row r="78" spans="2:17" ht="22" customHeight="1" x14ac:dyDescent="0.3">
      <c r="B78" s="59" t="s">
        <v>92</v>
      </c>
      <c r="C78" s="56" t="s">
        <v>93</v>
      </c>
      <c r="D78" s="34">
        <v>7.5</v>
      </c>
      <c r="E78" s="34">
        <v>0.2</v>
      </c>
      <c r="F78" s="35">
        <v>7.7</v>
      </c>
      <c r="G78" s="188">
        <f t="shared" si="4"/>
        <v>0.46200000000000002</v>
      </c>
      <c r="H78" s="189" t="e">
        <f>IF((ABS((#REF!-#REF!)*E78/100))&gt;0.1, (#REF!-#REF!)*E78/100, 0)</f>
        <v>#REF!</v>
      </c>
      <c r="I78" s="31"/>
    </row>
    <row r="79" spans="2:17" ht="22" customHeight="1" x14ac:dyDescent="0.3">
      <c r="B79" s="59" t="s">
        <v>94</v>
      </c>
      <c r="C79" s="56" t="s">
        <v>95</v>
      </c>
      <c r="D79" s="34">
        <v>7.5</v>
      </c>
      <c r="E79" s="34">
        <v>0.2</v>
      </c>
      <c r="F79" s="35">
        <v>7.7</v>
      </c>
      <c r="G79" s="188">
        <f t="shared" si="4"/>
        <v>0.46200000000000002</v>
      </c>
      <c r="H79" s="189" t="e">
        <f>IF((ABS((#REF!-#REF!)*E79/100))&gt;0.1, (#REF!-#REF!)*E79/100, 0)</f>
        <v>#REF!</v>
      </c>
      <c r="I79" s="31"/>
    </row>
    <row r="80" spans="2:17" ht="22" customHeight="1" x14ac:dyDescent="0.3">
      <c r="B80" s="59" t="s">
        <v>96</v>
      </c>
      <c r="C80" s="56" t="s">
        <v>97</v>
      </c>
      <c r="D80" s="34">
        <v>7.5</v>
      </c>
      <c r="E80" s="34">
        <v>0.2</v>
      </c>
      <c r="F80" s="35">
        <v>7.7</v>
      </c>
      <c r="G80" s="188">
        <f t="shared" si="4"/>
        <v>0.46200000000000002</v>
      </c>
      <c r="H80" s="189" t="e">
        <f>IF((ABS((#REF!-#REF!)*E80/100))&gt;0.1, (#REF!-#REF!)*E80/100, 0)</f>
        <v>#REF!</v>
      </c>
      <c r="I80" s="31"/>
    </row>
    <row r="81" spans="2:14" ht="22" customHeight="1" x14ac:dyDescent="0.25">
      <c r="B81" s="59" t="s">
        <v>158</v>
      </c>
      <c r="C81" s="56" t="s">
        <v>159</v>
      </c>
      <c r="D81" s="120">
        <v>13.5</v>
      </c>
      <c r="E81" s="120">
        <v>0.2</v>
      </c>
      <c r="F81" s="121">
        <v>13.7</v>
      </c>
      <c r="G81" s="188">
        <f t="shared" si="4"/>
        <v>0.82199999999999984</v>
      </c>
      <c r="H81" s="189" t="e">
        <f>IF((ABS((#REF!-#REF!)*E81/100))&gt;0.1, (#REF!-#REF!)*E81/100, 0)</f>
        <v>#REF!</v>
      </c>
    </row>
    <row r="82" spans="2:14" ht="22" customHeight="1" thickBot="1" x14ac:dyDescent="0.3">
      <c r="B82" s="13" t="s">
        <v>98</v>
      </c>
      <c r="C82" s="60" t="s">
        <v>160</v>
      </c>
      <c r="D82" s="122">
        <v>12</v>
      </c>
      <c r="E82" s="122">
        <v>0.2</v>
      </c>
      <c r="F82" s="123">
        <v>12.2</v>
      </c>
      <c r="G82" s="186">
        <f t="shared" si="4"/>
        <v>0.73199999999999987</v>
      </c>
      <c r="H82" s="187" t="e">
        <f>IF((ABS((#REF!-#REF!)*E82/100))&gt;0.1, (#REF!-#REF!)*E82/100, 0)</f>
        <v>#REF!</v>
      </c>
      <c r="I82" s="9"/>
    </row>
    <row r="83" spans="2:14" ht="56.25" customHeight="1" thickBot="1" x14ac:dyDescent="0.3">
      <c r="I83" s="26"/>
    </row>
    <row r="84" spans="2:14" ht="46" customHeight="1" thickBot="1" x14ac:dyDescent="0.35">
      <c r="B84" s="190" t="s">
        <v>99</v>
      </c>
      <c r="C84" s="161"/>
      <c r="D84" s="161"/>
      <c r="E84" s="161"/>
      <c r="F84" s="161"/>
      <c r="G84" s="161"/>
      <c r="H84" s="162"/>
      <c r="I84" s="31"/>
    </row>
    <row r="85" spans="2:14" ht="43.5" customHeight="1" thickBot="1" x14ac:dyDescent="0.35">
      <c r="B85" s="57" t="s">
        <v>21</v>
      </c>
      <c r="C85" s="24" t="s">
        <v>22</v>
      </c>
      <c r="D85" s="25" t="s">
        <v>23</v>
      </c>
      <c r="E85" s="25" t="s">
        <v>82</v>
      </c>
      <c r="F85" s="25" t="s">
        <v>25</v>
      </c>
      <c r="G85" s="182" t="s">
        <v>83</v>
      </c>
      <c r="H85" s="183"/>
      <c r="I85" s="31"/>
    </row>
    <row r="86" spans="2:14" ht="22" customHeight="1" x14ac:dyDescent="0.25">
      <c r="B86" s="63" t="s">
        <v>100</v>
      </c>
      <c r="C86" s="64" t="s">
        <v>101</v>
      </c>
      <c r="D86" s="65">
        <v>6.5</v>
      </c>
      <c r="E86" s="66">
        <v>1</v>
      </c>
      <c r="F86" s="67">
        <v>7.5</v>
      </c>
      <c r="G86" s="184">
        <f>IF((ABS(($K$13-$K$12)*F86/100))&gt;0.1, ($K$13-$K$12)*F86/100, 0)</f>
        <v>0.45</v>
      </c>
      <c r="H86" s="185" t="e">
        <f>IF((ABS((#REF!-#REF!)*E86/100))&gt;0.1, (#REF!-#REF!)*E86/100, 0)</f>
        <v>#REF!</v>
      </c>
    </row>
    <row r="87" spans="2:14" ht="22" customHeight="1" thickBot="1" x14ac:dyDescent="0.3">
      <c r="B87" s="68" t="s">
        <v>102</v>
      </c>
      <c r="C87" s="60" t="s">
        <v>103</v>
      </c>
      <c r="D87" s="61">
        <v>6.5</v>
      </c>
      <c r="E87" s="61">
        <v>1</v>
      </c>
      <c r="F87" s="62">
        <v>7.5</v>
      </c>
      <c r="G87" s="186">
        <f>IF((ABS(($K$13-$K$12)*F87/100))&gt;0.1, ($K$13-$K$12)*F87/100, 0)</f>
        <v>0.45</v>
      </c>
      <c r="H87" s="187" t="e">
        <f>IF((ABS((#REF!-#REF!)*E87/100))&gt;0.1, (#REF!-#REF!)*E87/100, 0)</f>
        <v>#REF!</v>
      </c>
    </row>
    <row r="88" spans="2:14" ht="43.5" customHeight="1" thickBot="1" x14ac:dyDescent="0.3"/>
    <row r="89" spans="2:14" ht="30" customHeight="1" thickBot="1" x14ac:dyDescent="0.3">
      <c r="B89" s="172" t="s">
        <v>104</v>
      </c>
      <c r="C89" s="173"/>
      <c r="D89" s="173"/>
      <c r="E89" s="173"/>
      <c r="F89" s="173"/>
      <c r="G89" s="173"/>
      <c r="H89" s="174"/>
    </row>
    <row r="90" spans="2:14" ht="71.150000000000006" customHeight="1" thickBot="1" x14ac:dyDescent="0.3">
      <c r="B90" s="160" t="s">
        <v>167</v>
      </c>
      <c r="C90" s="161"/>
      <c r="D90" s="161"/>
      <c r="E90" s="161"/>
      <c r="F90" s="161"/>
      <c r="G90" s="161"/>
      <c r="H90" s="162"/>
    </row>
    <row r="91" spans="2:14" ht="22" customHeight="1" thickBot="1" x14ac:dyDescent="0.3">
      <c r="B91" s="156"/>
      <c r="C91" s="156"/>
      <c r="D91" s="156"/>
      <c r="E91" s="156"/>
      <c r="F91" s="156"/>
      <c r="G91" s="156"/>
      <c r="H91" s="156"/>
    </row>
    <row r="92" spans="2:14" ht="41.5" customHeight="1" x14ac:dyDescent="0.25">
      <c r="B92" s="163" t="s">
        <v>146</v>
      </c>
      <c r="C92" s="131" t="s">
        <v>105</v>
      </c>
      <c r="D92" s="69" t="s">
        <v>106</v>
      </c>
      <c r="E92" s="175" t="s">
        <v>107</v>
      </c>
      <c r="F92" s="175"/>
      <c r="G92" s="176" t="s">
        <v>108</v>
      </c>
      <c r="H92" s="177"/>
    </row>
    <row r="93" spans="2:14" ht="33" customHeight="1" thickBot="1" x14ac:dyDescent="0.3">
      <c r="B93" s="164"/>
      <c r="C93" s="181">
        <v>235</v>
      </c>
      <c r="D93" s="181"/>
      <c r="E93" s="181"/>
      <c r="F93" s="181"/>
      <c r="G93" s="178"/>
      <c r="H93" s="179"/>
    </row>
    <row r="94" spans="2:14" s="70" customFormat="1" ht="33" customHeight="1" x14ac:dyDescent="0.35">
      <c r="B94" s="156"/>
      <c r="C94" s="156"/>
      <c r="D94" s="156"/>
      <c r="E94" s="156"/>
      <c r="F94" s="156"/>
      <c r="G94" s="156"/>
      <c r="H94" s="156"/>
      <c r="J94" s="10"/>
      <c r="K94" s="10"/>
      <c r="L94" s="10"/>
      <c r="M94" s="1"/>
      <c r="N94" s="1"/>
    </row>
    <row r="95" spans="2:14" s="70" customFormat="1" ht="33" customHeight="1" x14ac:dyDescent="0.35">
      <c r="B95" s="157" t="s">
        <v>147</v>
      </c>
      <c r="C95" s="157"/>
      <c r="D95" s="157"/>
      <c r="E95" s="157"/>
      <c r="F95" s="157"/>
      <c r="G95" s="157"/>
      <c r="H95" s="157"/>
      <c r="J95" s="10"/>
      <c r="K95" s="10"/>
      <c r="L95" s="10"/>
      <c r="M95" s="1"/>
      <c r="N95" s="1"/>
    </row>
    <row r="96" spans="2:14" s="70" customFormat="1" ht="40.5" customHeight="1" x14ac:dyDescent="0.35">
      <c r="B96" s="158" t="s">
        <v>109</v>
      </c>
      <c r="C96" s="158"/>
      <c r="E96" s="71"/>
      <c r="F96" s="71"/>
      <c r="G96" s="71"/>
      <c r="H96" s="71"/>
      <c r="J96" s="10"/>
      <c r="K96" s="10"/>
      <c r="L96" s="10"/>
      <c r="M96" s="1"/>
      <c r="N96" s="1"/>
    </row>
    <row r="97" spans="2:17" s="70" customFormat="1" ht="33" customHeight="1" x14ac:dyDescent="0.35">
      <c r="C97" s="95" t="str">
        <f>CONCATENATE(" $3.000"," +")</f>
        <v xml:space="preserve"> $3.000 +</v>
      </c>
      <c r="D97" s="96">
        <f>G21</f>
        <v>2.5582978723404252E-2</v>
      </c>
      <c r="E97" s="97" t="s">
        <v>140</v>
      </c>
      <c r="F97" s="72">
        <f>(3+G21)</f>
        <v>3.0255829787234041</v>
      </c>
      <c r="G97" s="16"/>
      <c r="H97" s="16"/>
      <c r="J97" s="10"/>
      <c r="K97" s="10"/>
      <c r="L97" s="10"/>
      <c r="M97" s="1"/>
      <c r="N97" s="1"/>
    </row>
    <row r="98" spans="2:17" ht="43.5" customHeight="1" x14ac:dyDescent="0.4">
      <c r="B98" s="159" t="s">
        <v>141</v>
      </c>
      <c r="C98" s="159"/>
      <c r="D98" s="98">
        <f>F97</f>
        <v>3.0255829787234041</v>
      </c>
      <c r="E98" s="73" t="s">
        <v>110</v>
      </c>
      <c r="F98" s="70"/>
      <c r="G98" s="16"/>
      <c r="H98" s="16"/>
    </row>
    <row r="99" spans="2:17" ht="31.5" customHeight="1" thickBot="1" x14ac:dyDescent="0.4">
      <c r="B99" s="70"/>
      <c r="C99" s="70"/>
      <c r="D99" s="72"/>
      <c r="E99" s="16"/>
      <c r="F99" s="16"/>
      <c r="G99" s="16"/>
      <c r="H99" s="16"/>
      <c r="I99" s="9"/>
      <c r="P99" s="21"/>
      <c r="Q99" s="21"/>
    </row>
    <row r="100" spans="2:17" ht="30" customHeight="1" thickBot="1" x14ac:dyDescent="0.3">
      <c r="B100" s="172" t="s">
        <v>104</v>
      </c>
      <c r="C100" s="173"/>
      <c r="D100" s="173"/>
      <c r="E100" s="173"/>
      <c r="F100" s="173"/>
      <c r="G100" s="173"/>
      <c r="H100" s="174"/>
    </row>
    <row r="101" spans="2:17" ht="71.150000000000006" customHeight="1" thickBot="1" x14ac:dyDescent="0.3">
      <c r="B101" s="160" t="s">
        <v>165</v>
      </c>
      <c r="C101" s="161"/>
      <c r="D101" s="161"/>
      <c r="E101" s="161"/>
      <c r="F101" s="161"/>
      <c r="G101" s="161"/>
      <c r="H101" s="162"/>
    </row>
    <row r="102" spans="2:17" ht="22" customHeight="1" thickBot="1" x14ac:dyDescent="0.3">
      <c r="B102" s="156"/>
      <c r="C102" s="156"/>
      <c r="D102" s="156"/>
      <c r="E102" s="156"/>
      <c r="F102" s="156"/>
      <c r="G102" s="156"/>
      <c r="H102" s="156"/>
    </row>
    <row r="103" spans="2:17" ht="41.5" customHeight="1" x14ac:dyDescent="0.25">
      <c r="B103" s="163" t="s">
        <v>166</v>
      </c>
      <c r="C103" s="131" t="s">
        <v>105</v>
      </c>
      <c r="D103" s="69" t="s">
        <v>106</v>
      </c>
      <c r="E103" s="175" t="s">
        <v>107</v>
      </c>
      <c r="F103" s="175"/>
      <c r="G103" s="176" t="s">
        <v>108</v>
      </c>
      <c r="H103" s="177"/>
    </row>
    <row r="104" spans="2:17" ht="33" customHeight="1" thickBot="1" x14ac:dyDescent="0.3">
      <c r="B104" s="164"/>
      <c r="C104" s="181">
        <v>2000</v>
      </c>
      <c r="D104" s="181"/>
      <c r="E104" s="181"/>
      <c r="F104" s="181"/>
      <c r="G104" s="178"/>
      <c r="H104" s="179"/>
    </row>
    <row r="105" spans="2:17" s="70" customFormat="1" ht="33" customHeight="1" x14ac:dyDescent="0.35">
      <c r="B105" s="156"/>
      <c r="C105" s="156"/>
      <c r="D105" s="156"/>
      <c r="E105" s="156"/>
      <c r="F105" s="156"/>
      <c r="G105" s="156"/>
      <c r="H105" s="156"/>
      <c r="J105" s="10"/>
      <c r="K105" s="10"/>
      <c r="L105" s="10"/>
      <c r="M105" s="1"/>
      <c r="N105" s="1"/>
    </row>
    <row r="106" spans="2:17" s="70" customFormat="1" ht="33" customHeight="1" x14ac:dyDescent="0.35">
      <c r="B106" s="157" t="s">
        <v>168</v>
      </c>
      <c r="C106" s="157"/>
      <c r="D106" s="157"/>
      <c r="E106" s="157"/>
      <c r="F106" s="157"/>
      <c r="G106" s="157"/>
      <c r="H106" s="157"/>
      <c r="J106" s="10"/>
      <c r="K106" s="10"/>
      <c r="L106" s="10"/>
      <c r="M106" s="1"/>
      <c r="N106" s="1"/>
    </row>
    <row r="107" spans="2:17" s="70" customFormat="1" ht="40.5" customHeight="1" x14ac:dyDescent="0.35">
      <c r="B107" s="158" t="s">
        <v>109</v>
      </c>
      <c r="C107" s="158"/>
      <c r="E107" s="71"/>
      <c r="F107" s="71"/>
      <c r="G107" s="71"/>
      <c r="H107" s="71"/>
      <c r="J107" s="10"/>
      <c r="K107" s="10"/>
      <c r="L107" s="10"/>
      <c r="M107" s="1"/>
      <c r="N107" s="1"/>
    </row>
    <row r="108" spans="2:17" s="70" customFormat="1" ht="33" customHeight="1" x14ac:dyDescent="0.35">
      <c r="C108" s="95" t="str">
        <f>CONCATENATE(" $0.550"," +")</f>
        <v xml:space="preserve"> $0.550 +</v>
      </c>
      <c r="D108" s="96">
        <f>G57</f>
        <v>1.98E-3</v>
      </c>
      <c r="E108" s="97" t="s">
        <v>140</v>
      </c>
      <c r="F108" s="72">
        <f>(0.55+G57)</f>
        <v>0.55198000000000003</v>
      </c>
      <c r="G108" s="16"/>
      <c r="H108" s="16"/>
      <c r="J108" s="10"/>
      <c r="K108" s="10"/>
      <c r="L108" s="10"/>
      <c r="M108" s="1"/>
      <c r="N108" s="1"/>
    </row>
    <row r="109" spans="2:17" ht="43.5" customHeight="1" x14ac:dyDescent="0.4">
      <c r="B109" s="159" t="s">
        <v>141</v>
      </c>
      <c r="C109" s="159"/>
      <c r="D109" s="98">
        <f>F108</f>
        <v>0.55198000000000003</v>
      </c>
      <c r="E109" s="73" t="s">
        <v>116</v>
      </c>
      <c r="F109" s="70"/>
      <c r="G109" s="16"/>
      <c r="H109" s="16"/>
    </row>
    <row r="110" spans="2:17" ht="31.5" customHeight="1" thickBot="1" x14ac:dyDescent="0.4">
      <c r="B110" s="70"/>
      <c r="C110" s="70"/>
      <c r="D110" s="72"/>
      <c r="E110" s="16"/>
      <c r="F110" s="16"/>
      <c r="G110" s="16"/>
      <c r="H110" s="16"/>
      <c r="I110" s="9"/>
      <c r="P110" s="21"/>
      <c r="Q110" s="21"/>
    </row>
    <row r="111" spans="2:17" ht="30" customHeight="1" thickBot="1" x14ac:dyDescent="0.3">
      <c r="B111" s="172" t="s">
        <v>104</v>
      </c>
      <c r="C111" s="173"/>
      <c r="D111" s="173"/>
      <c r="E111" s="173"/>
      <c r="F111" s="173"/>
      <c r="G111" s="173"/>
      <c r="H111" s="174"/>
    </row>
    <row r="112" spans="2:17" ht="71.150000000000006" customHeight="1" thickBot="1" x14ac:dyDescent="0.3">
      <c r="B112" s="160" t="s">
        <v>111</v>
      </c>
      <c r="C112" s="161"/>
      <c r="D112" s="161"/>
      <c r="E112" s="161"/>
      <c r="F112" s="161"/>
      <c r="G112" s="161"/>
      <c r="H112" s="162"/>
    </row>
    <row r="113" spans="2:17" ht="15.65" customHeight="1" thickBot="1" x14ac:dyDescent="0.3">
      <c r="B113" s="156"/>
      <c r="C113" s="156"/>
      <c r="D113" s="156"/>
      <c r="E113" s="156"/>
      <c r="F113" s="156"/>
      <c r="G113" s="156"/>
      <c r="H113" s="156"/>
    </row>
    <row r="114" spans="2:17" ht="38.5" customHeight="1" x14ac:dyDescent="0.25">
      <c r="B114" s="163" t="s">
        <v>145</v>
      </c>
      <c r="C114" s="131" t="s">
        <v>105</v>
      </c>
      <c r="D114" s="69" t="s">
        <v>106</v>
      </c>
      <c r="E114" s="175" t="s">
        <v>107</v>
      </c>
      <c r="F114" s="175"/>
      <c r="G114" s="176" t="s">
        <v>112</v>
      </c>
      <c r="H114" s="177"/>
    </row>
    <row r="115" spans="2:17" ht="33" customHeight="1" thickBot="1" x14ac:dyDescent="0.3">
      <c r="B115" s="164"/>
      <c r="C115" s="181">
        <v>235</v>
      </c>
      <c r="D115" s="181"/>
      <c r="E115" s="181"/>
      <c r="F115" s="181"/>
      <c r="G115" s="178"/>
      <c r="H115" s="179"/>
    </row>
    <row r="116" spans="2:17" s="70" customFormat="1" ht="33" customHeight="1" x14ac:dyDescent="0.35">
      <c r="B116" s="156"/>
      <c r="C116" s="156"/>
      <c r="D116" s="156"/>
      <c r="E116" s="156"/>
      <c r="F116" s="156"/>
      <c r="G116" s="156"/>
      <c r="H116" s="156"/>
      <c r="J116" s="10"/>
      <c r="K116" s="10"/>
      <c r="L116" s="10"/>
      <c r="M116" s="1"/>
      <c r="N116" s="1"/>
    </row>
    <row r="117" spans="2:17" s="70" customFormat="1" ht="33" customHeight="1" x14ac:dyDescent="0.35">
      <c r="B117" s="157" t="s">
        <v>113</v>
      </c>
      <c r="C117" s="157"/>
      <c r="D117" s="157"/>
      <c r="E117" s="157"/>
      <c r="F117" s="157"/>
      <c r="G117" s="157"/>
      <c r="H117" s="157"/>
      <c r="J117" s="10"/>
      <c r="K117" s="10"/>
      <c r="L117" s="10"/>
      <c r="M117" s="1"/>
      <c r="N117" s="1"/>
    </row>
    <row r="118" spans="2:17" s="70" customFormat="1" ht="40.5" customHeight="1" x14ac:dyDescent="0.35">
      <c r="B118" s="158" t="s">
        <v>109</v>
      </c>
      <c r="C118" s="158"/>
      <c r="E118" s="71"/>
      <c r="F118" s="71"/>
      <c r="G118" s="71"/>
      <c r="H118" s="71"/>
      <c r="J118" s="10"/>
      <c r="K118" s="10"/>
      <c r="L118" s="10"/>
      <c r="M118" s="1"/>
      <c r="N118" s="1"/>
    </row>
    <row r="119" spans="2:17" s="70" customFormat="1" ht="33" customHeight="1" x14ac:dyDescent="0.35">
      <c r="C119" s="95" t="str">
        <f>CONCATENATE(" $45.000"," +")</f>
        <v xml:space="preserve"> $45.000 +</v>
      </c>
      <c r="D119" s="96">
        <f>G61</f>
        <v>1.4348936170212765E-2</v>
      </c>
      <c r="E119" s="97" t="s">
        <v>140</v>
      </c>
      <c r="F119" s="72">
        <f>(45+G61)</f>
        <v>45.014348936170215</v>
      </c>
      <c r="G119" s="16"/>
      <c r="H119" s="16"/>
      <c r="J119" s="10"/>
      <c r="K119" s="10"/>
      <c r="L119" s="10"/>
      <c r="M119" s="1"/>
      <c r="N119" s="1"/>
    </row>
    <row r="120" spans="2:17" ht="43.5" customHeight="1" x14ac:dyDescent="0.4">
      <c r="B120" s="159" t="s">
        <v>141</v>
      </c>
      <c r="C120" s="159"/>
      <c r="D120" s="98">
        <f>F119</f>
        <v>45.014348936170215</v>
      </c>
      <c r="E120" s="73" t="s">
        <v>110</v>
      </c>
      <c r="F120" s="70"/>
      <c r="G120" s="16"/>
      <c r="H120" s="16"/>
    </row>
    <row r="121" spans="2:17" ht="33" customHeight="1" thickBot="1" x14ac:dyDescent="0.4">
      <c r="B121" s="70"/>
      <c r="C121" s="70"/>
      <c r="D121" s="72"/>
      <c r="E121" s="16"/>
      <c r="F121" s="16"/>
      <c r="G121" s="16"/>
      <c r="H121" s="16"/>
      <c r="I121" s="9"/>
      <c r="P121" s="21"/>
      <c r="Q121" s="21"/>
    </row>
    <row r="122" spans="2:17" ht="30" customHeight="1" thickBot="1" x14ac:dyDescent="0.3">
      <c r="B122" s="172" t="s">
        <v>104</v>
      </c>
      <c r="C122" s="173"/>
      <c r="D122" s="173"/>
      <c r="E122" s="173"/>
      <c r="F122" s="173"/>
      <c r="G122" s="173"/>
      <c r="H122" s="174"/>
    </row>
    <row r="123" spans="2:17" ht="71.150000000000006" customHeight="1" thickBot="1" x14ac:dyDescent="0.3">
      <c r="B123" s="160" t="s">
        <v>114</v>
      </c>
      <c r="C123" s="161"/>
      <c r="D123" s="161"/>
      <c r="E123" s="161"/>
      <c r="F123" s="161"/>
      <c r="G123" s="161"/>
      <c r="H123" s="162"/>
    </row>
    <row r="124" spans="2:17" ht="18" customHeight="1" thickBot="1" x14ac:dyDescent="0.3">
      <c r="B124" s="156"/>
      <c r="C124" s="156"/>
      <c r="D124" s="156"/>
      <c r="E124" s="156"/>
      <c r="F124" s="156"/>
      <c r="G124" s="156"/>
      <c r="H124" s="156"/>
    </row>
    <row r="125" spans="2:17" ht="33.65" customHeight="1" x14ac:dyDescent="0.25">
      <c r="B125" s="163" t="s">
        <v>144</v>
      </c>
      <c r="C125" s="131" t="s">
        <v>105</v>
      </c>
      <c r="D125" s="69" t="s">
        <v>106</v>
      </c>
      <c r="E125" s="175" t="s">
        <v>107</v>
      </c>
      <c r="F125" s="175"/>
      <c r="G125" s="176" t="s">
        <v>112</v>
      </c>
      <c r="H125" s="177"/>
    </row>
    <row r="126" spans="2:17" ht="33" customHeight="1" thickBot="1" x14ac:dyDescent="0.3">
      <c r="B126" s="164"/>
      <c r="C126" s="181">
        <v>2000</v>
      </c>
      <c r="D126" s="181"/>
      <c r="E126" s="181"/>
      <c r="F126" s="181"/>
      <c r="G126" s="178"/>
      <c r="H126" s="179"/>
    </row>
    <row r="127" spans="2:17" s="70" customFormat="1" ht="33" customHeight="1" x14ac:dyDescent="0.35">
      <c r="B127" s="156"/>
      <c r="C127" s="156"/>
      <c r="D127" s="156"/>
      <c r="E127" s="156"/>
      <c r="F127" s="156"/>
      <c r="G127" s="156"/>
      <c r="H127" s="156"/>
      <c r="J127" s="10"/>
      <c r="K127" s="10"/>
      <c r="L127" s="10"/>
      <c r="M127" s="1"/>
      <c r="N127" s="1"/>
    </row>
    <row r="128" spans="2:17" s="70" customFormat="1" ht="33" customHeight="1" x14ac:dyDescent="0.35">
      <c r="B128" s="157" t="s">
        <v>115</v>
      </c>
      <c r="C128" s="157"/>
      <c r="D128" s="157"/>
      <c r="E128" s="157"/>
      <c r="F128" s="157"/>
      <c r="G128" s="157"/>
      <c r="H128" s="157"/>
      <c r="J128" s="10"/>
      <c r="K128" s="10"/>
      <c r="L128" s="10"/>
      <c r="M128" s="1"/>
      <c r="N128" s="1"/>
    </row>
    <row r="129" spans="2:17" s="70" customFormat="1" ht="40.5" customHeight="1" x14ac:dyDescent="0.35">
      <c r="B129" s="158" t="s">
        <v>109</v>
      </c>
      <c r="C129" s="158"/>
      <c r="E129" s="71"/>
      <c r="F129" s="71"/>
      <c r="G129" s="71"/>
      <c r="H129" s="71"/>
      <c r="J129" s="10"/>
      <c r="K129" s="10"/>
      <c r="L129" s="10"/>
      <c r="M129" s="1"/>
      <c r="N129" s="1"/>
    </row>
    <row r="130" spans="2:17" s="70" customFormat="1" ht="33" customHeight="1" x14ac:dyDescent="0.35">
      <c r="C130" s="95" t="str">
        <f>CONCATENATE(" $45.000"," +")</f>
        <v xml:space="preserve"> $45.000 +</v>
      </c>
      <c r="D130" s="96">
        <f>G67</f>
        <v>1.206E-3</v>
      </c>
      <c r="E130" s="97" t="s">
        <v>140</v>
      </c>
      <c r="F130" s="72">
        <f>(45+G67)</f>
        <v>45.001206000000003</v>
      </c>
      <c r="G130" s="16"/>
      <c r="H130" s="16"/>
      <c r="J130" s="10"/>
      <c r="K130" s="10"/>
      <c r="L130" s="10"/>
      <c r="M130" s="1"/>
      <c r="N130" s="1"/>
    </row>
    <row r="131" spans="2:17" ht="43.5" customHeight="1" x14ac:dyDescent="0.4">
      <c r="B131" s="159" t="s">
        <v>141</v>
      </c>
      <c r="C131" s="159"/>
      <c r="D131" s="98">
        <f>F130</f>
        <v>45.001206000000003</v>
      </c>
      <c r="E131" s="73" t="s">
        <v>116</v>
      </c>
      <c r="F131" s="70"/>
      <c r="G131" s="16"/>
      <c r="H131" s="16"/>
    </row>
    <row r="132" spans="2:17" ht="34" customHeight="1" thickBot="1" x14ac:dyDescent="0.4">
      <c r="B132" s="70"/>
      <c r="C132" s="70"/>
      <c r="D132" s="72"/>
      <c r="E132" s="16"/>
      <c r="F132" s="16"/>
      <c r="G132" s="16"/>
      <c r="H132" s="16"/>
      <c r="I132" s="9"/>
      <c r="P132" s="21"/>
      <c r="Q132" s="21"/>
    </row>
    <row r="133" spans="2:17" ht="30" customHeight="1" thickBot="1" x14ac:dyDescent="0.3">
      <c r="B133" s="172" t="s">
        <v>104</v>
      </c>
      <c r="C133" s="173"/>
      <c r="D133" s="173"/>
      <c r="E133" s="173"/>
      <c r="F133" s="173"/>
      <c r="G133" s="173"/>
      <c r="H133" s="174"/>
    </row>
    <row r="134" spans="2:17" ht="71.150000000000006" customHeight="1" thickBot="1" x14ac:dyDescent="0.3">
      <c r="B134" s="160" t="s">
        <v>117</v>
      </c>
      <c r="C134" s="161"/>
      <c r="D134" s="161"/>
      <c r="E134" s="161"/>
      <c r="F134" s="161"/>
      <c r="G134" s="161"/>
      <c r="H134" s="162"/>
    </row>
    <row r="135" spans="2:17" ht="26.15" customHeight="1" thickBot="1" x14ac:dyDescent="0.3">
      <c r="B135" s="156"/>
      <c r="C135" s="156"/>
      <c r="D135" s="156"/>
      <c r="E135" s="156"/>
      <c r="F135" s="156"/>
      <c r="G135" s="156"/>
      <c r="H135" s="156"/>
    </row>
    <row r="136" spans="2:17" ht="69" customHeight="1" x14ac:dyDescent="0.25">
      <c r="B136" s="163" t="s">
        <v>143</v>
      </c>
      <c r="C136" s="131" t="s">
        <v>105</v>
      </c>
      <c r="D136" s="69" t="s">
        <v>106</v>
      </c>
      <c r="E136" s="175" t="s">
        <v>107</v>
      </c>
      <c r="F136" s="175"/>
      <c r="G136" s="176" t="s">
        <v>108</v>
      </c>
      <c r="H136" s="177"/>
    </row>
    <row r="137" spans="2:17" ht="33" customHeight="1" thickBot="1" x14ac:dyDescent="0.3">
      <c r="B137" s="164"/>
      <c r="C137" s="180">
        <v>14400</v>
      </c>
      <c r="D137" s="181"/>
      <c r="E137" s="181"/>
      <c r="F137" s="181"/>
      <c r="G137" s="178"/>
      <c r="H137" s="179"/>
    </row>
    <row r="138" spans="2:17" s="70" customFormat="1" ht="33" customHeight="1" x14ac:dyDescent="0.35">
      <c r="B138" s="156"/>
      <c r="C138" s="156"/>
      <c r="D138" s="156"/>
      <c r="E138" s="156"/>
      <c r="F138" s="156"/>
      <c r="G138" s="156"/>
      <c r="H138" s="156"/>
      <c r="J138" s="10"/>
      <c r="K138" s="10"/>
      <c r="L138" s="10"/>
      <c r="M138" s="1"/>
      <c r="N138" s="1"/>
    </row>
    <row r="139" spans="2:17" s="70" customFormat="1" ht="33" customHeight="1" x14ac:dyDescent="0.35">
      <c r="B139" s="157" t="s">
        <v>148</v>
      </c>
      <c r="C139" s="157"/>
      <c r="D139" s="157"/>
      <c r="E139" s="157"/>
      <c r="F139" s="157"/>
      <c r="G139" s="157"/>
      <c r="H139" s="157"/>
      <c r="J139" s="10"/>
      <c r="K139" s="10"/>
      <c r="L139" s="10"/>
      <c r="M139" s="1"/>
      <c r="N139" s="1"/>
    </row>
    <row r="140" spans="2:17" s="70" customFormat="1" ht="40.5" customHeight="1" x14ac:dyDescent="0.35">
      <c r="B140" s="158" t="s">
        <v>109</v>
      </c>
      <c r="C140" s="158"/>
      <c r="E140" s="71"/>
      <c r="F140" s="71"/>
      <c r="G140" s="71"/>
      <c r="H140" s="71"/>
      <c r="J140" s="10"/>
      <c r="K140" s="10"/>
      <c r="L140" s="10"/>
      <c r="M140" s="1"/>
      <c r="N140" s="1"/>
    </row>
    <row r="141" spans="2:17" s="70" customFormat="1" ht="33" customHeight="1" x14ac:dyDescent="0.35">
      <c r="C141" s="95" t="str">
        <f>CONCATENATE(" $1,500.000"," +")</f>
        <v xml:space="preserve"> $1,500.000 +</v>
      </c>
      <c r="D141" s="96">
        <f>G70</f>
        <v>0</v>
      </c>
      <c r="E141" s="97" t="s">
        <v>140</v>
      </c>
      <c r="F141" s="72">
        <f>(1500+G70)</f>
        <v>1500</v>
      </c>
      <c r="G141" s="16"/>
      <c r="H141" s="16"/>
      <c r="J141" s="10"/>
      <c r="K141" s="10"/>
      <c r="L141" s="10"/>
      <c r="M141" s="1"/>
      <c r="N141" s="1"/>
    </row>
    <row r="142" spans="2:17" ht="43.5" customHeight="1" x14ac:dyDescent="0.4">
      <c r="B142" s="159" t="s">
        <v>141</v>
      </c>
      <c r="C142" s="159"/>
      <c r="D142" s="98">
        <f>F141</f>
        <v>1500</v>
      </c>
      <c r="E142" s="171" t="s">
        <v>118</v>
      </c>
      <c r="F142" s="171"/>
      <c r="G142" s="16"/>
      <c r="H142" s="70"/>
    </row>
    <row r="143" spans="2:17" ht="27" customHeight="1" thickBot="1" x14ac:dyDescent="0.4">
      <c r="B143" s="70"/>
      <c r="C143" s="70"/>
      <c r="D143" s="72"/>
      <c r="E143" s="16"/>
      <c r="F143" s="16"/>
      <c r="G143" s="16"/>
      <c r="H143" s="16"/>
      <c r="I143" s="9"/>
      <c r="P143" s="21"/>
      <c r="Q143" s="21"/>
    </row>
    <row r="144" spans="2:17" ht="30" customHeight="1" thickBot="1" x14ac:dyDescent="0.3">
      <c r="B144" s="172" t="s">
        <v>104</v>
      </c>
      <c r="C144" s="173"/>
      <c r="D144" s="173"/>
      <c r="E144" s="173"/>
      <c r="F144" s="173"/>
      <c r="G144" s="173"/>
      <c r="H144" s="174"/>
    </row>
    <row r="145" spans="2:15" ht="71.150000000000006" customHeight="1" thickBot="1" x14ac:dyDescent="0.3">
      <c r="B145" s="160" t="s">
        <v>150</v>
      </c>
      <c r="C145" s="161"/>
      <c r="D145" s="161"/>
      <c r="E145" s="161"/>
      <c r="F145" s="161"/>
      <c r="G145" s="161"/>
      <c r="H145" s="162"/>
    </row>
    <row r="146" spans="2:15" ht="23.15" customHeight="1" thickBot="1" x14ac:dyDescent="0.3">
      <c r="B146" s="156"/>
      <c r="C146" s="156"/>
      <c r="D146" s="156"/>
      <c r="E146" s="156"/>
      <c r="F146" s="156"/>
      <c r="G146" s="156"/>
      <c r="H146" s="156"/>
    </row>
    <row r="147" spans="2:15" ht="18.75" customHeight="1" x14ac:dyDescent="0.25">
      <c r="B147" s="163" t="s">
        <v>142</v>
      </c>
      <c r="C147" s="165" t="s">
        <v>105</v>
      </c>
      <c r="D147" s="167" t="s">
        <v>106</v>
      </c>
      <c r="E147" s="165" t="s">
        <v>107</v>
      </c>
      <c r="F147" s="165"/>
      <c r="G147" s="165" t="s">
        <v>108</v>
      </c>
      <c r="H147" s="169"/>
    </row>
    <row r="148" spans="2:15" ht="33" customHeight="1" thickBot="1" x14ac:dyDescent="0.3">
      <c r="B148" s="164"/>
      <c r="C148" s="166"/>
      <c r="D148" s="168"/>
      <c r="E148" s="166"/>
      <c r="F148" s="166"/>
      <c r="G148" s="166"/>
      <c r="H148" s="170"/>
    </row>
    <row r="149" spans="2:15" s="70" customFormat="1" ht="33" customHeight="1" x14ac:dyDescent="0.35">
      <c r="B149" s="156"/>
      <c r="C149" s="156"/>
      <c r="D149" s="156"/>
      <c r="E149" s="156"/>
      <c r="F149" s="156"/>
      <c r="G149" s="156"/>
      <c r="H149" s="156"/>
      <c r="J149" s="10"/>
      <c r="K149" s="10"/>
      <c r="L149" s="10"/>
      <c r="M149" s="1"/>
      <c r="N149" s="1"/>
    </row>
    <row r="150" spans="2:15" s="70" customFormat="1" ht="33" customHeight="1" x14ac:dyDescent="0.35">
      <c r="B150" s="157" t="s">
        <v>149</v>
      </c>
      <c r="C150" s="157"/>
      <c r="D150" s="157"/>
      <c r="E150" s="157"/>
      <c r="F150" s="157"/>
      <c r="G150" s="157"/>
      <c r="H150" s="157"/>
      <c r="J150" s="10"/>
      <c r="K150" s="10"/>
      <c r="L150" s="10"/>
      <c r="M150" s="1"/>
      <c r="N150" s="1"/>
    </row>
    <row r="151" spans="2:15" s="70" customFormat="1" ht="40.5" customHeight="1" x14ac:dyDescent="0.35">
      <c r="B151" s="158" t="s">
        <v>109</v>
      </c>
      <c r="C151" s="158"/>
      <c r="E151" s="71"/>
      <c r="F151" s="71"/>
      <c r="G151" s="71"/>
      <c r="H151" s="71"/>
      <c r="J151" s="10"/>
      <c r="K151" s="10"/>
      <c r="L151" s="10"/>
      <c r="M151" s="1"/>
      <c r="N151" s="1"/>
    </row>
    <row r="152" spans="2:15" s="70" customFormat="1" ht="33" customHeight="1" x14ac:dyDescent="0.35">
      <c r="C152" s="95" t="str">
        <f>CONCATENATE(" $200.000"," +")</f>
        <v xml:space="preserve"> $200.000 +</v>
      </c>
      <c r="D152" s="96">
        <f>G74</f>
        <v>0.55199999999999994</v>
      </c>
      <c r="E152" s="97" t="s">
        <v>140</v>
      </c>
      <c r="F152" s="72">
        <f>(200+G74)</f>
        <v>200.55199999999999</v>
      </c>
      <c r="G152" s="16"/>
      <c r="H152" s="16"/>
      <c r="J152" s="10"/>
      <c r="K152" s="10"/>
      <c r="L152" s="10"/>
      <c r="M152" s="1"/>
      <c r="N152" s="1"/>
    </row>
    <row r="153" spans="2:15" ht="18" x14ac:dyDescent="0.4">
      <c r="B153" s="159" t="s">
        <v>141</v>
      </c>
      <c r="C153" s="159"/>
      <c r="D153" s="98">
        <f>F152</f>
        <v>200.55199999999999</v>
      </c>
      <c r="E153" s="73" t="s">
        <v>12</v>
      </c>
      <c r="F153" s="73"/>
      <c r="G153" s="16"/>
      <c r="H153" s="70"/>
      <c r="O153" s="21"/>
    </row>
    <row r="154" spans="2:15" ht="17.5" x14ac:dyDescent="0.35">
      <c r="B154" s="70"/>
      <c r="C154" s="70"/>
      <c r="D154" s="72"/>
      <c r="E154" s="16"/>
      <c r="F154" s="16"/>
      <c r="G154" s="16"/>
      <c r="H154" s="16"/>
      <c r="O154" s="21"/>
    </row>
    <row r="155" spans="2:15" x14ac:dyDescent="0.25">
      <c r="O155" s="21"/>
    </row>
    <row r="156" spans="2:15" x14ac:dyDescent="0.25">
      <c r="O156" s="21"/>
    </row>
  </sheetData>
  <sheetProtection algorithmName="SHA-512" hashValue="oR/yAmI/E6UfhHFazvHfEbEcNjlTcfS76vDTKolWGN95JKNSByW191vDOrRVuvOEeZW4iWuqexFxuSYEA4J5bQ==" saltValue="Kdk/540XklkgypKWJmvFDQ==" spinCount="100000" sheet="1" formatColumns="0" formatRows="0"/>
  <mergeCells count="156">
    <mergeCell ref="B149:H149"/>
    <mergeCell ref="B150:H150"/>
    <mergeCell ref="B151:C151"/>
    <mergeCell ref="B153:C153"/>
    <mergeCell ref="B145:H145"/>
    <mergeCell ref="B146:H146"/>
    <mergeCell ref="B147:B148"/>
    <mergeCell ref="C147:C148"/>
    <mergeCell ref="D147:D148"/>
    <mergeCell ref="E147:F148"/>
    <mergeCell ref="G147:H148"/>
    <mergeCell ref="B138:H138"/>
    <mergeCell ref="B139:H139"/>
    <mergeCell ref="B140:C140"/>
    <mergeCell ref="B142:C142"/>
    <mergeCell ref="E142:F142"/>
    <mergeCell ref="B144:H144"/>
    <mergeCell ref="B129:C129"/>
    <mergeCell ref="B131:C131"/>
    <mergeCell ref="B133:H133"/>
    <mergeCell ref="B134:H134"/>
    <mergeCell ref="B135:H135"/>
    <mergeCell ref="B136:B137"/>
    <mergeCell ref="E136:F136"/>
    <mergeCell ref="G136:H137"/>
    <mergeCell ref="C137:F137"/>
    <mergeCell ref="B125:B126"/>
    <mergeCell ref="E125:F125"/>
    <mergeCell ref="G125:H126"/>
    <mergeCell ref="C126:F126"/>
    <mergeCell ref="B127:H127"/>
    <mergeCell ref="B128:H128"/>
    <mergeCell ref="B117:H117"/>
    <mergeCell ref="B118:C118"/>
    <mergeCell ref="B120:C120"/>
    <mergeCell ref="B122:H122"/>
    <mergeCell ref="B123:H123"/>
    <mergeCell ref="B124:H124"/>
    <mergeCell ref="B113:H113"/>
    <mergeCell ref="B114:B115"/>
    <mergeCell ref="E114:F114"/>
    <mergeCell ref="G114:H115"/>
    <mergeCell ref="C115:F115"/>
    <mergeCell ref="B116:H116"/>
    <mergeCell ref="B105:H105"/>
    <mergeCell ref="B106:H106"/>
    <mergeCell ref="B107:C107"/>
    <mergeCell ref="B109:C109"/>
    <mergeCell ref="B111:H111"/>
    <mergeCell ref="B112:H112"/>
    <mergeCell ref="B96:C96"/>
    <mergeCell ref="B98:C98"/>
    <mergeCell ref="B100:H100"/>
    <mergeCell ref="B101:H101"/>
    <mergeCell ref="B102:H102"/>
    <mergeCell ref="B103:B104"/>
    <mergeCell ref="E103:F103"/>
    <mergeCell ref="G103:H104"/>
    <mergeCell ref="C104:F104"/>
    <mergeCell ref="B92:B93"/>
    <mergeCell ref="E92:F92"/>
    <mergeCell ref="G92:H93"/>
    <mergeCell ref="C93:F93"/>
    <mergeCell ref="B94:H94"/>
    <mergeCell ref="B95:H95"/>
    <mergeCell ref="G85:H85"/>
    <mergeCell ref="G86:H86"/>
    <mergeCell ref="G87:H87"/>
    <mergeCell ref="B89:H89"/>
    <mergeCell ref="B90:H90"/>
    <mergeCell ref="B91:H91"/>
    <mergeCell ref="G78:H78"/>
    <mergeCell ref="G79:H79"/>
    <mergeCell ref="G80:H80"/>
    <mergeCell ref="G81:H81"/>
    <mergeCell ref="G82:H82"/>
    <mergeCell ref="B84:H84"/>
    <mergeCell ref="B72:H72"/>
    <mergeCell ref="G73:H73"/>
    <mergeCell ref="G74:H74"/>
    <mergeCell ref="G75:H75"/>
    <mergeCell ref="G76:H76"/>
    <mergeCell ref="G77:H77"/>
    <mergeCell ref="G65:H65"/>
    <mergeCell ref="G66:H66"/>
    <mergeCell ref="G67:H67"/>
    <mergeCell ref="B68:H68"/>
    <mergeCell ref="G69:H69"/>
    <mergeCell ref="G70:H70"/>
    <mergeCell ref="B59:H59"/>
    <mergeCell ref="G60:H60"/>
    <mergeCell ref="G61:H61"/>
    <mergeCell ref="G62:H62"/>
    <mergeCell ref="G63:H63"/>
    <mergeCell ref="G64:H64"/>
    <mergeCell ref="G51:H51"/>
    <mergeCell ref="G52:H52"/>
    <mergeCell ref="B53:H53"/>
    <mergeCell ref="B55:H55"/>
    <mergeCell ref="G56:H56"/>
    <mergeCell ref="G57:H57"/>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B16:H16"/>
    <mergeCell ref="B17:H17"/>
    <mergeCell ref="B18:H18"/>
    <mergeCell ref="B19:H19"/>
    <mergeCell ref="G20:H20"/>
    <mergeCell ref="B11:H11"/>
    <mergeCell ref="J11:K11"/>
    <mergeCell ref="B12:E12"/>
    <mergeCell ref="B13:H13"/>
    <mergeCell ref="B14:H14"/>
    <mergeCell ref="B15:H15"/>
    <mergeCell ref="J6:K6"/>
    <mergeCell ref="M6:N8"/>
    <mergeCell ref="B7:E7"/>
    <mergeCell ref="B8:H8"/>
    <mergeCell ref="B9:H9"/>
    <mergeCell ref="B10:C10"/>
    <mergeCell ref="D10:F10"/>
    <mergeCell ref="B1:D1"/>
    <mergeCell ref="C3:E3"/>
    <mergeCell ref="G3:H3"/>
    <mergeCell ref="C4:E4"/>
    <mergeCell ref="G4:H4"/>
    <mergeCell ref="B6:E6"/>
    <mergeCell ref="F6:G6"/>
  </mergeCells>
  <dataValidations count="5">
    <dataValidation type="list" allowBlank="1" showInputMessage="1" showErrorMessage="1" sqref="K8" xr:uid="{FDF54756-912C-4062-AA8F-0C2091F5C097}">
      <formula1>"2024,2025,2026,2027,2028"</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K130940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K196476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K262012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K327548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K39308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K458620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K524156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K589692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K655228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K72076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K786300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K851836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K917372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K982908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xr:uid="{006A1F14-EF45-46E7-8B6D-C76AB39334B5}">
      <formula1>$N$9:$N$9</formula1>
    </dataValidation>
    <dataValidation type="list" allowBlank="1" showInputMessage="1" showErrorMessage="1" sqref="WVR983049 WLV983049 WBZ983049 VSD983049 VIH983049 UYL983049 UOP983049 UET983049 TUX983049 TLB983049 TBF983049 SRJ983049 SHN983049 RXR983049 RNV983049 RDZ983049 QUD983049 QKH983049 QAL983049 PQP983049 PGT983049 OWX983049 ONB983049 ODF983049 NTJ983049 NJN983049 MZR983049 MPV983049 MFZ983049 LWD983049 LMH983049 LCL983049 KSP983049 KIT983049 JYX983049 JPB983049 JFF983049 IVJ983049 ILN983049 IBR983049 HRV983049 HHZ983049 GYD983049 GOH983049 GEL983049 FUP983049 FKT983049 FAX983049 ERB983049 EHF983049 DXJ983049 DNN983049 DDR983049 CTV983049 CJZ983049 CAD983049 BQH983049 BGL983049 AWP983049 AMT983049 ACX983049 TB983049 JF983049 K982913 WVR917513 WLV917513 WBZ917513 VSD917513 VIH917513 UYL917513 UOP917513 UET917513 TUX917513 TLB917513 TBF917513 SRJ917513 SHN917513 RXR917513 RNV917513 RDZ917513 QUD917513 QKH917513 QAL917513 PQP917513 PGT917513 OWX917513 ONB917513 ODF917513 NTJ917513 NJN917513 MZR917513 MPV917513 MFZ917513 LWD917513 LMH917513 LCL917513 KSP917513 KIT917513 JYX917513 JPB917513 JFF917513 IVJ917513 ILN917513 IBR917513 HRV917513 HHZ917513 GYD917513 GOH917513 GEL917513 FUP917513 FKT917513 FAX917513 ERB917513 EHF917513 DXJ917513 DNN917513 DDR917513 CTV917513 CJZ917513 CAD917513 BQH917513 BGL917513 AWP917513 AMT917513 ACX917513 TB917513 JF917513 K917377 WVR851977 WLV851977 WBZ851977 VSD851977 VIH851977 UYL851977 UOP851977 UET851977 TUX851977 TLB851977 TBF851977 SRJ851977 SHN851977 RXR851977 RNV851977 RDZ851977 QUD851977 QKH851977 QAL851977 PQP851977 PGT851977 OWX851977 ONB851977 ODF851977 NTJ851977 NJN851977 MZR851977 MPV851977 MFZ851977 LWD851977 LMH851977 LCL851977 KSP851977 KIT851977 JYX851977 JPB851977 JFF851977 IVJ851977 ILN851977 IBR851977 HRV851977 HHZ851977 GYD851977 GOH851977 GEL851977 FUP851977 FKT851977 FAX851977 ERB851977 EHF851977 DXJ851977 DNN851977 DDR851977 CTV851977 CJZ851977 CAD851977 BQH851977 BGL851977 AWP851977 AMT851977 ACX851977 TB851977 JF851977 K851841 WVR786441 WLV786441 WBZ786441 VSD786441 VIH786441 UYL786441 UOP786441 UET786441 TUX786441 TLB786441 TBF786441 SRJ786441 SHN786441 RXR786441 RNV786441 RDZ786441 QUD786441 QKH786441 QAL786441 PQP786441 PGT786441 OWX786441 ONB786441 ODF786441 NTJ786441 NJN786441 MZR786441 MPV786441 MFZ786441 LWD786441 LMH786441 LCL786441 KSP786441 KIT786441 JYX786441 JPB786441 JFF786441 IVJ786441 ILN786441 IBR786441 HRV786441 HHZ786441 GYD786441 GOH786441 GEL786441 FUP786441 FKT786441 FAX786441 ERB786441 EHF786441 DXJ786441 DNN786441 DDR786441 CTV786441 CJZ786441 CAD786441 BQH786441 BGL786441 AWP786441 AMT786441 ACX786441 TB786441 JF786441 K786305 WVR720905 WLV720905 WBZ720905 VSD720905 VIH720905 UYL720905 UOP720905 UET720905 TUX720905 TLB720905 TBF720905 SRJ720905 SHN720905 RXR720905 RNV720905 RDZ720905 QUD720905 QKH720905 QAL720905 PQP720905 PGT720905 OWX720905 ONB720905 ODF720905 NTJ720905 NJN720905 MZR720905 MPV720905 MFZ720905 LWD720905 LMH720905 LCL720905 KSP720905 KIT720905 JYX720905 JPB720905 JFF720905 IVJ720905 ILN720905 IBR720905 HRV720905 HHZ720905 GYD720905 GOH720905 GEL720905 FUP720905 FKT720905 FAX720905 ERB720905 EHF720905 DXJ720905 DNN720905 DDR720905 CTV720905 CJZ720905 CAD720905 BQH720905 BGL720905 AWP720905 AMT720905 ACX720905 TB720905 JF720905 K720769 WVR655369 WLV655369 WBZ655369 VSD655369 VIH655369 UYL655369 UOP655369 UET655369 TUX655369 TLB655369 TBF655369 SRJ655369 SHN655369 RXR655369 RNV655369 RDZ655369 QUD655369 QKH655369 QAL655369 PQP655369 PGT655369 OWX655369 ONB655369 ODF655369 NTJ655369 NJN655369 MZR655369 MPV655369 MFZ655369 LWD655369 LMH655369 LCL655369 KSP655369 KIT655369 JYX655369 JPB655369 JFF655369 IVJ655369 ILN655369 IBR655369 HRV655369 HHZ655369 GYD655369 GOH655369 GEL655369 FUP655369 FKT655369 FAX655369 ERB655369 EHF655369 DXJ655369 DNN655369 DDR655369 CTV655369 CJZ655369 CAD655369 BQH655369 BGL655369 AWP655369 AMT655369 ACX655369 TB655369 JF655369 K655233 WVR589833 WLV589833 WBZ589833 VSD589833 VIH589833 UYL589833 UOP589833 UET589833 TUX589833 TLB589833 TBF589833 SRJ589833 SHN589833 RXR589833 RNV589833 RDZ589833 QUD589833 QKH589833 QAL589833 PQP589833 PGT589833 OWX589833 ONB589833 ODF589833 NTJ589833 NJN589833 MZR589833 MPV589833 MFZ589833 LWD589833 LMH589833 LCL589833 KSP589833 KIT589833 JYX589833 JPB589833 JFF589833 IVJ589833 ILN589833 IBR589833 HRV589833 HHZ589833 GYD589833 GOH589833 GEL589833 FUP589833 FKT589833 FAX589833 ERB589833 EHF589833 DXJ589833 DNN589833 DDR589833 CTV589833 CJZ589833 CAD589833 BQH589833 BGL589833 AWP589833 AMT589833 ACX589833 TB589833 JF589833 K589697 WVR524297 WLV524297 WBZ524297 VSD524297 VIH524297 UYL524297 UOP524297 UET524297 TUX524297 TLB524297 TBF524297 SRJ524297 SHN524297 RXR524297 RNV524297 RDZ524297 QUD524297 QKH524297 QAL524297 PQP524297 PGT524297 OWX524297 ONB524297 ODF524297 NTJ524297 NJN524297 MZR524297 MPV524297 MFZ524297 LWD524297 LMH524297 LCL524297 KSP524297 KIT524297 JYX524297 JPB524297 JFF524297 IVJ524297 ILN524297 IBR524297 HRV524297 HHZ524297 GYD524297 GOH524297 GEL524297 FUP524297 FKT524297 FAX524297 ERB524297 EHF524297 DXJ524297 DNN524297 DDR524297 CTV524297 CJZ524297 CAD524297 BQH524297 BGL524297 AWP524297 AMT524297 ACX524297 TB524297 JF524297 K524161 WVR458761 WLV458761 WBZ458761 VSD458761 VIH458761 UYL458761 UOP458761 UET458761 TUX458761 TLB458761 TBF458761 SRJ458761 SHN458761 RXR458761 RNV458761 RDZ458761 QUD458761 QKH458761 QAL458761 PQP458761 PGT458761 OWX458761 ONB458761 ODF458761 NTJ458761 NJN458761 MZR458761 MPV458761 MFZ458761 LWD458761 LMH458761 LCL458761 KSP458761 KIT458761 JYX458761 JPB458761 JFF458761 IVJ458761 ILN458761 IBR458761 HRV458761 HHZ458761 GYD458761 GOH458761 GEL458761 FUP458761 FKT458761 FAX458761 ERB458761 EHF458761 DXJ458761 DNN458761 DDR458761 CTV458761 CJZ458761 CAD458761 BQH458761 BGL458761 AWP458761 AMT458761 ACX458761 TB458761 JF458761 K458625 WVR393225 WLV393225 WBZ393225 VSD393225 VIH393225 UYL393225 UOP393225 UET393225 TUX393225 TLB393225 TBF393225 SRJ393225 SHN393225 RXR393225 RNV393225 RDZ393225 QUD393225 QKH393225 QAL393225 PQP393225 PGT393225 OWX393225 ONB393225 ODF393225 NTJ393225 NJN393225 MZR393225 MPV393225 MFZ393225 LWD393225 LMH393225 LCL393225 KSP393225 KIT393225 JYX393225 JPB393225 JFF393225 IVJ393225 ILN393225 IBR393225 HRV393225 HHZ393225 GYD393225 GOH393225 GEL393225 FUP393225 FKT393225 FAX393225 ERB393225 EHF393225 DXJ393225 DNN393225 DDR393225 CTV393225 CJZ393225 CAD393225 BQH393225 BGL393225 AWP393225 AMT393225 ACX393225 TB393225 JF393225 K393089 WVR327689 WLV327689 WBZ327689 VSD327689 VIH327689 UYL327689 UOP327689 UET327689 TUX327689 TLB327689 TBF327689 SRJ327689 SHN327689 RXR327689 RNV327689 RDZ327689 QUD327689 QKH327689 QAL327689 PQP327689 PGT327689 OWX327689 ONB327689 ODF327689 NTJ327689 NJN327689 MZR327689 MPV327689 MFZ327689 LWD327689 LMH327689 LCL327689 KSP327689 KIT327689 JYX327689 JPB327689 JFF327689 IVJ327689 ILN327689 IBR327689 HRV327689 HHZ327689 GYD327689 GOH327689 GEL327689 FUP327689 FKT327689 FAX327689 ERB327689 EHF327689 DXJ327689 DNN327689 DDR327689 CTV327689 CJZ327689 CAD327689 BQH327689 BGL327689 AWP327689 AMT327689 ACX327689 TB327689 JF327689 K327553 WVR262153 WLV262153 WBZ262153 VSD262153 VIH262153 UYL262153 UOP262153 UET262153 TUX262153 TLB262153 TBF262153 SRJ262153 SHN262153 RXR262153 RNV262153 RDZ262153 QUD262153 QKH262153 QAL262153 PQP262153 PGT262153 OWX262153 ONB262153 ODF262153 NTJ262153 NJN262153 MZR262153 MPV262153 MFZ262153 LWD262153 LMH262153 LCL262153 KSP262153 KIT262153 JYX262153 JPB262153 JFF262153 IVJ262153 ILN262153 IBR262153 HRV262153 HHZ262153 GYD262153 GOH262153 GEL262153 FUP262153 FKT262153 FAX262153 ERB262153 EHF262153 DXJ262153 DNN262153 DDR262153 CTV262153 CJZ262153 CAD262153 BQH262153 BGL262153 AWP262153 AMT262153 ACX262153 TB262153 JF262153 K262017 WVR196617 WLV196617 WBZ196617 VSD196617 VIH196617 UYL196617 UOP196617 UET196617 TUX196617 TLB196617 TBF196617 SRJ196617 SHN196617 RXR196617 RNV196617 RDZ196617 QUD196617 QKH196617 QAL196617 PQP196617 PGT196617 OWX196617 ONB196617 ODF196617 NTJ196617 NJN196617 MZR196617 MPV196617 MFZ196617 LWD196617 LMH196617 LCL196617 KSP196617 KIT196617 JYX196617 JPB196617 JFF196617 IVJ196617 ILN196617 IBR196617 HRV196617 HHZ196617 GYD196617 GOH196617 GEL196617 FUP196617 FKT196617 FAX196617 ERB196617 EHF196617 DXJ196617 DNN196617 DDR196617 CTV196617 CJZ196617 CAD196617 BQH196617 BGL196617 AWP196617 AMT196617 ACX196617 TB196617 JF196617 K196481 WVR131081 WLV131081 WBZ131081 VSD131081 VIH131081 UYL131081 UOP131081 UET131081 TUX131081 TLB131081 TBF131081 SRJ131081 SHN131081 RXR131081 RNV131081 RDZ131081 QUD131081 QKH131081 QAL131081 PQP131081 PGT131081 OWX131081 ONB131081 ODF131081 NTJ131081 NJN131081 MZR131081 MPV131081 MFZ131081 LWD131081 LMH131081 LCL131081 KSP131081 KIT131081 JYX131081 JPB131081 JFF131081 IVJ131081 ILN131081 IBR131081 HRV131081 HHZ131081 GYD131081 GOH131081 GEL131081 FUP131081 FKT131081 FAX131081 ERB131081 EHF131081 DXJ131081 DNN131081 DDR131081 CTV131081 CJZ131081 CAD131081 BQH131081 BGL131081 AWP131081 AMT131081 ACX131081 TB131081 JF131081 K130945 WVR65545 WLV65545 WBZ65545 VSD65545 VIH65545 UYL65545 UOP65545 UET65545 TUX65545 TLB65545 TBF65545 SRJ65545 SHN65545 RXR65545 RNV65545 RDZ65545 QUD65545 QKH65545 QAL65545 PQP65545 PGT65545 OWX65545 ONB65545 ODF65545 NTJ65545 NJN65545 MZR65545 MPV65545 MFZ65545 LWD65545 LMH65545 LCL65545 KSP65545 KIT65545 JYX65545 JPB65545 JFF65545 IVJ65545 ILN65545 IBR65545 HRV65545 HHZ65545 GYD65545 GOH65545 GEL65545 FUP65545 FKT65545 FAX65545 ERB65545 EHF65545 DXJ65545 DNN65545 DDR65545 CTV65545 CJZ65545 CAD65545 BQH65545 BGL65545 AWP65545 AMT65545 ACX65545 TB65545 JF65545 K65409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70BBF881-57FD-41AB-B6A9-8C79F6F5C839}">
      <formula1>#REF!</formula1>
    </dataValidation>
    <dataValidation type="list" allowBlank="1" showInputMessage="1" showErrorMessage="1" sqref="WVR983045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K9" xr:uid="{11F71C66-2FA4-4B00-B47C-6F079180D2BD}">
      <formula1>$M$11:$M$22</formula1>
    </dataValidation>
    <dataValidation type="list" allowBlank="1" showInputMessage="1" showErrorMessage="1" sqref="K13" xr:uid="{EF93E4B8-89E9-4D40-B476-8F7B52DC3F75}">
      <formula1>$N$9:$N$42</formula1>
    </dataValidation>
  </dataValidations>
  <hyperlinks>
    <hyperlink ref="M9" r:id="rId1" display="https://www.dot.ny.gov/main/business-center/contractors/construction-division/fuel-asphalt-steel-price-adjustments?nd=nysdot" xr:uid="{7D3F7EFD-BBF7-4D0A-8065-B02C6A6FAF72}"/>
  </hyperlinks>
  <printOptions horizontalCentered="1"/>
  <pageMargins left="0.25" right="0.25" top="0.75" bottom="0.75" header="0.3" footer="0.3"/>
  <pageSetup scale="53" orientation="portrait" horizontalDpi="4294967295" r:id="rId2"/>
  <rowBreaks count="7" manualBreakCount="7">
    <brk id="17" min="1" max="7" man="1"/>
    <brk id="53" min="1" max="7" man="1"/>
    <brk id="71" min="1" max="7" man="1"/>
    <brk id="99" min="1" max="7" man="1"/>
    <brk id="110" min="1" max="7" man="1"/>
    <brk id="121" min="1" max="7" man="1"/>
    <brk id="143"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D9D1-404A-4CD9-8703-0975457309D9}">
  <dimension ref="B1:Q157"/>
  <sheetViews>
    <sheetView showGridLines="0" showRowColHeaders="0" zoomScaleNormal="100" workbookViewId="0">
      <selection activeCell="J1" sqref="J1:N1048576"/>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June</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27" t="s">
        <v>153</v>
      </c>
      <c r="G4" s="240" t="s">
        <v>154</v>
      </c>
      <c r="H4" s="241"/>
      <c r="I4" s="126"/>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June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25"/>
      <c r="J8" s="76" t="s">
        <v>121</v>
      </c>
      <c r="K8" s="77">
        <v>2024</v>
      </c>
      <c r="M8" s="229"/>
      <c r="N8" s="230"/>
    </row>
    <row r="9" spans="2:17" ht="24" customHeight="1" x14ac:dyDescent="0.25">
      <c r="B9" s="215" t="s">
        <v>10</v>
      </c>
      <c r="C9" s="215"/>
      <c r="D9" s="215"/>
      <c r="E9" s="215"/>
      <c r="F9" s="215"/>
      <c r="G9" s="215"/>
      <c r="H9" s="215"/>
      <c r="I9" s="125"/>
      <c r="J9" s="76" t="s">
        <v>122</v>
      </c>
      <c r="K9" s="77" t="s">
        <v>133</v>
      </c>
      <c r="L9" s="78"/>
      <c r="M9" s="79" t="s">
        <v>124</v>
      </c>
      <c r="N9" s="80">
        <v>2024</v>
      </c>
    </row>
    <row r="10" spans="2:17" ht="24" customHeight="1" thickBot="1" x14ac:dyDescent="0.3">
      <c r="B10" s="232" t="s">
        <v>11</v>
      </c>
      <c r="C10" s="232"/>
      <c r="D10" s="233" t="str">
        <f>CONCATENATE("The ",F1," ",G1," Average is")</f>
        <v>The June 2024 Average is</v>
      </c>
      <c r="E10" s="233"/>
      <c r="F10" s="233"/>
      <c r="G10" s="17">
        <f>K13</f>
        <v>628</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25"/>
      <c r="J13" s="87" t="s">
        <v>130</v>
      </c>
      <c r="K13" s="88">
        <v>628</v>
      </c>
      <c r="M13" s="83" t="s">
        <v>131</v>
      </c>
      <c r="N13" s="85" t="s">
        <v>106</v>
      </c>
      <c r="P13" s="21"/>
      <c r="Q13" s="21"/>
    </row>
    <row r="14" spans="2:17" ht="24" customHeight="1" x14ac:dyDescent="0.25">
      <c r="B14" s="215" t="s">
        <v>15</v>
      </c>
      <c r="C14" s="215"/>
      <c r="D14" s="215"/>
      <c r="E14" s="215"/>
      <c r="F14" s="215"/>
      <c r="G14" s="215"/>
      <c r="H14" s="215"/>
      <c r="I14" s="125"/>
      <c r="J14" s="1"/>
      <c r="K14" s="1"/>
      <c r="M14" s="83" t="s">
        <v>123</v>
      </c>
      <c r="N14" s="89">
        <v>604</v>
      </c>
      <c r="P14" s="21"/>
      <c r="Q14" s="21"/>
    </row>
    <row r="15" spans="2:17" ht="24" customHeight="1" x14ac:dyDescent="0.25">
      <c r="B15" s="215" t="s">
        <v>16</v>
      </c>
      <c r="C15" s="215"/>
      <c r="D15" s="215"/>
      <c r="E15" s="215"/>
      <c r="F15" s="215"/>
      <c r="G15" s="215"/>
      <c r="H15" s="215"/>
      <c r="I15" s="125"/>
      <c r="J15" s="1"/>
      <c r="K15" s="1"/>
      <c r="M15" s="83" t="s">
        <v>132</v>
      </c>
      <c r="N15" s="89">
        <v>623</v>
      </c>
      <c r="P15" s="21"/>
      <c r="Q15" s="21"/>
    </row>
    <row r="16" spans="2:17" ht="24" customHeight="1" x14ac:dyDescent="0.25">
      <c r="B16" s="215" t="s">
        <v>17</v>
      </c>
      <c r="C16" s="215"/>
      <c r="D16" s="215"/>
      <c r="E16" s="215"/>
      <c r="F16" s="215"/>
      <c r="G16" s="215"/>
      <c r="H16" s="215"/>
      <c r="I16" s="125"/>
      <c r="J16" s="1"/>
      <c r="K16" s="1"/>
      <c r="M16" s="83" t="s">
        <v>133</v>
      </c>
      <c r="N16" s="89">
        <v>628</v>
      </c>
      <c r="P16" s="21"/>
      <c r="Q16" s="21"/>
    </row>
    <row r="17" spans="2:17" ht="24" customHeight="1" x14ac:dyDescent="0.25">
      <c r="B17" s="215" t="s">
        <v>18</v>
      </c>
      <c r="C17" s="215"/>
      <c r="D17" s="215"/>
      <c r="E17" s="215"/>
      <c r="F17" s="215"/>
      <c r="G17" s="215"/>
      <c r="H17" s="215"/>
      <c r="I17" s="125"/>
      <c r="J17" s="1"/>
      <c r="K17" s="1"/>
      <c r="M17" s="83" t="s">
        <v>134</v>
      </c>
      <c r="N17" s="89"/>
      <c r="P17" s="21"/>
      <c r="Q17" s="21"/>
    </row>
    <row r="18" spans="2:17" ht="24" customHeight="1" thickBot="1" x14ac:dyDescent="0.3">
      <c r="B18" s="216" t="s">
        <v>19</v>
      </c>
      <c r="C18" s="217"/>
      <c r="D18" s="217"/>
      <c r="E18" s="217"/>
      <c r="F18" s="217"/>
      <c r="G18" s="217"/>
      <c r="H18" s="217"/>
      <c r="I18" s="22"/>
      <c r="J18" s="90"/>
      <c r="K18" s="91"/>
      <c r="M18" s="83" t="s">
        <v>135</v>
      </c>
      <c r="N18" s="89"/>
      <c r="P18" s="21"/>
      <c r="Q18" s="21"/>
    </row>
    <row r="19" spans="2:17" ht="47.5" customHeight="1" thickBot="1" x14ac:dyDescent="0.3">
      <c r="B19" s="244" t="s">
        <v>169</v>
      </c>
      <c r="C19" s="245"/>
      <c r="D19" s="245"/>
      <c r="E19" s="245"/>
      <c r="F19" s="245"/>
      <c r="G19" s="245"/>
      <c r="H19" s="246"/>
      <c r="I19" s="22"/>
      <c r="J19" s="90"/>
      <c r="K19" s="91"/>
      <c r="M19" s="83"/>
      <c r="N19" s="89"/>
      <c r="P19" s="21"/>
      <c r="Q19" s="21"/>
    </row>
    <row r="20" spans="2:17" ht="33.65" customHeight="1" thickBot="1" x14ac:dyDescent="0.3">
      <c r="B20" s="190" t="s">
        <v>20</v>
      </c>
      <c r="C20" s="161"/>
      <c r="D20" s="161"/>
      <c r="E20" s="161"/>
      <c r="F20" s="161"/>
      <c r="G20" s="161"/>
      <c r="H20" s="162"/>
      <c r="I20" s="9"/>
      <c r="J20" s="92"/>
      <c r="K20" s="91"/>
      <c r="M20" s="83" t="s">
        <v>136</v>
      </c>
      <c r="N20" s="89"/>
      <c r="P20" s="21"/>
      <c r="Q20" s="21"/>
    </row>
    <row r="21" spans="2:17" ht="33.65" customHeight="1" thickBot="1" x14ac:dyDescent="0.3">
      <c r="B21" s="23" t="s">
        <v>21</v>
      </c>
      <c r="C21" s="24" t="s">
        <v>22</v>
      </c>
      <c r="D21" s="25" t="s">
        <v>23</v>
      </c>
      <c r="E21" s="25" t="s">
        <v>24</v>
      </c>
      <c r="F21" s="25" t="s">
        <v>25</v>
      </c>
      <c r="G21" s="182" t="s">
        <v>26</v>
      </c>
      <c r="H21" s="183"/>
      <c r="I21" s="26"/>
      <c r="J21" s="92"/>
      <c r="K21" s="91"/>
      <c r="M21" s="83" t="s">
        <v>137</v>
      </c>
      <c r="N21" s="89"/>
      <c r="P21" s="21"/>
      <c r="Q21" s="21"/>
    </row>
    <row r="22" spans="2:17" ht="29.15" customHeight="1" x14ac:dyDescent="0.3">
      <c r="B22" s="114" t="s">
        <v>27</v>
      </c>
      <c r="C22" s="115" t="s">
        <v>28</v>
      </c>
      <c r="D22" s="65">
        <v>100</v>
      </c>
      <c r="E22" s="66">
        <v>0.2</v>
      </c>
      <c r="F22" s="67">
        <v>100.2</v>
      </c>
      <c r="G22" s="184">
        <f t="shared" ref="G22:G51" si="0">IF((ABS((($K$13-$K$12)/235)*F22/100))&gt;0.01, ((($K$13-$K$12)/235)*F22/100), 0)</f>
        <v>0</v>
      </c>
      <c r="H22" s="185" t="e">
        <f t="shared" ref="H22:H27" si="1">IF((ABS((J13-J12)*E22/100))&gt;0.1, (J13-J12)*E22/100, 0)</f>
        <v>#VALUE!</v>
      </c>
      <c r="I22" s="31"/>
      <c r="K22" s="91"/>
      <c r="L22" s="1"/>
      <c r="M22" s="83" t="s">
        <v>138</v>
      </c>
      <c r="N22" s="89"/>
      <c r="P22" s="21"/>
      <c r="Q22" s="21"/>
    </row>
    <row r="23" spans="2:17" ht="29.15" customHeight="1" thickBot="1" x14ac:dyDescent="0.35">
      <c r="B23" s="32">
        <v>702.30010000000004</v>
      </c>
      <c r="C23" s="33" t="s">
        <v>29</v>
      </c>
      <c r="D23" s="34">
        <v>55</v>
      </c>
      <c r="E23" s="34">
        <v>1.7</v>
      </c>
      <c r="F23" s="35">
        <v>56.7</v>
      </c>
      <c r="G23" s="188">
        <f t="shared" si="0"/>
        <v>0</v>
      </c>
      <c r="H23" s="189" t="e">
        <f t="shared" si="1"/>
        <v>#VALUE!</v>
      </c>
      <c r="I23" s="31"/>
      <c r="M23" s="93" t="s">
        <v>139</v>
      </c>
      <c r="N23" s="94"/>
    </row>
    <row r="24" spans="2:17" ht="29.15" customHeight="1" x14ac:dyDescent="0.3">
      <c r="B24" s="32">
        <v>702.30020000000002</v>
      </c>
      <c r="C24" s="33" t="s">
        <v>30</v>
      </c>
      <c r="D24" s="34">
        <v>55</v>
      </c>
      <c r="E24" s="34">
        <v>1.7</v>
      </c>
      <c r="F24" s="35">
        <v>56.7</v>
      </c>
      <c r="G24" s="188">
        <f t="shared" si="0"/>
        <v>0</v>
      </c>
      <c r="H24" s="189">
        <f t="shared" si="1"/>
        <v>0</v>
      </c>
      <c r="I24" s="31"/>
      <c r="M24" s="79"/>
      <c r="N24" s="80">
        <v>2025</v>
      </c>
    </row>
    <row r="25" spans="2:17" ht="29.15" customHeight="1" x14ac:dyDescent="0.3">
      <c r="B25" s="32">
        <v>702.31010000000003</v>
      </c>
      <c r="C25" s="33" t="s">
        <v>31</v>
      </c>
      <c r="D25" s="34">
        <v>63</v>
      </c>
      <c r="E25" s="34">
        <v>2.7</v>
      </c>
      <c r="F25" s="35">
        <v>65.7</v>
      </c>
      <c r="G25" s="188">
        <f t="shared" si="0"/>
        <v>0</v>
      </c>
      <c r="H25" s="189">
        <f t="shared" si="1"/>
        <v>0</v>
      </c>
      <c r="I25" s="31"/>
      <c r="M25" s="83" t="s">
        <v>125</v>
      </c>
      <c r="N25" s="84" t="s">
        <v>126</v>
      </c>
    </row>
    <row r="26" spans="2:17" ht="29.15" customHeight="1" x14ac:dyDescent="0.3">
      <c r="B26" s="32">
        <v>702.31020000000001</v>
      </c>
      <c r="C26" s="33" t="s">
        <v>32</v>
      </c>
      <c r="D26" s="34">
        <v>63</v>
      </c>
      <c r="E26" s="34">
        <v>2.7</v>
      </c>
      <c r="F26" s="35">
        <v>65.7</v>
      </c>
      <c r="G26" s="188">
        <f t="shared" si="0"/>
        <v>0</v>
      </c>
      <c r="H26" s="189">
        <f t="shared" si="1"/>
        <v>0</v>
      </c>
      <c r="I26" s="31"/>
      <c r="M26" s="83" t="s">
        <v>127</v>
      </c>
      <c r="N26" s="89"/>
    </row>
    <row r="27" spans="2:17" ht="29.15" customHeight="1" x14ac:dyDescent="0.3">
      <c r="B27" s="32">
        <v>702.32010000000002</v>
      </c>
      <c r="C27" s="33" t="s">
        <v>33</v>
      </c>
      <c r="D27" s="34">
        <v>65</v>
      </c>
      <c r="E27" s="34">
        <v>8.1999999999999993</v>
      </c>
      <c r="F27" s="35">
        <v>73.2</v>
      </c>
      <c r="G27" s="188">
        <f t="shared" si="0"/>
        <v>0</v>
      </c>
      <c r="H27" s="189">
        <f t="shared" si="1"/>
        <v>0</v>
      </c>
      <c r="I27" s="31"/>
      <c r="M27" s="83" t="s">
        <v>129</v>
      </c>
      <c r="N27" s="89"/>
    </row>
    <row r="28" spans="2:17" ht="29.15" customHeight="1" x14ac:dyDescent="0.3">
      <c r="B28" s="32">
        <v>702.33010000000002</v>
      </c>
      <c r="C28" s="33" t="s">
        <v>34</v>
      </c>
      <c r="D28" s="34">
        <v>65</v>
      </c>
      <c r="E28" s="34">
        <v>8.1999999999999993</v>
      </c>
      <c r="F28" s="35">
        <v>73.2</v>
      </c>
      <c r="G28" s="188">
        <f t="shared" si="0"/>
        <v>0</v>
      </c>
      <c r="H28" s="189" t="e">
        <f>IF((ABS((#REF!-J18)*E28/100))&gt;0.1, (#REF!-J18)*E28/100, 0)</f>
        <v>#REF!</v>
      </c>
      <c r="I28" s="31"/>
      <c r="M28" s="83" t="s">
        <v>131</v>
      </c>
      <c r="N28" s="89"/>
    </row>
    <row r="29" spans="2:17" ht="29.15" customHeight="1" x14ac:dyDescent="0.3">
      <c r="B29" s="32">
        <v>702.34010000000001</v>
      </c>
      <c r="C29" s="33" t="s">
        <v>35</v>
      </c>
      <c r="D29" s="34">
        <v>65</v>
      </c>
      <c r="E29" s="34">
        <v>2.7</v>
      </c>
      <c r="F29" s="35">
        <v>67.7</v>
      </c>
      <c r="G29" s="188">
        <f t="shared" si="0"/>
        <v>0</v>
      </c>
      <c r="H29" s="189" t="e">
        <f>IF((ABS((J20-#REF!)*E29/100))&gt;0.1, (J20-#REF!)*E29/100, 0)</f>
        <v>#REF!</v>
      </c>
      <c r="I29" s="31"/>
      <c r="M29" s="83" t="s">
        <v>123</v>
      </c>
      <c r="N29" s="89"/>
    </row>
    <row r="30" spans="2:17" ht="29.15" customHeight="1" x14ac:dyDescent="0.3">
      <c r="B30" s="32">
        <v>702.34019999999998</v>
      </c>
      <c r="C30" s="33" t="s">
        <v>36</v>
      </c>
      <c r="D30" s="34">
        <v>65</v>
      </c>
      <c r="E30" s="36">
        <v>8.1999999999999993</v>
      </c>
      <c r="F30" s="35">
        <v>73.2</v>
      </c>
      <c r="G30" s="188">
        <f t="shared" si="0"/>
        <v>0</v>
      </c>
      <c r="H30" s="189">
        <f t="shared" ref="H30:H31" si="2">IF((ABS((J21-J20)*E30/100))&gt;0.1, (J21-J20)*E30/100, 0)</f>
        <v>0</v>
      </c>
      <c r="I30" s="31"/>
      <c r="M30" s="83" t="s">
        <v>132</v>
      </c>
      <c r="N30" s="89"/>
    </row>
    <row r="31" spans="2:17" ht="29.15" customHeight="1" x14ac:dyDescent="0.3">
      <c r="B31" s="32">
        <v>702.3501</v>
      </c>
      <c r="C31" s="33" t="s">
        <v>37</v>
      </c>
      <c r="D31" s="34">
        <v>57</v>
      </c>
      <c r="E31" s="34">
        <v>0.2</v>
      </c>
      <c r="F31" s="35">
        <v>57.2</v>
      </c>
      <c r="G31" s="188">
        <f t="shared" si="0"/>
        <v>0</v>
      </c>
      <c r="H31" s="189">
        <f t="shared" si="2"/>
        <v>0</v>
      </c>
      <c r="I31" s="31"/>
      <c r="M31" s="83" t="s">
        <v>133</v>
      </c>
      <c r="N31" s="89"/>
    </row>
    <row r="32" spans="2:17" ht="29.15" customHeight="1" x14ac:dyDescent="0.3">
      <c r="B32" s="37" t="s">
        <v>38</v>
      </c>
      <c r="C32" s="38" t="s">
        <v>37</v>
      </c>
      <c r="D32" s="39">
        <v>65</v>
      </c>
      <c r="E32" s="39">
        <v>0.2</v>
      </c>
      <c r="F32" s="40">
        <v>65.2</v>
      </c>
      <c r="G32" s="213">
        <f t="shared" si="0"/>
        <v>0</v>
      </c>
      <c r="H32" s="214" t="e">
        <f>IF((ABS((#REF!-J22)*E32/100))&gt;0.1, (#REF!-J22)*E32/100, 0)</f>
        <v>#REF!</v>
      </c>
      <c r="I32" s="31"/>
      <c r="M32" s="83" t="s">
        <v>134</v>
      </c>
      <c r="N32" s="89"/>
    </row>
    <row r="33" spans="2:14" ht="29.15" customHeight="1" x14ac:dyDescent="0.3">
      <c r="B33" s="32">
        <v>702.36009999999999</v>
      </c>
      <c r="C33" s="33" t="s">
        <v>39</v>
      </c>
      <c r="D33" s="34">
        <v>57</v>
      </c>
      <c r="E33" s="34">
        <v>0.2</v>
      </c>
      <c r="F33" s="35">
        <v>57.2</v>
      </c>
      <c r="G33" s="188">
        <f t="shared" si="0"/>
        <v>0</v>
      </c>
      <c r="H33" s="189" t="e">
        <f>IF((ABS((#REF!-#REF!)*E33/100))&gt;0.1, (#REF!-#REF!)*E33/100, 0)</f>
        <v>#REF!</v>
      </c>
      <c r="I33" s="31"/>
      <c r="M33" s="83" t="s">
        <v>135</v>
      </c>
      <c r="N33" s="89"/>
    </row>
    <row r="34" spans="2:14" ht="29.15" customHeight="1" x14ac:dyDescent="0.3">
      <c r="B34" s="37" t="s">
        <v>40</v>
      </c>
      <c r="C34" s="38" t="s">
        <v>39</v>
      </c>
      <c r="D34" s="39">
        <v>65</v>
      </c>
      <c r="E34" s="39">
        <v>0.2</v>
      </c>
      <c r="F34" s="40">
        <v>65.2</v>
      </c>
      <c r="G34" s="213">
        <f t="shared" si="0"/>
        <v>0</v>
      </c>
      <c r="H34" s="214" t="e">
        <f>IF((ABS((#REF!-#REF!)*E34/100))&gt;0.1, (#REF!-#REF!)*E34/100, 0)</f>
        <v>#REF!</v>
      </c>
      <c r="I34" s="31"/>
      <c r="M34" s="83" t="s">
        <v>136</v>
      </c>
      <c r="N34" s="89"/>
    </row>
    <row r="35" spans="2:14" ht="29.15" customHeight="1" x14ac:dyDescent="0.3">
      <c r="B35" s="32" t="s">
        <v>41</v>
      </c>
      <c r="C35" s="33" t="s">
        <v>42</v>
      </c>
      <c r="D35" s="34">
        <v>63</v>
      </c>
      <c r="E35" s="34">
        <v>2.7</v>
      </c>
      <c r="F35" s="35">
        <v>65.7</v>
      </c>
      <c r="G35" s="188">
        <f t="shared" si="0"/>
        <v>0</v>
      </c>
      <c r="H35" s="189" t="e">
        <f>IF((ABS((#REF!-#REF!)*E35/100))&gt;0.1, (#REF!-#REF!)*E35/100, 0)</f>
        <v>#REF!</v>
      </c>
      <c r="I35" s="31"/>
      <c r="M35" s="83" t="s">
        <v>137</v>
      </c>
      <c r="N35" s="89"/>
    </row>
    <row r="36" spans="2:14" ht="29.15" customHeight="1" x14ac:dyDescent="0.3">
      <c r="B36" s="32" t="s">
        <v>43</v>
      </c>
      <c r="C36" s="33" t="s">
        <v>44</v>
      </c>
      <c r="D36" s="34">
        <v>63</v>
      </c>
      <c r="E36" s="34">
        <v>2.7</v>
      </c>
      <c r="F36" s="35">
        <v>65.7</v>
      </c>
      <c r="G36" s="188">
        <f t="shared" si="0"/>
        <v>0</v>
      </c>
      <c r="H36" s="189" t="e">
        <f>IF((ABS((#REF!-#REF!)*E36/100))&gt;0.1, (#REF!-#REF!)*E36/100, 0)</f>
        <v>#REF!</v>
      </c>
      <c r="I36" s="31"/>
      <c r="M36" s="83" t="s">
        <v>138</v>
      </c>
      <c r="N36" s="89"/>
    </row>
    <row r="37" spans="2:14" ht="29.15" customHeight="1" thickBot="1" x14ac:dyDescent="0.35">
      <c r="B37" s="32" t="s">
        <v>45</v>
      </c>
      <c r="C37" s="33" t="s">
        <v>46</v>
      </c>
      <c r="D37" s="34">
        <v>65</v>
      </c>
      <c r="E37" s="34">
        <v>8.1999999999999993</v>
      </c>
      <c r="F37" s="35">
        <v>73.2</v>
      </c>
      <c r="G37" s="188">
        <f t="shared" si="0"/>
        <v>0</v>
      </c>
      <c r="H37" s="189" t="e">
        <f>IF((ABS((#REF!-#REF!)*E37/100))&gt;0.1, (#REF!-#REF!)*E37/100, 0)</f>
        <v>#REF!</v>
      </c>
      <c r="I37" s="31"/>
      <c r="M37" s="93" t="s">
        <v>139</v>
      </c>
      <c r="N37" s="94"/>
    </row>
    <row r="38" spans="2:14" ht="29.15" customHeight="1" x14ac:dyDescent="0.3">
      <c r="B38" s="32">
        <v>702.40009999999995</v>
      </c>
      <c r="C38" s="33" t="s">
        <v>47</v>
      </c>
      <c r="D38" s="34">
        <v>60</v>
      </c>
      <c r="E38" s="34">
        <v>2.7</v>
      </c>
      <c r="F38" s="35">
        <v>62.7</v>
      </c>
      <c r="G38" s="188">
        <f t="shared" si="0"/>
        <v>0</v>
      </c>
      <c r="H38" s="189" t="e">
        <f>IF((ABS((#REF!-#REF!)*E38/100))&gt;0.1, (#REF!-#REF!)*E38/100, 0)</f>
        <v>#REF!</v>
      </c>
      <c r="I38" s="31"/>
      <c r="M38" s="79"/>
      <c r="N38" s="80">
        <v>2026</v>
      </c>
    </row>
    <row r="39" spans="2:14" ht="29.15" customHeight="1" x14ac:dyDescent="0.3">
      <c r="B39" s="32">
        <v>702.40020000000004</v>
      </c>
      <c r="C39" s="33" t="s">
        <v>48</v>
      </c>
      <c r="D39" s="34">
        <v>60</v>
      </c>
      <c r="E39" s="36">
        <v>2.7</v>
      </c>
      <c r="F39" s="35">
        <v>62.7</v>
      </c>
      <c r="G39" s="188">
        <f t="shared" si="0"/>
        <v>0</v>
      </c>
      <c r="H39" s="189" t="e">
        <f>IF((ABS((#REF!-#REF!)*E39/100))&gt;0.1, (#REF!-#REF!)*E39/100, 0)</f>
        <v>#REF!</v>
      </c>
      <c r="I39" s="31"/>
      <c r="M39" s="83" t="s">
        <v>125</v>
      </c>
      <c r="N39" s="84" t="s">
        <v>126</v>
      </c>
    </row>
    <row r="40" spans="2:14" ht="29.15" customHeight="1" x14ac:dyDescent="0.3">
      <c r="B40" s="32">
        <v>702.41010000000006</v>
      </c>
      <c r="C40" s="33" t="s">
        <v>49</v>
      </c>
      <c r="D40" s="34">
        <v>65</v>
      </c>
      <c r="E40" s="34">
        <v>2.7</v>
      </c>
      <c r="F40" s="35">
        <v>67.7</v>
      </c>
      <c r="G40" s="188">
        <f t="shared" si="0"/>
        <v>0</v>
      </c>
      <c r="H40" s="189" t="e">
        <f>IF((ABS((#REF!-#REF!)*E40/100))&gt;0.1, (#REF!-#REF!)*E40/100, 0)</f>
        <v>#REF!</v>
      </c>
      <c r="I40" s="31"/>
      <c r="M40" s="83" t="s">
        <v>127</v>
      </c>
      <c r="N40" s="89"/>
    </row>
    <row r="41" spans="2:14" ht="29.15" customHeight="1" x14ac:dyDescent="0.3">
      <c r="B41" s="32">
        <v>702.42010000000005</v>
      </c>
      <c r="C41" s="33" t="s">
        <v>50</v>
      </c>
      <c r="D41" s="34">
        <v>65</v>
      </c>
      <c r="E41" s="34">
        <v>10.199999999999999</v>
      </c>
      <c r="F41" s="35">
        <v>75.2</v>
      </c>
      <c r="G41" s="188">
        <f t="shared" si="0"/>
        <v>0</v>
      </c>
      <c r="H41" s="189" t="e">
        <f>IF((ABS((#REF!-#REF!)*E41/100))&gt;0.1, (#REF!-#REF!)*E41/100, 0)</f>
        <v>#REF!</v>
      </c>
      <c r="I41" s="31"/>
      <c r="M41" s="83" t="s">
        <v>129</v>
      </c>
      <c r="N41" s="89"/>
    </row>
    <row r="42" spans="2:14" ht="29.15" customHeight="1" x14ac:dyDescent="0.3">
      <c r="B42" s="32">
        <v>702.43010000000004</v>
      </c>
      <c r="C42" s="33" t="s">
        <v>51</v>
      </c>
      <c r="D42" s="34">
        <v>65</v>
      </c>
      <c r="E42" s="34">
        <v>10.199999999999999</v>
      </c>
      <c r="F42" s="35">
        <v>75.2</v>
      </c>
      <c r="G42" s="188">
        <f t="shared" si="0"/>
        <v>0</v>
      </c>
      <c r="H42" s="189" t="e">
        <f>IF((ABS((#REF!-#REF!)*E42/100))&gt;0.1, (#REF!-#REF!)*E42/100, 0)</f>
        <v>#REF!</v>
      </c>
      <c r="I42" s="31"/>
      <c r="M42" s="83" t="s">
        <v>131</v>
      </c>
      <c r="N42" s="89"/>
    </row>
    <row r="43" spans="2:14" ht="29.15" customHeight="1" thickBot="1" x14ac:dyDescent="0.35">
      <c r="B43" s="32" t="s">
        <v>52</v>
      </c>
      <c r="C43" s="33" t="s">
        <v>53</v>
      </c>
      <c r="D43" s="34">
        <v>57</v>
      </c>
      <c r="E43" s="34">
        <v>0.2</v>
      </c>
      <c r="F43" s="35">
        <v>57.2</v>
      </c>
      <c r="G43" s="188">
        <f t="shared" si="0"/>
        <v>0</v>
      </c>
      <c r="H43" s="189" t="e">
        <f>IF((ABS((#REF!-#REF!)*E43/100))&gt;0.1, (#REF!-#REF!)*E43/100, 0)</f>
        <v>#REF!</v>
      </c>
      <c r="I43" s="31"/>
      <c r="M43" s="93" t="s">
        <v>123</v>
      </c>
      <c r="N43" s="94"/>
    </row>
    <row r="44" spans="2:14" ht="29.15" customHeight="1" x14ac:dyDescent="0.3">
      <c r="B44" s="37" t="s">
        <v>54</v>
      </c>
      <c r="C44" s="38" t="s">
        <v>53</v>
      </c>
      <c r="D44" s="39">
        <v>65</v>
      </c>
      <c r="E44" s="39">
        <v>0.2</v>
      </c>
      <c r="F44" s="40">
        <v>65.2</v>
      </c>
      <c r="G44" s="213">
        <f t="shared" si="0"/>
        <v>0</v>
      </c>
      <c r="H44" s="214" t="e">
        <f>IF((ABS((#REF!-#REF!)*E44/100))&gt;0.1, (#REF!-#REF!)*E44/100, 0)</f>
        <v>#REF!</v>
      </c>
      <c r="I44" s="31"/>
    </row>
    <row r="45" spans="2:14" ht="29.15" customHeight="1" x14ac:dyDescent="0.3">
      <c r="B45" s="32" t="s">
        <v>55</v>
      </c>
      <c r="C45" s="33" t="s">
        <v>56</v>
      </c>
      <c r="D45" s="34">
        <v>57</v>
      </c>
      <c r="E45" s="34">
        <v>0.2</v>
      </c>
      <c r="F45" s="35">
        <v>57.2</v>
      </c>
      <c r="G45" s="188">
        <f t="shared" si="0"/>
        <v>0</v>
      </c>
      <c r="H45" s="189" t="e">
        <f>IF((ABS((#REF!-#REF!)*E45/100))&gt;0.1, (#REF!-#REF!)*E45/100, 0)</f>
        <v>#REF!</v>
      </c>
      <c r="I45" s="31"/>
    </row>
    <row r="46" spans="2:14" ht="29.15" customHeight="1" x14ac:dyDescent="0.3">
      <c r="B46" s="37" t="s">
        <v>57</v>
      </c>
      <c r="C46" s="38" t="s">
        <v>56</v>
      </c>
      <c r="D46" s="39">
        <v>65</v>
      </c>
      <c r="E46" s="41">
        <v>0.2</v>
      </c>
      <c r="F46" s="40">
        <v>65.2</v>
      </c>
      <c r="G46" s="213">
        <f t="shared" si="0"/>
        <v>0</v>
      </c>
      <c r="H46" s="214" t="e">
        <f>IF((ABS((#REF!-#REF!)*E46/100))&gt;0.1, (#REF!-#REF!)*E46/100, 0)</f>
        <v>#REF!</v>
      </c>
      <c r="I46" s="31"/>
    </row>
    <row r="47" spans="2:14" ht="29.15" customHeight="1" x14ac:dyDescent="0.3">
      <c r="B47" s="32">
        <v>702.46010000000001</v>
      </c>
      <c r="C47" s="33" t="s">
        <v>58</v>
      </c>
      <c r="D47" s="34">
        <v>62</v>
      </c>
      <c r="E47" s="34">
        <v>0.2</v>
      </c>
      <c r="F47" s="35">
        <v>62.2</v>
      </c>
      <c r="G47" s="188">
        <f t="shared" si="0"/>
        <v>0</v>
      </c>
      <c r="H47" s="189" t="e">
        <f>IF((ABS((#REF!-#REF!)*E47/100))&gt;0.1, (#REF!-#REF!)*E47/100, 0)</f>
        <v>#REF!</v>
      </c>
      <c r="I47" s="31"/>
    </row>
    <row r="48" spans="2:14" ht="29.15" customHeight="1" x14ac:dyDescent="0.3">
      <c r="B48" s="32" t="s">
        <v>59</v>
      </c>
      <c r="C48" s="33" t="s">
        <v>60</v>
      </c>
      <c r="D48" s="34">
        <v>60</v>
      </c>
      <c r="E48" s="34">
        <v>2.7</v>
      </c>
      <c r="F48" s="35">
        <v>62.7</v>
      </c>
      <c r="G48" s="188">
        <f t="shared" si="0"/>
        <v>0</v>
      </c>
      <c r="H48" s="189" t="e">
        <f>IF((ABS((#REF!-#REF!)*E48/100))&gt;0.1, (#REF!-#REF!)*E48/100, 0)</f>
        <v>#REF!</v>
      </c>
      <c r="I48" s="31"/>
    </row>
    <row r="49" spans="2:17" ht="29.15" customHeight="1" x14ac:dyDescent="0.3">
      <c r="B49" s="32" t="s">
        <v>61</v>
      </c>
      <c r="C49" s="33" t="s">
        <v>62</v>
      </c>
      <c r="D49" s="34">
        <v>65</v>
      </c>
      <c r="E49" s="34">
        <v>2.7</v>
      </c>
      <c r="F49" s="35">
        <v>67.7</v>
      </c>
      <c r="G49" s="188">
        <f t="shared" si="0"/>
        <v>0</v>
      </c>
      <c r="H49" s="189" t="e">
        <f>IF((ABS((#REF!-#REF!)*E49/100))&gt;0.1, (#REF!-#REF!)*E49/100, 0)</f>
        <v>#REF!</v>
      </c>
      <c r="I49" s="31"/>
    </row>
    <row r="50" spans="2:17" ht="29.15" customHeight="1" x14ac:dyDescent="0.3">
      <c r="B50" s="32" t="s">
        <v>63</v>
      </c>
      <c r="C50" s="33" t="s">
        <v>64</v>
      </c>
      <c r="D50" s="34">
        <v>62</v>
      </c>
      <c r="E50" s="34">
        <v>0.2</v>
      </c>
      <c r="F50" s="35">
        <v>62.2</v>
      </c>
      <c r="G50" s="188">
        <f t="shared" si="0"/>
        <v>0</v>
      </c>
      <c r="H50" s="189" t="e">
        <f>IF((ABS((#REF!-#REF!)*E50/100))&gt;0.1, (#REF!-#REF!)*E50/100, 0)</f>
        <v>#REF!</v>
      </c>
      <c r="I50" s="31"/>
    </row>
    <row r="51" spans="2:17" ht="29.15" customHeight="1" x14ac:dyDescent="0.3">
      <c r="B51" s="32" t="s">
        <v>65</v>
      </c>
      <c r="C51" s="33" t="s">
        <v>66</v>
      </c>
      <c r="D51" s="34">
        <v>40</v>
      </c>
      <c r="E51" s="34">
        <v>0.2</v>
      </c>
      <c r="F51" s="35">
        <v>40.200000000000003</v>
      </c>
      <c r="G51" s="188">
        <f t="shared" si="0"/>
        <v>0</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3">IF((ABS((($K$13-$K$12)/235)*F53/100))&gt;0.01, ((($K$13-$K$12)/235)*F53/100), 0)</f>
        <v>0</v>
      </c>
      <c r="H53" s="207" t="e">
        <f>IF((ABS((#REF!-#REF!)*E53/100))&gt;0.1, (#REF!-#REF!)*E53/100, 0)</f>
        <v>#REF!</v>
      </c>
      <c r="I53" s="31"/>
    </row>
    <row r="54" spans="2:17" ht="29.15" customHeight="1" thickBot="1" x14ac:dyDescent="0.35">
      <c r="B54" s="208" t="s">
        <v>69</v>
      </c>
      <c r="C54" s="209"/>
      <c r="D54" s="209"/>
      <c r="E54" s="209"/>
      <c r="F54" s="209"/>
      <c r="G54" s="209"/>
      <c r="H54" s="210"/>
      <c r="I54" s="31"/>
    </row>
    <row r="55" spans="2:17" ht="45" customHeight="1" thickBot="1" x14ac:dyDescent="0.35">
      <c r="B55" s="44"/>
      <c r="C55" s="45"/>
      <c r="D55" s="46"/>
      <c r="E55" s="47"/>
      <c r="F55" s="48"/>
      <c r="G55" s="49"/>
      <c r="H55" s="49"/>
      <c r="I55" s="31"/>
    </row>
    <row r="56" spans="2:17" ht="46" customHeight="1" thickBot="1" x14ac:dyDescent="0.3">
      <c r="B56" s="190" t="s">
        <v>70</v>
      </c>
      <c r="C56" s="161"/>
      <c r="D56" s="161"/>
      <c r="E56" s="161"/>
      <c r="F56" s="161"/>
      <c r="G56" s="161"/>
      <c r="H56" s="162"/>
      <c r="I56" s="9"/>
    </row>
    <row r="57" spans="2:17" ht="44.15" customHeight="1" thickBot="1" x14ac:dyDescent="0.3">
      <c r="B57" s="23" t="s">
        <v>21</v>
      </c>
      <c r="C57" s="24" t="s">
        <v>22</v>
      </c>
      <c r="D57" s="25" t="s">
        <v>23</v>
      </c>
      <c r="E57" s="25" t="s">
        <v>24</v>
      </c>
      <c r="F57" s="25" t="s">
        <v>25</v>
      </c>
      <c r="G57" s="182" t="s">
        <v>161</v>
      </c>
      <c r="H57" s="183"/>
      <c r="I57" s="26"/>
    </row>
    <row r="58" spans="2:17" ht="24.65" customHeight="1" thickBot="1" x14ac:dyDescent="0.35">
      <c r="B58" s="50" t="s">
        <v>71</v>
      </c>
      <c r="C58" s="51" t="s">
        <v>72</v>
      </c>
      <c r="D58" s="52">
        <v>65</v>
      </c>
      <c r="E58" s="53">
        <v>1</v>
      </c>
      <c r="F58" s="54">
        <f>D58+E58</f>
        <v>66</v>
      </c>
      <c r="G58" s="211">
        <f>IF((ABS((($K$13-$K$12)/2000)*F58/100))&gt;0.001, ((($K$13-$K$12)/2000)*F58/100), 0)</f>
        <v>0</v>
      </c>
      <c r="H58" s="212" t="e">
        <f>IF((ABS((#REF!-#REF!)*E58/100))&gt;0.1, (#REF!-#REF!)*E58/100, 0)</f>
        <v>#REF!</v>
      </c>
      <c r="I58" s="31"/>
    </row>
    <row r="59" spans="2:17" ht="45" customHeight="1" thickBot="1" x14ac:dyDescent="0.35">
      <c r="B59" s="44"/>
      <c r="C59" s="45"/>
      <c r="D59" s="46"/>
      <c r="E59" s="47"/>
      <c r="F59" s="48"/>
      <c r="G59" s="49"/>
      <c r="H59" s="49"/>
      <c r="I59" s="31"/>
    </row>
    <row r="60" spans="2:17" ht="46" customHeight="1" thickBot="1" x14ac:dyDescent="0.3">
      <c r="B60" s="190" t="s">
        <v>73</v>
      </c>
      <c r="C60" s="161"/>
      <c r="D60" s="161"/>
      <c r="E60" s="161"/>
      <c r="F60" s="161"/>
      <c r="G60" s="161"/>
      <c r="H60" s="162"/>
      <c r="I60" s="9"/>
      <c r="P60" s="21"/>
      <c r="Q60" s="21"/>
    </row>
    <row r="61" spans="2:17" ht="44.15" customHeight="1" thickBot="1" x14ac:dyDescent="0.3">
      <c r="B61" s="23" t="s">
        <v>21</v>
      </c>
      <c r="C61" s="24" t="s">
        <v>22</v>
      </c>
      <c r="D61" s="25" t="s">
        <v>23</v>
      </c>
      <c r="E61" s="25" t="s">
        <v>24</v>
      </c>
      <c r="F61" s="25" t="s">
        <v>25</v>
      </c>
      <c r="G61" s="182" t="s">
        <v>162</v>
      </c>
      <c r="H61" s="183"/>
      <c r="I61" s="26"/>
      <c r="P61" s="21"/>
      <c r="Q61" s="21"/>
    </row>
    <row r="62" spans="2:17" ht="22.5" customHeight="1" thickBot="1" x14ac:dyDescent="0.35">
      <c r="B62" s="99" t="s">
        <v>74</v>
      </c>
      <c r="C62" s="100" t="s">
        <v>75</v>
      </c>
      <c r="D62" s="101">
        <v>56</v>
      </c>
      <c r="E62" s="102">
        <v>0.2</v>
      </c>
      <c r="F62" s="103">
        <v>56.2</v>
      </c>
      <c r="G62" s="200">
        <f>IF((ABS((($K$13-$K$12)/235)*F62/100))&gt;0.01, ((($K$13-$K$12)/235)*F62/100), 0)</f>
        <v>0</v>
      </c>
      <c r="H62" s="201" t="e">
        <f>IF((ABS((#REF!-#REF!)*E62/100))&gt;0.1, (#REF!-#REF!)*E62/100, 0)</f>
        <v>#REF!</v>
      </c>
      <c r="I62" s="31"/>
      <c r="P62" s="21"/>
      <c r="Q62" s="21"/>
    </row>
    <row r="63" spans="2:17" ht="44.15" customHeight="1" thickBot="1" x14ac:dyDescent="0.3">
      <c r="B63" s="23" t="s">
        <v>21</v>
      </c>
      <c r="C63" s="24" t="s">
        <v>22</v>
      </c>
      <c r="D63" s="25" t="s">
        <v>23</v>
      </c>
      <c r="E63" s="25" t="s">
        <v>24</v>
      </c>
      <c r="F63" s="25" t="s">
        <v>25</v>
      </c>
      <c r="G63" s="182" t="s">
        <v>163</v>
      </c>
      <c r="H63" s="183"/>
      <c r="I63" s="26"/>
      <c r="P63" s="21"/>
      <c r="Q63" s="21"/>
    </row>
    <row r="64" spans="2:17" ht="22.5" customHeight="1" thickBot="1" x14ac:dyDescent="0.35">
      <c r="B64" s="50" t="s">
        <v>74</v>
      </c>
      <c r="C64" s="104" t="s">
        <v>75</v>
      </c>
      <c r="D64" s="52">
        <v>56</v>
      </c>
      <c r="E64" s="53">
        <v>0.2</v>
      </c>
      <c r="F64" s="54">
        <v>56.2</v>
      </c>
      <c r="G64" s="202">
        <f>IF((ABS((($K$13-$K$12)/2000)*F64/100))&gt;0.001, ((($K$13-$K$12)/2000)*F64/100), 0)</f>
        <v>0</v>
      </c>
      <c r="H64" s="203" t="e">
        <f>IF((ABS((#REF!-#REF!)*E64/100))&gt;0.1, (#REF!-#REF!)*E64/100, 0)</f>
        <v>#REF!</v>
      </c>
      <c r="I64" s="31"/>
      <c r="P64" s="21"/>
      <c r="Q64" s="21"/>
    </row>
    <row r="65" spans="2:17" ht="44.15" customHeight="1" thickBot="1" x14ac:dyDescent="0.3">
      <c r="B65" s="23" t="s">
        <v>21</v>
      </c>
      <c r="C65" s="24" t="s">
        <v>22</v>
      </c>
      <c r="D65" s="25" t="s">
        <v>23</v>
      </c>
      <c r="E65" s="25" t="s">
        <v>24</v>
      </c>
      <c r="F65" s="25" t="s">
        <v>25</v>
      </c>
      <c r="G65" s="182" t="s">
        <v>162</v>
      </c>
      <c r="H65" s="183"/>
      <c r="I65" s="26"/>
      <c r="P65" s="21"/>
      <c r="Q65" s="21"/>
    </row>
    <row r="66" spans="2:17" ht="22" customHeight="1" thickBot="1" x14ac:dyDescent="0.35">
      <c r="B66" s="27" t="s">
        <v>76</v>
      </c>
      <c r="C66" s="55" t="s">
        <v>77</v>
      </c>
      <c r="D66" s="28">
        <v>95</v>
      </c>
      <c r="E66" s="29">
        <v>0.2</v>
      </c>
      <c r="F66" s="30">
        <v>95.2</v>
      </c>
      <c r="G66" s="191">
        <f>IF((ABS((($K$13-$K$12)/235)*F66/100))&gt;0.01, ((($K$13-$K$12)/235)*F66/100), 0)</f>
        <v>0</v>
      </c>
      <c r="H66" s="192" t="e">
        <f>IF((ABS((#REF!-#REF!)*E66/100))&gt;0.1, (#REF!-#REF!)*E66/100, 0)</f>
        <v>#REF!</v>
      </c>
      <c r="I66" s="31"/>
    </row>
    <row r="67" spans="2:17" ht="44.15" customHeight="1" thickBot="1" x14ac:dyDescent="0.3">
      <c r="B67" s="23" t="s">
        <v>21</v>
      </c>
      <c r="C67" s="24" t="s">
        <v>22</v>
      </c>
      <c r="D67" s="25" t="s">
        <v>23</v>
      </c>
      <c r="E67" s="25" t="s">
        <v>24</v>
      </c>
      <c r="F67" s="25" t="s">
        <v>25</v>
      </c>
      <c r="G67" s="182" t="s">
        <v>163</v>
      </c>
      <c r="H67" s="183"/>
    </row>
    <row r="68" spans="2:17" ht="22" customHeight="1" thickBot="1" x14ac:dyDescent="0.3">
      <c r="B68" s="105" t="s">
        <v>78</v>
      </c>
      <c r="C68" s="106" t="s">
        <v>79</v>
      </c>
      <c r="D68" s="107">
        <v>40</v>
      </c>
      <c r="E68" s="107">
        <v>0.2</v>
      </c>
      <c r="F68" s="108">
        <v>40.200000000000003</v>
      </c>
      <c r="G68" s="193">
        <f>IF((ABS((($K$13-$K$12)/2000)*F68/100))&gt;0.001, ((($K$13-$K$12)/2000)*F68/100), 0)</f>
        <v>0</v>
      </c>
      <c r="H68" s="194" t="e">
        <f>IF((ABS((#REF!-#REF!)*E68/100))&gt;0.1, (#REF!-#REF!)*E68/100, 0)</f>
        <v>#REF!</v>
      </c>
      <c r="I68" s="26"/>
      <c r="P68" s="21"/>
      <c r="Q68" s="21"/>
    </row>
    <row r="69" spans="2:17" ht="44.15" customHeight="1" thickBot="1" x14ac:dyDescent="0.35">
      <c r="B69" s="195" t="s">
        <v>80</v>
      </c>
      <c r="C69" s="196"/>
      <c r="D69" s="196"/>
      <c r="E69" s="196"/>
      <c r="F69" s="196"/>
      <c r="G69" s="196"/>
      <c r="H69" s="197"/>
      <c r="I69" s="31"/>
      <c r="P69" s="21"/>
      <c r="Q69" s="21"/>
    </row>
    <row r="70" spans="2:17" ht="44.15" customHeight="1" thickBot="1" x14ac:dyDescent="0.3">
      <c r="B70" s="23" t="s">
        <v>21</v>
      </c>
      <c r="C70" s="24" t="s">
        <v>22</v>
      </c>
      <c r="D70" s="25" t="s">
        <v>23</v>
      </c>
      <c r="E70" s="25" t="s">
        <v>24</v>
      </c>
      <c r="F70" s="25" t="s">
        <v>25</v>
      </c>
      <c r="G70" s="182" t="s">
        <v>164</v>
      </c>
      <c r="H70" s="183"/>
    </row>
    <row r="71" spans="2:17" ht="22" customHeight="1" thickBot="1" x14ac:dyDescent="0.3">
      <c r="B71" s="50" t="s">
        <v>74</v>
      </c>
      <c r="C71" s="51" t="s">
        <v>75</v>
      </c>
      <c r="D71" s="52">
        <v>56</v>
      </c>
      <c r="E71" s="53">
        <v>0.2</v>
      </c>
      <c r="F71" s="54">
        <v>56.2</v>
      </c>
      <c r="G71" s="211">
        <f>IF((ABS((($K$13-$K$12)/14400)*F71/100))&gt;0.002, ((($K$13-$K$12)/14400)*F71/100), 0)</f>
        <v>0</v>
      </c>
      <c r="H71" s="212" t="e">
        <f>IF((ABS((#REF!-#REF!)*E71/100))&gt;0.1, (#REF!-#REF!)*E71/100, 0)</f>
        <v>#REF!</v>
      </c>
      <c r="I71" s="9"/>
    </row>
    <row r="72" spans="2:17" ht="56.25" customHeight="1" thickBot="1" x14ac:dyDescent="0.3">
      <c r="I72" s="26"/>
    </row>
    <row r="73" spans="2:17" ht="46" customHeight="1" thickBot="1" x14ac:dyDescent="0.35">
      <c r="B73" s="190" t="s">
        <v>81</v>
      </c>
      <c r="C73" s="161"/>
      <c r="D73" s="161"/>
      <c r="E73" s="161"/>
      <c r="F73" s="161"/>
      <c r="G73" s="161"/>
      <c r="H73" s="162"/>
      <c r="I73" s="31"/>
    </row>
    <row r="74" spans="2:17" ht="44.15" customHeight="1"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4">IF((ABS(($K$13-$K$12)*F75/100))&gt;0.1, ($K$13-$K$12)*F75/100, 0)</f>
        <v>-0.184</v>
      </c>
      <c r="H75" s="192" t="e">
        <f>IF((ABS((#REF!-#REF!)*E75/100))&gt;0.1, (#REF!-#REF!)*E75/100, 0)</f>
        <v>#REF!</v>
      </c>
      <c r="I75" s="31"/>
    </row>
    <row r="76" spans="2:17" ht="22" customHeight="1" x14ac:dyDescent="0.3">
      <c r="B76" s="59" t="s">
        <v>86</v>
      </c>
      <c r="C76" s="56" t="s">
        <v>87</v>
      </c>
      <c r="D76" s="34">
        <v>9</v>
      </c>
      <c r="E76" s="34">
        <v>0.2</v>
      </c>
      <c r="F76" s="35">
        <v>9.1999999999999993</v>
      </c>
      <c r="G76" s="188">
        <f t="shared" si="4"/>
        <v>-0.184</v>
      </c>
      <c r="H76" s="189" t="e">
        <f>IF((ABS((#REF!-#REF!)*E76/100))&gt;0.1, (#REF!-#REF!)*E76/100, 0)</f>
        <v>#REF!</v>
      </c>
      <c r="I76" s="31"/>
    </row>
    <row r="77" spans="2:17" ht="22" customHeight="1" x14ac:dyDescent="0.3">
      <c r="B77" s="59" t="s">
        <v>88</v>
      </c>
      <c r="C77" s="56" t="s">
        <v>89</v>
      </c>
      <c r="D77" s="34">
        <v>9</v>
      </c>
      <c r="E77" s="34">
        <v>0.2</v>
      </c>
      <c r="F77" s="35">
        <v>9.1999999999999993</v>
      </c>
      <c r="G77" s="188">
        <f t="shared" si="4"/>
        <v>-0.184</v>
      </c>
      <c r="H77" s="189" t="e">
        <f>IF((ABS((#REF!-#REF!)*E77/100))&gt;0.1, (#REF!-#REF!)*E77/100, 0)</f>
        <v>#REF!</v>
      </c>
      <c r="I77" s="31"/>
    </row>
    <row r="78" spans="2:17" ht="22" customHeight="1" x14ac:dyDescent="0.3">
      <c r="B78" s="59" t="s">
        <v>90</v>
      </c>
      <c r="C78" s="56" t="s">
        <v>91</v>
      </c>
      <c r="D78" s="34">
        <v>7.5</v>
      </c>
      <c r="E78" s="34">
        <v>0.2</v>
      </c>
      <c r="F78" s="35">
        <v>7.7</v>
      </c>
      <c r="G78" s="188">
        <f t="shared" si="4"/>
        <v>-0.154</v>
      </c>
      <c r="H78" s="189" t="e">
        <f>IF((ABS((#REF!-#REF!)*E78/100))&gt;0.1, (#REF!-#REF!)*E78/100, 0)</f>
        <v>#REF!</v>
      </c>
      <c r="I78" s="31"/>
    </row>
    <row r="79" spans="2:17" ht="22" customHeight="1" x14ac:dyDescent="0.3">
      <c r="B79" s="59" t="s">
        <v>92</v>
      </c>
      <c r="C79" s="56" t="s">
        <v>93</v>
      </c>
      <c r="D79" s="34">
        <v>7.5</v>
      </c>
      <c r="E79" s="34">
        <v>0.2</v>
      </c>
      <c r="F79" s="35">
        <v>7.7</v>
      </c>
      <c r="G79" s="188">
        <f t="shared" si="4"/>
        <v>-0.154</v>
      </c>
      <c r="H79" s="189" t="e">
        <f>IF((ABS((#REF!-#REF!)*E79/100))&gt;0.1, (#REF!-#REF!)*E79/100, 0)</f>
        <v>#REF!</v>
      </c>
      <c r="I79" s="31"/>
    </row>
    <row r="80" spans="2:17" ht="22" customHeight="1" x14ac:dyDescent="0.3">
      <c r="B80" s="59" t="s">
        <v>94</v>
      </c>
      <c r="C80" s="56" t="s">
        <v>95</v>
      </c>
      <c r="D80" s="34">
        <v>7.5</v>
      </c>
      <c r="E80" s="34">
        <v>0.2</v>
      </c>
      <c r="F80" s="35">
        <v>7.7</v>
      </c>
      <c r="G80" s="188">
        <f t="shared" si="4"/>
        <v>-0.154</v>
      </c>
      <c r="H80" s="189" t="e">
        <f>IF((ABS((#REF!-#REF!)*E80/100))&gt;0.1, (#REF!-#REF!)*E80/100, 0)</f>
        <v>#REF!</v>
      </c>
      <c r="I80" s="31"/>
    </row>
    <row r="81" spans="2:14" ht="22" customHeight="1" x14ac:dyDescent="0.3">
      <c r="B81" s="59" t="s">
        <v>96</v>
      </c>
      <c r="C81" s="56" t="s">
        <v>97</v>
      </c>
      <c r="D81" s="34">
        <v>7.5</v>
      </c>
      <c r="E81" s="34">
        <v>0.2</v>
      </c>
      <c r="F81" s="35">
        <v>7.7</v>
      </c>
      <c r="G81" s="188">
        <f t="shared" si="4"/>
        <v>-0.154</v>
      </c>
      <c r="H81" s="189" t="e">
        <f>IF((ABS((#REF!-#REF!)*E81/100))&gt;0.1, (#REF!-#REF!)*E81/100, 0)</f>
        <v>#REF!</v>
      </c>
      <c r="I81" s="31"/>
    </row>
    <row r="82" spans="2:14" ht="22" customHeight="1" x14ac:dyDescent="0.25">
      <c r="B82" s="59" t="s">
        <v>158</v>
      </c>
      <c r="C82" s="56" t="s">
        <v>159</v>
      </c>
      <c r="D82" s="120">
        <v>13.5</v>
      </c>
      <c r="E82" s="120">
        <v>0.2</v>
      </c>
      <c r="F82" s="121">
        <v>13.7</v>
      </c>
      <c r="G82" s="188">
        <f t="shared" si="4"/>
        <v>-0.27399999999999997</v>
      </c>
      <c r="H82" s="189" t="e">
        <f>IF((ABS((#REF!-#REF!)*E82/100))&gt;0.1, (#REF!-#REF!)*E82/100, 0)</f>
        <v>#REF!</v>
      </c>
    </row>
    <row r="83" spans="2:14" ht="22" customHeight="1" thickBot="1" x14ac:dyDescent="0.3">
      <c r="B83" s="13" t="s">
        <v>98</v>
      </c>
      <c r="C83" s="60" t="s">
        <v>160</v>
      </c>
      <c r="D83" s="122">
        <v>12</v>
      </c>
      <c r="E83" s="122">
        <v>0.2</v>
      </c>
      <c r="F83" s="123">
        <v>12.2</v>
      </c>
      <c r="G83" s="186">
        <f t="shared" si="4"/>
        <v>-0.24399999999999999</v>
      </c>
      <c r="H83" s="187" t="e">
        <f>IF((ABS((#REF!-#REF!)*E83/100))&gt;0.1, (#REF!-#REF!)*E83/100, 0)</f>
        <v>#REF!</v>
      </c>
      <c r="I83" s="9"/>
    </row>
    <row r="84" spans="2:14" ht="56.25" customHeight="1" thickBot="1" x14ac:dyDescent="0.3">
      <c r="I84" s="26"/>
    </row>
    <row r="85" spans="2:14" ht="46" customHeight="1" thickBot="1" x14ac:dyDescent="0.35">
      <c r="B85" s="190" t="s">
        <v>99</v>
      </c>
      <c r="C85" s="161"/>
      <c r="D85" s="161"/>
      <c r="E85" s="161"/>
      <c r="F85" s="161"/>
      <c r="G85" s="161"/>
      <c r="H85" s="162"/>
      <c r="I85" s="31"/>
    </row>
    <row r="86" spans="2:14" ht="43.5" customHeight="1" thickBot="1" x14ac:dyDescent="0.35">
      <c r="B86" s="57" t="s">
        <v>21</v>
      </c>
      <c r="C86" s="24" t="s">
        <v>22</v>
      </c>
      <c r="D86" s="25" t="s">
        <v>23</v>
      </c>
      <c r="E86" s="25" t="s">
        <v>82</v>
      </c>
      <c r="F86" s="25" t="s">
        <v>25</v>
      </c>
      <c r="G86" s="182" t="s">
        <v>83</v>
      </c>
      <c r="H86" s="183"/>
      <c r="I86" s="31"/>
    </row>
    <row r="87" spans="2:14" ht="22" customHeight="1" x14ac:dyDescent="0.25">
      <c r="B87" s="63" t="s">
        <v>100</v>
      </c>
      <c r="C87" s="64" t="s">
        <v>101</v>
      </c>
      <c r="D87" s="65">
        <v>6.5</v>
      </c>
      <c r="E87" s="66">
        <v>1</v>
      </c>
      <c r="F87" s="67">
        <v>7.5</v>
      </c>
      <c r="G87" s="184">
        <f>IF((ABS(($K$13-$K$12)*F87/100))&gt;0.1, ($K$13-$K$12)*F87/100, 0)</f>
        <v>-0.15</v>
      </c>
      <c r="H87" s="185" t="e">
        <f>IF((ABS((#REF!-#REF!)*E87/100))&gt;0.1, (#REF!-#REF!)*E87/100, 0)</f>
        <v>#REF!</v>
      </c>
    </row>
    <row r="88" spans="2:14" ht="22" customHeight="1" thickBot="1" x14ac:dyDescent="0.3">
      <c r="B88" s="68" t="s">
        <v>102</v>
      </c>
      <c r="C88" s="60" t="s">
        <v>103</v>
      </c>
      <c r="D88" s="61">
        <v>6.5</v>
      </c>
      <c r="E88" s="61">
        <v>1</v>
      </c>
      <c r="F88" s="62">
        <v>7.5</v>
      </c>
      <c r="G88" s="186">
        <f>IF((ABS(($K$13-$K$12)*F88/100))&gt;0.1, ($K$13-$K$12)*F88/100, 0)</f>
        <v>-0.15</v>
      </c>
      <c r="H88" s="187" t="e">
        <f>IF((ABS((#REF!-#REF!)*E88/100))&gt;0.1, (#REF!-#REF!)*E88/100, 0)</f>
        <v>#REF!</v>
      </c>
    </row>
    <row r="89" spans="2:14" ht="43.5" customHeight="1" thickBot="1" x14ac:dyDescent="0.3"/>
    <row r="90" spans="2:14" ht="30" customHeight="1" thickBot="1" x14ac:dyDescent="0.3">
      <c r="B90" s="172" t="s">
        <v>104</v>
      </c>
      <c r="C90" s="173"/>
      <c r="D90" s="173"/>
      <c r="E90" s="173"/>
      <c r="F90" s="173"/>
      <c r="G90" s="173"/>
      <c r="H90" s="174"/>
    </row>
    <row r="91" spans="2:14" ht="71.150000000000006" customHeight="1" thickBot="1" x14ac:dyDescent="0.3">
      <c r="B91" s="160" t="s">
        <v>167</v>
      </c>
      <c r="C91" s="161"/>
      <c r="D91" s="161"/>
      <c r="E91" s="161"/>
      <c r="F91" s="161"/>
      <c r="G91" s="161"/>
      <c r="H91" s="162"/>
    </row>
    <row r="92" spans="2:14" ht="22" customHeight="1" thickBot="1" x14ac:dyDescent="0.3">
      <c r="B92" s="156"/>
      <c r="C92" s="156"/>
      <c r="D92" s="156"/>
      <c r="E92" s="156"/>
      <c r="F92" s="156"/>
      <c r="G92" s="156"/>
      <c r="H92" s="156"/>
    </row>
    <row r="93" spans="2:14" ht="41.5" customHeight="1" x14ac:dyDescent="0.25">
      <c r="B93" s="163" t="s">
        <v>146</v>
      </c>
      <c r="C93" s="124" t="s">
        <v>105</v>
      </c>
      <c r="D93" s="69" t="s">
        <v>106</v>
      </c>
      <c r="E93" s="175" t="s">
        <v>107</v>
      </c>
      <c r="F93" s="175"/>
      <c r="G93" s="176" t="s">
        <v>108</v>
      </c>
      <c r="H93" s="177"/>
    </row>
    <row r="94" spans="2:14" ht="33" customHeight="1" thickBot="1" x14ac:dyDescent="0.3">
      <c r="B94" s="164"/>
      <c r="C94" s="181">
        <v>235</v>
      </c>
      <c r="D94" s="181"/>
      <c r="E94" s="181"/>
      <c r="F94" s="181"/>
      <c r="G94" s="178"/>
      <c r="H94" s="179"/>
    </row>
    <row r="95" spans="2:14" s="70" customFormat="1" ht="33" customHeight="1" x14ac:dyDescent="0.35">
      <c r="B95" s="156"/>
      <c r="C95" s="156"/>
      <c r="D95" s="156"/>
      <c r="E95" s="156"/>
      <c r="F95" s="156"/>
      <c r="G95" s="156"/>
      <c r="H95" s="156"/>
      <c r="J95" s="10"/>
      <c r="K95" s="10"/>
      <c r="L95" s="10"/>
      <c r="M95" s="1"/>
      <c r="N95" s="1"/>
    </row>
    <row r="96" spans="2:14" s="70" customFormat="1" ht="33" customHeight="1" x14ac:dyDescent="0.35">
      <c r="B96" s="157" t="s">
        <v>147</v>
      </c>
      <c r="C96" s="157"/>
      <c r="D96" s="157"/>
      <c r="E96" s="157"/>
      <c r="F96" s="157"/>
      <c r="G96" s="157"/>
      <c r="H96" s="157"/>
      <c r="J96" s="10"/>
      <c r="K96" s="10"/>
      <c r="L96" s="10"/>
      <c r="M96" s="1"/>
      <c r="N96" s="1"/>
    </row>
    <row r="97" spans="2:17" s="70" customFormat="1" ht="40.5" customHeight="1" x14ac:dyDescent="0.35">
      <c r="B97" s="158" t="s">
        <v>109</v>
      </c>
      <c r="C97" s="158"/>
      <c r="E97" s="71"/>
      <c r="F97" s="71"/>
      <c r="G97" s="71"/>
      <c r="H97" s="71"/>
      <c r="J97" s="10"/>
      <c r="K97" s="10"/>
      <c r="L97" s="10"/>
      <c r="M97" s="1"/>
      <c r="N97" s="1"/>
    </row>
    <row r="98" spans="2:17" s="70" customFormat="1" ht="33" customHeight="1" x14ac:dyDescent="0.35">
      <c r="C98" s="95" t="str">
        <f>CONCATENATE(" $3.000"," +")</f>
        <v xml:space="preserve"> $3.000 +</v>
      </c>
      <c r="D98" s="96">
        <f>G22</f>
        <v>0</v>
      </c>
      <c r="E98" s="97" t="s">
        <v>140</v>
      </c>
      <c r="F98" s="72">
        <f>(3+G22)</f>
        <v>3</v>
      </c>
      <c r="G98" s="16"/>
      <c r="H98" s="16"/>
      <c r="J98" s="10"/>
      <c r="K98" s="10"/>
      <c r="L98" s="10"/>
      <c r="M98" s="1"/>
      <c r="N98" s="1"/>
    </row>
    <row r="99" spans="2:17" ht="43.5" customHeight="1" x14ac:dyDescent="0.4">
      <c r="B99" s="159" t="s">
        <v>141</v>
      </c>
      <c r="C99" s="159"/>
      <c r="D99" s="98">
        <f>F98</f>
        <v>3</v>
      </c>
      <c r="E99" s="73" t="s">
        <v>110</v>
      </c>
      <c r="F99" s="70"/>
      <c r="G99" s="16"/>
      <c r="H99" s="16"/>
    </row>
    <row r="100" spans="2:17" ht="31.5" customHeight="1" thickBot="1" x14ac:dyDescent="0.4">
      <c r="B100" s="70"/>
      <c r="C100" s="70"/>
      <c r="D100" s="72"/>
      <c r="E100" s="16"/>
      <c r="F100" s="16"/>
      <c r="G100" s="16"/>
      <c r="H100" s="16"/>
      <c r="I100" s="9"/>
      <c r="P100" s="21"/>
      <c r="Q100" s="21"/>
    </row>
    <row r="101" spans="2:17" ht="30" customHeight="1" thickBot="1" x14ac:dyDescent="0.3">
      <c r="B101" s="172" t="s">
        <v>104</v>
      </c>
      <c r="C101" s="173"/>
      <c r="D101" s="173"/>
      <c r="E101" s="173"/>
      <c r="F101" s="173"/>
      <c r="G101" s="173"/>
      <c r="H101" s="174"/>
    </row>
    <row r="102" spans="2:17" ht="71.150000000000006" customHeight="1" thickBot="1" x14ac:dyDescent="0.3">
      <c r="B102" s="160" t="s">
        <v>165</v>
      </c>
      <c r="C102" s="161"/>
      <c r="D102" s="161"/>
      <c r="E102" s="161"/>
      <c r="F102" s="161"/>
      <c r="G102" s="161"/>
      <c r="H102" s="162"/>
    </row>
    <row r="103" spans="2:17" ht="22" customHeight="1" thickBot="1" x14ac:dyDescent="0.3">
      <c r="B103" s="156"/>
      <c r="C103" s="156"/>
      <c r="D103" s="156"/>
      <c r="E103" s="156"/>
      <c r="F103" s="156"/>
      <c r="G103" s="156"/>
      <c r="H103" s="156"/>
    </row>
    <row r="104" spans="2:17" ht="41.5" customHeight="1" x14ac:dyDescent="0.25">
      <c r="B104" s="163" t="s">
        <v>166</v>
      </c>
      <c r="C104" s="124" t="s">
        <v>105</v>
      </c>
      <c r="D104" s="69" t="s">
        <v>106</v>
      </c>
      <c r="E104" s="175" t="s">
        <v>107</v>
      </c>
      <c r="F104" s="175"/>
      <c r="G104" s="176" t="s">
        <v>108</v>
      </c>
      <c r="H104" s="177"/>
    </row>
    <row r="105" spans="2:17" ht="33" customHeight="1" thickBot="1" x14ac:dyDescent="0.3">
      <c r="B105" s="164"/>
      <c r="C105" s="181">
        <v>2000</v>
      </c>
      <c r="D105" s="181"/>
      <c r="E105" s="181"/>
      <c r="F105" s="181"/>
      <c r="G105" s="178"/>
      <c r="H105" s="179"/>
    </row>
    <row r="106" spans="2:17" s="70" customFormat="1" ht="33" customHeight="1" x14ac:dyDescent="0.35">
      <c r="B106" s="156"/>
      <c r="C106" s="156"/>
      <c r="D106" s="156"/>
      <c r="E106" s="156"/>
      <c r="F106" s="156"/>
      <c r="G106" s="156"/>
      <c r="H106" s="156"/>
      <c r="J106" s="10"/>
      <c r="K106" s="10"/>
      <c r="L106" s="10"/>
      <c r="M106" s="1"/>
      <c r="N106" s="1"/>
    </row>
    <row r="107" spans="2:17" s="70" customFormat="1" ht="33" customHeight="1" x14ac:dyDescent="0.35">
      <c r="B107" s="157" t="s">
        <v>168</v>
      </c>
      <c r="C107" s="157"/>
      <c r="D107" s="157"/>
      <c r="E107" s="157"/>
      <c r="F107" s="157"/>
      <c r="G107" s="157"/>
      <c r="H107" s="157"/>
      <c r="J107" s="10"/>
      <c r="K107" s="10"/>
      <c r="L107" s="10"/>
      <c r="M107" s="1"/>
      <c r="N107" s="1"/>
    </row>
    <row r="108" spans="2:17" s="70" customFormat="1" ht="40.5" customHeight="1" x14ac:dyDescent="0.35">
      <c r="B108" s="158" t="s">
        <v>109</v>
      </c>
      <c r="C108" s="158"/>
      <c r="E108" s="71"/>
      <c r="F108" s="71"/>
      <c r="G108" s="71"/>
      <c r="H108" s="71"/>
      <c r="J108" s="10"/>
      <c r="K108" s="10"/>
      <c r="L108" s="10"/>
      <c r="M108" s="1"/>
      <c r="N108" s="1"/>
    </row>
    <row r="109" spans="2:17" s="70" customFormat="1" ht="33" customHeight="1" x14ac:dyDescent="0.35">
      <c r="C109" s="95" t="str">
        <f>CONCATENATE(" $0.550"," +")</f>
        <v xml:space="preserve"> $0.550 +</v>
      </c>
      <c r="D109" s="96">
        <f>G58</f>
        <v>0</v>
      </c>
      <c r="E109" s="97" t="s">
        <v>140</v>
      </c>
      <c r="F109" s="72">
        <f>(0.55+G58)</f>
        <v>0.55000000000000004</v>
      </c>
      <c r="G109" s="16"/>
      <c r="H109" s="16"/>
      <c r="J109" s="10"/>
      <c r="K109" s="10"/>
      <c r="L109" s="10"/>
      <c r="M109" s="1"/>
      <c r="N109" s="1"/>
    </row>
    <row r="110" spans="2:17" ht="43.5" customHeight="1" x14ac:dyDescent="0.4">
      <c r="B110" s="159" t="s">
        <v>141</v>
      </c>
      <c r="C110" s="159"/>
      <c r="D110" s="98">
        <f>F109</f>
        <v>0.55000000000000004</v>
      </c>
      <c r="E110" s="73" t="s">
        <v>116</v>
      </c>
      <c r="F110" s="70"/>
      <c r="G110" s="16"/>
      <c r="H110" s="16"/>
    </row>
    <row r="111" spans="2:17" ht="31.5" customHeight="1" thickBot="1" x14ac:dyDescent="0.4">
      <c r="B111" s="70"/>
      <c r="C111" s="70"/>
      <c r="D111" s="72"/>
      <c r="E111" s="16"/>
      <c r="F111" s="16"/>
      <c r="G111" s="16"/>
      <c r="H111" s="16"/>
      <c r="I111" s="9"/>
      <c r="P111" s="21"/>
      <c r="Q111" s="21"/>
    </row>
    <row r="112" spans="2:17" ht="30" customHeight="1" thickBot="1" x14ac:dyDescent="0.3">
      <c r="B112" s="172" t="s">
        <v>104</v>
      </c>
      <c r="C112" s="173"/>
      <c r="D112" s="173"/>
      <c r="E112" s="173"/>
      <c r="F112" s="173"/>
      <c r="G112" s="173"/>
      <c r="H112" s="174"/>
    </row>
    <row r="113" spans="2:17" ht="71.150000000000006" customHeight="1" thickBot="1" x14ac:dyDescent="0.3">
      <c r="B113" s="160" t="s">
        <v>111</v>
      </c>
      <c r="C113" s="161"/>
      <c r="D113" s="161"/>
      <c r="E113" s="161"/>
      <c r="F113" s="161"/>
      <c r="G113" s="161"/>
      <c r="H113" s="162"/>
    </row>
    <row r="114" spans="2:17" ht="15.65" customHeight="1" thickBot="1" x14ac:dyDescent="0.3">
      <c r="B114" s="156"/>
      <c r="C114" s="156"/>
      <c r="D114" s="156"/>
      <c r="E114" s="156"/>
      <c r="F114" s="156"/>
      <c r="G114" s="156"/>
      <c r="H114" s="156"/>
    </row>
    <row r="115" spans="2:17" ht="38.5" customHeight="1" x14ac:dyDescent="0.25">
      <c r="B115" s="163" t="s">
        <v>145</v>
      </c>
      <c r="C115" s="124" t="s">
        <v>105</v>
      </c>
      <c r="D115" s="69" t="s">
        <v>106</v>
      </c>
      <c r="E115" s="175" t="s">
        <v>107</v>
      </c>
      <c r="F115" s="175"/>
      <c r="G115" s="176" t="s">
        <v>112</v>
      </c>
      <c r="H115" s="177"/>
    </row>
    <row r="116" spans="2:17" ht="33" customHeight="1" thickBot="1" x14ac:dyDescent="0.3">
      <c r="B116" s="164"/>
      <c r="C116" s="181">
        <v>235</v>
      </c>
      <c r="D116" s="181"/>
      <c r="E116" s="181"/>
      <c r="F116" s="181"/>
      <c r="G116" s="178"/>
      <c r="H116" s="179"/>
    </row>
    <row r="117" spans="2:17" s="70" customFormat="1" ht="33" customHeight="1" x14ac:dyDescent="0.35">
      <c r="B117" s="156"/>
      <c r="C117" s="156"/>
      <c r="D117" s="156"/>
      <c r="E117" s="156"/>
      <c r="F117" s="156"/>
      <c r="G117" s="156"/>
      <c r="H117" s="156"/>
      <c r="J117" s="10"/>
      <c r="K117" s="10"/>
      <c r="L117" s="10"/>
      <c r="M117" s="1"/>
      <c r="N117" s="1"/>
    </row>
    <row r="118" spans="2:17" s="70" customFormat="1" ht="33" customHeight="1" x14ac:dyDescent="0.35">
      <c r="B118" s="157" t="s">
        <v>113</v>
      </c>
      <c r="C118" s="157"/>
      <c r="D118" s="157"/>
      <c r="E118" s="157"/>
      <c r="F118" s="157"/>
      <c r="G118" s="157"/>
      <c r="H118" s="157"/>
      <c r="J118" s="10"/>
      <c r="K118" s="10"/>
      <c r="L118" s="10"/>
      <c r="M118" s="1"/>
      <c r="N118" s="1"/>
    </row>
    <row r="119" spans="2:17" s="70" customFormat="1" ht="40.5" customHeight="1" x14ac:dyDescent="0.35">
      <c r="B119" s="158" t="s">
        <v>109</v>
      </c>
      <c r="C119" s="158"/>
      <c r="E119" s="71"/>
      <c r="F119" s="71"/>
      <c r="G119" s="71"/>
      <c r="H119" s="71"/>
      <c r="J119" s="10"/>
      <c r="K119" s="10"/>
      <c r="L119" s="10"/>
      <c r="M119" s="1"/>
      <c r="N119" s="1"/>
    </row>
    <row r="120" spans="2:17" s="70" customFormat="1" ht="33" customHeight="1" x14ac:dyDescent="0.35">
      <c r="C120" s="95" t="str">
        <f>CONCATENATE(" $45.000"," +")</f>
        <v xml:space="preserve"> $45.000 +</v>
      </c>
      <c r="D120" s="96">
        <f>G62</f>
        <v>0</v>
      </c>
      <c r="E120" s="97" t="s">
        <v>140</v>
      </c>
      <c r="F120" s="72">
        <f>(45+G62)</f>
        <v>45</v>
      </c>
      <c r="G120" s="16"/>
      <c r="H120" s="16"/>
      <c r="J120" s="10"/>
      <c r="K120" s="10"/>
      <c r="L120" s="10"/>
      <c r="M120" s="1"/>
      <c r="N120" s="1"/>
    </row>
    <row r="121" spans="2:17" ht="43.5" customHeight="1" x14ac:dyDescent="0.4">
      <c r="B121" s="159" t="s">
        <v>141</v>
      </c>
      <c r="C121" s="159"/>
      <c r="D121" s="98">
        <f>F120</f>
        <v>45</v>
      </c>
      <c r="E121" s="73" t="s">
        <v>110</v>
      </c>
      <c r="F121" s="70"/>
      <c r="G121" s="16"/>
      <c r="H121" s="16"/>
    </row>
    <row r="122" spans="2:17" ht="33" customHeight="1" thickBot="1" x14ac:dyDescent="0.4">
      <c r="B122" s="70"/>
      <c r="C122" s="70"/>
      <c r="D122" s="72"/>
      <c r="E122" s="16"/>
      <c r="F122" s="16"/>
      <c r="G122" s="16"/>
      <c r="H122" s="16"/>
      <c r="I122" s="9"/>
      <c r="P122" s="21"/>
      <c r="Q122" s="21"/>
    </row>
    <row r="123" spans="2:17" ht="30" customHeight="1" thickBot="1" x14ac:dyDescent="0.3">
      <c r="B123" s="172" t="s">
        <v>104</v>
      </c>
      <c r="C123" s="173"/>
      <c r="D123" s="173"/>
      <c r="E123" s="173"/>
      <c r="F123" s="173"/>
      <c r="G123" s="173"/>
      <c r="H123" s="174"/>
    </row>
    <row r="124" spans="2:17" ht="71.150000000000006" customHeight="1" thickBot="1" x14ac:dyDescent="0.3">
      <c r="B124" s="160" t="s">
        <v>114</v>
      </c>
      <c r="C124" s="161"/>
      <c r="D124" s="161"/>
      <c r="E124" s="161"/>
      <c r="F124" s="161"/>
      <c r="G124" s="161"/>
      <c r="H124" s="162"/>
    </row>
    <row r="125" spans="2:17" ht="18" customHeight="1" thickBot="1" x14ac:dyDescent="0.3">
      <c r="B125" s="156"/>
      <c r="C125" s="156"/>
      <c r="D125" s="156"/>
      <c r="E125" s="156"/>
      <c r="F125" s="156"/>
      <c r="G125" s="156"/>
      <c r="H125" s="156"/>
    </row>
    <row r="126" spans="2:17" ht="33.65" customHeight="1" x14ac:dyDescent="0.25">
      <c r="B126" s="163" t="s">
        <v>144</v>
      </c>
      <c r="C126" s="124" t="s">
        <v>105</v>
      </c>
      <c r="D126" s="69" t="s">
        <v>106</v>
      </c>
      <c r="E126" s="175" t="s">
        <v>107</v>
      </c>
      <c r="F126" s="175"/>
      <c r="G126" s="176" t="s">
        <v>112</v>
      </c>
      <c r="H126" s="177"/>
    </row>
    <row r="127" spans="2:17" ht="33" customHeight="1" thickBot="1" x14ac:dyDescent="0.3">
      <c r="B127" s="164"/>
      <c r="C127" s="181">
        <v>2000</v>
      </c>
      <c r="D127" s="181"/>
      <c r="E127" s="181"/>
      <c r="F127" s="181"/>
      <c r="G127" s="178"/>
      <c r="H127" s="179"/>
    </row>
    <row r="128" spans="2:17" s="70" customFormat="1" ht="33" customHeight="1" x14ac:dyDescent="0.35">
      <c r="B128" s="156"/>
      <c r="C128" s="156"/>
      <c r="D128" s="156"/>
      <c r="E128" s="156"/>
      <c r="F128" s="156"/>
      <c r="G128" s="156"/>
      <c r="H128" s="156"/>
      <c r="J128" s="10"/>
      <c r="K128" s="10"/>
      <c r="L128" s="10"/>
      <c r="M128" s="1"/>
      <c r="N128" s="1"/>
    </row>
    <row r="129" spans="2:17" s="70" customFormat="1" ht="33" customHeight="1" x14ac:dyDescent="0.35">
      <c r="B129" s="157" t="s">
        <v>115</v>
      </c>
      <c r="C129" s="157"/>
      <c r="D129" s="157"/>
      <c r="E129" s="157"/>
      <c r="F129" s="157"/>
      <c r="G129" s="157"/>
      <c r="H129" s="157"/>
      <c r="J129" s="10"/>
      <c r="K129" s="10"/>
      <c r="L129" s="10"/>
      <c r="M129" s="1"/>
      <c r="N129" s="1"/>
    </row>
    <row r="130" spans="2:17" s="70" customFormat="1" ht="40.5" customHeight="1" x14ac:dyDescent="0.35">
      <c r="B130" s="158" t="s">
        <v>109</v>
      </c>
      <c r="C130" s="158"/>
      <c r="E130" s="71"/>
      <c r="F130" s="71"/>
      <c r="G130" s="71"/>
      <c r="H130" s="71"/>
      <c r="J130" s="10"/>
      <c r="K130" s="10"/>
      <c r="L130" s="10"/>
      <c r="M130" s="1"/>
      <c r="N130" s="1"/>
    </row>
    <row r="131" spans="2:17" s="70" customFormat="1" ht="33" customHeight="1" x14ac:dyDescent="0.35">
      <c r="C131" s="95" t="str">
        <f>CONCATENATE(" $45.000"," +")</f>
        <v xml:space="preserve"> $45.000 +</v>
      </c>
      <c r="D131" s="96">
        <f>G68</f>
        <v>0</v>
      </c>
      <c r="E131" s="97" t="s">
        <v>140</v>
      </c>
      <c r="F131" s="72">
        <f>(45+G68)</f>
        <v>45</v>
      </c>
      <c r="G131" s="16"/>
      <c r="H131" s="16"/>
      <c r="J131" s="10"/>
      <c r="K131" s="10"/>
      <c r="L131" s="10"/>
      <c r="M131" s="1"/>
      <c r="N131" s="1"/>
    </row>
    <row r="132" spans="2:17" ht="43.5" customHeight="1" x14ac:dyDescent="0.4">
      <c r="B132" s="159" t="s">
        <v>141</v>
      </c>
      <c r="C132" s="159"/>
      <c r="D132" s="98">
        <f>F131</f>
        <v>45</v>
      </c>
      <c r="E132" s="73" t="s">
        <v>116</v>
      </c>
      <c r="F132" s="70"/>
      <c r="G132" s="16"/>
      <c r="H132" s="16"/>
    </row>
    <row r="133" spans="2:17" ht="34" customHeight="1" thickBot="1" x14ac:dyDescent="0.4">
      <c r="B133" s="70"/>
      <c r="C133" s="70"/>
      <c r="D133" s="72"/>
      <c r="E133" s="16"/>
      <c r="F133" s="16"/>
      <c r="G133" s="16"/>
      <c r="H133" s="16"/>
      <c r="I133" s="9"/>
      <c r="P133" s="21"/>
      <c r="Q133" s="21"/>
    </row>
    <row r="134" spans="2:17" ht="30" customHeight="1" thickBot="1" x14ac:dyDescent="0.3">
      <c r="B134" s="172" t="s">
        <v>104</v>
      </c>
      <c r="C134" s="173"/>
      <c r="D134" s="173"/>
      <c r="E134" s="173"/>
      <c r="F134" s="173"/>
      <c r="G134" s="173"/>
      <c r="H134" s="174"/>
    </row>
    <row r="135" spans="2:17" ht="71.150000000000006" customHeight="1" thickBot="1" x14ac:dyDescent="0.3">
      <c r="B135" s="160" t="s">
        <v>117</v>
      </c>
      <c r="C135" s="161"/>
      <c r="D135" s="161"/>
      <c r="E135" s="161"/>
      <c r="F135" s="161"/>
      <c r="G135" s="161"/>
      <c r="H135" s="162"/>
    </row>
    <row r="136" spans="2:17" ht="26.15" customHeight="1" thickBot="1" x14ac:dyDescent="0.3">
      <c r="B136" s="156"/>
      <c r="C136" s="156"/>
      <c r="D136" s="156"/>
      <c r="E136" s="156"/>
      <c r="F136" s="156"/>
      <c r="G136" s="156"/>
      <c r="H136" s="156"/>
    </row>
    <row r="137" spans="2:17" ht="69" customHeight="1" x14ac:dyDescent="0.25">
      <c r="B137" s="163" t="s">
        <v>143</v>
      </c>
      <c r="C137" s="124" t="s">
        <v>105</v>
      </c>
      <c r="D137" s="69" t="s">
        <v>106</v>
      </c>
      <c r="E137" s="175" t="s">
        <v>107</v>
      </c>
      <c r="F137" s="175"/>
      <c r="G137" s="176" t="s">
        <v>108</v>
      </c>
      <c r="H137" s="177"/>
    </row>
    <row r="138" spans="2:17" ht="33" customHeight="1" thickBot="1" x14ac:dyDescent="0.3">
      <c r="B138" s="164"/>
      <c r="C138" s="180">
        <v>14400</v>
      </c>
      <c r="D138" s="181"/>
      <c r="E138" s="181"/>
      <c r="F138" s="181"/>
      <c r="G138" s="178"/>
      <c r="H138" s="179"/>
    </row>
    <row r="139" spans="2:17" s="70" customFormat="1" ht="33" customHeight="1" x14ac:dyDescent="0.35">
      <c r="B139" s="156"/>
      <c r="C139" s="156"/>
      <c r="D139" s="156"/>
      <c r="E139" s="156"/>
      <c r="F139" s="156"/>
      <c r="G139" s="156"/>
      <c r="H139" s="156"/>
      <c r="J139" s="10"/>
      <c r="K139" s="10"/>
      <c r="L139" s="10"/>
      <c r="M139" s="1"/>
      <c r="N139" s="1"/>
    </row>
    <row r="140" spans="2:17" s="70" customFormat="1" ht="33" customHeight="1" x14ac:dyDescent="0.35">
      <c r="B140" s="157" t="s">
        <v>148</v>
      </c>
      <c r="C140" s="157"/>
      <c r="D140" s="157"/>
      <c r="E140" s="157"/>
      <c r="F140" s="157"/>
      <c r="G140" s="157"/>
      <c r="H140" s="157"/>
      <c r="J140" s="10"/>
      <c r="K140" s="10"/>
      <c r="L140" s="10"/>
      <c r="M140" s="1"/>
      <c r="N140" s="1"/>
    </row>
    <row r="141" spans="2:17" s="70" customFormat="1" ht="40.5" customHeight="1" x14ac:dyDescent="0.35">
      <c r="B141" s="158" t="s">
        <v>109</v>
      </c>
      <c r="C141" s="158"/>
      <c r="E141" s="71"/>
      <c r="F141" s="71"/>
      <c r="G141" s="71"/>
      <c r="H141" s="71"/>
      <c r="J141" s="10"/>
      <c r="K141" s="10"/>
      <c r="L141" s="10"/>
      <c r="M141" s="1"/>
      <c r="N141" s="1"/>
    </row>
    <row r="142" spans="2:17" s="70" customFormat="1" ht="33" customHeight="1" x14ac:dyDescent="0.35">
      <c r="C142" s="95" t="str">
        <f>CONCATENATE(" $1,500.000"," +")</f>
        <v xml:space="preserve"> $1,500.000 +</v>
      </c>
      <c r="D142" s="96">
        <f>G71</f>
        <v>0</v>
      </c>
      <c r="E142" s="97" t="s">
        <v>140</v>
      </c>
      <c r="F142" s="72">
        <f>(1500+G71)</f>
        <v>1500</v>
      </c>
      <c r="G142" s="16"/>
      <c r="H142" s="16"/>
      <c r="J142" s="10"/>
      <c r="K142" s="10"/>
      <c r="L142" s="10"/>
      <c r="M142" s="1"/>
      <c r="N142" s="1"/>
    </row>
    <row r="143" spans="2:17" ht="43.5" customHeight="1" x14ac:dyDescent="0.4">
      <c r="B143" s="159" t="s">
        <v>141</v>
      </c>
      <c r="C143" s="159"/>
      <c r="D143" s="98">
        <f>F142</f>
        <v>1500</v>
      </c>
      <c r="E143" s="171" t="s">
        <v>118</v>
      </c>
      <c r="F143" s="171"/>
      <c r="G143" s="16"/>
      <c r="H143" s="70"/>
    </row>
    <row r="144" spans="2:17" ht="27" customHeight="1" thickBot="1" x14ac:dyDescent="0.4">
      <c r="B144" s="70"/>
      <c r="C144" s="70"/>
      <c r="D144" s="72"/>
      <c r="E144" s="16"/>
      <c r="F144" s="16"/>
      <c r="G144" s="16"/>
      <c r="H144" s="16"/>
      <c r="I144" s="9"/>
      <c r="P144" s="21"/>
      <c r="Q144" s="21"/>
    </row>
    <row r="145" spans="2:15" ht="30" customHeight="1" thickBot="1" x14ac:dyDescent="0.3">
      <c r="B145" s="172" t="s">
        <v>104</v>
      </c>
      <c r="C145" s="173"/>
      <c r="D145" s="173"/>
      <c r="E145" s="173"/>
      <c r="F145" s="173"/>
      <c r="G145" s="173"/>
      <c r="H145" s="174"/>
    </row>
    <row r="146" spans="2:15" ht="71.150000000000006" customHeight="1" thickBot="1" x14ac:dyDescent="0.3">
      <c r="B146" s="160" t="s">
        <v>150</v>
      </c>
      <c r="C146" s="161"/>
      <c r="D146" s="161"/>
      <c r="E146" s="161"/>
      <c r="F146" s="161"/>
      <c r="G146" s="161"/>
      <c r="H146" s="162"/>
    </row>
    <row r="147" spans="2:15" ht="23.15" customHeight="1" thickBot="1" x14ac:dyDescent="0.3">
      <c r="B147" s="156"/>
      <c r="C147" s="156"/>
      <c r="D147" s="156"/>
      <c r="E147" s="156"/>
      <c r="F147" s="156"/>
      <c r="G147" s="156"/>
      <c r="H147" s="156"/>
    </row>
    <row r="148" spans="2:15" ht="18.75" customHeight="1" x14ac:dyDescent="0.25">
      <c r="B148" s="163" t="s">
        <v>142</v>
      </c>
      <c r="C148" s="165" t="s">
        <v>105</v>
      </c>
      <c r="D148" s="167" t="s">
        <v>106</v>
      </c>
      <c r="E148" s="165" t="s">
        <v>107</v>
      </c>
      <c r="F148" s="165"/>
      <c r="G148" s="165" t="s">
        <v>108</v>
      </c>
      <c r="H148" s="169"/>
    </row>
    <row r="149" spans="2:15" ht="33" customHeight="1" thickBot="1" x14ac:dyDescent="0.3">
      <c r="B149" s="164"/>
      <c r="C149" s="166"/>
      <c r="D149" s="168"/>
      <c r="E149" s="166"/>
      <c r="F149" s="166"/>
      <c r="G149" s="166"/>
      <c r="H149" s="170"/>
    </row>
    <row r="150" spans="2:15" s="70" customFormat="1" ht="33" customHeight="1" x14ac:dyDescent="0.35">
      <c r="B150" s="156"/>
      <c r="C150" s="156"/>
      <c r="D150" s="156"/>
      <c r="E150" s="156"/>
      <c r="F150" s="156"/>
      <c r="G150" s="156"/>
      <c r="H150" s="156"/>
      <c r="J150" s="10"/>
      <c r="K150" s="10"/>
      <c r="L150" s="10"/>
      <c r="M150" s="1"/>
      <c r="N150" s="1"/>
    </row>
    <row r="151" spans="2:15" s="70" customFormat="1" ht="33" customHeight="1" x14ac:dyDescent="0.35">
      <c r="B151" s="157" t="s">
        <v>149</v>
      </c>
      <c r="C151" s="157"/>
      <c r="D151" s="157"/>
      <c r="E151" s="157"/>
      <c r="F151" s="157"/>
      <c r="G151" s="157"/>
      <c r="H151" s="157"/>
      <c r="J151" s="10"/>
      <c r="K151" s="10"/>
      <c r="L151" s="10"/>
      <c r="M151" s="1"/>
      <c r="N151" s="1"/>
    </row>
    <row r="152" spans="2:15" s="70" customFormat="1" ht="40.5" customHeight="1" x14ac:dyDescent="0.35">
      <c r="B152" s="158" t="s">
        <v>109</v>
      </c>
      <c r="C152" s="158"/>
      <c r="E152" s="71"/>
      <c r="F152" s="71"/>
      <c r="G152" s="71"/>
      <c r="H152" s="71"/>
      <c r="J152" s="10"/>
      <c r="K152" s="10"/>
      <c r="L152" s="10"/>
      <c r="M152" s="1"/>
      <c r="N152" s="1"/>
    </row>
    <row r="153" spans="2:15" s="70" customFormat="1" ht="33" customHeight="1" x14ac:dyDescent="0.35">
      <c r="C153" s="95" t="str">
        <f>CONCATENATE(" $200.000"," +")</f>
        <v xml:space="preserve"> $200.000 +</v>
      </c>
      <c r="D153" s="96">
        <f>G75</f>
        <v>-0.184</v>
      </c>
      <c r="E153" s="97" t="s">
        <v>140</v>
      </c>
      <c r="F153" s="72">
        <f>(200+G75)</f>
        <v>199.816</v>
      </c>
      <c r="G153" s="16"/>
      <c r="H153" s="16"/>
      <c r="J153" s="10"/>
      <c r="K153" s="10"/>
      <c r="L153" s="10"/>
      <c r="M153" s="1"/>
      <c r="N153" s="1"/>
    </row>
    <row r="154" spans="2:15" ht="18" x14ac:dyDescent="0.4">
      <c r="B154" s="159" t="s">
        <v>141</v>
      </c>
      <c r="C154" s="159"/>
      <c r="D154" s="98">
        <f>F153</f>
        <v>199.816</v>
      </c>
      <c r="E154" s="73" t="s">
        <v>12</v>
      </c>
      <c r="F154" s="73"/>
      <c r="G154" s="16"/>
      <c r="H154" s="70"/>
      <c r="O154" s="21"/>
    </row>
    <row r="155" spans="2:15" ht="17.5" x14ac:dyDescent="0.35">
      <c r="B155" s="70"/>
      <c r="C155" s="70"/>
      <c r="D155" s="72"/>
      <c r="E155" s="16"/>
      <c r="F155" s="16"/>
      <c r="G155" s="16"/>
      <c r="H155" s="16"/>
      <c r="O155" s="21"/>
    </row>
    <row r="156" spans="2:15" x14ac:dyDescent="0.25">
      <c r="O156" s="21"/>
    </row>
    <row r="157" spans="2:15" x14ac:dyDescent="0.25">
      <c r="O157" s="21"/>
    </row>
  </sheetData>
  <sheetProtection algorithmName="SHA-512" hashValue="y6FM4rEC38z5wZXZEZkcmsNypQR1zYqu8QuQIvoUme+j3Jq0EOwoEMpcm8f+9whCAMBJi0FaN4Wm3BgRL4Z6bw==" saltValue="a+qUYPzn3KIxwJ/Ru5PFyg==" spinCount="100000" sheet="1" formatColumns="0" formatRows="0"/>
  <mergeCells count="157">
    <mergeCell ref="J6:K6"/>
    <mergeCell ref="M6:N8"/>
    <mergeCell ref="B7:E7"/>
    <mergeCell ref="B8:H8"/>
    <mergeCell ref="B9:H9"/>
    <mergeCell ref="B10:C10"/>
    <mergeCell ref="D10:F10"/>
    <mergeCell ref="B1:D1"/>
    <mergeCell ref="C3:E3"/>
    <mergeCell ref="G3:H3"/>
    <mergeCell ref="C4:E4"/>
    <mergeCell ref="G4:H4"/>
    <mergeCell ref="B6:E6"/>
    <mergeCell ref="F6:G6"/>
    <mergeCell ref="B16:H16"/>
    <mergeCell ref="B17:H17"/>
    <mergeCell ref="B18:H18"/>
    <mergeCell ref="B19:H19"/>
    <mergeCell ref="B20:H20"/>
    <mergeCell ref="G21:H21"/>
    <mergeCell ref="B11:H11"/>
    <mergeCell ref="J11:K11"/>
    <mergeCell ref="B12:E12"/>
    <mergeCell ref="B13:H13"/>
    <mergeCell ref="B14:H14"/>
    <mergeCell ref="B15:H15"/>
    <mergeCell ref="G28:H28"/>
    <mergeCell ref="G29:H29"/>
    <mergeCell ref="G30:H30"/>
    <mergeCell ref="G31:H31"/>
    <mergeCell ref="G32:H32"/>
    <mergeCell ref="G33:H33"/>
    <mergeCell ref="G22:H22"/>
    <mergeCell ref="G23:H23"/>
    <mergeCell ref="G24:H24"/>
    <mergeCell ref="G25:H25"/>
    <mergeCell ref="G26:H26"/>
    <mergeCell ref="G27:H27"/>
    <mergeCell ref="G40:H40"/>
    <mergeCell ref="G41:H41"/>
    <mergeCell ref="G42:H42"/>
    <mergeCell ref="G43:H43"/>
    <mergeCell ref="G44:H44"/>
    <mergeCell ref="G45:H45"/>
    <mergeCell ref="G34:H34"/>
    <mergeCell ref="G35:H35"/>
    <mergeCell ref="G36:H36"/>
    <mergeCell ref="G37:H37"/>
    <mergeCell ref="G38:H38"/>
    <mergeCell ref="G39:H39"/>
    <mergeCell ref="G52:H52"/>
    <mergeCell ref="G53:H53"/>
    <mergeCell ref="B54:H54"/>
    <mergeCell ref="B56:H56"/>
    <mergeCell ref="G57:H57"/>
    <mergeCell ref="G58:H58"/>
    <mergeCell ref="G46:H46"/>
    <mergeCell ref="G47:H47"/>
    <mergeCell ref="G48:H48"/>
    <mergeCell ref="G49:H49"/>
    <mergeCell ref="G50:H50"/>
    <mergeCell ref="G51:H51"/>
    <mergeCell ref="G66:H66"/>
    <mergeCell ref="G67:H67"/>
    <mergeCell ref="G68:H68"/>
    <mergeCell ref="B69:H69"/>
    <mergeCell ref="G70:H70"/>
    <mergeCell ref="G71:H71"/>
    <mergeCell ref="B60:H60"/>
    <mergeCell ref="G61:H61"/>
    <mergeCell ref="G62:H62"/>
    <mergeCell ref="G63:H63"/>
    <mergeCell ref="G64:H64"/>
    <mergeCell ref="G65:H65"/>
    <mergeCell ref="G79:H79"/>
    <mergeCell ref="G80:H80"/>
    <mergeCell ref="G81:H81"/>
    <mergeCell ref="G82:H82"/>
    <mergeCell ref="G83:H83"/>
    <mergeCell ref="B85:H85"/>
    <mergeCell ref="B73:H73"/>
    <mergeCell ref="G74:H74"/>
    <mergeCell ref="G75:H75"/>
    <mergeCell ref="G76:H76"/>
    <mergeCell ref="G77:H77"/>
    <mergeCell ref="G78:H78"/>
    <mergeCell ref="B93:B94"/>
    <mergeCell ref="E93:F93"/>
    <mergeCell ref="G93:H94"/>
    <mergeCell ref="C94:F94"/>
    <mergeCell ref="B95:H95"/>
    <mergeCell ref="B96:H96"/>
    <mergeCell ref="G86:H86"/>
    <mergeCell ref="G87:H87"/>
    <mergeCell ref="G88:H88"/>
    <mergeCell ref="B90:H90"/>
    <mergeCell ref="B91:H91"/>
    <mergeCell ref="B92:H92"/>
    <mergeCell ref="B97:C97"/>
    <mergeCell ref="B99:C99"/>
    <mergeCell ref="B101:H101"/>
    <mergeCell ref="B102:H102"/>
    <mergeCell ref="B103:H103"/>
    <mergeCell ref="B104:B105"/>
    <mergeCell ref="E104:F104"/>
    <mergeCell ref="G104:H105"/>
    <mergeCell ref="C105:F105"/>
    <mergeCell ref="B114:H114"/>
    <mergeCell ref="B115:B116"/>
    <mergeCell ref="E115:F115"/>
    <mergeCell ref="G115:H116"/>
    <mergeCell ref="C116:F116"/>
    <mergeCell ref="B117:H117"/>
    <mergeCell ref="B106:H106"/>
    <mergeCell ref="B107:H107"/>
    <mergeCell ref="B108:C108"/>
    <mergeCell ref="B110:C110"/>
    <mergeCell ref="B112:H112"/>
    <mergeCell ref="B113:H113"/>
    <mergeCell ref="B126:B127"/>
    <mergeCell ref="E126:F126"/>
    <mergeCell ref="G126:H127"/>
    <mergeCell ref="C127:F127"/>
    <mergeCell ref="B128:H128"/>
    <mergeCell ref="B129:H129"/>
    <mergeCell ref="B118:H118"/>
    <mergeCell ref="B119:C119"/>
    <mergeCell ref="B121:C121"/>
    <mergeCell ref="B123:H123"/>
    <mergeCell ref="B124:H124"/>
    <mergeCell ref="B125:H125"/>
    <mergeCell ref="B139:H139"/>
    <mergeCell ref="B140:H140"/>
    <mergeCell ref="B141:C141"/>
    <mergeCell ref="B143:C143"/>
    <mergeCell ref="E143:F143"/>
    <mergeCell ref="B145:H145"/>
    <mergeCell ref="B130:C130"/>
    <mergeCell ref="B132:C132"/>
    <mergeCell ref="B134:H134"/>
    <mergeCell ref="B135:H135"/>
    <mergeCell ref="B136:H136"/>
    <mergeCell ref="B137:B138"/>
    <mergeCell ref="E137:F137"/>
    <mergeCell ref="G137:H138"/>
    <mergeCell ref="C138:F138"/>
    <mergeCell ref="B150:H150"/>
    <mergeCell ref="B151:H151"/>
    <mergeCell ref="B152:C152"/>
    <mergeCell ref="B154:C154"/>
    <mergeCell ref="B146:H146"/>
    <mergeCell ref="B147:H147"/>
    <mergeCell ref="B148:B149"/>
    <mergeCell ref="C148:C149"/>
    <mergeCell ref="D148:D149"/>
    <mergeCell ref="E148:F149"/>
    <mergeCell ref="G148:H149"/>
  </mergeCells>
  <dataValidations count="5">
    <dataValidation type="list" allowBlank="1" showInputMessage="1" showErrorMessage="1" sqref="WVR983046 K9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K982910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K917374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K851838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K786302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K720766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K655230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K589694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K524158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K458622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K393086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K327550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K262014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K196478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K130942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K65406" xr:uid="{305301A8-BEFA-4A8B-85FB-3342C0E43249}">
      <formula1>$M$11:$M$23</formula1>
    </dataValidation>
    <dataValidation type="list" allowBlank="1" showInputMessage="1" showErrorMessage="1" sqref="K13" xr:uid="{1EA1CFA2-988D-4BEF-AAC7-4DA00F33F19E}">
      <formula1>$N$9:$N$43</formula1>
    </dataValidation>
    <dataValidation type="list" allowBlank="1" showInputMessage="1" showErrorMessage="1" sqref="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K982914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K917378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K851842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K786306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K720770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K655234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K589698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K524162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K458626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K393090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K327554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K262018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K196482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K130946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K65410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FA1E9236-4A5D-417C-BB3B-E9047F24B691}">
      <formula1>#REF!</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BC6BCBC7-0F6D-487F-91F4-EABCA9250E86}">
      <formula1>$N$9:$N$9</formula1>
    </dataValidation>
    <dataValidation type="list" allowBlank="1" showInputMessage="1" showErrorMessage="1" sqref="K8" xr:uid="{210A1121-CFB2-4E19-8199-DBDD3290A13F}">
      <formula1>"2024,2025,2026,2027,2028"</formula1>
    </dataValidation>
  </dataValidations>
  <hyperlinks>
    <hyperlink ref="M9" r:id="rId1" display="https://www.dot.ny.gov/main/business-center/contractors/construction-division/fuel-asphalt-steel-price-adjustments?nd=nysdot" xr:uid="{057AA54F-E01F-4F2C-9D2C-0A6E003100C8}"/>
  </hyperlinks>
  <printOptions horizontalCentered="1"/>
  <pageMargins left="0.25" right="0.25" top="0.75" bottom="0.75" header="0.3" footer="0.3"/>
  <pageSetup scale="53" orientation="portrait" horizontalDpi="4294967295" r:id="rId2"/>
  <rowBreaks count="7" manualBreakCount="7">
    <brk id="17" min="1" max="7" man="1"/>
    <brk id="54" min="1" max="7" man="1"/>
    <brk id="72" min="1" max="7" man="1"/>
    <brk id="100" min="1" max="7" man="1"/>
    <brk id="111" min="1" max="7" man="1"/>
    <brk id="122" min="1" max="7" man="1"/>
    <brk id="144"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EBC3-7E2A-4047-A38B-115C10D8E8D0}">
  <dimension ref="B1:Q157"/>
  <sheetViews>
    <sheetView showGridLines="0" showRowColHeaders="0" zoomScaleNormal="100" workbookViewId="0">
      <selection activeCell="B19" sqref="B19:H19"/>
    </sheetView>
  </sheetViews>
  <sheetFormatPr defaultColWidth="23.81640625" defaultRowHeight="12.5" x14ac:dyDescent="0.25"/>
  <cols>
    <col min="1" max="1" width="9.1796875" style="1" customWidth="1"/>
    <col min="2" max="2" width="28.453125" style="1" customWidth="1"/>
    <col min="3" max="3" width="37.54296875" style="1" customWidth="1"/>
    <col min="4" max="4" width="17.453125" style="1" customWidth="1"/>
    <col min="5" max="5" width="17.1796875" style="1" customWidth="1"/>
    <col min="6" max="6" width="23.81640625" style="1" customWidth="1"/>
    <col min="7" max="7" width="25.453125" style="1" customWidth="1"/>
    <col min="8" max="8" width="19" style="1" customWidth="1"/>
    <col min="9" max="9" width="4.1796875" style="1" customWidth="1"/>
    <col min="10" max="11" width="22.54296875" style="10" hidden="1" customWidth="1"/>
    <col min="12" max="12" width="11.453125" style="10" hidden="1" customWidth="1"/>
    <col min="13" max="13" width="25.54296875" style="1" hidden="1" customWidth="1"/>
    <col min="14" max="14" width="27.453125" style="1" hidden="1" customWidth="1"/>
    <col min="15" max="15" width="22.54296875" style="1" customWidth="1"/>
    <col min="16" max="16" width="13.81640625" style="1" customWidth="1"/>
    <col min="17" max="250" width="9.1796875" style="1" customWidth="1"/>
    <col min="251" max="251" width="20" style="1" customWidth="1"/>
    <col min="252" max="252" width="32.81640625" style="1" customWidth="1"/>
    <col min="253" max="253" width="17.453125" style="1" customWidth="1"/>
    <col min="254" max="254" width="17.1796875" style="1" customWidth="1"/>
    <col min="255" max="255" width="23.81640625" style="1"/>
    <col min="256" max="256" width="9.1796875" style="1" customWidth="1"/>
    <col min="257" max="257" width="28.453125" style="1" customWidth="1"/>
    <col min="258" max="258" width="37.54296875" style="1" customWidth="1"/>
    <col min="259" max="259" width="17.453125" style="1" customWidth="1"/>
    <col min="260" max="260" width="17.1796875" style="1" customWidth="1"/>
    <col min="261" max="261" width="23.81640625" style="1"/>
    <col min="262" max="262" width="25.453125" style="1" customWidth="1"/>
    <col min="263" max="263" width="19" style="1" customWidth="1"/>
    <col min="264" max="279" width="0" style="1" hidden="1" customWidth="1"/>
    <col min="280" max="506" width="9.1796875" style="1" customWidth="1"/>
    <col min="507" max="507" width="20" style="1" customWidth="1"/>
    <col min="508" max="508" width="32.81640625" style="1" customWidth="1"/>
    <col min="509" max="509" width="17.453125" style="1" customWidth="1"/>
    <col min="510" max="510" width="17.1796875" style="1" customWidth="1"/>
    <col min="511" max="511" width="23.81640625" style="1"/>
    <col min="512" max="512" width="9.1796875" style="1" customWidth="1"/>
    <col min="513" max="513" width="28.453125" style="1" customWidth="1"/>
    <col min="514" max="514" width="37.54296875" style="1" customWidth="1"/>
    <col min="515" max="515" width="17.453125" style="1" customWidth="1"/>
    <col min="516" max="516" width="17.1796875" style="1" customWidth="1"/>
    <col min="517" max="517" width="23.81640625" style="1"/>
    <col min="518" max="518" width="25.453125" style="1" customWidth="1"/>
    <col min="519" max="519" width="19" style="1" customWidth="1"/>
    <col min="520" max="535" width="0" style="1" hidden="1" customWidth="1"/>
    <col min="536" max="762" width="9.1796875" style="1" customWidth="1"/>
    <col min="763" max="763" width="20" style="1" customWidth="1"/>
    <col min="764" max="764" width="32.81640625" style="1" customWidth="1"/>
    <col min="765" max="765" width="17.453125" style="1" customWidth="1"/>
    <col min="766" max="766" width="17.1796875" style="1" customWidth="1"/>
    <col min="767" max="767" width="23.81640625" style="1"/>
    <col min="768" max="768" width="9.1796875" style="1" customWidth="1"/>
    <col min="769" max="769" width="28.453125" style="1" customWidth="1"/>
    <col min="770" max="770" width="37.54296875" style="1" customWidth="1"/>
    <col min="771" max="771" width="17.453125" style="1" customWidth="1"/>
    <col min="772" max="772" width="17.1796875" style="1" customWidth="1"/>
    <col min="773" max="773" width="23.81640625" style="1"/>
    <col min="774" max="774" width="25.453125" style="1" customWidth="1"/>
    <col min="775" max="775" width="19" style="1" customWidth="1"/>
    <col min="776" max="791" width="0" style="1" hidden="1" customWidth="1"/>
    <col min="792" max="1018" width="9.1796875" style="1" customWidth="1"/>
    <col min="1019" max="1019" width="20" style="1" customWidth="1"/>
    <col min="1020" max="1020" width="32.81640625" style="1" customWidth="1"/>
    <col min="1021" max="1021" width="17.453125" style="1" customWidth="1"/>
    <col min="1022" max="1022" width="17.1796875" style="1" customWidth="1"/>
    <col min="1023" max="1023" width="23.81640625" style="1"/>
    <col min="1024" max="1024" width="9.1796875" style="1" customWidth="1"/>
    <col min="1025" max="1025" width="28.453125" style="1" customWidth="1"/>
    <col min="1026" max="1026" width="37.54296875" style="1" customWidth="1"/>
    <col min="1027" max="1027" width="17.453125" style="1" customWidth="1"/>
    <col min="1028" max="1028" width="17.1796875" style="1" customWidth="1"/>
    <col min="1029" max="1029" width="23.81640625" style="1"/>
    <col min="1030" max="1030" width="25.453125" style="1" customWidth="1"/>
    <col min="1031" max="1031" width="19" style="1" customWidth="1"/>
    <col min="1032" max="1047" width="0" style="1" hidden="1" customWidth="1"/>
    <col min="1048" max="1274" width="9.1796875" style="1" customWidth="1"/>
    <col min="1275" max="1275" width="20" style="1" customWidth="1"/>
    <col min="1276" max="1276" width="32.81640625" style="1" customWidth="1"/>
    <col min="1277" max="1277" width="17.453125" style="1" customWidth="1"/>
    <col min="1278" max="1278" width="17.1796875" style="1" customWidth="1"/>
    <col min="1279" max="1279" width="23.81640625" style="1"/>
    <col min="1280" max="1280" width="9.1796875" style="1" customWidth="1"/>
    <col min="1281" max="1281" width="28.453125" style="1" customWidth="1"/>
    <col min="1282" max="1282" width="37.54296875" style="1" customWidth="1"/>
    <col min="1283" max="1283" width="17.453125" style="1" customWidth="1"/>
    <col min="1284" max="1284" width="17.1796875" style="1" customWidth="1"/>
    <col min="1285" max="1285" width="23.81640625" style="1"/>
    <col min="1286" max="1286" width="25.453125" style="1" customWidth="1"/>
    <col min="1287" max="1287" width="19" style="1" customWidth="1"/>
    <col min="1288" max="1303" width="0" style="1" hidden="1" customWidth="1"/>
    <col min="1304" max="1530" width="9.1796875" style="1" customWidth="1"/>
    <col min="1531" max="1531" width="20" style="1" customWidth="1"/>
    <col min="1532" max="1532" width="32.81640625" style="1" customWidth="1"/>
    <col min="1533" max="1533" width="17.453125" style="1" customWidth="1"/>
    <col min="1534" max="1534" width="17.1796875" style="1" customWidth="1"/>
    <col min="1535" max="1535" width="23.81640625" style="1"/>
    <col min="1536" max="1536" width="9.1796875" style="1" customWidth="1"/>
    <col min="1537" max="1537" width="28.453125" style="1" customWidth="1"/>
    <col min="1538" max="1538" width="37.54296875" style="1" customWidth="1"/>
    <col min="1539" max="1539" width="17.453125" style="1" customWidth="1"/>
    <col min="1540" max="1540" width="17.1796875" style="1" customWidth="1"/>
    <col min="1541" max="1541" width="23.81640625" style="1"/>
    <col min="1542" max="1542" width="25.453125" style="1" customWidth="1"/>
    <col min="1543" max="1543" width="19" style="1" customWidth="1"/>
    <col min="1544" max="1559" width="0" style="1" hidden="1" customWidth="1"/>
    <col min="1560" max="1786" width="9.1796875" style="1" customWidth="1"/>
    <col min="1787" max="1787" width="20" style="1" customWidth="1"/>
    <col min="1788" max="1788" width="32.81640625" style="1" customWidth="1"/>
    <col min="1789" max="1789" width="17.453125" style="1" customWidth="1"/>
    <col min="1790" max="1790" width="17.1796875" style="1" customWidth="1"/>
    <col min="1791" max="1791" width="23.81640625" style="1"/>
    <col min="1792" max="1792" width="9.1796875" style="1" customWidth="1"/>
    <col min="1793" max="1793" width="28.453125" style="1" customWidth="1"/>
    <col min="1794" max="1794" width="37.54296875" style="1" customWidth="1"/>
    <col min="1795" max="1795" width="17.453125" style="1" customWidth="1"/>
    <col min="1796" max="1796" width="17.1796875" style="1" customWidth="1"/>
    <col min="1797" max="1797" width="23.81640625" style="1"/>
    <col min="1798" max="1798" width="25.453125" style="1" customWidth="1"/>
    <col min="1799" max="1799" width="19" style="1" customWidth="1"/>
    <col min="1800" max="1815" width="0" style="1" hidden="1" customWidth="1"/>
    <col min="1816" max="2042" width="9.1796875" style="1" customWidth="1"/>
    <col min="2043" max="2043" width="20" style="1" customWidth="1"/>
    <col min="2044" max="2044" width="32.81640625" style="1" customWidth="1"/>
    <col min="2045" max="2045" width="17.453125" style="1" customWidth="1"/>
    <col min="2046" max="2046" width="17.1796875" style="1" customWidth="1"/>
    <col min="2047" max="2047" width="23.81640625" style="1"/>
    <col min="2048" max="2048" width="9.1796875" style="1" customWidth="1"/>
    <col min="2049" max="2049" width="28.453125" style="1" customWidth="1"/>
    <col min="2050" max="2050" width="37.54296875" style="1" customWidth="1"/>
    <col min="2051" max="2051" width="17.453125" style="1" customWidth="1"/>
    <col min="2052" max="2052" width="17.1796875" style="1" customWidth="1"/>
    <col min="2053" max="2053" width="23.81640625" style="1"/>
    <col min="2054" max="2054" width="25.453125" style="1" customWidth="1"/>
    <col min="2055" max="2055" width="19" style="1" customWidth="1"/>
    <col min="2056" max="2071" width="0" style="1" hidden="1" customWidth="1"/>
    <col min="2072" max="2298" width="9.1796875" style="1" customWidth="1"/>
    <col min="2299" max="2299" width="20" style="1" customWidth="1"/>
    <col min="2300" max="2300" width="32.81640625" style="1" customWidth="1"/>
    <col min="2301" max="2301" width="17.453125" style="1" customWidth="1"/>
    <col min="2302" max="2302" width="17.1796875" style="1" customWidth="1"/>
    <col min="2303" max="2303" width="23.81640625" style="1"/>
    <col min="2304" max="2304" width="9.1796875" style="1" customWidth="1"/>
    <col min="2305" max="2305" width="28.453125" style="1" customWidth="1"/>
    <col min="2306" max="2306" width="37.54296875" style="1" customWidth="1"/>
    <col min="2307" max="2307" width="17.453125" style="1" customWidth="1"/>
    <col min="2308" max="2308" width="17.1796875" style="1" customWidth="1"/>
    <col min="2309" max="2309" width="23.81640625" style="1"/>
    <col min="2310" max="2310" width="25.453125" style="1" customWidth="1"/>
    <col min="2311" max="2311" width="19" style="1" customWidth="1"/>
    <col min="2312" max="2327" width="0" style="1" hidden="1" customWidth="1"/>
    <col min="2328" max="2554" width="9.1796875" style="1" customWidth="1"/>
    <col min="2555" max="2555" width="20" style="1" customWidth="1"/>
    <col min="2556" max="2556" width="32.81640625" style="1" customWidth="1"/>
    <col min="2557" max="2557" width="17.453125" style="1" customWidth="1"/>
    <col min="2558" max="2558" width="17.1796875" style="1" customWidth="1"/>
    <col min="2559" max="2559" width="23.81640625" style="1"/>
    <col min="2560" max="2560" width="9.1796875" style="1" customWidth="1"/>
    <col min="2561" max="2561" width="28.453125" style="1" customWidth="1"/>
    <col min="2562" max="2562" width="37.54296875" style="1" customWidth="1"/>
    <col min="2563" max="2563" width="17.453125" style="1" customWidth="1"/>
    <col min="2564" max="2564" width="17.1796875" style="1" customWidth="1"/>
    <col min="2565" max="2565" width="23.81640625" style="1"/>
    <col min="2566" max="2566" width="25.453125" style="1" customWidth="1"/>
    <col min="2567" max="2567" width="19" style="1" customWidth="1"/>
    <col min="2568" max="2583" width="0" style="1" hidden="1" customWidth="1"/>
    <col min="2584" max="2810" width="9.1796875" style="1" customWidth="1"/>
    <col min="2811" max="2811" width="20" style="1" customWidth="1"/>
    <col min="2812" max="2812" width="32.81640625" style="1" customWidth="1"/>
    <col min="2813" max="2813" width="17.453125" style="1" customWidth="1"/>
    <col min="2814" max="2814" width="17.1796875" style="1" customWidth="1"/>
    <col min="2815" max="2815" width="23.81640625" style="1"/>
    <col min="2816" max="2816" width="9.1796875" style="1" customWidth="1"/>
    <col min="2817" max="2817" width="28.453125" style="1" customWidth="1"/>
    <col min="2818" max="2818" width="37.54296875" style="1" customWidth="1"/>
    <col min="2819" max="2819" width="17.453125" style="1" customWidth="1"/>
    <col min="2820" max="2820" width="17.1796875" style="1" customWidth="1"/>
    <col min="2821" max="2821" width="23.81640625" style="1"/>
    <col min="2822" max="2822" width="25.453125" style="1" customWidth="1"/>
    <col min="2823" max="2823" width="19" style="1" customWidth="1"/>
    <col min="2824" max="2839" width="0" style="1" hidden="1" customWidth="1"/>
    <col min="2840" max="3066" width="9.1796875" style="1" customWidth="1"/>
    <col min="3067" max="3067" width="20" style="1" customWidth="1"/>
    <col min="3068" max="3068" width="32.81640625" style="1" customWidth="1"/>
    <col min="3069" max="3069" width="17.453125" style="1" customWidth="1"/>
    <col min="3070" max="3070" width="17.1796875" style="1" customWidth="1"/>
    <col min="3071" max="3071" width="23.81640625" style="1"/>
    <col min="3072" max="3072" width="9.1796875" style="1" customWidth="1"/>
    <col min="3073" max="3073" width="28.453125" style="1" customWidth="1"/>
    <col min="3074" max="3074" width="37.54296875" style="1" customWidth="1"/>
    <col min="3075" max="3075" width="17.453125" style="1" customWidth="1"/>
    <col min="3076" max="3076" width="17.1796875" style="1" customWidth="1"/>
    <col min="3077" max="3077" width="23.81640625" style="1"/>
    <col min="3078" max="3078" width="25.453125" style="1" customWidth="1"/>
    <col min="3079" max="3079" width="19" style="1" customWidth="1"/>
    <col min="3080" max="3095" width="0" style="1" hidden="1" customWidth="1"/>
    <col min="3096" max="3322" width="9.1796875" style="1" customWidth="1"/>
    <col min="3323" max="3323" width="20" style="1" customWidth="1"/>
    <col min="3324" max="3324" width="32.81640625" style="1" customWidth="1"/>
    <col min="3325" max="3325" width="17.453125" style="1" customWidth="1"/>
    <col min="3326" max="3326" width="17.1796875" style="1" customWidth="1"/>
    <col min="3327" max="3327" width="23.81640625" style="1"/>
    <col min="3328" max="3328" width="9.1796875" style="1" customWidth="1"/>
    <col min="3329" max="3329" width="28.453125" style="1" customWidth="1"/>
    <col min="3330" max="3330" width="37.54296875" style="1" customWidth="1"/>
    <col min="3331" max="3331" width="17.453125" style="1" customWidth="1"/>
    <col min="3332" max="3332" width="17.1796875" style="1" customWidth="1"/>
    <col min="3333" max="3333" width="23.81640625" style="1"/>
    <col min="3334" max="3334" width="25.453125" style="1" customWidth="1"/>
    <col min="3335" max="3335" width="19" style="1" customWidth="1"/>
    <col min="3336" max="3351" width="0" style="1" hidden="1" customWidth="1"/>
    <col min="3352" max="3578" width="9.1796875" style="1" customWidth="1"/>
    <col min="3579" max="3579" width="20" style="1" customWidth="1"/>
    <col min="3580" max="3580" width="32.81640625" style="1" customWidth="1"/>
    <col min="3581" max="3581" width="17.453125" style="1" customWidth="1"/>
    <col min="3582" max="3582" width="17.1796875" style="1" customWidth="1"/>
    <col min="3583" max="3583" width="23.81640625" style="1"/>
    <col min="3584" max="3584" width="9.1796875" style="1" customWidth="1"/>
    <col min="3585" max="3585" width="28.453125" style="1" customWidth="1"/>
    <col min="3586" max="3586" width="37.54296875" style="1" customWidth="1"/>
    <col min="3587" max="3587" width="17.453125" style="1" customWidth="1"/>
    <col min="3588" max="3588" width="17.1796875" style="1" customWidth="1"/>
    <col min="3589" max="3589" width="23.81640625" style="1"/>
    <col min="3590" max="3590" width="25.453125" style="1" customWidth="1"/>
    <col min="3591" max="3591" width="19" style="1" customWidth="1"/>
    <col min="3592" max="3607" width="0" style="1" hidden="1" customWidth="1"/>
    <col min="3608" max="3834" width="9.1796875" style="1" customWidth="1"/>
    <col min="3835" max="3835" width="20" style="1" customWidth="1"/>
    <col min="3836" max="3836" width="32.81640625" style="1" customWidth="1"/>
    <col min="3837" max="3837" width="17.453125" style="1" customWidth="1"/>
    <col min="3838" max="3838" width="17.1796875" style="1" customWidth="1"/>
    <col min="3839" max="3839" width="23.81640625" style="1"/>
    <col min="3840" max="3840" width="9.1796875" style="1" customWidth="1"/>
    <col min="3841" max="3841" width="28.453125" style="1" customWidth="1"/>
    <col min="3842" max="3842" width="37.54296875" style="1" customWidth="1"/>
    <col min="3843" max="3843" width="17.453125" style="1" customWidth="1"/>
    <col min="3844" max="3844" width="17.1796875" style="1" customWidth="1"/>
    <col min="3845" max="3845" width="23.81640625" style="1"/>
    <col min="3846" max="3846" width="25.453125" style="1" customWidth="1"/>
    <col min="3847" max="3847" width="19" style="1" customWidth="1"/>
    <col min="3848" max="3863" width="0" style="1" hidden="1" customWidth="1"/>
    <col min="3864" max="4090" width="9.1796875" style="1" customWidth="1"/>
    <col min="4091" max="4091" width="20" style="1" customWidth="1"/>
    <col min="4092" max="4092" width="32.81640625" style="1" customWidth="1"/>
    <col min="4093" max="4093" width="17.453125" style="1" customWidth="1"/>
    <col min="4094" max="4094" width="17.1796875" style="1" customWidth="1"/>
    <col min="4095" max="4095" width="23.81640625" style="1"/>
    <col min="4096" max="4096" width="9.1796875" style="1" customWidth="1"/>
    <col min="4097" max="4097" width="28.453125" style="1" customWidth="1"/>
    <col min="4098" max="4098" width="37.54296875" style="1" customWidth="1"/>
    <col min="4099" max="4099" width="17.453125" style="1" customWidth="1"/>
    <col min="4100" max="4100" width="17.1796875" style="1" customWidth="1"/>
    <col min="4101" max="4101" width="23.81640625" style="1"/>
    <col min="4102" max="4102" width="25.453125" style="1" customWidth="1"/>
    <col min="4103" max="4103" width="19" style="1" customWidth="1"/>
    <col min="4104" max="4119" width="0" style="1" hidden="1" customWidth="1"/>
    <col min="4120" max="4346" width="9.1796875" style="1" customWidth="1"/>
    <col min="4347" max="4347" width="20" style="1" customWidth="1"/>
    <col min="4348" max="4348" width="32.81640625" style="1" customWidth="1"/>
    <col min="4349" max="4349" width="17.453125" style="1" customWidth="1"/>
    <col min="4350" max="4350" width="17.1796875" style="1" customWidth="1"/>
    <col min="4351" max="4351" width="23.81640625" style="1"/>
    <col min="4352" max="4352" width="9.1796875" style="1" customWidth="1"/>
    <col min="4353" max="4353" width="28.453125" style="1" customWidth="1"/>
    <col min="4354" max="4354" width="37.54296875" style="1" customWidth="1"/>
    <col min="4355" max="4355" width="17.453125" style="1" customWidth="1"/>
    <col min="4356" max="4356" width="17.1796875" style="1" customWidth="1"/>
    <col min="4357" max="4357" width="23.81640625" style="1"/>
    <col min="4358" max="4358" width="25.453125" style="1" customWidth="1"/>
    <col min="4359" max="4359" width="19" style="1" customWidth="1"/>
    <col min="4360" max="4375" width="0" style="1" hidden="1" customWidth="1"/>
    <col min="4376" max="4602" width="9.1796875" style="1" customWidth="1"/>
    <col min="4603" max="4603" width="20" style="1" customWidth="1"/>
    <col min="4604" max="4604" width="32.81640625" style="1" customWidth="1"/>
    <col min="4605" max="4605" width="17.453125" style="1" customWidth="1"/>
    <col min="4606" max="4606" width="17.1796875" style="1" customWidth="1"/>
    <col min="4607" max="4607" width="23.81640625" style="1"/>
    <col min="4608" max="4608" width="9.1796875" style="1" customWidth="1"/>
    <col min="4609" max="4609" width="28.453125" style="1" customWidth="1"/>
    <col min="4610" max="4610" width="37.54296875" style="1" customWidth="1"/>
    <col min="4611" max="4611" width="17.453125" style="1" customWidth="1"/>
    <col min="4612" max="4612" width="17.1796875" style="1" customWidth="1"/>
    <col min="4613" max="4613" width="23.81640625" style="1"/>
    <col min="4614" max="4614" width="25.453125" style="1" customWidth="1"/>
    <col min="4615" max="4615" width="19" style="1" customWidth="1"/>
    <col min="4616" max="4631" width="0" style="1" hidden="1" customWidth="1"/>
    <col min="4632" max="4858" width="9.1796875" style="1" customWidth="1"/>
    <col min="4859" max="4859" width="20" style="1" customWidth="1"/>
    <col min="4860" max="4860" width="32.81640625" style="1" customWidth="1"/>
    <col min="4861" max="4861" width="17.453125" style="1" customWidth="1"/>
    <col min="4862" max="4862" width="17.1796875" style="1" customWidth="1"/>
    <col min="4863" max="4863" width="23.81640625" style="1"/>
    <col min="4864" max="4864" width="9.1796875" style="1" customWidth="1"/>
    <col min="4865" max="4865" width="28.453125" style="1" customWidth="1"/>
    <col min="4866" max="4866" width="37.54296875" style="1" customWidth="1"/>
    <col min="4867" max="4867" width="17.453125" style="1" customWidth="1"/>
    <col min="4868" max="4868" width="17.1796875" style="1" customWidth="1"/>
    <col min="4869" max="4869" width="23.81640625" style="1"/>
    <col min="4870" max="4870" width="25.453125" style="1" customWidth="1"/>
    <col min="4871" max="4871" width="19" style="1" customWidth="1"/>
    <col min="4872" max="4887" width="0" style="1" hidden="1" customWidth="1"/>
    <col min="4888" max="5114" width="9.1796875" style="1" customWidth="1"/>
    <col min="5115" max="5115" width="20" style="1" customWidth="1"/>
    <col min="5116" max="5116" width="32.81640625" style="1" customWidth="1"/>
    <col min="5117" max="5117" width="17.453125" style="1" customWidth="1"/>
    <col min="5118" max="5118" width="17.1796875" style="1" customWidth="1"/>
    <col min="5119" max="5119" width="23.81640625" style="1"/>
    <col min="5120" max="5120" width="9.1796875" style="1" customWidth="1"/>
    <col min="5121" max="5121" width="28.453125" style="1" customWidth="1"/>
    <col min="5122" max="5122" width="37.54296875" style="1" customWidth="1"/>
    <col min="5123" max="5123" width="17.453125" style="1" customWidth="1"/>
    <col min="5124" max="5124" width="17.1796875" style="1" customWidth="1"/>
    <col min="5125" max="5125" width="23.81640625" style="1"/>
    <col min="5126" max="5126" width="25.453125" style="1" customWidth="1"/>
    <col min="5127" max="5127" width="19" style="1" customWidth="1"/>
    <col min="5128" max="5143" width="0" style="1" hidden="1" customWidth="1"/>
    <col min="5144" max="5370" width="9.1796875" style="1" customWidth="1"/>
    <col min="5371" max="5371" width="20" style="1" customWidth="1"/>
    <col min="5372" max="5372" width="32.81640625" style="1" customWidth="1"/>
    <col min="5373" max="5373" width="17.453125" style="1" customWidth="1"/>
    <col min="5374" max="5374" width="17.1796875" style="1" customWidth="1"/>
    <col min="5375" max="5375" width="23.81640625" style="1"/>
    <col min="5376" max="5376" width="9.1796875" style="1" customWidth="1"/>
    <col min="5377" max="5377" width="28.453125" style="1" customWidth="1"/>
    <col min="5378" max="5378" width="37.54296875" style="1" customWidth="1"/>
    <col min="5379" max="5379" width="17.453125" style="1" customWidth="1"/>
    <col min="5380" max="5380" width="17.1796875" style="1" customWidth="1"/>
    <col min="5381" max="5381" width="23.81640625" style="1"/>
    <col min="5382" max="5382" width="25.453125" style="1" customWidth="1"/>
    <col min="5383" max="5383" width="19" style="1" customWidth="1"/>
    <col min="5384" max="5399" width="0" style="1" hidden="1" customWidth="1"/>
    <col min="5400" max="5626" width="9.1796875" style="1" customWidth="1"/>
    <col min="5627" max="5627" width="20" style="1" customWidth="1"/>
    <col min="5628" max="5628" width="32.81640625" style="1" customWidth="1"/>
    <col min="5629" max="5629" width="17.453125" style="1" customWidth="1"/>
    <col min="5630" max="5630" width="17.1796875" style="1" customWidth="1"/>
    <col min="5631" max="5631" width="23.81640625" style="1"/>
    <col min="5632" max="5632" width="9.1796875" style="1" customWidth="1"/>
    <col min="5633" max="5633" width="28.453125" style="1" customWidth="1"/>
    <col min="5634" max="5634" width="37.54296875" style="1" customWidth="1"/>
    <col min="5635" max="5635" width="17.453125" style="1" customWidth="1"/>
    <col min="5636" max="5636" width="17.1796875" style="1" customWidth="1"/>
    <col min="5637" max="5637" width="23.81640625" style="1"/>
    <col min="5638" max="5638" width="25.453125" style="1" customWidth="1"/>
    <col min="5639" max="5639" width="19" style="1" customWidth="1"/>
    <col min="5640" max="5655" width="0" style="1" hidden="1" customWidth="1"/>
    <col min="5656" max="5882" width="9.1796875" style="1" customWidth="1"/>
    <col min="5883" max="5883" width="20" style="1" customWidth="1"/>
    <col min="5884" max="5884" width="32.81640625" style="1" customWidth="1"/>
    <col min="5885" max="5885" width="17.453125" style="1" customWidth="1"/>
    <col min="5886" max="5886" width="17.1796875" style="1" customWidth="1"/>
    <col min="5887" max="5887" width="23.81640625" style="1"/>
    <col min="5888" max="5888" width="9.1796875" style="1" customWidth="1"/>
    <col min="5889" max="5889" width="28.453125" style="1" customWidth="1"/>
    <col min="5890" max="5890" width="37.54296875" style="1" customWidth="1"/>
    <col min="5891" max="5891" width="17.453125" style="1" customWidth="1"/>
    <col min="5892" max="5892" width="17.1796875" style="1" customWidth="1"/>
    <col min="5893" max="5893" width="23.81640625" style="1"/>
    <col min="5894" max="5894" width="25.453125" style="1" customWidth="1"/>
    <col min="5895" max="5895" width="19" style="1" customWidth="1"/>
    <col min="5896" max="5911" width="0" style="1" hidden="1" customWidth="1"/>
    <col min="5912" max="6138" width="9.1796875" style="1" customWidth="1"/>
    <col min="6139" max="6139" width="20" style="1" customWidth="1"/>
    <col min="6140" max="6140" width="32.81640625" style="1" customWidth="1"/>
    <col min="6141" max="6141" width="17.453125" style="1" customWidth="1"/>
    <col min="6142" max="6142" width="17.1796875" style="1" customWidth="1"/>
    <col min="6143" max="6143" width="23.81640625" style="1"/>
    <col min="6144" max="6144" width="9.1796875" style="1" customWidth="1"/>
    <col min="6145" max="6145" width="28.453125" style="1" customWidth="1"/>
    <col min="6146" max="6146" width="37.54296875" style="1" customWidth="1"/>
    <col min="6147" max="6147" width="17.453125" style="1" customWidth="1"/>
    <col min="6148" max="6148" width="17.1796875" style="1" customWidth="1"/>
    <col min="6149" max="6149" width="23.81640625" style="1"/>
    <col min="6150" max="6150" width="25.453125" style="1" customWidth="1"/>
    <col min="6151" max="6151" width="19" style="1" customWidth="1"/>
    <col min="6152" max="6167" width="0" style="1" hidden="1" customWidth="1"/>
    <col min="6168" max="6394" width="9.1796875" style="1" customWidth="1"/>
    <col min="6395" max="6395" width="20" style="1" customWidth="1"/>
    <col min="6396" max="6396" width="32.81640625" style="1" customWidth="1"/>
    <col min="6397" max="6397" width="17.453125" style="1" customWidth="1"/>
    <col min="6398" max="6398" width="17.1796875" style="1" customWidth="1"/>
    <col min="6399" max="6399" width="23.81640625" style="1"/>
    <col min="6400" max="6400" width="9.1796875" style="1" customWidth="1"/>
    <col min="6401" max="6401" width="28.453125" style="1" customWidth="1"/>
    <col min="6402" max="6402" width="37.54296875" style="1" customWidth="1"/>
    <col min="6403" max="6403" width="17.453125" style="1" customWidth="1"/>
    <col min="6404" max="6404" width="17.1796875" style="1" customWidth="1"/>
    <col min="6405" max="6405" width="23.81640625" style="1"/>
    <col min="6406" max="6406" width="25.453125" style="1" customWidth="1"/>
    <col min="6407" max="6407" width="19" style="1" customWidth="1"/>
    <col min="6408" max="6423" width="0" style="1" hidden="1" customWidth="1"/>
    <col min="6424" max="6650" width="9.1796875" style="1" customWidth="1"/>
    <col min="6651" max="6651" width="20" style="1" customWidth="1"/>
    <col min="6652" max="6652" width="32.81640625" style="1" customWidth="1"/>
    <col min="6653" max="6653" width="17.453125" style="1" customWidth="1"/>
    <col min="6654" max="6654" width="17.1796875" style="1" customWidth="1"/>
    <col min="6655" max="6655" width="23.81640625" style="1"/>
    <col min="6656" max="6656" width="9.1796875" style="1" customWidth="1"/>
    <col min="6657" max="6657" width="28.453125" style="1" customWidth="1"/>
    <col min="6658" max="6658" width="37.54296875" style="1" customWidth="1"/>
    <col min="6659" max="6659" width="17.453125" style="1" customWidth="1"/>
    <col min="6660" max="6660" width="17.1796875" style="1" customWidth="1"/>
    <col min="6661" max="6661" width="23.81640625" style="1"/>
    <col min="6662" max="6662" width="25.453125" style="1" customWidth="1"/>
    <col min="6663" max="6663" width="19" style="1" customWidth="1"/>
    <col min="6664" max="6679" width="0" style="1" hidden="1" customWidth="1"/>
    <col min="6680" max="6906" width="9.1796875" style="1" customWidth="1"/>
    <col min="6907" max="6907" width="20" style="1" customWidth="1"/>
    <col min="6908" max="6908" width="32.81640625" style="1" customWidth="1"/>
    <col min="6909" max="6909" width="17.453125" style="1" customWidth="1"/>
    <col min="6910" max="6910" width="17.1796875" style="1" customWidth="1"/>
    <col min="6911" max="6911" width="23.81640625" style="1"/>
    <col min="6912" max="6912" width="9.1796875" style="1" customWidth="1"/>
    <col min="6913" max="6913" width="28.453125" style="1" customWidth="1"/>
    <col min="6914" max="6914" width="37.54296875" style="1" customWidth="1"/>
    <col min="6915" max="6915" width="17.453125" style="1" customWidth="1"/>
    <col min="6916" max="6916" width="17.1796875" style="1" customWidth="1"/>
    <col min="6917" max="6917" width="23.81640625" style="1"/>
    <col min="6918" max="6918" width="25.453125" style="1" customWidth="1"/>
    <col min="6919" max="6919" width="19" style="1" customWidth="1"/>
    <col min="6920" max="6935" width="0" style="1" hidden="1" customWidth="1"/>
    <col min="6936" max="7162" width="9.1796875" style="1" customWidth="1"/>
    <col min="7163" max="7163" width="20" style="1" customWidth="1"/>
    <col min="7164" max="7164" width="32.81640625" style="1" customWidth="1"/>
    <col min="7165" max="7165" width="17.453125" style="1" customWidth="1"/>
    <col min="7166" max="7166" width="17.1796875" style="1" customWidth="1"/>
    <col min="7167" max="7167" width="23.81640625" style="1"/>
    <col min="7168" max="7168" width="9.1796875" style="1" customWidth="1"/>
    <col min="7169" max="7169" width="28.453125" style="1" customWidth="1"/>
    <col min="7170" max="7170" width="37.54296875" style="1" customWidth="1"/>
    <col min="7171" max="7171" width="17.453125" style="1" customWidth="1"/>
    <col min="7172" max="7172" width="17.1796875" style="1" customWidth="1"/>
    <col min="7173" max="7173" width="23.81640625" style="1"/>
    <col min="7174" max="7174" width="25.453125" style="1" customWidth="1"/>
    <col min="7175" max="7175" width="19" style="1" customWidth="1"/>
    <col min="7176" max="7191" width="0" style="1" hidden="1" customWidth="1"/>
    <col min="7192" max="7418" width="9.1796875" style="1" customWidth="1"/>
    <col min="7419" max="7419" width="20" style="1" customWidth="1"/>
    <col min="7420" max="7420" width="32.81640625" style="1" customWidth="1"/>
    <col min="7421" max="7421" width="17.453125" style="1" customWidth="1"/>
    <col min="7422" max="7422" width="17.1796875" style="1" customWidth="1"/>
    <col min="7423" max="7423" width="23.81640625" style="1"/>
    <col min="7424" max="7424" width="9.1796875" style="1" customWidth="1"/>
    <col min="7425" max="7425" width="28.453125" style="1" customWidth="1"/>
    <col min="7426" max="7426" width="37.54296875" style="1" customWidth="1"/>
    <col min="7427" max="7427" width="17.453125" style="1" customWidth="1"/>
    <col min="7428" max="7428" width="17.1796875" style="1" customWidth="1"/>
    <col min="7429" max="7429" width="23.81640625" style="1"/>
    <col min="7430" max="7430" width="25.453125" style="1" customWidth="1"/>
    <col min="7431" max="7431" width="19" style="1" customWidth="1"/>
    <col min="7432" max="7447" width="0" style="1" hidden="1" customWidth="1"/>
    <col min="7448" max="7674" width="9.1796875" style="1" customWidth="1"/>
    <col min="7675" max="7675" width="20" style="1" customWidth="1"/>
    <col min="7676" max="7676" width="32.81640625" style="1" customWidth="1"/>
    <col min="7677" max="7677" width="17.453125" style="1" customWidth="1"/>
    <col min="7678" max="7678" width="17.1796875" style="1" customWidth="1"/>
    <col min="7679" max="7679" width="23.81640625" style="1"/>
    <col min="7680" max="7680" width="9.1796875" style="1" customWidth="1"/>
    <col min="7681" max="7681" width="28.453125" style="1" customWidth="1"/>
    <col min="7682" max="7682" width="37.54296875" style="1" customWidth="1"/>
    <col min="7683" max="7683" width="17.453125" style="1" customWidth="1"/>
    <col min="7684" max="7684" width="17.1796875" style="1" customWidth="1"/>
    <col min="7685" max="7685" width="23.81640625" style="1"/>
    <col min="7686" max="7686" width="25.453125" style="1" customWidth="1"/>
    <col min="7687" max="7687" width="19" style="1" customWidth="1"/>
    <col min="7688" max="7703" width="0" style="1" hidden="1" customWidth="1"/>
    <col min="7704" max="7930" width="9.1796875" style="1" customWidth="1"/>
    <col min="7931" max="7931" width="20" style="1" customWidth="1"/>
    <col min="7932" max="7932" width="32.81640625" style="1" customWidth="1"/>
    <col min="7933" max="7933" width="17.453125" style="1" customWidth="1"/>
    <col min="7934" max="7934" width="17.1796875" style="1" customWidth="1"/>
    <col min="7935" max="7935" width="23.81640625" style="1"/>
    <col min="7936" max="7936" width="9.1796875" style="1" customWidth="1"/>
    <col min="7937" max="7937" width="28.453125" style="1" customWidth="1"/>
    <col min="7938" max="7938" width="37.54296875" style="1" customWidth="1"/>
    <col min="7939" max="7939" width="17.453125" style="1" customWidth="1"/>
    <col min="7940" max="7940" width="17.1796875" style="1" customWidth="1"/>
    <col min="7941" max="7941" width="23.81640625" style="1"/>
    <col min="7942" max="7942" width="25.453125" style="1" customWidth="1"/>
    <col min="7943" max="7943" width="19" style="1" customWidth="1"/>
    <col min="7944" max="7959" width="0" style="1" hidden="1" customWidth="1"/>
    <col min="7960" max="8186" width="9.1796875" style="1" customWidth="1"/>
    <col min="8187" max="8187" width="20" style="1" customWidth="1"/>
    <col min="8188" max="8188" width="32.81640625" style="1" customWidth="1"/>
    <col min="8189" max="8189" width="17.453125" style="1" customWidth="1"/>
    <col min="8190" max="8190" width="17.1796875" style="1" customWidth="1"/>
    <col min="8191" max="8191" width="23.81640625" style="1"/>
    <col min="8192" max="8192" width="9.1796875" style="1" customWidth="1"/>
    <col min="8193" max="8193" width="28.453125" style="1" customWidth="1"/>
    <col min="8194" max="8194" width="37.54296875" style="1" customWidth="1"/>
    <col min="8195" max="8195" width="17.453125" style="1" customWidth="1"/>
    <col min="8196" max="8196" width="17.1796875" style="1" customWidth="1"/>
    <col min="8197" max="8197" width="23.81640625" style="1"/>
    <col min="8198" max="8198" width="25.453125" style="1" customWidth="1"/>
    <col min="8199" max="8199" width="19" style="1" customWidth="1"/>
    <col min="8200" max="8215" width="0" style="1" hidden="1" customWidth="1"/>
    <col min="8216" max="8442" width="9.1796875" style="1" customWidth="1"/>
    <col min="8443" max="8443" width="20" style="1" customWidth="1"/>
    <col min="8444" max="8444" width="32.81640625" style="1" customWidth="1"/>
    <col min="8445" max="8445" width="17.453125" style="1" customWidth="1"/>
    <col min="8446" max="8446" width="17.1796875" style="1" customWidth="1"/>
    <col min="8447" max="8447" width="23.81640625" style="1"/>
    <col min="8448" max="8448" width="9.1796875" style="1" customWidth="1"/>
    <col min="8449" max="8449" width="28.453125" style="1" customWidth="1"/>
    <col min="8450" max="8450" width="37.54296875" style="1" customWidth="1"/>
    <col min="8451" max="8451" width="17.453125" style="1" customWidth="1"/>
    <col min="8452" max="8452" width="17.1796875" style="1" customWidth="1"/>
    <col min="8453" max="8453" width="23.81640625" style="1"/>
    <col min="8454" max="8454" width="25.453125" style="1" customWidth="1"/>
    <col min="8455" max="8455" width="19" style="1" customWidth="1"/>
    <col min="8456" max="8471" width="0" style="1" hidden="1" customWidth="1"/>
    <col min="8472" max="8698" width="9.1796875" style="1" customWidth="1"/>
    <col min="8699" max="8699" width="20" style="1" customWidth="1"/>
    <col min="8700" max="8700" width="32.81640625" style="1" customWidth="1"/>
    <col min="8701" max="8701" width="17.453125" style="1" customWidth="1"/>
    <col min="8702" max="8702" width="17.1796875" style="1" customWidth="1"/>
    <col min="8703" max="8703" width="23.81640625" style="1"/>
    <col min="8704" max="8704" width="9.1796875" style="1" customWidth="1"/>
    <col min="8705" max="8705" width="28.453125" style="1" customWidth="1"/>
    <col min="8706" max="8706" width="37.54296875" style="1" customWidth="1"/>
    <col min="8707" max="8707" width="17.453125" style="1" customWidth="1"/>
    <col min="8708" max="8708" width="17.1796875" style="1" customWidth="1"/>
    <col min="8709" max="8709" width="23.81640625" style="1"/>
    <col min="8710" max="8710" width="25.453125" style="1" customWidth="1"/>
    <col min="8711" max="8711" width="19" style="1" customWidth="1"/>
    <col min="8712" max="8727" width="0" style="1" hidden="1" customWidth="1"/>
    <col min="8728" max="8954" width="9.1796875" style="1" customWidth="1"/>
    <col min="8955" max="8955" width="20" style="1" customWidth="1"/>
    <col min="8956" max="8956" width="32.81640625" style="1" customWidth="1"/>
    <col min="8957" max="8957" width="17.453125" style="1" customWidth="1"/>
    <col min="8958" max="8958" width="17.1796875" style="1" customWidth="1"/>
    <col min="8959" max="8959" width="23.81640625" style="1"/>
    <col min="8960" max="8960" width="9.1796875" style="1" customWidth="1"/>
    <col min="8961" max="8961" width="28.453125" style="1" customWidth="1"/>
    <col min="8962" max="8962" width="37.54296875" style="1" customWidth="1"/>
    <col min="8963" max="8963" width="17.453125" style="1" customWidth="1"/>
    <col min="8964" max="8964" width="17.1796875" style="1" customWidth="1"/>
    <col min="8965" max="8965" width="23.81640625" style="1"/>
    <col min="8966" max="8966" width="25.453125" style="1" customWidth="1"/>
    <col min="8967" max="8967" width="19" style="1" customWidth="1"/>
    <col min="8968" max="8983" width="0" style="1" hidden="1" customWidth="1"/>
    <col min="8984" max="9210" width="9.1796875" style="1" customWidth="1"/>
    <col min="9211" max="9211" width="20" style="1" customWidth="1"/>
    <col min="9212" max="9212" width="32.81640625" style="1" customWidth="1"/>
    <col min="9213" max="9213" width="17.453125" style="1" customWidth="1"/>
    <col min="9214" max="9214" width="17.1796875" style="1" customWidth="1"/>
    <col min="9215" max="9215" width="23.81640625" style="1"/>
    <col min="9216" max="9216" width="9.1796875" style="1" customWidth="1"/>
    <col min="9217" max="9217" width="28.453125" style="1" customWidth="1"/>
    <col min="9218" max="9218" width="37.54296875" style="1" customWidth="1"/>
    <col min="9219" max="9219" width="17.453125" style="1" customWidth="1"/>
    <col min="9220" max="9220" width="17.1796875" style="1" customWidth="1"/>
    <col min="9221" max="9221" width="23.81640625" style="1"/>
    <col min="9222" max="9222" width="25.453125" style="1" customWidth="1"/>
    <col min="9223" max="9223" width="19" style="1" customWidth="1"/>
    <col min="9224" max="9239" width="0" style="1" hidden="1" customWidth="1"/>
    <col min="9240" max="9466" width="9.1796875" style="1" customWidth="1"/>
    <col min="9467" max="9467" width="20" style="1" customWidth="1"/>
    <col min="9468" max="9468" width="32.81640625" style="1" customWidth="1"/>
    <col min="9469" max="9469" width="17.453125" style="1" customWidth="1"/>
    <col min="9470" max="9470" width="17.1796875" style="1" customWidth="1"/>
    <col min="9471" max="9471" width="23.81640625" style="1"/>
    <col min="9472" max="9472" width="9.1796875" style="1" customWidth="1"/>
    <col min="9473" max="9473" width="28.453125" style="1" customWidth="1"/>
    <col min="9474" max="9474" width="37.54296875" style="1" customWidth="1"/>
    <col min="9475" max="9475" width="17.453125" style="1" customWidth="1"/>
    <col min="9476" max="9476" width="17.1796875" style="1" customWidth="1"/>
    <col min="9477" max="9477" width="23.81640625" style="1"/>
    <col min="9478" max="9478" width="25.453125" style="1" customWidth="1"/>
    <col min="9479" max="9479" width="19" style="1" customWidth="1"/>
    <col min="9480" max="9495" width="0" style="1" hidden="1" customWidth="1"/>
    <col min="9496" max="9722" width="9.1796875" style="1" customWidth="1"/>
    <col min="9723" max="9723" width="20" style="1" customWidth="1"/>
    <col min="9724" max="9724" width="32.81640625" style="1" customWidth="1"/>
    <col min="9725" max="9725" width="17.453125" style="1" customWidth="1"/>
    <col min="9726" max="9726" width="17.1796875" style="1" customWidth="1"/>
    <col min="9727" max="9727" width="23.81640625" style="1"/>
    <col min="9728" max="9728" width="9.1796875" style="1" customWidth="1"/>
    <col min="9729" max="9729" width="28.453125" style="1" customWidth="1"/>
    <col min="9730" max="9730" width="37.54296875" style="1" customWidth="1"/>
    <col min="9731" max="9731" width="17.453125" style="1" customWidth="1"/>
    <col min="9732" max="9732" width="17.1796875" style="1" customWidth="1"/>
    <col min="9733" max="9733" width="23.81640625" style="1"/>
    <col min="9734" max="9734" width="25.453125" style="1" customWidth="1"/>
    <col min="9735" max="9735" width="19" style="1" customWidth="1"/>
    <col min="9736" max="9751" width="0" style="1" hidden="1" customWidth="1"/>
    <col min="9752" max="9978" width="9.1796875" style="1" customWidth="1"/>
    <col min="9979" max="9979" width="20" style="1" customWidth="1"/>
    <col min="9980" max="9980" width="32.81640625" style="1" customWidth="1"/>
    <col min="9981" max="9981" width="17.453125" style="1" customWidth="1"/>
    <col min="9982" max="9982" width="17.1796875" style="1" customWidth="1"/>
    <col min="9983" max="9983" width="23.81640625" style="1"/>
    <col min="9984" max="9984" width="9.1796875" style="1" customWidth="1"/>
    <col min="9985" max="9985" width="28.453125" style="1" customWidth="1"/>
    <col min="9986" max="9986" width="37.54296875" style="1" customWidth="1"/>
    <col min="9987" max="9987" width="17.453125" style="1" customWidth="1"/>
    <col min="9988" max="9988" width="17.1796875" style="1" customWidth="1"/>
    <col min="9989" max="9989" width="23.81640625" style="1"/>
    <col min="9990" max="9990" width="25.453125" style="1" customWidth="1"/>
    <col min="9991" max="9991" width="19" style="1" customWidth="1"/>
    <col min="9992" max="10007" width="0" style="1" hidden="1" customWidth="1"/>
    <col min="10008" max="10234" width="9.1796875" style="1" customWidth="1"/>
    <col min="10235" max="10235" width="20" style="1" customWidth="1"/>
    <col min="10236" max="10236" width="32.81640625" style="1" customWidth="1"/>
    <col min="10237" max="10237" width="17.453125" style="1" customWidth="1"/>
    <col min="10238" max="10238" width="17.1796875" style="1" customWidth="1"/>
    <col min="10239" max="10239" width="23.81640625" style="1"/>
    <col min="10240" max="10240" width="9.1796875" style="1" customWidth="1"/>
    <col min="10241" max="10241" width="28.453125" style="1" customWidth="1"/>
    <col min="10242" max="10242" width="37.54296875" style="1" customWidth="1"/>
    <col min="10243" max="10243" width="17.453125" style="1" customWidth="1"/>
    <col min="10244" max="10244" width="17.1796875" style="1" customWidth="1"/>
    <col min="10245" max="10245" width="23.81640625" style="1"/>
    <col min="10246" max="10246" width="25.453125" style="1" customWidth="1"/>
    <col min="10247" max="10247" width="19" style="1" customWidth="1"/>
    <col min="10248" max="10263" width="0" style="1" hidden="1" customWidth="1"/>
    <col min="10264" max="10490" width="9.1796875" style="1" customWidth="1"/>
    <col min="10491" max="10491" width="20" style="1" customWidth="1"/>
    <col min="10492" max="10492" width="32.81640625" style="1" customWidth="1"/>
    <col min="10493" max="10493" width="17.453125" style="1" customWidth="1"/>
    <col min="10494" max="10494" width="17.1796875" style="1" customWidth="1"/>
    <col min="10495" max="10495" width="23.81640625" style="1"/>
    <col min="10496" max="10496" width="9.1796875" style="1" customWidth="1"/>
    <col min="10497" max="10497" width="28.453125" style="1" customWidth="1"/>
    <col min="10498" max="10498" width="37.54296875" style="1" customWidth="1"/>
    <col min="10499" max="10499" width="17.453125" style="1" customWidth="1"/>
    <col min="10500" max="10500" width="17.1796875" style="1" customWidth="1"/>
    <col min="10501" max="10501" width="23.81640625" style="1"/>
    <col min="10502" max="10502" width="25.453125" style="1" customWidth="1"/>
    <col min="10503" max="10503" width="19" style="1" customWidth="1"/>
    <col min="10504" max="10519" width="0" style="1" hidden="1" customWidth="1"/>
    <col min="10520" max="10746" width="9.1796875" style="1" customWidth="1"/>
    <col min="10747" max="10747" width="20" style="1" customWidth="1"/>
    <col min="10748" max="10748" width="32.81640625" style="1" customWidth="1"/>
    <col min="10749" max="10749" width="17.453125" style="1" customWidth="1"/>
    <col min="10750" max="10750" width="17.1796875" style="1" customWidth="1"/>
    <col min="10751" max="10751" width="23.81640625" style="1"/>
    <col min="10752" max="10752" width="9.1796875" style="1" customWidth="1"/>
    <col min="10753" max="10753" width="28.453125" style="1" customWidth="1"/>
    <col min="10754" max="10754" width="37.54296875" style="1" customWidth="1"/>
    <col min="10755" max="10755" width="17.453125" style="1" customWidth="1"/>
    <col min="10756" max="10756" width="17.1796875" style="1" customWidth="1"/>
    <col min="10757" max="10757" width="23.81640625" style="1"/>
    <col min="10758" max="10758" width="25.453125" style="1" customWidth="1"/>
    <col min="10759" max="10759" width="19" style="1" customWidth="1"/>
    <col min="10760" max="10775" width="0" style="1" hidden="1" customWidth="1"/>
    <col min="10776" max="11002" width="9.1796875" style="1" customWidth="1"/>
    <col min="11003" max="11003" width="20" style="1" customWidth="1"/>
    <col min="11004" max="11004" width="32.81640625" style="1" customWidth="1"/>
    <col min="11005" max="11005" width="17.453125" style="1" customWidth="1"/>
    <col min="11006" max="11006" width="17.1796875" style="1" customWidth="1"/>
    <col min="11007" max="11007" width="23.81640625" style="1"/>
    <col min="11008" max="11008" width="9.1796875" style="1" customWidth="1"/>
    <col min="11009" max="11009" width="28.453125" style="1" customWidth="1"/>
    <col min="11010" max="11010" width="37.54296875" style="1" customWidth="1"/>
    <col min="11011" max="11011" width="17.453125" style="1" customWidth="1"/>
    <col min="11012" max="11012" width="17.1796875" style="1" customWidth="1"/>
    <col min="11013" max="11013" width="23.81640625" style="1"/>
    <col min="11014" max="11014" width="25.453125" style="1" customWidth="1"/>
    <col min="11015" max="11015" width="19" style="1" customWidth="1"/>
    <col min="11016" max="11031" width="0" style="1" hidden="1" customWidth="1"/>
    <col min="11032" max="11258" width="9.1796875" style="1" customWidth="1"/>
    <col min="11259" max="11259" width="20" style="1" customWidth="1"/>
    <col min="11260" max="11260" width="32.81640625" style="1" customWidth="1"/>
    <col min="11261" max="11261" width="17.453125" style="1" customWidth="1"/>
    <col min="11262" max="11262" width="17.1796875" style="1" customWidth="1"/>
    <col min="11263" max="11263" width="23.81640625" style="1"/>
    <col min="11264" max="11264" width="9.1796875" style="1" customWidth="1"/>
    <col min="11265" max="11265" width="28.453125" style="1" customWidth="1"/>
    <col min="11266" max="11266" width="37.54296875" style="1" customWidth="1"/>
    <col min="11267" max="11267" width="17.453125" style="1" customWidth="1"/>
    <col min="11268" max="11268" width="17.1796875" style="1" customWidth="1"/>
    <col min="11269" max="11269" width="23.81640625" style="1"/>
    <col min="11270" max="11270" width="25.453125" style="1" customWidth="1"/>
    <col min="11271" max="11271" width="19" style="1" customWidth="1"/>
    <col min="11272" max="11287" width="0" style="1" hidden="1" customWidth="1"/>
    <col min="11288" max="11514" width="9.1796875" style="1" customWidth="1"/>
    <col min="11515" max="11515" width="20" style="1" customWidth="1"/>
    <col min="11516" max="11516" width="32.81640625" style="1" customWidth="1"/>
    <col min="11517" max="11517" width="17.453125" style="1" customWidth="1"/>
    <col min="11518" max="11518" width="17.1796875" style="1" customWidth="1"/>
    <col min="11519" max="11519" width="23.81640625" style="1"/>
    <col min="11520" max="11520" width="9.1796875" style="1" customWidth="1"/>
    <col min="11521" max="11521" width="28.453125" style="1" customWidth="1"/>
    <col min="11522" max="11522" width="37.54296875" style="1" customWidth="1"/>
    <col min="11523" max="11523" width="17.453125" style="1" customWidth="1"/>
    <col min="11524" max="11524" width="17.1796875" style="1" customWidth="1"/>
    <col min="11525" max="11525" width="23.81640625" style="1"/>
    <col min="11526" max="11526" width="25.453125" style="1" customWidth="1"/>
    <col min="11527" max="11527" width="19" style="1" customWidth="1"/>
    <col min="11528" max="11543" width="0" style="1" hidden="1" customWidth="1"/>
    <col min="11544" max="11770" width="9.1796875" style="1" customWidth="1"/>
    <col min="11771" max="11771" width="20" style="1" customWidth="1"/>
    <col min="11772" max="11772" width="32.81640625" style="1" customWidth="1"/>
    <col min="11773" max="11773" width="17.453125" style="1" customWidth="1"/>
    <col min="11774" max="11774" width="17.1796875" style="1" customWidth="1"/>
    <col min="11775" max="11775" width="23.81640625" style="1"/>
    <col min="11776" max="11776" width="9.1796875" style="1" customWidth="1"/>
    <col min="11777" max="11777" width="28.453125" style="1" customWidth="1"/>
    <col min="11778" max="11778" width="37.54296875" style="1" customWidth="1"/>
    <col min="11779" max="11779" width="17.453125" style="1" customWidth="1"/>
    <col min="11780" max="11780" width="17.1796875" style="1" customWidth="1"/>
    <col min="11781" max="11781" width="23.81640625" style="1"/>
    <col min="11782" max="11782" width="25.453125" style="1" customWidth="1"/>
    <col min="11783" max="11783" width="19" style="1" customWidth="1"/>
    <col min="11784" max="11799" width="0" style="1" hidden="1" customWidth="1"/>
    <col min="11800" max="12026" width="9.1796875" style="1" customWidth="1"/>
    <col min="12027" max="12027" width="20" style="1" customWidth="1"/>
    <col min="12028" max="12028" width="32.81640625" style="1" customWidth="1"/>
    <col min="12029" max="12029" width="17.453125" style="1" customWidth="1"/>
    <col min="12030" max="12030" width="17.1796875" style="1" customWidth="1"/>
    <col min="12031" max="12031" width="23.81640625" style="1"/>
    <col min="12032" max="12032" width="9.1796875" style="1" customWidth="1"/>
    <col min="12033" max="12033" width="28.453125" style="1" customWidth="1"/>
    <col min="12034" max="12034" width="37.54296875" style="1" customWidth="1"/>
    <col min="12035" max="12035" width="17.453125" style="1" customWidth="1"/>
    <col min="12036" max="12036" width="17.1796875" style="1" customWidth="1"/>
    <col min="12037" max="12037" width="23.81640625" style="1"/>
    <col min="12038" max="12038" width="25.453125" style="1" customWidth="1"/>
    <col min="12039" max="12039" width="19" style="1" customWidth="1"/>
    <col min="12040" max="12055" width="0" style="1" hidden="1" customWidth="1"/>
    <col min="12056" max="12282" width="9.1796875" style="1" customWidth="1"/>
    <col min="12283" max="12283" width="20" style="1" customWidth="1"/>
    <col min="12284" max="12284" width="32.81640625" style="1" customWidth="1"/>
    <col min="12285" max="12285" width="17.453125" style="1" customWidth="1"/>
    <col min="12286" max="12286" width="17.1796875" style="1" customWidth="1"/>
    <col min="12287" max="12287" width="23.81640625" style="1"/>
    <col min="12288" max="12288" width="9.1796875" style="1" customWidth="1"/>
    <col min="12289" max="12289" width="28.453125" style="1" customWidth="1"/>
    <col min="12290" max="12290" width="37.54296875" style="1" customWidth="1"/>
    <col min="12291" max="12291" width="17.453125" style="1" customWidth="1"/>
    <col min="12292" max="12292" width="17.1796875" style="1" customWidth="1"/>
    <col min="12293" max="12293" width="23.81640625" style="1"/>
    <col min="12294" max="12294" width="25.453125" style="1" customWidth="1"/>
    <col min="12295" max="12295" width="19" style="1" customWidth="1"/>
    <col min="12296" max="12311" width="0" style="1" hidden="1" customWidth="1"/>
    <col min="12312" max="12538" width="9.1796875" style="1" customWidth="1"/>
    <col min="12539" max="12539" width="20" style="1" customWidth="1"/>
    <col min="12540" max="12540" width="32.81640625" style="1" customWidth="1"/>
    <col min="12541" max="12541" width="17.453125" style="1" customWidth="1"/>
    <col min="12542" max="12542" width="17.1796875" style="1" customWidth="1"/>
    <col min="12543" max="12543" width="23.81640625" style="1"/>
    <col min="12544" max="12544" width="9.1796875" style="1" customWidth="1"/>
    <col min="12545" max="12545" width="28.453125" style="1" customWidth="1"/>
    <col min="12546" max="12546" width="37.54296875" style="1" customWidth="1"/>
    <col min="12547" max="12547" width="17.453125" style="1" customWidth="1"/>
    <col min="12548" max="12548" width="17.1796875" style="1" customWidth="1"/>
    <col min="12549" max="12549" width="23.81640625" style="1"/>
    <col min="12550" max="12550" width="25.453125" style="1" customWidth="1"/>
    <col min="12551" max="12551" width="19" style="1" customWidth="1"/>
    <col min="12552" max="12567" width="0" style="1" hidden="1" customWidth="1"/>
    <col min="12568" max="12794" width="9.1796875" style="1" customWidth="1"/>
    <col min="12795" max="12795" width="20" style="1" customWidth="1"/>
    <col min="12796" max="12796" width="32.81640625" style="1" customWidth="1"/>
    <col min="12797" max="12797" width="17.453125" style="1" customWidth="1"/>
    <col min="12798" max="12798" width="17.1796875" style="1" customWidth="1"/>
    <col min="12799" max="12799" width="23.81640625" style="1"/>
    <col min="12800" max="12800" width="9.1796875" style="1" customWidth="1"/>
    <col min="12801" max="12801" width="28.453125" style="1" customWidth="1"/>
    <col min="12802" max="12802" width="37.54296875" style="1" customWidth="1"/>
    <col min="12803" max="12803" width="17.453125" style="1" customWidth="1"/>
    <col min="12804" max="12804" width="17.1796875" style="1" customWidth="1"/>
    <col min="12805" max="12805" width="23.81640625" style="1"/>
    <col min="12806" max="12806" width="25.453125" style="1" customWidth="1"/>
    <col min="12807" max="12807" width="19" style="1" customWidth="1"/>
    <col min="12808" max="12823" width="0" style="1" hidden="1" customWidth="1"/>
    <col min="12824" max="13050" width="9.1796875" style="1" customWidth="1"/>
    <col min="13051" max="13051" width="20" style="1" customWidth="1"/>
    <col min="13052" max="13052" width="32.81640625" style="1" customWidth="1"/>
    <col min="13053" max="13053" width="17.453125" style="1" customWidth="1"/>
    <col min="13054" max="13054" width="17.1796875" style="1" customWidth="1"/>
    <col min="13055" max="13055" width="23.81640625" style="1"/>
    <col min="13056" max="13056" width="9.1796875" style="1" customWidth="1"/>
    <col min="13057" max="13057" width="28.453125" style="1" customWidth="1"/>
    <col min="13058" max="13058" width="37.54296875" style="1" customWidth="1"/>
    <col min="13059" max="13059" width="17.453125" style="1" customWidth="1"/>
    <col min="13060" max="13060" width="17.1796875" style="1" customWidth="1"/>
    <col min="13061" max="13061" width="23.81640625" style="1"/>
    <col min="13062" max="13062" width="25.453125" style="1" customWidth="1"/>
    <col min="13063" max="13063" width="19" style="1" customWidth="1"/>
    <col min="13064" max="13079" width="0" style="1" hidden="1" customWidth="1"/>
    <col min="13080" max="13306" width="9.1796875" style="1" customWidth="1"/>
    <col min="13307" max="13307" width="20" style="1" customWidth="1"/>
    <col min="13308" max="13308" width="32.81640625" style="1" customWidth="1"/>
    <col min="13309" max="13309" width="17.453125" style="1" customWidth="1"/>
    <col min="13310" max="13310" width="17.1796875" style="1" customWidth="1"/>
    <col min="13311" max="13311" width="23.81640625" style="1"/>
    <col min="13312" max="13312" width="9.1796875" style="1" customWidth="1"/>
    <col min="13313" max="13313" width="28.453125" style="1" customWidth="1"/>
    <col min="13314" max="13314" width="37.54296875" style="1" customWidth="1"/>
    <col min="13315" max="13315" width="17.453125" style="1" customWidth="1"/>
    <col min="13316" max="13316" width="17.1796875" style="1" customWidth="1"/>
    <col min="13317" max="13317" width="23.81640625" style="1"/>
    <col min="13318" max="13318" width="25.453125" style="1" customWidth="1"/>
    <col min="13319" max="13319" width="19" style="1" customWidth="1"/>
    <col min="13320" max="13335" width="0" style="1" hidden="1" customWidth="1"/>
    <col min="13336" max="13562" width="9.1796875" style="1" customWidth="1"/>
    <col min="13563" max="13563" width="20" style="1" customWidth="1"/>
    <col min="13564" max="13564" width="32.81640625" style="1" customWidth="1"/>
    <col min="13565" max="13565" width="17.453125" style="1" customWidth="1"/>
    <col min="13566" max="13566" width="17.1796875" style="1" customWidth="1"/>
    <col min="13567" max="13567" width="23.81640625" style="1"/>
    <col min="13568" max="13568" width="9.1796875" style="1" customWidth="1"/>
    <col min="13569" max="13569" width="28.453125" style="1" customWidth="1"/>
    <col min="13570" max="13570" width="37.54296875" style="1" customWidth="1"/>
    <col min="13571" max="13571" width="17.453125" style="1" customWidth="1"/>
    <col min="13572" max="13572" width="17.1796875" style="1" customWidth="1"/>
    <col min="13573" max="13573" width="23.81640625" style="1"/>
    <col min="13574" max="13574" width="25.453125" style="1" customWidth="1"/>
    <col min="13575" max="13575" width="19" style="1" customWidth="1"/>
    <col min="13576" max="13591" width="0" style="1" hidden="1" customWidth="1"/>
    <col min="13592" max="13818" width="9.1796875" style="1" customWidth="1"/>
    <col min="13819" max="13819" width="20" style="1" customWidth="1"/>
    <col min="13820" max="13820" width="32.81640625" style="1" customWidth="1"/>
    <col min="13821" max="13821" width="17.453125" style="1" customWidth="1"/>
    <col min="13822" max="13822" width="17.1796875" style="1" customWidth="1"/>
    <col min="13823" max="13823" width="23.81640625" style="1"/>
    <col min="13824" max="13824" width="9.1796875" style="1" customWidth="1"/>
    <col min="13825" max="13825" width="28.453125" style="1" customWidth="1"/>
    <col min="13826" max="13826" width="37.54296875" style="1" customWidth="1"/>
    <col min="13827" max="13827" width="17.453125" style="1" customWidth="1"/>
    <col min="13828" max="13828" width="17.1796875" style="1" customWidth="1"/>
    <col min="13829" max="13829" width="23.81640625" style="1"/>
    <col min="13830" max="13830" width="25.453125" style="1" customWidth="1"/>
    <col min="13831" max="13831" width="19" style="1" customWidth="1"/>
    <col min="13832" max="13847" width="0" style="1" hidden="1" customWidth="1"/>
    <col min="13848" max="14074" width="9.1796875" style="1" customWidth="1"/>
    <col min="14075" max="14075" width="20" style="1" customWidth="1"/>
    <col min="14076" max="14076" width="32.81640625" style="1" customWidth="1"/>
    <col min="14077" max="14077" width="17.453125" style="1" customWidth="1"/>
    <col min="14078" max="14078" width="17.1796875" style="1" customWidth="1"/>
    <col min="14079" max="14079" width="23.81640625" style="1"/>
    <col min="14080" max="14080" width="9.1796875" style="1" customWidth="1"/>
    <col min="14081" max="14081" width="28.453125" style="1" customWidth="1"/>
    <col min="14082" max="14082" width="37.54296875" style="1" customWidth="1"/>
    <col min="14083" max="14083" width="17.453125" style="1" customWidth="1"/>
    <col min="14084" max="14084" width="17.1796875" style="1" customWidth="1"/>
    <col min="14085" max="14085" width="23.81640625" style="1"/>
    <col min="14086" max="14086" width="25.453125" style="1" customWidth="1"/>
    <col min="14087" max="14087" width="19" style="1" customWidth="1"/>
    <col min="14088" max="14103" width="0" style="1" hidden="1" customWidth="1"/>
    <col min="14104" max="14330" width="9.1796875" style="1" customWidth="1"/>
    <col min="14331" max="14331" width="20" style="1" customWidth="1"/>
    <col min="14332" max="14332" width="32.81640625" style="1" customWidth="1"/>
    <col min="14333" max="14333" width="17.453125" style="1" customWidth="1"/>
    <col min="14334" max="14334" width="17.1796875" style="1" customWidth="1"/>
    <col min="14335" max="14335" width="23.81640625" style="1"/>
    <col min="14336" max="14336" width="9.1796875" style="1" customWidth="1"/>
    <col min="14337" max="14337" width="28.453125" style="1" customWidth="1"/>
    <col min="14338" max="14338" width="37.54296875" style="1" customWidth="1"/>
    <col min="14339" max="14339" width="17.453125" style="1" customWidth="1"/>
    <col min="14340" max="14340" width="17.1796875" style="1" customWidth="1"/>
    <col min="14341" max="14341" width="23.81640625" style="1"/>
    <col min="14342" max="14342" width="25.453125" style="1" customWidth="1"/>
    <col min="14343" max="14343" width="19" style="1" customWidth="1"/>
    <col min="14344" max="14359" width="0" style="1" hidden="1" customWidth="1"/>
    <col min="14360" max="14586" width="9.1796875" style="1" customWidth="1"/>
    <col min="14587" max="14587" width="20" style="1" customWidth="1"/>
    <col min="14588" max="14588" width="32.81640625" style="1" customWidth="1"/>
    <col min="14589" max="14589" width="17.453125" style="1" customWidth="1"/>
    <col min="14590" max="14590" width="17.1796875" style="1" customWidth="1"/>
    <col min="14591" max="14591" width="23.81640625" style="1"/>
    <col min="14592" max="14592" width="9.1796875" style="1" customWidth="1"/>
    <col min="14593" max="14593" width="28.453125" style="1" customWidth="1"/>
    <col min="14594" max="14594" width="37.54296875" style="1" customWidth="1"/>
    <col min="14595" max="14595" width="17.453125" style="1" customWidth="1"/>
    <col min="14596" max="14596" width="17.1796875" style="1" customWidth="1"/>
    <col min="14597" max="14597" width="23.81640625" style="1"/>
    <col min="14598" max="14598" width="25.453125" style="1" customWidth="1"/>
    <col min="14599" max="14599" width="19" style="1" customWidth="1"/>
    <col min="14600" max="14615" width="0" style="1" hidden="1" customWidth="1"/>
    <col min="14616" max="14842" width="9.1796875" style="1" customWidth="1"/>
    <col min="14843" max="14843" width="20" style="1" customWidth="1"/>
    <col min="14844" max="14844" width="32.81640625" style="1" customWidth="1"/>
    <col min="14845" max="14845" width="17.453125" style="1" customWidth="1"/>
    <col min="14846" max="14846" width="17.1796875" style="1" customWidth="1"/>
    <col min="14847" max="14847" width="23.81640625" style="1"/>
    <col min="14848" max="14848" width="9.1796875" style="1" customWidth="1"/>
    <col min="14849" max="14849" width="28.453125" style="1" customWidth="1"/>
    <col min="14850" max="14850" width="37.54296875" style="1" customWidth="1"/>
    <col min="14851" max="14851" width="17.453125" style="1" customWidth="1"/>
    <col min="14852" max="14852" width="17.1796875" style="1" customWidth="1"/>
    <col min="14853" max="14853" width="23.81640625" style="1"/>
    <col min="14854" max="14854" width="25.453125" style="1" customWidth="1"/>
    <col min="14855" max="14855" width="19" style="1" customWidth="1"/>
    <col min="14856" max="14871" width="0" style="1" hidden="1" customWidth="1"/>
    <col min="14872" max="15098" width="9.1796875" style="1" customWidth="1"/>
    <col min="15099" max="15099" width="20" style="1" customWidth="1"/>
    <col min="15100" max="15100" width="32.81640625" style="1" customWidth="1"/>
    <col min="15101" max="15101" width="17.453125" style="1" customWidth="1"/>
    <col min="15102" max="15102" width="17.1796875" style="1" customWidth="1"/>
    <col min="15103" max="15103" width="23.81640625" style="1"/>
    <col min="15104" max="15104" width="9.1796875" style="1" customWidth="1"/>
    <col min="15105" max="15105" width="28.453125" style="1" customWidth="1"/>
    <col min="15106" max="15106" width="37.54296875" style="1" customWidth="1"/>
    <col min="15107" max="15107" width="17.453125" style="1" customWidth="1"/>
    <col min="15108" max="15108" width="17.1796875" style="1" customWidth="1"/>
    <col min="15109" max="15109" width="23.81640625" style="1"/>
    <col min="15110" max="15110" width="25.453125" style="1" customWidth="1"/>
    <col min="15111" max="15111" width="19" style="1" customWidth="1"/>
    <col min="15112" max="15127" width="0" style="1" hidden="1" customWidth="1"/>
    <col min="15128" max="15354" width="9.1796875" style="1" customWidth="1"/>
    <col min="15355" max="15355" width="20" style="1" customWidth="1"/>
    <col min="15356" max="15356" width="32.81640625" style="1" customWidth="1"/>
    <col min="15357" max="15357" width="17.453125" style="1" customWidth="1"/>
    <col min="15358" max="15358" width="17.1796875" style="1" customWidth="1"/>
    <col min="15359" max="15359" width="23.81640625" style="1"/>
    <col min="15360" max="15360" width="9.1796875" style="1" customWidth="1"/>
    <col min="15361" max="15361" width="28.453125" style="1" customWidth="1"/>
    <col min="15362" max="15362" width="37.54296875" style="1" customWidth="1"/>
    <col min="15363" max="15363" width="17.453125" style="1" customWidth="1"/>
    <col min="15364" max="15364" width="17.1796875" style="1" customWidth="1"/>
    <col min="15365" max="15365" width="23.81640625" style="1"/>
    <col min="15366" max="15366" width="25.453125" style="1" customWidth="1"/>
    <col min="15367" max="15367" width="19" style="1" customWidth="1"/>
    <col min="15368" max="15383" width="0" style="1" hidden="1" customWidth="1"/>
    <col min="15384" max="15610" width="9.1796875" style="1" customWidth="1"/>
    <col min="15611" max="15611" width="20" style="1" customWidth="1"/>
    <col min="15612" max="15612" width="32.81640625" style="1" customWidth="1"/>
    <col min="15613" max="15613" width="17.453125" style="1" customWidth="1"/>
    <col min="15614" max="15614" width="17.1796875" style="1" customWidth="1"/>
    <col min="15615" max="15615" width="23.81640625" style="1"/>
    <col min="15616" max="15616" width="9.1796875" style="1" customWidth="1"/>
    <col min="15617" max="15617" width="28.453125" style="1" customWidth="1"/>
    <col min="15618" max="15618" width="37.54296875" style="1" customWidth="1"/>
    <col min="15619" max="15619" width="17.453125" style="1" customWidth="1"/>
    <col min="15620" max="15620" width="17.1796875" style="1" customWidth="1"/>
    <col min="15621" max="15621" width="23.81640625" style="1"/>
    <col min="15622" max="15622" width="25.453125" style="1" customWidth="1"/>
    <col min="15623" max="15623" width="19" style="1" customWidth="1"/>
    <col min="15624" max="15639" width="0" style="1" hidden="1" customWidth="1"/>
    <col min="15640" max="15866" width="9.1796875" style="1" customWidth="1"/>
    <col min="15867" max="15867" width="20" style="1" customWidth="1"/>
    <col min="15868" max="15868" width="32.81640625" style="1" customWidth="1"/>
    <col min="15869" max="15869" width="17.453125" style="1" customWidth="1"/>
    <col min="15870" max="15870" width="17.1796875" style="1" customWidth="1"/>
    <col min="15871" max="15871" width="23.81640625" style="1"/>
    <col min="15872" max="15872" width="9.1796875" style="1" customWidth="1"/>
    <col min="15873" max="15873" width="28.453125" style="1" customWidth="1"/>
    <col min="15874" max="15874" width="37.54296875" style="1" customWidth="1"/>
    <col min="15875" max="15875" width="17.453125" style="1" customWidth="1"/>
    <col min="15876" max="15876" width="17.1796875" style="1" customWidth="1"/>
    <col min="15877" max="15877" width="23.81640625" style="1"/>
    <col min="15878" max="15878" width="25.453125" style="1" customWidth="1"/>
    <col min="15879" max="15879" width="19" style="1" customWidth="1"/>
    <col min="15880" max="15895" width="0" style="1" hidden="1" customWidth="1"/>
    <col min="15896" max="16122" width="9.1796875" style="1" customWidth="1"/>
    <col min="16123" max="16123" width="20" style="1" customWidth="1"/>
    <col min="16124" max="16124" width="32.81640625" style="1" customWidth="1"/>
    <col min="16125" max="16125" width="17.453125" style="1" customWidth="1"/>
    <col min="16126" max="16126" width="17.1796875" style="1" customWidth="1"/>
    <col min="16127" max="16127" width="23.81640625" style="1"/>
    <col min="16128" max="16128" width="9.1796875" style="1" customWidth="1"/>
    <col min="16129" max="16129" width="28.453125" style="1" customWidth="1"/>
    <col min="16130" max="16130" width="37.54296875" style="1" customWidth="1"/>
    <col min="16131" max="16131" width="17.453125" style="1" customWidth="1"/>
    <col min="16132" max="16132" width="17.1796875" style="1" customWidth="1"/>
    <col min="16133" max="16133" width="23.81640625" style="1"/>
    <col min="16134" max="16134" width="25.453125" style="1" customWidth="1"/>
    <col min="16135" max="16135" width="19" style="1" customWidth="1"/>
    <col min="16136" max="16151" width="0" style="1" hidden="1" customWidth="1"/>
    <col min="16152" max="16378" width="9.1796875" style="1" customWidth="1"/>
    <col min="16379" max="16379" width="20" style="1" customWidth="1"/>
    <col min="16380" max="16380" width="32.81640625" style="1" customWidth="1"/>
    <col min="16381" max="16381" width="17.453125" style="1" customWidth="1"/>
    <col min="16382" max="16384" width="17.1796875" style="1" customWidth="1"/>
  </cols>
  <sheetData>
    <row r="1" spans="2:17" ht="42.75" customHeight="1" thickBot="1" x14ac:dyDescent="0.3">
      <c r="B1" s="234" t="s">
        <v>0</v>
      </c>
      <c r="C1" s="235"/>
      <c r="D1" s="235"/>
      <c r="E1" s="2" t="s">
        <v>1</v>
      </c>
      <c r="F1" s="3" t="str">
        <f>K9</f>
        <v>May</v>
      </c>
      <c r="G1" s="3">
        <f>K8</f>
        <v>2024</v>
      </c>
      <c r="H1" s="4"/>
      <c r="I1" s="5"/>
      <c r="J1" s="6"/>
      <c r="K1" s="6"/>
      <c r="L1" s="6"/>
      <c r="M1" s="7"/>
      <c r="N1" s="7"/>
    </row>
    <row r="2" spans="2:17" ht="8.25" customHeight="1" thickBot="1" x14ac:dyDescent="0.3">
      <c r="B2" s="8"/>
      <c r="C2" s="9"/>
      <c r="D2" s="9"/>
      <c r="E2" s="9"/>
      <c r="F2" s="9"/>
      <c r="G2" s="9"/>
      <c r="H2" s="9"/>
      <c r="I2" s="9"/>
    </row>
    <row r="3" spans="2:17" ht="20.25" customHeight="1" x14ac:dyDescent="0.25">
      <c r="B3" s="11" t="s">
        <v>2</v>
      </c>
      <c r="C3" s="236" t="s">
        <v>3</v>
      </c>
      <c r="D3" s="236"/>
      <c r="E3" s="236"/>
      <c r="F3" s="12" t="s">
        <v>4</v>
      </c>
      <c r="G3" s="236" t="s">
        <v>5</v>
      </c>
      <c r="H3" s="237"/>
      <c r="I3" s="9"/>
    </row>
    <row r="4" spans="2:17" ht="111" customHeight="1" thickBot="1" x14ac:dyDescent="0.3">
      <c r="B4" s="13" t="s">
        <v>6</v>
      </c>
      <c r="C4" s="238" t="s">
        <v>155</v>
      </c>
      <c r="D4" s="239"/>
      <c r="E4" s="239"/>
      <c r="F4" s="116" t="s">
        <v>153</v>
      </c>
      <c r="G4" s="240" t="s">
        <v>154</v>
      </c>
      <c r="H4" s="241"/>
      <c r="I4" s="118"/>
    </row>
    <row r="5" spans="2:17" ht="20.25" customHeight="1" thickBot="1" x14ac:dyDescent="0.3">
      <c r="B5" s="9"/>
      <c r="C5" s="9"/>
      <c r="D5" s="9"/>
      <c r="E5" s="9"/>
      <c r="F5" s="9"/>
      <c r="G5" s="9"/>
      <c r="H5" s="9"/>
      <c r="I5" s="9"/>
    </row>
    <row r="6" spans="2:17" ht="24" customHeight="1" thickBot="1" x14ac:dyDescent="0.3">
      <c r="B6" s="242" t="s">
        <v>7</v>
      </c>
      <c r="C6" s="242"/>
      <c r="D6" s="242"/>
      <c r="E6" s="242"/>
      <c r="F6" s="243" t="str">
        <f>CONCATENATE(F1," 1, ",G1)</f>
        <v>May 1, 2024</v>
      </c>
      <c r="G6" s="243" t="e">
        <f>CONCATENATE(#REF!," 1, ",#REF!)</f>
        <v>#REF!</v>
      </c>
      <c r="H6" s="14"/>
      <c r="I6" s="9"/>
      <c r="J6" s="224" t="s">
        <v>119</v>
      </c>
      <c r="K6" s="225"/>
      <c r="M6" s="226" t="s">
        <v>120</v>
      </c>
      <c r="N6" s="169"/>
    </row>
    <row r="7" spans="2:17" ht="24" customHeight="1" x14ac:dyDescent="0.25">
      <c r="B7" s="231" t="s">
        <v>156</v>
      </c>
      <c r="C7" s="231"/>
      <c r="D7" s="231"/>
      <c r="E7" s="231"/>
      <c r="F7" s="15">
        <v>630</v>
      </c>
      <c r="G7" s="16" t="s">
        <v>8</v>
      </c>
      <c r="H7" s="16"/>
      <c r="I7" s="16"/>
      <c r="J7" s="74"/>
      <c r="K7" s="75"/>
      <c r="M7" s="227"/>
      <c r="N7" s="228"/>
    </row>
    <row r="8" spans="2:17" ht="24" customHeight="1" x14ac:dyDescent="0.25">
      <c r="B8" s="215" t="s">
        <v>9</v>
      </c>
      <c r="C8" s="215"/>
      <c r="D8" s="215"/>
      <c r="E8" s="215"/>
      <c r="F8" s="215"/>
      <c r="G8" s="215"/>
      <c r="H8" s="215"/>
      <c r="I8" s="117"/>
      <c r="J8" s="76" t="s">
        <v>121</v>
      </c>
      <c r="K8" s="77">
        <v>2024</v>
      </c>
      <c r="M8" s="229"/>
      <c r="N8" s="230"/>
    </row>
    <row r="9" spans="2:17" ht="24" customHeight="1" x14ac:dyDescent="0.25">
      <c r="B9" s="215" t="s">
        <v>10</v>
      </c>
      <c r="C9" s="215"/>
      <c r="D9" s="215"/>
      <c r="E9" s="215"/>
      <c r="F9" s="215"/>
      <c r="G9" s="215"/>
      <c r="H9" s="215"/>
      <c r="I9" s="117"/>
      <c r="J9" s="76" t="s">
        <v>122</v>
      </c>
      <c r="K9" s="77" t="s">
        <v>132</v>
      </c>
      <c r="L9" s="78"/>
      <c r="M9" s="79" t="s">
        <v>124</v>
      </c>
      <c r="N9" s="80">
        <v>2024</v>
      </c>
    </row>
    <row r="10" spans="2:17" ht="24" customHeight="1" thickBot="1" x14ac:dyDescent="0.3">
      <c r="B10" s="232" t="s">
        <v>11</v>
      </c>
      <c r="C10" s="232"/>
      <c r="D10" s="233" t="str">
        <f>CONCATENATE("The ",F1," ",G1," Average is")</f>
        <v>The May 2024 Average is</v>
      </c>
      <c r="E10" s="233"/>
      <c r="F10" s="233"/>
      <c r="G10" s="17">
        <f>K13</f>
        <v>623</v>
      </c>
      <c r="H10" s="18" t="s">
        <v>12</v>
      </c>
      <c r="I10" s="19"/>
      <c r="J10" s="81"/>
      <c r="K10" s="82"/>
      <c r="M10" s="83" t="s">
        <v>125</v>
      </c>
      <c r="N10" s="84" t="s">
        <v>126</v>
      </c>
    </row>
    <row r="11" spans="2:17" ht="24" customHeight="1" thickBot="1" x14ac:dyDescent="0.3">
      <c r="B11" s="221" t="s">
        <v>13</v>
      </c>
      <c r="C11" s="221"/>
      <c r="D11" s="221"/>
      <c r="E11" s="221"/>
      <c r="F11" s="221"/>
      <c r="G11" s="221"/>
      <c r="H11" s="221"/>
      <c r="I11" s="20"/>
      <c r="J11" s="222" t="s">
        <v>0</v>
      </c>
      <c r="K11" s="223"/>
      <c r="M11" s="83" t="s">
        <v>127</v>
      </c>
      <c r="N11" s="85" t="s">
        <v>106</v>
      </c>
      <c r="P11" s="21"/>
      <c r="Q11" s="21"/>
    </row>
    <row r="12" spans="2:17" ht="24" customHeight="1" x14ac:dyDescent="0.25">
      <c r="B12" s="215" t="s">
        <v>157</v>
      </c>
      <c r="C12" s="215"/>
      <c r="D12" s="215"/>
      <c r="E12" s="215"/>
      <c r="F12" s="15">
        <v>630</v>
      </c>
      <c r="G12" s="16" t="s">
        <v>8</v>
      </c>
      <c r="I12" s="16"/>
      <c r="J12" s="76" t="s">
        <v>128</v>
      </c>
      <c r="K12" s="86">
        <v>630</v>
      </c>
      <c r="M12" s="83" t="s">
        <v>129</v>
      </c>
      <c r="N12" s="85" t="s">
        <v>106</v>
      </c>
      <c r="P12" s="21"/>
      <c r="Q12" s="21"/>
    </row>
    <row r="13" spans="2:17" ht="24" customHeight="1" thickBot="1" x14ac:dyDescent="0.3">
      <c r="B13" s="215" t="s">
        <v>14</v>
      </c>
      <c r="C13" s="215"/>
      <c r="D13" s="215"/>
      <c r="E13" s="215"/>
      <c r="F13" s="215"/>
      <c r="G13" s="215"/>
      <c r="H13" s="215"/>
      <c r="I13" s="117"/>
      <c r="J13" s="87" t="s">
        <v>130</v>
      </c>
      <c r="K13" s="88">
        <v>623</v>
      </c>
      <c r="M13" s="83" t="s">
        <v>131</v>
      </c>
      <c r="N13" s="85" t="s">
        <v>106</v>
      </c>
      <c r="P13" s="21"/>
      <c r="Q13" s="21"/>
    </row>
    <row r="14" spans="2:17" ht="24" customHeight="1" x14ac:dyDescent="0.25">
      <c r="B14" s="215" t="s">
        <v>15</v>
      </c>
      <c r="C14" s="215"/>
      <c r="D14" s="215"/>
      <c r="E14" s="215"/>
      <c r="F14" s="215"/>
      <c r="G14" s="215"/>
      <c r="H14" s="215"/>
      <c r="I14" s="117"/>
      <c r="J14" s="1"/>
      <c r="K14" s="1"/>
      <c r="M14" s="83" t="s">
        <v>123</v>
      </c>
      <c r="N14" s="89">
        <v>604</v>
      </c>
      <c r="P14" s="21"/>
      <c r="Q14" s="21"/>
    </row>
    <row r="15" spans="2:17" ht="24" customHeight="1" x14ac:dyDescent="0.25">
      <c r="B15" s="215" t="s">
        <v>16</v>
      </c>
      <c r="C15" s="215"/>
      <c r="D15" s="215"/>
      <c r="E15" s="215"/>
      <c r="F15" s="215"/>
      <c r="G15" s="215"/>
      <c r="H15" s="215"/>
      <c r="I15" s="117"/>
      <c r="J15" s="1"/>
      <c r="K15" s="1"/>
      <c r="M15" s="83" t="s">
        <v>132</v>
      </c>
      <c r="N15" s="89">
        <v>623</v>
      </c>
      <c r="P15" s="21"/>
      <c r="Q15" s="21"/>
    </row>
    <row r="16" spans="2:17" ht="24" customHeight="1" x14ac:dyDescent="0.25">
      <c r="B16" s="215" t="s">
        <v>17</v>
      </c>
      <c r="C16" s="215"/>
      <c r="D16" s="215"/>
      <c r="E16" s="215"/>
      <c r="F16" s="215"/>
      <c r="G16" s="215"/>
      <c r="H16" s="215"/>
      <c r="I16" s="117"/>
      <c r="J16" s="1"/>
      <c r="K16" s="1"/>
      <c r="M16" s="83" t="s">
        <v>133</v>
      </c>
      <c r="N16" s="89"/>
      <c r="P16" s="21"/>
      <c r="Q16" s="21"/>
    </row>
    <row r="17" spans="2:17" ht="24" customHeight="1" x14ac:dyDescent="0.25">
      <c r="B17" s="215" t="s">
        <v>18</v>
      </c>
      <c r="C17" s="215"/>
      <c r="D17" s="215"/>
      <c r="E17" s="215"/>
      <c r="F17" s="215"/>
      <c r="G17" s="215"/>
      <c r="H17" s="215"/>
      <c r="I17" s="117"/>
      <c r="J17" s="1"/>
      <c r="K17" s="1"/>
      <c r="M17" s="83" t="s">
        <v>134</v>
      </c>
      <c r="N17" s="89"/>
      <c r="P17" s="21"/>
      <c r="Q17" s="21"/>
    </row>
    <row r="18" spans="2:17" ht="24" customHeight="1" thickBot="1" x14ac:dyDescent="0.3">
      <c r="B18" s="216" t="s">
        <v>19</v>
      </c>
      <c r="C18" s="217"/>
      <c r="D18" s="217"/>
      <c r="E18" s="217"/>
      <c r="F18" s="217"/>
      <c r="G18" s="217"/>
      <c r="H18" s="217"/>
      <c r="I18" s="22"/>
      <c r="J18" s="90"/>
      <c r="K18" s="91"/>
      <c r="M18" s="83" t="s">
        <v>135</v>
      </c>
      <c r="N18" s="89"/>
      <c r="P18" s="21"/>
      <c r="Q18" s="21"/>
    </row>
    <row r="19" spans="2:17" ht="47.5" customHeight="1" thickBot="1" x14ac:dyDescent="0.3">
      <c r="B19" s="244" t="s">
        <v>169</v>
      </c>
      <c r="C19" s="245"/>
      <c r="D19" s="245"/>
      <c r="E19" s="245"/>
      <c r="F19" s="245"/>
      <c r="G19" s="245"/>
      <c r="H19" s="246"/>
      <c r="I19" s="22"/>
      <c r="J19" s="90"/>
      <c r="K19" s="91"/>
      <c r="M19" s="83"/>
      <c r="N19" s="89"/>
      <c r="P19" s="21"/>
      <c r="Q19" s="21"/>
    </row>
    <row r="20" spans="2:17" ht="33.65" customHeight="1" thickBot="1" x14ac:dyDescent="0.3">
      <c r="B20" s="190" t="s">
        <v>20</v>
      </c>
      <c r="C20" s="161"/>
      <c r="D20" s="161"/>
      <c r="E20" s="161"/>
      <c r="F20" s="161"/>
      <c r="G20" s="161"/>
      <c r="H20" s="162"/>
      <c r="I20" s="9"/>
      <c r="J20" s="92"/>
      <c r="K20" s="91"/>
      <c r="M20" s="83" t="s">
        <v>136</v>
      </c>
      <c r="N20" s="89"/>
      <c r="P20" s="21"/>
      <c r="Q20" s="21"/>
    </row>
    <row r="21" spans="2:17" ht="33.65" customHeight="1" thickBot="1" x14ac:dyDescent="0.3">
      <c r="B21" s="23" t="s">
        <v>21</v>
      </c>
      <c r="C21" s="24" t="s">
        <v>22</v>
      </c>
      <c r="D21" s="25" t="s">
        <v>23</v>
      </c>
      <c r="E21" s="25" t="s">
        <v>24</v>
      </c>
      <c r="F21" s="25" t="s">
        <v>25</v>
      </c>
      <c r="G21" s="182" t="s">
        <v>26</v>
      </c>
      <c r="H21" s="183"/>
      <c r="I21" s="26"/>
      <c r="J21" s="92"/>
      <c r="K21" s="91"/>
      <c r="M21" s="83" t="s">
        <v>137</v>
      </c>
      <c r="N21" s="89"/>
      <c r="P21" s="21"/>
      <c r="Q21" s="21"/>
    </row>
    <row r="22" spans="2:17" ht="29.15" customHeight="1" x14ac:dyDescent="0.3">
      <c r="B22" s="114" t="s">
        <v>27</v>
      </c>
      <c r="C22" s="115" t="s">
        <v>28</v>
      </c>
      <c r="D22" s="65">
        <v>100</v>
      </c>
      <c r="E22" s="66">
        <v>0.2</v>
      </c>
      <c r="F22" s="67">
        <v>100.2</v>
      </c>
      <c r="G22" s="184">
        <f t="shared" ref="G22:G51" si="0">IF((ABS((($K$13-$K$12)/235)*F22/100))&gt;0.01, ((($K$13-$K$12)/235)*F22/100), 0)</f>
        <v>-2.9846808510638301E-2</v>
      </c>
      <c r="H22" s="185" t="e">
        <f t="shared" ref="H22:H27" si="1">IF((ABS((J13-J12)*E22/100))&gt;0.1, (J13-J12)*E22/100, 0)</f>
        <v>#VALUE!</v>
      </c>
      <c r="I22" s="31"/>
      <c r="K22" s="91"/>
      <c r="L22" s="1"/>
      <c r="M22" s="83" t="s">
        <v>138</v>
      </c>
      <c r="N22" s="89"/>
      <c r="P22" s="21"/>
      <c r="Q22" s="21"/>
    </row>
    <row r="23" spans="2:17" ht="29.15" customHeight="1" thickBot="1" x14ac:dyDescent="0.35">
      <c r="B23" s="32">
        <v>702.30010000000004</v>
      </c>
      <c r="C23" s="33" t="s">
        <v>29</v>
      </c>
      <c r="D23" s="34">
        <v>55</v>
      </c>
      <c r="E23" s="34">
        <v>1.7</v>
      </c>
      <c r="F23" s="35">
        <v>56.7</v>
      </c>
      <c r="G23" s="188">
        <f t="shared" si="0"/>
        <v>-1.688936170212766E-2</v>
      </c>
      <c r="H23" s="189" t="e">
        <f t="shared" si="1"/>
        <v>#VALUE!</v>
      </c>
      <c r="I23" s="31"/>
      <c r="M23" s="93" t="s">
        <v>139</v>
      </c>
      <c r="N23" s="94"/>
    </row>
    <row r="24" spans="2:17" ht="29.15" customHeight="1" x14ac:dyDescent="0.3">
      <c r="B24" s="32">
        <v>702.30020000000002</v>
      </c>
      <c r="C24" s="33" t="s">
        <v>30</v>
      </c>
      <c r="D24" s="34">
        <v>55</v>
      </c>
      <c r="E24" s="34">
        <v>1.7</v>
      </c>
      <c r="F24" s="35">
        <v>56.7</v>
      </c>
      <c r="G24" s="188">
        <f t="shared" si="0"/>
        <v>-1.688936170212766E-2</v>
      </c>
      <c r="H24" s="189">
        <f t="shared" si="1"/>
        <v>0</v>
      </c>
      <c r="I24" s="31"/>
      <c r="M24" s="79"/>
      <c r="N24" s="80">
        <v>2025</v>
      </c>
    </row>
    <row r="25" spans="2:17" ht="29.15" customHeight="1" x14ac:dyDescent="0.3">
      <c r="B25" s="32">
        <v>702.31010000000003</v>
      </c>
      <c r="C25" s="33" t="s">
        <v>31</v>
      </c>
      <c r="D25" s="34">
        <v>63</v>
      </c>
      <c r="E25" s="34">
        <v>2.7</v>
      </c>
      <c r="F25" s="35">
        <v>65.7</v>
      </c>
      <c r="G25" s="188">
        <f t="shared" si="0"/>
        <v>-1.957021276595745E-2</v>
      </c>
      <c r="H25" s="189">
        <f t="shared" si="1"/>
        <v>0</v>
      </c>
      <c r="I25" s="31"/>
      <c r="M25" s="83" t="s">
        <v>125</v>
      </c>
      <c r="N25" s="84" t="s">
        <v>126</v>
      </c>
    </row>
    <row r="26" spans="2:17" ht="29.15" customHeight="1" x14ac:dyDescent="0.3">
      <c r="B26" s="32">
        <v>702.31020000000001</v>
      </c>
      <c r="C26" s="33" t="s">
        <v>32</v>
      </c>
      <c r="D26" s="34">
        <v>63</v>
      </c>
      <c r="E26" s="34">
        <v>2.7</v>
      </c>
      <c r="F26" s="35">
        <v>65.7</v>
      </c>
      <c r="G26" s="188">
        <f t="shared" si="0"/>
        <v>-1.957021276595745E-2</v>
      </c>
      <c r="H26" s="189">
        <f t="shared" si="1"/>
        <v>0</v>
      </c>
      <c r="I26" s="31"/>
      <c r="M26" s="83" t="s">
        <v>127</v>
      </c>
      <c r="N26" s="89"/>
    </row>
    <row r="27" spans="2:17" ht="29.15" customHeight="1" x14ac:dyDescent="0.3">
      <c r="B27" s="32">
        <v>702.32010000000002</v>
      </c>
      <c r="C27" s="33" t="s">
        <v>33</v>
      </c>
      <c r="D27" s="34">
        <v>65</v>
      </c>
      <c r="E27" s="34">
        <v>8.1999999999999993</v>
      </c>
      <c r="F27" s="35">
        <v>73.2</v>
      </c>
      <c r="G27" s="188">
        <f t="shared" si="0"/>
        <v>-2.1804255319148938E-2</v>
      </c>
      <c r="H27" s="189">
        <f t="shared" si="1"/>
        <v>0</v>
      </c>
      <c r="I27" s="31"/>
      <c r="M27" s="83" t="s">
        <v>129</v>
      </c>
      <c r="N27" s="89"/>
    </row>
    <row r="28" spans="2:17" ht="29.15" customHeight="1" x14ac:dyDescent="0.3">
      <c r="B28" s="32">
        <v>702.33010000000002</v>
      </c>
      <c r="C28" s="33" t="s">
        <v>34</v>
      </c>
      <c r="D28" s="34">
        <v>65</v>
      </c>
      <c r="E28" s="34">
        <v>8.1999999999999993</v>
      </c>
      <c r="F28" s="35">
        <v>73.2</v>
      </c>
      <c r="G28" s="188">
        <f t="shared" si="0"/>
        <v>-2.1804255319148938E-2</v>
      </c>
      <c r="H28" s="189" t="e">
        <f>IF((ABS((#REF!-J18)*E28/100))&gt;0.1, (#REF!-J18)*E28/100, 0)</f>
        <v>#REF!</v>
      </c>
      <c r="I28" s="31"/>
      <c r="M28" s="83" t="s">
        <v>131</v>
      </c>
      <c r="N28" s="89"/>
    </row>
    <row r="29" spans="2:17" ht="29.15" customHeight="1" x14ac:dyDescent="0.3">
      <c r="B29" s="32">
        <v>702.34010000000001</v>
      </c>
      <c r="C29" s="33" t="s">
        <v>35</v>
      </c>
      <c r="D29" s="34">
        <v>65</v>
      </c>
      <c r="E29" s="34">
        <v>2.7</v>
      </c>
      <c r="F29" s="35">
        <v>67.7</v>
      </c>
      <c r="G29" s="188">
        <f t="shared" si="0"/>
        <v>-2.0165957446808512E-2</v>
      </c>
      <c r="H29" s="189" t="e">
        <f>IF((ABS((J20-#REF!)*E29/100))&gt;0.1, (J20-#REF!)*E29/100, 0)</f>
        <v>#REF!</v>
      </c>
      <c r="I29" s="31"/>
      <c r="M29" s="83" t="s">
        <v>123</v>
      </c>
      <c r="N29" s="89"/>
    </row>
    <row r="30" spans="2:17" ht="29.15" customHeight="1" x14ac:dyDescent="0.3">
      <c r="B30" s="32">
        <v>702.34019999999998</v>
      </c>
      <c r="C30" s="33" t="s">
        <v>36</v>
      </c>
      <c r="D30" s="34">
        <v>65</v>
      </c>
      <c r="E30" s="36">
        <v>8.1999999999999993</v>
      </c>
      <c r="F30" s="35">
        <v>73.2</v>
      </c>
      <c r="G30" s="188">
        <f t="shared" si="0"/>
        <v>-2.1804255319148938E-2</v>
      </c>
      <c r="H30" s="189">
        <f t="shared" ref="H30:H31" si="2">IF((ABS((J21-J20)*E30/100))&gt;0.1, (J21-J20)*E30/100, 0)</f>
        <v>0</v>
      </c>
      <c r="I30" s="31"/>
      <c r="M30" s="83" t="s">
        <v>132</v>
      </c>
      <c r="N30" s="89"/>
    </row>
    <row r="31" spans="2:17" ht="29.15" customHeight="1" x14ac:dyDescent="0.3">
      <c r="B31" s="32">
        <v>702.3501</v>
      </c>
      <c r="C31" s="33" t="s">
        <v>37</v>
      </c>
      <c r="D31" s="34">
        <v>57</v>
      </c>
      <c r="E31" s="34">
        <v>0.2</v>
      </c>
      <c r="F31" s="35">
        <v>57.2</v>
      </c>
      <c r="G31" s="188">
        <f t="shared" si="0"/>
        <v>-1.7038297872340426E-2</v>
      </c>
      <c r="H31" s="189">
        <f t="shared" si="2"/>
        <v>0</v>
      </c>
      <c r="I31" s="31"/>
      <c r="M31" s="83" t="s">
        <v>133</v>
      </c>
      <c r="N31" s="89"/>
    </row>
    <row r="32" spans="2:17" ht="29.15" customHeight="1" x14ac:dyDescent="0.3">
      <c r="B32" s="37" t="s">
        <v>38</v>
      </c>
      <c r="C32" s="38" t="s">
        <v>37</v>
      </c>
      <c r="D32" s="39">
        <v>65</v>
      </c>
      <c r="E32" s="39">
        <v>0.2</v>
      </c>
      <c r="F32" s="40">
        <v>65.2</v>
      </c>
      <c r="G32" s="213">
        <f t="shared" si="0"/>
        <v>-1.9421276595744684E-2</v>
      </c>
      <c r="H32" s="214" t="e">
        <f>IF((ABS((#REF!-J22)*E32/100))&gt;0.1, (#REF!-J22)*E32/100, 0)</f>
        <v>#REF!</v>
      </c>
      <c r="I32" s="31"/>
      <c r="M32" s="83" t="s">
        <v>134</v>
      </c>
      <c r="N32" s="89"/>
    </row>
    <row r="33" spans="2:14" ht="29.15" customHeight="1" x14ac:dyDescent="0.3">
      <c r="B33" s="32">
        <v>702.36009999999999</v>
      </c>
      <c r="C33" s="33" t="s">
        <v>39</v>
      </c>
      <c r="D33" s="34">
        <v>57</v>
      </c>
      <c r="E33" s="34">
        <v>0.2</v>
      </c>
      <c r="F33" s="35">
        <v>57.2</v>
      </c>
      <c r="G33" s="188">
        <f t="shared" si="0"/>
        <v>-1.7038297872340426E-2</v>
      </c>
      <c r="H33" s="189" t="e">
        <f>IF((ABS((#REF!-#REF!)*E33/100))&gt;0.1, (#REF!-#REF!)*E33/100, 0)</f>
        <v>#REF!</v>
      </c>
      <c r="I33" s="31"/>
      <c r="M33" s="83" t="s">
        <v>135</v>
      </c>
      <c r="N33" s="89"/>
    </row>
    <row r="34" spans="2:14" ht="29.15" customHeight="1" x14ac:dyDescent="0.3">
      <c r="B34" s="37" t="s">
        <v>40</v>
      </c>
      <c r="C34" s="38" t="s">
        <v>39</v>
      </c>
      <c r="D34" s="39">
        <v>65</v>
      </c>
      <c r="E34" s="39">
        <v>0.2</v>
      </c>
      <c r="F34" s="40">
        <v>65.2</v>
      </c>
      <c r="G34" s="213">
        <f t="shared" si="0"/>
        <v>-1.9421276595744684E-2</v>
      </c>
      <c r="H34" s="214" t="e">
        <f>IF((ABS((#REF!-#REF!)*E34/100))&gt;0.1, (#REF!-#REF!)*E34/100, 0)</f>
        <v>#REF!</v>
      </c>
      <c r="I34" s="31"/>
      <c r="M34" s="83" t="s">
        <v>136</v>
      </c>
      <c r="N34" s="89"/>
    </row>
    <row r="35" spans="2:14" ht="29.15" customHeight="1" x14ac:dyDescent="0.3">
      <c r="B35" s="32" t="s">
        <v>41</v>
      </c>
      <c r="C35" s="33" t="s">
        <v>42</v>
      </c>
      <c r="D35" s="34">
        <v>63</v>
      </c>
      <c r="E35" s="34">
        <v>2.7</v>
      </c>
      <c r="F35" s="35">
        <v>65.7</v>
      </c>
      <c r="G35" s="188">
        <f t="shared" si="0"/>
        <v>-1.957021276595745E-2</v>
      </c>
      <c r="H35" s="189" t="e">
        <f>IF((ABS((#REF!-#REF!)*E35/100))&gt;0.1, (#REF!-#REF!)*E35/100, 0)</f>
        <v>#REF!</v>
      </c>
      <c r="I35" s="31"/>
      <c r="M35" s="83" t="s">
        <v>137</v>
      </c>
      <c r="N35" s="89"/>
    </row>
    <row r="36" spans="2:14" ht="29.15" customHeight="1" x14ac:dyDescent="0.3">
      <c r="B36" s="32" t="s">
        <v>43</v>
      </c>
      <c r="C36" s="33" t="s">
        <v>44</v>
      </c>
      <c r="D36" s="34">
        <v>63</v>
      </c>
      <c r="E36" s="34">
        <v>2.7</v>
      </c>
      <c r="F36" s="35">
        <v>65.7</v>
      </c>
      <c r="G36" s="188">
        <f t="shared" si="0"/>
        <v>-1.957021276595745E-2</v>
      </c>
      <c r="H36" s="189" t="e">
        <f>IF((ABS((#REF!-#REF!)*E36/100))&gt;0.1, (#REF!-#REF!)*E36/100, 0)</f>
        <v>#REF!</v>
      </c>
      <c r="I36" s="31"/>
      <c r="M36" s="83" t="s">
        <v>138</v>
      </c>
      <c r="N36" s="89"/>
    </row>
    <row r="37" spans="2:14" ht="29.15" customHeight="1" thickBot="1" x14ac:dyDescent="0.35">
      <c r="B37" s="32" t="s">
        <v>45</v>
      </c>
      <c r="C37" s="33" t="s">
        <v>46</v>
      </c>
      <c r="D37" s="34">
        <v>65</v>
      </c>
      <c r="E37" s="34">
        <v>8.1999999999999993</v>
      </c>
      <c r="F37" s="35">
        <v>73.2</v>
      </c>
      <c r="G37" s="188">
        <f t="shared" si="0"/>
        <v>-2.1804255319148938E-2</v>
      </c>
      <c r="H37" s="189" t="e">
        <f>IF((ABS((#REF!-#REF!)*E37/100))&gt;0.1, (#REF!-#REF!)*E37/100, 0)</f>
        <v>#REF!</v>
      </c>
      <c r="I37" s="31"/>
      <c r="M37" s="93" t="s">
        <v>139</v>
      </c>
      <c r="N37" s="94"/>
    </row>
    <row r="38" spans="2:14" ht="29.15" customHeight="1" x14ac:dyDescent="0.3">
      <c r="B38" s="32">
        <v>702.40009999999995</v>
      </c>
      <c r="C38" s="33" t="s">
        <v>47</v>
      </c>
      <c r="D38" s="34">
        <v>60</v>
      </c>
      <c r="E38" s="34">
        <v>2.7</v>
      </c>
      <c r="F38" s="35">
        <v>62.7</v>
      </c>
      <c r="G38" s="188">
        <f t="shared" si="0"/>
        <v>-1.8676595744680852E-2</v>
      </c>
      <c r="H38" s="189" t="e">
        <f>IF((ABS((#REF!-#REF!)*E38/100))&gt;0.1, (#REF!-#REF!)*E38/100, 0)</f>
        <v>#REF!</v>
      </c>
      <c r="I38" s="31"/>
      <c r="M38" s="79"/>
      <c r="N38" s="80">
        <v>2026</v>
      </c>
    </row>
    <row r="39" spans="2:14" ht="29.15" customHeight="1" x14ac:dyDescent="0.3">
      <c r="B39" s="32">
        <v>702.40020000000004</v>
      </c>
      <c r="C39" s="33" t="s">
        <v>48</v>
      </c>
      <c r="D39" s="34">
        <v>60</v>
      </c>
      <c r="E39" s="36">
        <v>2.7</v>
      </c>
      <c r="F39" s="35">
        <v>62.7</v>
      </c>
      <c r="G39" s="188">
        <f t="shared" si="0"/>
        <v>-1.8676595744680852E-2</v>
      </c>
      <c r="H39" s="189" t="e">
        <f>IF((ABS((#REF!-#REF!)*E39/100))&gt;0.1, (#REF!-#REF!)*E39/100, 0)</f>
        <v>#REF!</v>
      </c>
      <c r="I39" s="31"/>
      <c r="M39" s="83" t="s">
        <v>125</v>
      </c>
      <c r="N39" s="84" t="s">
        <v>126</v>
      </c>
    </row>
    <row r="40" spans="2:14" ht="29.15" customHeight="1" x14ac:dyDescent="0.3">
      <c r="B40" s="32">
        <v>702.41010000000006</v>
      </c>
      <c r="C40" s="33" t="s">
        <v>49</v>
      </c>
      <c r="D40" s="34">
        <v>65</v>
      </c>
      <c r="E40" s="34">
        <v>2.7</v>
      </c>
      <c r="F40" s="35">
        <v>67.7</v>
      </c>
      <c r="G40" s="188">
        <f t="shared" si="0"/>
        <v>-2.0165957446808512E-2</v>
      </c>
      <c r="H40" s="189" t="e">
        <f>IF((ABS((#REF!-#REF!)*E40/100))&gt;0.1, (#REF!-#REF!)*E40/100, 0)</f>
        <v>#REF!</v>
      </c>
      <c r="I40" s="31"/>
      <c r="M40" s="83" t="s">
        <v>127</v>
      </c>
      <c r="N40" s="89"/>
    </row>
    <row r="41" spans="2:14" ht="29.15" customHeight="1" x14ac:dyDescent="0.3">
      <c r="B41" s="32">
        <v>702.42010000000005</v>
      </c>
      <c r="C41" s="33" t="s">
        <v>50</v>
      </c>
      <c r="D41" s="34">
        <v>65</v>
      </c>
      <c r="E41" s="34">
        <v>10.199999999999999</v>
      </c>
      <c r="F41" s="35">
        <v>75.2</v>
      </c>
      <c r="G41" s="188">
        <f t="shared" si="0"/>
        <v>-2.2400000000000003E-2</v>
      </c>
      <c r="H41" s="189" t="e">
        <f>IF((ABS((#REF!-#REF!)*E41/100))&gt;0.1, (#REF!-#REF!)*E41/100, 0)</f>
        <v>#REF!</v>
      </c>
      <c r="I41" s="31"/>
      <c r="M41" s="83" t="s">
        <v>129</v>
      </c>
      <c r="N41" s="89"/>
    </row>
    <row r="42" spans="2:14" ht="29.15" customHeight="1" x14ac:dyDescent="0.3">
      <c r="B42" s="32">
        <v>702.43010000000004</v>
      </c>
      <c r="C42" s="33" t="s">
        <v>51</v>
      </c>
      <c r="D42" s="34">
        <v>65</v>
      </c>
      <c r="E42" s="34">
        <v>10.199999999999999</v>
      </c>
      <c r="F42" s="35">
        <v>75.2</v>
      </c>
      <c r="G42" s="188">
        <f t="shared" si="0"/>
        <v>-2.2400000000000003E-2</v>
      </c>
      <c r="H42" s="189" t="e">
        <f>IF((ABS((#REF!-#REF!)*E42/100))&gt;0.1, (#REF!-#REF!)*E42/100, 0)</f>
        <v>#REF!</v>
      </c>
      <c r="I42" s="31"/>
      <c r="M42" s="83" t="s">
        <v>131</v>
      </c>
      <c r="N42" s="89"/>
    </row>
    <row r="43" spans="2:14" ht="29.15" customHeight="1" thickBot="1" x14ac:dyDescent="0.35">
      <c r="B43" s="32" t="s">
        <v>52</v>
      </c>
      <c r="C43" s="33" t="s">
        <v>53</v>
      </c>
      <c r="D43" s="34">
        <v>57</v>
      </c>
      <c r="E43" s="34">
        <v>0.2</v>
      </c>
      <c r="F43" s="35">
        <v>57.2</v>
      </c>
      <c r="G43" s="188">
        <f t="shared" si="0"/>
        <v>-1.7038297872340426E-2</v>
      </c>
      <c r="H43" s="189" t="e">
        <f>IF((ABS((#REF!-#REF!)*E43/100))&gt;0.1, (#REF!-#REF!)*E43/100, 0)</f>
        <v>#REF!</v>
      </c>
      <c r="I43" s="31"/>
      <c r="M43" s="93" t="s">
        <v>123</v>
      </c>
      <c r="N43" s="94"/>
    </row>
    <row r="44" spans="2:14" ht="29.15" customHeight="1" x14ac:dyDescent="0.3">
      <c r="B44" s="37" t="s">
        <v>54</v>
      </c>
      <c r="C44" s="38" t="s">
        <v>53</v>
      </c>
      <c r="D44" s="39">
        <v>65</v>
      </c>
      <c r="E44" s="39">
        <v>0.2</v>
      </c>
      <c r="F44" s="40">
        <v>65.2</v>
      </c>
      <c r="G44" s="213">
        <f t="shared" si="0"/>
        <v>-1.9421276595744684E-2</v>
      </c>
      <c r="H44" s="214" t="e">
        <f>IF((ABS((#REF!-#REF!)*E44/100))&gt;0.1, (#REF!-#REF!)*E44/100, 0)</f>
        <v>#REF!</v>
      </c>
      <c r="I44" s="31"/>
    </row>
    <row r="45" spans="2:14" ht="29.15" customHeight="1" x14ac:dyDescent="0.3">
      <c r="B45" s="32" t="s">
        <v>55</v>
      </c>
      <c r="C45" s="33" t="s">
        <v>56</v>
      </c>
      <c r="D45" s="34">
        <v>57</v>
      </c>
      <c r="E45" s="34">
        <v>0.2</v>
      </c>
      <c r="F45" s="35">
        <v>57.2</v>
      </c>
      <c r="G45" s="188">
        <f t="shared" si="0"/>
        <v>-1.7038297872340426E-2</v>
      </c>
      <c r="H45" s="189" t="e">
        <f>IF((ABS((#REF!-#REF!)*E45/100))&gt;0.1, (#REF!-#REF!)*E45/100, 0)</f>
        <v>#REF!</v>
      </c>
      <c r="I45" s="31"/>
    </row>
    <row r="46" spans="2:14" ht="29.15" customHeight="1" x14ac:dyDescent="0.3">
      <c r="B46" s="37" t="s">
        <v>57</v>
      </c>
      <c r="C46" s="38" t="s">
        <v>56</v>
      </c>
      <c r="D46" s="39">
        <v>65</v>
      </c>
      <c r="E46" s="41">
        <v>0.2</v>
      </c>
      <c r="F46" s="40">
        <v>65.2</v>
      </c>
      <c r="G46" s="213">
        <f t="shared" si="0"/>
        <v>-1.9421276595744684E-2</v>
      </c>
      <c r="H46" s="214" t="e">
        <f>IF((ABS((#REF!-#REF!)*E46/100))&gt;0.1, (#REF!-#REF!)*E46/100, 0)</f>
        <v>#REF!</v>
      </c>
      <c r="I46" s="31"/>
    </row>
    <row r="47" spans="2:14" ht="29.15" customHeight="1" x14ac:dyDescent="0.3">
      <c r="B47" s="32">
        <v>702.46010000000001</v>
      </c>
      <c r="C47" s="33" t="s">
        <v>58</v>
      </c>
      <c r="D47" s="34">
        <v>62</v>
      </c>
      <c r="E47" s="34">
        <v>0.2</v>
      </c>
      <c r="F47" s="35">
        <v>62.2</v>
      </c>
      <c r="G47" s="188">
        <f t="shared" si="0"/>
        <v>-1.8527659574468086E-2</v>
      </c>
      <c r="H47" s="189" t="e">
        <f>IF((ABS((#REF!-#REF!)*E47/100))&gt;0.1, (#REF!-#REF!)*E47/100, 0)</f>
        <v>#REF!</v>
      </c>
      <c r="I47" s="31"/>
    </row>
    <row r="48" spans="2:14" ht="29.15" customHeight="1" x14ac:dyDescent="0.3">
      <c r="B48" s="32" t="s">
        <v>59</v>
      </c>
      <c r="C48" s="33" t="s">
        <v>60</v>
      </c>
      <c r="D48" s="34">
        <v>60</v>
      </c>
      <c r="E48" s="34">
        <v>2.7</v>
      </c>
      <c r="F48" s="35">
        <v>62.7</v>
      </c>
      <c r="G48" s="188">
        <f t="shared" si="0"/>
        <v>-1.8676595744680852E-2</v>
      </c>
      <c r="H48" s="189" t="e">
        <f>IF((ABS((#REF!-#REF!)*E48/100))&gt;0.1, (#REF!-#REF!)*E48/100, 0)</f>
        <v>#REF!</v>
      </c>
      <c r="I48" s="31"/>
    </row>
    <row r="49" spans="2:17" ht="29.15" customHeight="1" x14ac:dyDescent="0.3">
      <c r="B49" s="32" t="s">
        <v>61</v>
      </c>
      <c r="C49" s="33" t="s">
        <v>62</v>
      </c>
      <c r="D49" s="34">
        <v>65</v>
      </c>
      <c r="E49" s="34">
        <v>2.7</v>
      </c>
      <c r="F49" s="35">
        <v>67.7</v>
      </c>
      <c r="G49" s="188">
        <f t="shared" si="0"/>
        <v>-2.0165957446808512E-2</v>
      </c>
      <c r="H49" s="189" t="e">
        <f>IF((ABS((#REF!-#REF!)*E49/100))&gt;0.1, (#REF!-#REF!)*E49/100, 0)</f>
        <v>#REF!</v>
      </c>
      <c r="I49" s="31"/>
    </row>
    <row r="50" spans="2:17" ht="29.15" customHeight="1" x14ac:dyDescent="0.3">
      <c r="B50" s="32" t="s">
        <v>63</v>
      </c>
      <c r="C50" s="33" t="s">
        <v>64</v>
      </c>
      <c r="D50" s="34">
        <v>62</v>
      </c>
      <c r="E50" s="34">
        <v>0.2</v>
      </c>
      <c r="F50" s="35">
        <v>62.2</v>
      </c>
      <c r="G50" s="188">
        <f t="shared" si="0"/>
        <v>-1.8527659574468086E-2</v>
      </c>
      <c r="H50" s="189" t="e">
        <f>IF((ABS((#REF!-#REF!)*E50/100))&gt;0.1, (#REF!-#REF!)*E50/100, 0)</f>
        <v>#REF!</v>
      </c>
      <c r="I50" s="31"/>
    </row>
    <row r="51" spans="2:17" ht="29.15" customHeight="1" x14ac:dyDescent="0.3">
      <c r="B51" s="32" t="s">
        <v>65</v>
      </c>
      <c r="C51" s="33" t="s">
        <v>66</v>
      </c>
      <c r="D51" s="34">
        <v>40</v>
      </c>
      <c r="E51" s="34">
        <v>0.2</v>
      </c>
      <c r="F51" s="35">
        <v>40.200000000000003</v>
      </c>
      <c r="G51" s="188">
        <f t="shared" si="0"/>
        <v>-1.1974468085106384E-2</v>
      </c>
      <c r="H51" s="189" t="e">
        <f>IF((ABS((#REF!-#REF!)*E51/100))&gt;0.1, (#REF!-#REF!)*E51/100, 0)</f>
        <v>#REF!</v>
      </c>
      <c r="I51" s="31"/>
    </row>
    <row r="52" spans="2:17" ht="29.15" customHeight="1" x14ac:dyDescent="0.3">
      <c r="B52" s="32" t="s">
        <v>65</v>
      </c>
      <c r="C52" s="33" t="s">
        <v>67</v>
      </c>
      <c r="D52" s="42"/>
      <c r="E52" s="42"/>
      <c r="F52" s="43"/>
      <c r="G52" s="204" t="s">
        <v>68</v>
      </c>
      <c r="H52" s="205" t="e">
        <f>IF((ABS((#REF!-#REF!)*E52/100))&gt;0.1, (#REF!-#REF!)*E52/100, 0)</f>
        <v>#REF!</v>
      </c>
      <c r="I52" s="31"/>
    </row>
    <row r="53" spans="2:17" ht="29.15" customHeight="1" x14ac:dyDescent="0.3">
      <c r="B53" s="32" t="s">
        <v>151</v>
      </c>
      <c r="C53" s="33" t="s">
        <v>152</v>
      </c>
      <c r="D53" s="120">
        <v>50</v>
      </c>
      <c r="E53" s="120">
        <v>0.2</v>
      </c>
      <c r="F53" s="121">
        <v>50.2</v>
      </c>
      <c r="G53" s="206">
        <f t="shared" ref="G53" si="3">IF((ABS((($K$13-$K$12)/235)*F53/100))&gt;0.01, ((($K$13-$K$12)/235)*F53/100), 0)</f>
        <v>-1.4953191489361703E-2</v>
      </c>
      <c r="H53" s="207" t="e">
        <f>IF((ABS((#REF!-#REF!)*E53/100))&gt;0.1, (#REF!-#REF!)*E53/100, 0)</f>
        <v>#REF!</v>
      </c>
      <c r="I53" s="31"/>
    </row>
    <row r="54" spans="2:17" ht="29.15" customHeight="1" thickBot="1" x14ac:dyDescent="0.35">
      <c r="B54" s="208" t="s">
        <v>69</v>
      </c>
      <c r="C54" s="209"/>
      <c r="D54" s="209"/>
      <c r="E54" s="209"/>
      <c r="F54" s="209"/>
      <c r="G54" s="209"/>
      <c r="H54" s="210"/>
      <c r="I54" s="31"/>
    </row>
    <row r="55" spans="2:17" ht="45" customHeight="1" thickBot="1" x14ac:dyDescent="0.35">
      <c r="B55" s="44"/>
      <c r="C55" s="45"/>
      <c r="D55" s="46"/>
      <c r="E55" s="47"/>
      <c r="F55" s="48"/>
      <c r="G55" s="49"/>
      <c r="H55" s="49"/>
      <c r="I55" s="31"/>
    </row>
    <row r="56" spans="2:17" ht="46" customHeight="1" thickBot="1" x14ac:dyDescent="0.3">
      <c r="B56" s="190" t="s">
        <v>70</v>
      </c>
      <c r="C56" s="161"/>
      <c r="D56" s="161"/>
      <c r="E56" s="161"/>
      <c r="F56" s="161"/>
      <c r="G56" s="161"/>
      <c r="H56" s="162"/>
      <c r="I56" s="9"/>
    </row>
    <row r="57" spans="2:17" ht="44.15" customHeight="1" thickBot="1" x14ac:dyDescent="0.3">
      <c r="B57" s="23" t="s">
        <v>21</v>
      </c>
      <c r="C57" s="24" t="s">
        <v>22</v>
      </c>
      <c r="D57" s="25" t="s">
        <v>23</v>
      </c>
      <c r="E57" s="25" t="s">
        <v>24</v>
      </c>
      <c r="F57" s="25" t="s">
        <v>25</v>
      </c>
      <c r="G57" s="182" t="s">
        <v>161</v>
      </c>
      <c r="H57" s="183"/>
      <c r="I57" s="26"/>
    </row>
    <row r="58" spans="2:17" ht="24.65" customHeight="1" thickBot="1" x14ac:dyDescent="0.35">
      <c r="B58" s="50" t="s">
        <v>71</v>
      </c>
      <c r="C58" s="51" t="s">
        <v>72</v>
      </c>
      <c r="D58" s="52">
        <v>65</v>
      </c>
      <c r="E58" s="53">
        <v>1</v>
      </c>
      <c r="F58" s="54">
        <f>D58+E58</f>
        <v>66</v>
      </c>
      <c r="G58" s="211">
        <f>IF((ABS((($K$13-$K$12)/2000)*F58/100))&gt;0.001, ((($K$13-$K$12)/2000)*F58/100), 0)</f>
        <v>-2.31E-3</v>
      </c>
      <c r="H58" s="212" t="e">
        <f>IF((ABS((#REF!-#REF!)*E58/100))&gt;0.1, (#REF!-#REF!)*E58/100, 0)</f>
        <v>#REF!</v>
      </c>
      <c r="I58" s="31"/>
    </row>
    <row r="59" spans="2:17" ht="45" customHeight="1" thickBot="1" x14ac:dyDescent="0.35">
      <c r="B59" s="44"/>
      <c r="C59" s="45"/>
      <c r="D59" s="46"/>
      <c r="E59" s="47"/>
      <c r="F59" s="48"/>
      <c r="G59" s="49"/>
      <c r="H59" s="49"/>
      <c r="I59" s="31"/>
    </row>
    <row r="60" spans="2:17" ht="46" customHeight="1" thickBot="1" x14ac:dyDescent="0.3">
      <c r="B60" s="190" t="s">
        <v>73</v>
      </c>
      <c r="C60" s="161"/>
      <c r="D60" s="161"/>
      <c r="E60" s="161"/>
      <c r="F60" s="161"/>
      <c r="G60" s="161"/>
      <c r="H60" s="162"/>
      <c r="I60" s="9"/>
      <c r="P60" s="21"/>
      <c r="Q60" s="21"/>
    </row>
    <row r="61" spans="2:17" ht="44.15" customHeight="1" thickBot="1" x14ac:dyDescent="0.3">
      <c r="B61" s="23" t="s">
        <v>21</v>
      </c>
      <c r="C61" s="24" t="s">
        <v>22</v>
      </c>
      <c r="D61" s="25" t="s">
        <v>23</v>
      </c>
      <c r="E61" s="25" t="s">
        <v>24</v>
      </c>
      <c r="F61" s="25" t="s">
        <v>25</v>
      </c>
      <c r="G61" s="182" t="s">
        <v>162</v>
      </c>
      <c r="H61" s="183"/>
      <c r="I61" s="26"/>
      <c r="P61" s="21"/>
      <c r="Q61" s="21"/>
    </row>
    <row r="62" spans="2:17" ht="22.5" customHeight="1" thickBot="1" x14ac:dyDescent="0.35">
      <c r="B62" s="99" t="s">
        <v>74</v>
      </c>
      <c r="C62" s="100" t="s">
        <v>75</v>
      </c>
      <c r="D62" s="101">
        <v>56</v>
      </c>
      <c r="E62" s="102">
        <v>0.2</v>
      </c>
      <c r="F62" s="103">
        <v>56.2</v>
      </c>
      <c r="G62" s="200">
        <f>IF((ABS((($K$13-$K$12)/235)*F62/100))&gt;0.01, ((($K$13-$K$12)/235)*F62/100), 0)</f>
        <v>-1.6740425531914894E-2</v>
      </c>
      <c r="H62" s="201" t="e">
        <f>IF((ABS((#REF!-#REF!)*E62/100))&gt;0.1, (#REF!-#REF!)*E62/100, 0)</f>
        <v>#REF!</v>
      </c>
      <c r="I62" s="31"/>
      <c r="P62" s="21"/>
      <c r="Q62" s="21"/>
    </row>
    <row r="63" spans="2:17" ht="44.15" customHeight="1" thickBot="1" x14ac:dyDescent="0.3">
      <c r="B63" s="23" t="s">
        <v>21</v>
      </c>
      <c r="C63" s="24" t="s">
        <v>22</v>
      </c>
      <c r="D63" s="25" t="s">
        <v>23</v>
      </c>
      <c r="E63" s="25" t="s">
        <v>24</v>
      </c>
      <c r="F63" s="25" t="s">
        <v>25</v>
      </c>
      <c r="G63" s="182" t="s">
        <v>163</v>
      </c>
      <c r="H63" s="183"/>
      <c r="I63" s="26"/>
      <c r="P63" s="21"/>
      <c r="Q63" s="21"/>
    </row>
    <row r="64" spans="2:17" ht="22.5" customHeight="1" thickBot="1" x14ac:dyDescent="0.35">
      <c r="B64" s="50" t="s">
        <v>74</v>
      </c>
      <c r="C64" s="104" t="s">
        <v>75</v>
      </c>
      <c r="D64" s="52">
        <v>56</v>
      </c>
      <c r="E64" s="53">
        <v>0.2</v>
      </c>
      <c r="F64" s="54">
        <v>56.2</v>
      </c>
      <c r="G64" s="202">
        <f>IF((ABS((($K$13-$K$12)/2000)*F64/100))&gt;0.001, ((($K$13-$K$12)/2000)*F64/100), 0)</f>
        <v>-1.967E-3</v>
      </c>
      <c r="H64" s="203" t="e">
        <f>IF((ABS((#REF!-#REF!)*E64/100))&gt;0.1, (#REF!-#REF!)*E64/100, 0)</f>
        <v>#REF!</v>
      </c>
      <c r="I64" s="31"/>
      <c r="P64" s="21"/>
      <c r="Q64" s="21"/>
    </row>
    <row r="65" spans="2:17" ht="44.15" customHeight="1" thickBot="1" x14ac:dyDescent="0.3">
      <c r="B65" s="23" t="s">
        <v>21</v>
      </c>
      <c r="C65" s="24" t="s">
        <v>22</v>
      </c>
      <c r="D65" s="25" t="s">
        <v>23</v>
      </c>
      <c r="E65" s="25" t="s">
        <v>24</v>
      </c>
      <c r="F65" s="25" t="s">
        <v>25</v>
      </c>
      <c r="G65" s="182" t="s">
        <v>162</v>
      </c>
      <c r="H65" s="183"/>
      <c r="I65" s="26"/>
      <c r="P65" s="21"/>
      <c r="Q65" s="21"/>
    </row>
    <row r="66" spans="2:17" ht="22" customHeight="1" thickBot="1" x14ac:dyDescent="0.35">
      <c r="B66" s="27" t="s">
        <v>76</v>
      </c>
      <c r="C66" s="55" t="s">
        <v>77</v>
      </c>
      <c r="D66" s="28">
        <v>95</v>
      </c>
      <c r="E66" s="29">
        <v>0.2</v>
      </c>
      <c r="F66" s="30">
        <v>95.2</v>
      </c>
      <c r="G66" s="191">
        <f>IF((ABS((($K$13-$K$12)/235)*F66/100))&gt;0.01, ((($K$13-$K$12)/235)*F66/100), 0)</f>
        <v>-2.8357446808510642E-2</v>
      </c>
      <c r="H66" s="192" t="e">
        <f>IF((ABS((#REF!-#REF!)*E66/100))&gt;0.1, (#REF!-#REF!)*E66/100, 0)</f>
        <v>#REF!</v>
      </c>
      <c r="I66" s="31"/>
    </row>
    <row r="67" spans="2:17" ht="44.15" customHeight="1" thickBot="1" x14ac:dyDescent="0.3">
      <c r="B67" s="23" t="s">
        <v>21</v>
      </c>
      <c r="C67" s="24" t="s">
        <v>22</v>
      </c>
      <c r="D67" s="25" t="s">
        <v>23</v>
      </c>
      <c r="E67" s="25" t="s">
        <v>24</v>
      </c>
      <c r="F67" s="25" t="s">
        <v>25</v>
      </c>
      <c r="G67" s="182" t="s">
        <v>163</v>
      </c>
      <c r="H67" s="183"/>
    </row>
    <row r="68" spans="2:17" ht="22" customHeight="1" thickBot="1" x14ac:dyDescent="0.3">
      <c r="B68" s="105" t="s">
        <v>78</v>
      </c>
      <c r="C68" s="106" t="s">
        <v>79</v>
      </c>
      <c r="D68" s="107">
        <v>40</v>
      </c>
      <c r="E68" s="107">
        <v>0.2</v>
      </c>
      <c r="F68" s="108">
        <v>40.200000000000003</v>
      </c>
      <c r="G68" s="193">
        <f>IF((ABS((($K$13-$K$12)/2000)*F68/100))&gt;0.001, ((($K$13-$K$12)/2000)*F68/100), 0)</f>
        <v>-1.4070000000000003E-3</v>
      </c>
      <c r="H68" s="194" t="e">
        <f>IF((ABS((#REF!-#REF!)*E68/100))&gt;0.1, (#REF!-#REF!)*E68/100, 0)</f>
        <v>#REF!</v>
      </c>
      <c r="I68" s="26"/>
      <c r="P68" s="21"/>
      <c r="Q68" s="21"/>
    </row>
    <row r="69" spans="2:17" ht="44.15" customHeight="1" thickBot="1" x14ac:dyDescent="0.35">
      <c r="B69" s="195" t="s">
        <v>80</v>
      </c>
      <c r="C69" s="196"/>
      <c r="D69" s="196"/>
      <c r="E69" s="196"/>
      <c r="F69" s="196"/>
      <c r="G69" s="196"/>
      <c r="H69" s="197"/>
      <c r="I69" s="31"/>
      <c r="P69" s="21"/>
      <c r="Q69" s="21"/>
    </row>
    <row r="70" spans="2:17" ht="44.15" customHeight="1" thickBot="1" x14ac:dyDescent="0.3">
      <c r="B70" s="23" t="s">
        <v>21</v>
      </c>
      <c r="C70" s="24" t="s">
        <v>22</v>
      </c>
      <c r="D70" s="25" t="s">
        <v>23</v>
      </c>
      <c r="E70" s="25" t="s">
        <v>24</v>
      </c>
      <c r="F70" s="25" t="s">
        <v>25</v>
      </c>
      <c r="G70" s="182" t="s">
        <v>164</v>
      </c>
      <c r="H70" s="183"/>
    </row>
    <row r="71" spans="2:17" ht="22" customHeight="1" thickBot="1" x14ac:dyDescent="0.3">
      <c r="B71" s="50" t="s">
        <v>74</v>
      </c>
      <c r="C71" s="51" t="s">
        <v>75</v>
      </c>
      <c r="D71" s="52">
        <v>56</v>
      </c>
      <c r="E71" s="53">
        <v>0.2</v>
      </c>
      <c r="F71" s="54">
        <v>56.2</v>
      </c>
      <c r="G71" s="211">
        <f>IF((ABS((($K$13-$K$12)/14400)*F71/100))&gt;0.002, ((($K$13-$K$12)/14400)*F71/100), 0)</f>
        <v>0</v>
      </c>
      <c r="H71" s="212" t="e">
        <f>IF((ABS((#REF!-#REF!)*E71/100))&gt;0.1, (#REF!-#REF!)*E71/100, 0)</f>
        <v>#REF!</v>
      </c>
      <c r="I71" s="9"/>
    </row>
    <row r="72" spans="2:17" ht="56.25" customHeight="1" thickBot="1" x14ac:dyDescent="0.3">
      <c r="I72" s="26"/>
    </row>
    <row r="73" spans="2:17" ht="46" customHeight="1" thickBot="1" x14ac:dyDescent="0.35">
      <c r="B73" s="190" t="s">
        <v>81</v>
      </c>
      <c r="C73" s="161"/>
      <c r="D73" s="161"/>
      <c r="E73" s="161"/>
      <c r="F73" s="161"/>
      <c r="G73" s="161"/>
      <c r="H73" s="162"/>
      <c r="I73" s="31"/>
    </row>
    <row r="74" spans="2:17" ht="44.15" customHeight="1" thickBot="1" x14ac:dyDescent="0.35">
      <c r="B74" s="57" t="s">
        <v>21</v>
      </c>
      <c r="C74" s="24" t="s">
        <v>22</v>
      </c>
      <c r="D74" s="25" t="s">
        <v>23</v>
      </c>
      <c r="E74" s="25" t="s">
        <v>82</v>
      </c>
      <c r="F74" s="25" t="s">
        <v>25</v>
      </c>
      <c r="G74" s="182" t="s">
        <v>83</v>
      </c>
      <c r="H74" s="183"/>
      <c r="I74" s="31"/>
    </row>
    <row r="75" spans="2:17" ht="22" customHeight="1" x14ac:dyDescent="0.3">
      <c r="B75" s="58" t="s">
        <v>84</v>
      </c>
      <c r="C75" s="55" t="s">
        <v>85</v>
      </c>
      <c r="D75" s="28">
        <v>9</v>
      </c>
      <c r="E75" s="29">
        <v>0.2</v>
      </c>
      <c r="F75" s="30">
        <v>9.1999999999999993</v>
      </c>
      <c r="G75" s="191">
        <f t="shared" ref="G75:G83" si="4">IF((ABS(($K$13-$K$12)*F75/100))&gt;0.1, ($K$13-$K$12)*F75/100, 0)</f>
        <v>-0.64399999999999991</v>
      </c>
      <c r="H75" s="192" t="e">
        <f>IF((ABS((#REF!-#REF!)*E75/100))&gt;0.1, (#REF!-#REF!)*E75/100, 0)</f>
        <v>#REF!</v>
      </c>
      <c r="I75" s="31"/>
    </row>
    <row r="76" spans="2:17" ht="22" customHeight="1" x14ac:dyDescent="0.3">
      <c r="B76" s="59" t="s">
        <v>86</v>
      </c>
      <c r="C76" s="56" t="s">
        <v>87</v>
      </c>
      <c r="D76" s="34">
        <v>9</v>
      </c>
      <c r="E76" s="34">
        <v>0.2</v>
      </c>
      <c r="F76" s="35">
        <v>9.1999999999999993</v>
      </c>
      <c r="G76" s="188">
        <f t="shared" si="4"/>
        <v>-0.64399999999999991</v>
      </c>
      <c r="H76" s="189" t="e">
        <f>IF((ABS((#REF!-#REF!)*E76/100))&gt;0.1, (#REF!-#REF!)*E76/100, 0)</f>
        <v>#REF!</v>
      </c>
      <c r="I76" s="31"/>
    </row>
    <row r="77" spans="2:17" ht="22" customHeight="1" x14ac:dyDescent="0.3">
      <c r="B77" s="59" t="s">
        <v>88</v>
      </c>
      <c r="C77" s="56" t="s">
        <v>89</v>
      </c>
      <c r="D77" s="34">
        <v>9</v>
      </c>
      <c r="E77" s="34">
        <v>0.2</v>
      </c>
      <c r="F77" s="35">
        <v>9.1999999999999993</v>
      </c>
      <c r="G77" s="188">
        <f t="shared" si="4"/>
        <v>-0.64399999999999991</v>
      </c>
      <c r="H77" s="189" t="e">
        <f>IF((ABS((#REF!-#REF!)*E77/100))&gt;0.1, (#REF!-#REF!)*E77/100, 0)</f>
        <v>#REF!</v>
      </c>
      <c r="I77" s="31"/>
    </row>
    <row r="78" spans="2:17" ht="22" customHeight="1" x14ac:dyDescent="0.3">
      <c r="B78" s="59" t="s">
        <v>90</v>
      </c>
      <c r="C78" s="56" t="s">
        <v>91</v>
      </c>
      <c r="D78" s="34">
        <v>7.5</v>
      </c>
      <c r="E78" s="34">
        <v>0.2</v>
      </c>
      <c r="F78" s="35">
        <v>7.7</v>
      </c>
      <c r="G78" s="188">
        <f t="shared" si="4"/>
        <v>-0.53900000000000003</v>
      </c>
      <c r="H78" s="189" t="e">
        <f>IF((ABS((#REF!-#REF!)*E78/100))&gt;0.1, (#REF!-#REF!)*E78/100, 0)</f>
        <v>#REF!</v>
      </c>
      <c r="I78" s="31"/>
    </row>
    <row r="79" spans="2:17" ht="22" customHeight="1" x14ac:dyDescent="0.3">
      <c r="B79" s="59" t="s">
        <v>92</v>
      </c>
      <c r="C79" s="56" t="s">
        <v>93</v>
      </c>
      <c r="D79" s="34">
        <v>7.5</v>
      </c>
      <c r="E79" s="34">
        <v>0.2</v>
      </c>
      <c r="F79" s="35">
        <v>7.7</v>
      </c>
      <c r="G79" s="188">
        <f t="shared" si="4"/>
        <v>-0.53900000000000003</v>
      </c>
      <c r="H79" s="189" t="e">
        <f>IF((ABS((#REF!-#REF!)*E79/100))&gt;0.1, (#REF!-#REF!)*E79/100, 0)</f>
        <v>#REF!</v>
      </c>
      <c r="I79" s="31"/>
    </row>
    <row r="80" spans="2:17" ht="22" customHeight="1" x14ac:dyDescent="0.3">
      <c r="B80" s="59" t="s">
        <v>94</v>
      </c>
      <c r="C80" s="56" t="s">
        <v>95</v>
      </c>
      <c r="D80" s="34">
        <v>7.5</v>
      </c>
      <c r="E80" s="34">
        <v>0.2</v>
      </c>
      <c r="F80" s="35">
        <v>7.7</v>
      </c>
      <c r="G80" s="188">
        <f t="shared" si="4"/>
        <v>-0.53900000000000003</v>
      </c>
      <c r="H80" s="189" t="e">
        <f>IF((ABS((#REF!-#REF!)*E80/100))&gt;0.1, (#REF!-#REF!)*E80/100, 0)</f>
        <v>#REF!</v>
      </c>
      <c r="I80" s="31"/>
    </row>
    <row r="81" spans="2:14" ht="22" customHeight="1" x14ac:dyDescent="0.3">
      <c r="B81" s="59" t="s">
        <v>96</v>
      </c>
      <c r="C81" s="56" t="s">
        <v>97</v>
      </c>
      <c r="D81" s="34">
        <v>7.5</v>
      </c>
      <c r="E81" s="34">
        <v>0.2</v>
      </c>
      <c r="F81" s="35">
        <v>7.7</v>
      </c>
      <c r="G81" s="188">
        <f t="shared" si="4"/>
        <v>-0.53900000000000003</v>
      </c>
      <c r="H81" s="189" t="e">
        <f>IF((ABS((#REF!-#REF!)*E81/100))&gt;0.1, (#REF!-#REF!)*E81/100, 0)</f>
        <v>#REF!</v>
      </c>
      <c r="I81" s="31"/>
    </row>
    <row r="82" spans="2:14" ht="22" customHeight="1" x14ac:dyDescent="0.25">
      <c r="B82" s="59" t="s">
        <v>158</v>
      </c>
      <c r="C82" s="56" t="s">
        <v>159</v>
      </c>
      <c r="D82" s="120">
        <v>13.5</v>
      </c>
      <c r="E82" s="120">
        <v>0.2</v>
      </c>
      <c r="F82" s="121">
        <v>13.7</v>
      </c>
      <c r="G82" s="188">
        <f t="shared" si="4"/>
        <v>-0.95899999999999996</v>
      </c>
      <c r="H82" s="189" t="e">
        <f>IF((ABS((#REF!-#REF!)*E82/100))&gt;0.1, (#REF!-#REF!)*E82/100, 0)</f>
        <v>#REF!</v>
      </c>
    </row>
    <row r="83" spans="2:14" ht="22" customHeight="1" thickBot="1" x14ac:dyDescent="0.3">
      <c r="B83" s="13" t="s">
        <v>98</v>
      </c>
      <c r="C83" s="60" t="s">
        <v>160</v>
      </c>
      <c r="D83" s="122">
        <v>12</v>
      </c>
      <c r="E83" s="122">
        <v>0.2</v>
      </c>
      <c r="F83" s="123">
        <v>12.2</v>
      </c>
      <c r="G83" s="186">
        <f t="shared" si="4"/>
        <v>-0.85399999999999987</v>
      </c>
      <c r="H83" s="187" t="e">
        <f>IF((ABS((#REF!-#REF!)*E83/100))&gt;0.1, (#REF!-#REF!)*E83/100, 0)</f>
        <v>#REF!</v>
      </c>
      <c r="I83" s="9"/>
    </row>
    <row r="84" spans="2:14" ht="56.25" customHeight="1" thickBot="1" x14ac:dyDescent="0.3">
      <c r="I84" s="26"/>
    </row>
    <row r="85" spans="2:14" ht="46" customHeight="1" thickBot="1" x14ac:dyDescent="0.35">
      <c r="B85" s="190" t="s">
        <v>99</v>
      </c>
      <c r="C85" s="161"/>
      <c r="D85" s="161"/>
      <c r="E85" s="161"/>
      <c r="F85" s="161"/>
      <c r="G85" s="161"/>
      <c r="H85" s="162"/>
      <c r="I85" s="31"/>
    </row>
    <row r="86" spans="2:14" ht="43.5" customHeight="1" thickBot="1" x14ac:dyDescent="0.35">
      <c r="B86" s="57" t="s">
        <v>21</v>
      </c>
      <c r="C86" s="24" t="s">
        <v>22</v>
      </c>
      <c r="D86" s="25" t="s">
        <v>23</v>
      </c>
      <c r="E86" s="25" t="s">
        <v>82</v>
      </c>
      <c r="F86" s="25" t="s">
        <v>25</v>
      </c>
      <c r="G86" s="182" t="s">
        <v>83</v>
      </c>
      <c r="H86" s="183"/>
      <c r="I86" s="31"/>
    </row>
    <row r="87" spans="2:14" ht="22" customHeight="1" x14ac:dyDescent="0.25">
      <c r="B87" s="63" t="s">
        <v>100</v>
      </c>
      <c r="C87" s="64" t="s">
        <v>101</v>
      </c>
      <c r="D87" s="65">
        <v>6.5</v>
      </c>
      <c r="E87" s="66">
        <v>1</v>
      </c>
      <c r="F87" s="67">
        <v>7.5</v>
      </c>
      <c r="G87" s="184">
        <f>IF((ABS(($K$13-$K$12)*F87/100))&gt;0.1, ($K$13-$K$12)*F87/100, 0)</f>
        <v>-0.52500000000000002</v>
      </c>
      <c r="H87" s="185" t="e">
        <f>IF((ABS((#REF!-#REF!)*E87/100))&gt;0.1, (#REF!-#REF!)*E87/100, 0)</f>
        <v>#REF!</v>
      </c>
    </row>
    <row r="88" spans="2:14" ht="22" customHeight="1" thickBot="1" x14ac:dyDescent="0.3">
      <c r="B88" s="68" t="s">
        <v>102</v>
      </c>
      <c r="C88" s="60" t="s">
        <v>103</v>
      </c>
      <c r="D88" s="61">
        <v>6.5</v>
      </c>
      <c r="E88" s="61">
        <v>1</v>
      </c>
      <c r="F88" s="62">
        <v>7.5</v>
      </c>
      <c r="G88" s="186">
        <f>IF((ABS(($K$13-$K$12)*F88/100))&gt;0.1, ($K$13-$K$12)*F88/100, 0)</f>
        <v>-0.52500000000000002</v>
      </c>
      <c r="H88" s="187" t="e">
        <f>IF((ABS((#REF!-#REF!)*E88/100))&gt;0.1, (#REF!-#REF!)*E88/100, 0)</f>
        <v>#REF!</v>
      </c>
    </row>
    <row r="89" spans="2:14" ht="43.5" customHeight="1" thickBot="1" x14ac:dyDescent="0.3"/>
    <row r="90" spans="2:14" ht="30" customHeight="1" thickBot="1" x14ac:dyDescent="0.3">
      <c r="B90" s="172" t="s">
        <v>104</v>
      </c>
      <c r="C90" s="173"/>
      <c r="D90" s="173"/>
      <c r="E90" s="173"/>
      <c r="F90" s="173"/>
      <c r="G90" s="173"/>
      <c r="H90" s="174"/>
    </row>
    <row r="91" spans="2:14" ht="71.150000000000006" customHeight="1" thickBot="1" x14ac:dyDescent="0.3">
      <c r="B91" s="160" t="s">
        <v>167</v>
      </c>
      <c r="C91" s="161"/>
      <c r="D91" s="161"/>
      <c r="E91" s="161"/>
      <c r="F91" s="161"/>
      <c r="G91" s="161"/>
      <c r="H91" s="162"/>
    </row>
    <row r="92" spans="2:14" ht="22" customHeight="1" thickBot="1" x14ac:dyDescent="0.3">
      <c r="B92" s="156"/>
      <c r="C92" s="156"/>
      <c r="D92" s="156"/>
      <c r="E92" s="156"/>
      <c r="F92" s="156"/>
      <c r="G92" s="156"/>
      <c r="H92" s="156"/>
    </row>
    <row r="93" spans="2:14" ht="41.5" customHeight="1" x14ac:dyDescent="0.25">
      <c r="B93" s="163" t="s">
        <v>146</v>
      </c>
      <c r="C93" s="119" t="s">
        <v>105</v>
      </c>
      <c r="D93" s="69" t="s">
        <v>106</v>
      </c>
      <c r="E93" s="175" t="s">
        <v>107</v>
      </c>
      <c r="F93" s="175"/>
      <c r="G93" s="176" t="s">
        <v>108</v>
      </c>
      <c r="H93" s="177"/>
    </row>
    <row r="94" spans="2:14" ht="33" customHeight="1" thickBot="1" x14ac:dyDescent="0.3">
      <c r="B94" s="164"/>
      <c r="C94" s="181">
        <v>235</v>
      </c>
      <c r="D94" s="181"/>
      <c r="E94" s="181"/>
      <c r="F94" s="181"/>
      <c r="G94" s="178"/>
      <c r="H94" s="179"/>
    </row>
    <row r="95" spans="2:14" s="70" customFormat="1" ht="33" customHeight="1" x14ac:dyDescent="0.35">
      <c r="B95" s="156"/>
      <c r="C95" s="156"/>
      <c r="D95" s="156"/>
      <c r="E95" s="156"/>
      <c r="F95" s="156"/>
      <c r="G95" s="156"/>
      <c r="H95" s="156"/>
      <c r="J95" s="10"/>
      <c r="K95" s="10"/>
      <c r="L95" s="10"/>
      <c r="M95" s="1"/>
      <c r="N95" s="1"/>
    </row>
    <row r="96" spans="2:14" s="70" customFormat="1" ht="33" customHeight="1" x14ac:dyDescent="0.35">
      <c r="B96" s="157" t="s">
        <v>147</v>
      </c>
      <c r="C96" s="157"/>
      <c r="D96" s="157"/>
      <c r="E96" s="157"/>
      <c r="F96" s="157"/>
      <c r="G96" s="157"/>
      <c r="H96" s="157"/>
      <c r="J96" s="10"/>
      <c r="K96" s="10"/>
      <c r="L96" s="10"/>
      <c r="M96" s="1"/>
      <c r="N96" s="1"/>
    </row>
    <row r="97" spans="2:17" s="70" customFormat="1" ht="40.5" customHeight="1" x14ac:dyDescent="0.35">
      <c r="B97" s="158" t="s">
        <v>109</v>
      </c>
      <c r="C97" s="158"/>
      <c r="E97" s="71"/>
      <c r="F97" s="71"/>
      <c r="G97" s="71"/>
      <c r="H97" s="71"/>
      <c r="J97" s="10"/>
      <c r="K97" s="10"/>
      <c r="L97" s="10"/>
      <c r="M97" s="1"/>
      <c r="N97" s="1"/>
    </row>
    <row r="98" spans="2:17" s="70" customFormat="1" ht="33" customHeight="1" x14ac:dyDescent="0.35">
      <c r="C98" s="95" t="str">
        <f>CONCATENATE(" $3.000"," +")</f>
        <v xml:space="preserve"> $3.000 +</v>
      </c>
      <c r="D98" s="96">
        <f>G22</f>
        <v>-2.9846808510638301E-2</v>
      </c>
      <c r="E98" s="97" t="s">
        <v>140</v>
      </c>
      <c r="F98" s="72">
        <f>(3+G22)</f>
        <v>2.9701531914893615</v>
      </c>
      <c r="G98" s="16"/>
      <c r="H98" s="16"/>
      <c r="J98" s="10"/>
      <c r="K98" s="10"/>
      <c r="L98" s="10"/>
      <c r="M98" s="1"/>
      <c r="N98" s="1"/>
    </row>
    <row r="99" spans="2:17" ht="43.5" customHeight="1" x14ac:dyDescent="0.4">
      <c r="B99" s="159" t="s">
        <v>141</v>
      </c>
      <c r="C99" s="159"/>
      <c r="D99" s="98">
        <f>F98</f>
        <v>2.9701531914893615</v>
      </c>
      <c r="E99" s="73" t="s">
        <v>110</v>
      </c>
      <c r="F99" s="70"/>
      <c r="G99" s="16"/>
      <c r="H99" s="16"/>
    </row>
    <row r="100" spans="2:17" ht="31.5" customHeight="1" thickBot="1" x14ac:dyDescent="0.4">
      <c r="B100" s="70"/>
      <c r="C100" s="70"/>
      <c r="D100" s="72"/>
      <c r="E100" s="16"/>
      <c r="F100" s="16"/>
      <c r="G100" s="16"/>
      <c r="H100" s="16"/>
      <c r="I100" s="9"/>
      <c r="P100" s="21"/>
      <c r="Q100" s="21"/>
    </row>
    <row r="101" spans="2:17" ht="30" customHeight="1" thickBot="1" x14ac:dyDescent="0.3">
      <c r="B101" s="172" t="s">
        <v>104</v>
      </c>
      <c r="C101" s="173"/>
      <c r="D101" s="173"/>
      <c r="E101" s="173"/>
      <c r="F101" s="173"/>
      <c r="G101" s="173"/>
      <c r="H101" s="174"/>
    </row>
    <row r="102" spans="2:17" ht="71.150000000000006" customHeight="1" thickBot="1" x14ac:dyDescent="0.3">
      <c r="B102" s="160" t="s">
        <v>165</v>
      </c>
      <c r="C102" s="161"/>
      <c r="D102" s="161"/>
      <c r="E102" s="161"/>
      <c r="F102" s="161"/>
      <c r="G102" s="161"/>
      <c r="H102" s="162"/>
    </row>
    <row r="103" spans="2:17" ht="22" customHeight="1" thickBot="1" x14ac:dyDescent="0.3">
      <c r="B103" s="156"/>
      <c r="C103" s="156"/>
      <c r="D103" s="156"/>
      <c r="E103" s="156"/>
      <c r="F103" s="156"/>
      <c r="G103" s="156"/>
      <c r="H103" s="156"/>
    </row>
    <row r="104" spans="2:17" ht="41.5" customHeight="1" x14ac:dyDescent="0.25">
      <c r="B104" s="163" t="s">
        <v>166</v>
      </c>
      <c r="C104" s="119" t="s">
        <v>105</v>
      </c>
      <c r="D104" s="69" t="s">
        <v>106</v>
      </c>
      <c r="E104" s="175" t="s">
        <v>107</v>
      </c>
      <c r="F104" s="175"/>
      <c r="G104" s="176" t="s">
        <v>108</v>
      </c>
      <c r="H104" s="177"/>
    </row>
    <row r="105" spans="2:17" ht="33" customHeight="1" thickBot="1" x14ac:dyDescent="0.3">
      <c r="B105" s="164"/>
      <c r="C105" s="181">
        <v>2000</v>
      </c>
      <c r="D105" s="181"/>
      <c r="E105" s="181"/>
      <c r="F105" s="181"/>
      <c r="G105" s="178"/>
      <c r="H105" s="179"/>
    </row>
    <row r="106" spans="2:17" s="70" customFormat="1" ht="33" customHeight="1" x14ac:dyDescent="0.35">
      <c r="B106" s="156"/>
      <c r="C106" s="156"/>
      <c r="D106" s="156"/>
      <c r="E106" s="156"/>
      <c r="F106" s="156"/>
      <c r="G106" s="156"/>
      <c r="H106" s="156"/>
      <c r="J106" s="10"/>
      <c r="K106" s="10"/>
      <c r="L106" s="10"/>
      <c r="M106" s="1"/>
      <c r="N106" s="1"/>
    </row>
    <row r="107" spans="2:17" s="70" customFormat="1" ht="33" customHeight="1" x14ac:dyDescent="0.35">
      <c r="B107" s="157" t="s">
        <v>168</v>
      </c>
      <c r="C107" s="157"/>
      <c r="D107" s="157"/>
      <c r="E107" s="157"/>
      <c r="F107" s="157"/>
      <c r="G107" s="157"/>
      <c r="H107" s="157"/>
      <c r="J107" s="10"/>
      <c r="K107" s="10"/>
      <c r="L107" s="10"/>
      <c r="M107" s="1"/>
      <c r="N107" s="1"/>
    </row>
    <row r="108" spans="2:17" s="70" customFormat="1" ht="40.5" customHeight="1" x14ac:dyDescent="0.35">
      <c r="B108" s="158" t="s">
        <v>109</v>
      </c>
      <c r="C108" s="158"/>
      <c r="E108" s="71"/>
      <c r="F108" s="71"/>
      <c r="G108" s="71"/>
      <c r="H108" s="71"/>
      <c r="J108" s="10"/>
      <c r="K108" s="10"/>
      <c r="L108" s="10"/>
      <c r="M108" s="1"/>
      <c r="N108" s="1"/>
    </row>
    <row r="109" spans="2:17" s="70" customFormat="1" ht="33" customHeight="1" x14ac:dyDescent="0.35">
      <c r="C109" s="95" t="str">
        <f>CONCATENATE(" $0.550"," +")</f>
        <v xml:space="preserve"> $0.550 +</v>
      </c>
      <c r="D109" s="96">
        <f>G58</f>
        <v>-2.31E-3</v>
      </c>
      <c r="E109" s="97" t="s">
        <v>140</v>
      </c>
      <c r="F109" s="72">
        <f>(0.55+G58)</f>
        <v>0.54769000000000001</v>
      </c>
      <c r="G109" s="16"/>
      <c r="H109" s="16"/>
      <c r="J109" s="10"/>
      <c r="K109" s="10"/>
      <c r="L109" s="10"/>
      <c r="M109" s="1"/>
      <c r="N109" s="1"/>
    </row>
    <row r="110" spans="2:17" ht="43.5" customHeight="1" x14ac:dyDescent="0.4">
      <c r="B110" s="159" t="s">
        <v>141</v>
      </c>
      <c r="C110" s="159"/>
      <c r="D110" s="98">
        <f>F109</f>
        <v>0.54769000000000001</v>
      </c>
      <c r="E110" s="73" t="s">
        <v>116</v>
      </c>
      <c r="F110" s="70"/>
      <c r="G110" s="16"/>
      <c r="H110" s="16"/>
    </row>
    <row r="111" spans="2:17" ht="31.5" customHeight="1" thickBot="1" x14ac:dyDescent="0.4">
      <c r="B111" s="70"/>
      <c r="C111" s="70"/>
      <c r="D111" s="72"/>
      <c r="E111" s="16"/>
      <c r="F111" s="16"/>
      <c r="G111" s="16"/>
      <c r="H111" s="16"/>
      <c r="I111" s="9"/>
      <c r="P111" s="21"/>
      <c r="Q111" s="21"/>
    </row>
    <row r="112" spans="2:17" ht="30" customHeight="1" thickBot="1" x14ac:dyDescent="0.3">
      <c r="B112" s="172" t="s">
        <v>104</v>
      </c>
      <c r="C112" s="173"/>
      <c r="D112" s="173"/>
      <c r="E112" s="173"/>
      <c r="F112" s="173"/>
      <c r="G112" s="173"/>
      <c r="H112" s="174"/>
    </row>
    <row r="113" spans="2:17" ht="71.150000000000006" customHeight="1" thickBot="1" x14ac:dyDescent="0.3">
      <c r="B113" s="160" t="s">
        <v>111</v>
      </c>
      <c r="C113" s="161"/>
      <c r="D113" s="161"/>
      <c r="E113" s="161"/>
      <c r="F113" s="161"/>
      <c r="G113" s="161"/>
      <c r="H113" s="162"/>
    </row>
    <row r="114" spans="2:17" ht="15.65" customHeight="1" thickBot="1" x14ac:dyDescent="0.3">
      <c r="B114" s="156"/>
      <c r="C114" s="156"/>
      <c r="D114" s="156"/>
      <c r="E114" s="156"/>
      <c r="F114" s="156"/>
      <c r="G114" s="156"/>
      <c r="H114" s="156"/>
    </row>
    <row r="115" spans="2:17" ht="38.5" customHeight="1" x14ac:dyDescent="0.25">
      <c r="B115" s="163" t="s">
        <v>145</v>
      </c>
      <c r="C115" s="119" t="s">
        <v>105</v>
      </c>
      <c r="D115" s="69" t="s">
        <v>106</v>
      </c>
      <c r="E115" s="175" t="s">
        <v>107</v>
      </c>
      <c r="F115" s="175"/>
      <c r="G115" s="176" t="s">
        <v>112</v>
      </c>
      <c r="H115" s="177"/>
    </row>
    <row r="116" spans="2:17" ht="33" customHeight="1" thickBot="1" x14ac:dyDescent="0.3">
      <c r="B116" s="164"/>
      <c r="C116" s="181">
        <v>235</v>
      </c>
      <c r="D116" s="181"/>
      <c r="E116" s="181"/>
      <c r="F116" s="181"/>
      <c r="G116" s="178"/>
      <c r="H116" s="179"/>
    </row>
    <row r="117" spans="2:17" s="70" customFormat="1" ht="33" customHeight="1" x14ac:dyDescent="0.35">
      <c r="B117" s="156"/>
      <c r="C117" s="156"/>
      <c r="D117" s="156"/>
      <c r="E117" s="156"/>
      <c r="F117" s="156"/>
      <c r="G117" s="156"/>
      <c r="H117" s="156"/>
      <c r="J117" s="10"/>
      <c r="K117" s="10"/>
      <c r="L117" s="10"/>
      <c r="M117" s="1"/>
      <c r="N117" s="1"/>
    </row>
    <row r="118" spans="2:17" s="70" customFormat="1" ht="33" customHeight="1" x14ac:dyDescent="0.35">
      <c r="B118" s="157" t="s">
        <v>113</v>
      </c>
      <c r="C118" s="157"/>
      <c r="D118" s="157"/>
      <c r="E118" s="157"/>
      <c r="F118" s="157"/>
      <c r="G118" s="157"/>
      <c r="H118" s="157"/>
      <c r="J118" s="10"/>
      <c r="K118" s="10"/>
      <c r="L118" s="10"/>
      <c r="M118" s="1"/>
      <c r="N118" s="1"/>
    </row>
    <row r="119" spans="2:17" s="70" customFormat="1" ht="40.5" customHeight="1" x14ac:dyDescent="0.35">
      <c r="B119" s="158" t="s">
        <v>109</v>
      </c>
      <c r="C119" s="158"/>
      <c r="E119" s="71"/>
      <c r="F119" s="71"/>
      <c r="G119" s="71"/>
      <c r="H119" s="71"/>
      <c r="J119" s="10"/>
      <c r="K119" s="10"/>
      <c r="L119" s="10"/>
      <c r="M119" s="1"/>
      <c r="N119" s="1"/>
    </row>
    <row r="120" spans="2:17" s="70" customFormat="1" ht="33" customHeight="1" x14ac:dyDescent="0.35">
      <c r="C120" s="95" t="str">
        <f>CONCATENATE(" $45.000"," +")</f>
        <v xml:space="preserve"> $45.000 +</v>
      </c>
      <c r="D120" s="96">
        <f>G62</f>
        <v>-1.6740425531914894E-2</v>
      </c>
      <c r="E120" s="97" t="s">
        <v>140</v>
      </c>
      <c r="F120" s="72">
        <f>(45+G62)</f>
        <v>44.983259574468086</v>
      </c>
      <c r="G120" s="16"/>
      <c r="H120" s="16"/>
      <c r="J120" s="10"/>
      <c r="K120" s="10"/>
      <c r="L120" s="10"/>
      <c r="M120" s="1"/>
      <c r="N120" s="1"/>
    </row>
    <row r="121" spans="2:17" ht="43.5" customHeight="1" x14ac:dyDescent="0.4">
      <c r="B121" s="159" t="s">
        <v>141</v>
      </c>
      <c r="C121" s="159"/>
      <c r="D121" s="98">
        <f>F120</f>
        <v>44.983259574468086</v>
      </c>
      <c r="E121" s="73" t="s">
        <v>110</v>
      </c>
      <c r="F121" s="70"/>
      <c r="G121" s="16"/>
      <c r="H121" s="16"/>
    </row>
    <row r="122" spans="2:17" ht="33" customHeight="1" thickBot="1" x14ac:dyDescent="0.4">
      <c r="B122" s="70"/>
      <c r="C122" s="70"/>
      <c r="D122" s="72"/>
      <c r="E122" s="16"/>
      <c r="F122" s="16"/>
      <c r="G122" s="16"/>
      <c r="H122" s="16"/>
      <c r="I122" s="9"/>
      <c r="P122" s="21"/>
      <c r="Q122" s="21"/>
    </row>
    <row r="123" spans="2:17" ht="30" customHeight="1" thickBot="1" x14ac:dyDescent="0.3">
      <c r="B123" s="172" t="s">
        <v>104</v>
      </c>
      <c r="C123" s="173"/>
      <c r="D123" s="173"/>
      <c r="E123" s="173"/>
      <c r="F123" s="173"/>
      <c r="G123" s="173"/>
      <c r="H123" s="174"/>
    </row>
    <row r="124" spans="2:17" ht="71.150000000000006" customHeight="1" thickBot="1" x14ac:dyDescent="0.3">
      <c r="B124" s="160" t="s">
        <v>114</v>
      </c>
      <c r="C124" s="161"/>
      <c r="D124" s="161"/>
      <c r="E124" s="161"/>
      <c r="F124" s="161"/>
      <c r="G124" s="161"/>
      <c r="H124" s="162"/>
    </row>
    <row r="125" spans="2:17" ht="18" customHeight="1" thickBot="1" x14ac:dyDescent="0.3">
      <c r="B125" s="156"/>
      <c r="C125" s="156"/>
      <c r="D125" s="156"/>
      <c r="E125" s="156"/>
      <c r="F125" s="156"/>
      <c r="G125" s="156"/>
      <c r="H125" s="156"/>
    </row>
    <row r="126" spans="2:17" ht="33.65" customHeight="1" x14ac:dyDescent="0.25">
      <c r="B126" s="163" t="s">
        <v>144</v>
      </c>
      <c r="C126" s="119" t="s">
        <v>105</v>
      </c>
      <c r="D126" s="69" t="s">
        <v>106</v>
      </c>
      <c r="E126" s="175" t="s">
        <v>107</v>
      </c>
      <c r="F126" s="175"/>
      <c r="G126" s="176" t="s">
        <v>112</v>
      </c>
      <c r="H126" s="177"/>
    </row>
    <row r="127" spans="2:17" ht="33" customHeight="1" thickBot="1" x14ac:dyDescent="0.3">
      <c r="B127" s="164"/>
      <c r="C127" s="181">
        <v>2000</v>
      </c>
      <c r="D127" s="181"/>
      <c r="E127" s="181"/>
      <c r="F127" s="181"/>
      <c r="G127" s="178"/>
      <c r="H127" s="179"/>
    </row>
    <row r="128" spans="2:17" s="70" customFormat="1" ht="33" customHeight="1" x14ac:dyDescent="0.35">
      <c r="B128" s="156"/>
      <c r="C128" s="156"/>
      <c r="D128" s="156"/>
      <c r="E128" s="156"/>
      <c r="F128" s="156"/>
      <c r="G128" s="156"/>
      <c r="H128" s="156"/>
      <c r="J128" s="10"/>
      <c r="K128" s="10"/>
      <c r="L128" s="10"/>
      <c r="M128" s="1"/>
      <c r="N128" s="1"/>
    </row>
    <row r="129" spans="2:17" s="70" customFormat="1" ht="33" customHeight="1" x14ac:dyDescent="0.35">
      <c r="B129" s="157" t="s">
        <v>115</v>
      </c>
      <c r="C129" s="157"/>
      <c r="D129" s="157"/>
      <c r="E129" s="157"/>
      <c r="F129" s="157"/>
      <c r="G129" s="157"/>
      <c r="H129" s="157"/>
      <c r="J129" s="10"/>
      <c r="K129" s="10"/>
      <c r="L129" s="10"/>
      <c r="M129" s="1"/>
      <c r="N129" s="1"/>
    </row>
    <row r="130" spans="2:17" s="70" customFormat="1" ht="40.5" customHeight="1" x14ac:dyDescent="0.35">
      <c r="B130" s="158" t="s">
        <v>109</v>
      </c>
      <c r="C130" s="158"/>
      <c r="E130" s="71"/>
      <c r="F130" s="71"/>
      <c r="G130" s="71"/>
      <c r="H130" s="71"/>
      <c r="J130" s="10"/>
      <c r="K130" s="10"/>
      <c r="L130" s="10"/>
      <c r="M130" s="1"/>
      <c r="N130" s="1"/>
    </row>
    <row r="131" spans="2:17" s="70" customFormat="1" ht="33" customHeight="1" x14ac:dyDescent="0.35">
      <c r="C131" s="95" t="str">
        <f>CONCATENATE(" $45.000"," +")</f>
        <v xml:space="preserve"> $45.000 +</v>
      </c>
      <c r="D131" s="96">
        <f>G68</f>
        <v>-1.4070000000000003E-3</v>
      </c>
      <c r="E131" s="97" t="s">
        <v>140</v>
      </c>
      <c r="F131" s="72">
        <f>(45+G68)</f>
        <v>44.998593</v>
      </c>
      <c r="G131" s="16"/>
      <c r="H131" s="16"/>
      <c r="J131" s="10"/>
      <c r="K131" s="10"/>
      <c r="L131" s="10"/>
      <c r="M131" s="1"/>
      <c r="N131" s="1"/>
    </row>
    <row r="132" spans="2:17" ht="43.5" customHeight="1" x14ac:dyDescent="0.4">
      <c r="B132" s="159" t="s">
        <v>141</v>
      </c>
      <c r="C132" s="159"/>
      <c r="D132" s="98">
        <f>F131</f>
        <v>44.998593</v>
      </c>
      <c r="E132" s="73" t="s">
        <v>116</v>
      </c>
      <c r="F132" s="70"/>
      <c r="G132" s="16"/>
      <c r="H132" s="16"/>
    </row>
    <row r="133" spans="2:17" ht="34" customHeight="1" thickBot="1" x14ac:dyDescent="0.4">
      <c r="B133" s="70"/>
      <c r="C133" s="70"/>
      <c r="D133" s="72"/>
      <c r="E133" s="16"/>
      <c r="F133" s="16"/>
      <c r="G133" s="16"/>
      <c r="H133" s="16"/>
      <c r="I133" s="9"/>
      <c r="P133" s="21"/>
      <c r="Q133" s="21"/>
    </row>
    <row r="134" spans="2:17" ht="30" customHeight="1" thickBot="1" x14ac:dyDescent="0.3">
      <c r="B134" s="172" t="s">
        <v>104</v>
      </c>
      <c r="C134" s="173"/>
      <c r="D134" s="173"/>
      <c r="E134" s="173"/>
      <c r="F134" s="173"/>
      <c r="G134" s="173"/>
      <c r="H134" s="174"/>
    </row>
    <row r="135" spans="2:17" ht="71.150000000000006" customHeight="1" thickBot="1" x14ac:dyDescent="0.3">
      <c r="B135" s="160" t="s">
        <v>117</v>
      </c>
      <c r="C135" s="161"/>
      <c r="D135" s="161"/>
      <c r="E135" s="161"/>
      <c r="F135" s="161"/>
      <c r="G135" s="161"/>
      <c r="H135" s="162"/>
    </row>
    <row r="136" spans="2:17" ht="26.15" customHeight="1" thickBot="1" x14ac:dyDescent="0.3">
      <c r="B136" s="156"/>
      <c r="C136" s="156"/>
      <c r="D136" s="156"/>
      <c r="E136" s="156"/>
      <c r="F136" s="156"/>
      <c r="G136" s="156"/>
      <c r="H136" s="156"/>
    </row>
    <row r="137" spans="2:17" ht="69" customHeight="1" x14ac:dyDescent="0.25">
      <c r="B137" s="163" t="s">
        <v>143</v>
      </c>
      <c r="C137" s="119" t="s">
        <v>105</v>
      </c>
      <c r="D137" s="69" t="s">
        <v>106</v>
      </c>
      <c r="E137" s="175" t="s">
        <v>107</v>
      </c>
      <c r="F137" s="175"/>
      <c r="G137" s="176" t="s">
        <v>108</v>
      </c>
      <c r="H137" s="177"/>
    </row>
    <row r="138" spans="2:17" ht="33" customHeight="1" thickBot="1" x14ac:dyDescent="0.3">
      <c r="B138" s="164"/>
      <c r="C138" s="180">
        <v>14400</v>
      </c>
      <c r="D138" s="181"/>
      <c r="E138" s="181"/>
      <c r="F138" s="181"/>
      <c r="G138" s="178"/>
      <c r="H138" s="179"/>
    </row>
    <row r="139" spans="2:17" s="70" customFormat="1" ht="33" customHeight="1" x14ac:dyDescent="0.35">
      <c r="B139" s="156"/>
      <c r="C139" s="156"/>
      <c r="D139" s="156"/>
      <c r="E139" s="156"/>
      <c r="F139" s="156"/>
      <c r="G139" s="156"/>
      <c r="H139" s="156"/>
      <c r="J139" s="10"/>
      <c r="K139" s="10"/>
      <c r="L139" s="10"/>
      <c r="M139" s="1"/>
      <c r="N139" s="1"/>
    </row>
    <row r="140" spans="2:17" s="70" customFormat="1" ht="33" customHeight="1" x14ac:dyDescent="0.35">
      <c r="B140" s="157" t="s">
        <v>148</v>
      </c>
      <c r="C140" s="157"/>
      <c r="D140" s="157"/>
      <c r="E140" s="157"/>
      <c r="F140" s="157"/>
      <c r="G140" s="157"/>
      <c r="H140" s="157"/>
      <c r="J140" s="10"/>
      <c r="K140" s="10"/>
      <c r="L140" s="10"/>
      <c r="M140" s="1"/>
      <c r="N140" s="1"/>
    </row>
    <row r="141" spans="2:17" s="70" customFormat="1" ht="40.5" customHeight="1" x14ac:dyDescent="0.35">
      <c r="B141" s="158" t="s">
        <v>109</v>
      </c>
      <c r="C141" s="158"/>
      <c r="E141" s="71"/>
      <c r="F141" s="71"/>
      <c r="G141" s="71"/>
      <c r="H141" s="71"/>
      <c r="J141" s="10"/>
      <c r="K141" s="10"/>
      <c r="L141" s="10"/>
      <c r="M141" s="1"/>
      <c r="N141" s="1"/>
    </row>
    <row r="142" spans="2:17" s="70" customFormat="1" ht="33" customHeight="1" x14ac:dyDescent="0.35">
      <c r="C142" s="95" t="str">
        <f>CONCATENATE(" $1,500.000"," +")</f>
        <v xml:space="preserve"> $1,500.000 +</v>
      </c>
      <c r="D142" s="96">
        <f>G71</f>
        <v>0</v>
      </c>
      <c r="E142" s="97" t="s">
        <v>140</v>
      </c>
      <c r="F142" s="72">
        <f>(1500+G71)</f>
        <v>1500</v>
      </c>
      <c r="G142" s="16"/>
      <c r="H142" s="16"/>
      <c r="J142" s="10"/>
      <c r="K142" s="10"/>
      <c r="L142" s="10"/>
      <c r="M142" s="1"/>
      <c r="N142" s="1"/>
    </row>
    <row r="143" spans="2:17" ht="43.5" customHeight="1" x14ac:dyDescent="0.4">
      <c r="B143" s="159" t="s">
        <v>141</v>
      </c>
      <c r="C143" s="159"/>
      <c r="D143" s="98">
        <f>F142</f>
        <v>1500</v>
      </c>
      <c r="E143" s="171" t="s">
        <v>118</v>
      </c>
      <c r="F143" s="171"/>
      <c r="G143" s="16"/>
      <c r="H143" s="70"/>
    </row>
    <row r="144" spans="2:17" ht="27" customHeight="1" thickBot="1" x14ac:dyDescent="0.4">
      <c r="B144" s="70"/>
      <c r="C144" s="70"/>
      <c r="D144" s="72"/>
      <c r="E144" s="16"/>
      <c r="F144" s="16"/>
      <c r="G144" s="16"/>
      <c r="H144" s="16"/>
      <c r="I144" s="9"/>
      <c r="P144" s="21"/>
      <c r="Q144" s="21"/>
    </row>
    <row r="145" spans="2:15" ht="30" customHeight="1" thickBot="1" x14ac:dyDescent="0.3">
      <c r="B145" s="172" t="s">
        <v>104</v>
      </c>
      <c r="C145" s="173"/>
      <c r="D145" s="173"/>
      <c r="E145" s="173"/>
      <c r="F145" s="173"/>
      <c r="G145" s="173"/>
      <c r="H145" s="174"/>
    </row>
    <row r="146" spans="2:15" ht="71.150000000000006" customHeight="1" thickBot="1" x14ac:dyDescent="0.3">
      <c r="B146" s="160" t="s">
        <v>150</v>
      </c>
      <c r="C146" s="161"/>
      <c r="D146" s="161"/>
      <c r="E146" s="161"/>
      <c r="F146" s="161"/>
      <c r="G146" s="161"/>
      <c r="H146" s="162"/>
    </row>
    <row r="147" spans="2:15" ht="23.15" customHeight="1" thickBot="1" x14ac:dyDescent="0.3">
      <c r="B147" s="156"/>
      <c r="C147" s="156"/>
      <c r="D147" s="156"/>
      <c r="E147" s="156"/>
      <c r="F147" s="156"/>
      <c r="G147" s="156"/>
      <c r="H147" s="156"/>
    </row>
    <row r="148" spans="2:15" ht="18.75" customHeight="1" x14ac:dyDescent="0.25">
      <c r="B148" s="163" t="s">
        <v>142</v>
      </c>
      <c r="C148" s="165" t="s">
        <v>105</v>
      </c>
      <c r="D148" s="167" t="s">
        <v>106</v>
      </c>
      <c r="E148" s="165" t="s">
        <v>107</v>
      </c>
      <c r="F148" s="165"/>
      <c r="G148" s="165" t="s">
        <v>108</v>
      </c>
      <c r="H148" s="169"/>
    </row>
    <row r="149" spans="2:15" ht="33" customHeight="1" thickBot="1" x14ac:dyDescent="0.3">
      <c r="B149" s="164"/>
      <c r="C149" s="166"/>
      <c r="D149" s="168"/>
      <c r="E149" s="166"/>
      <c r="F149" s="166"/>
      <c r="G149" s="166"/>
      <c r="H149" s="170"/>
    </row>
    <row r="150" spans="2:15" s="70" customFormat="1" ht="33" customHeight="1" x14ac:dyDescent="0.35">
      <c r="B150" s="156"/>
      <c r="C150" s="156"/>
      <c r="D150" s="156"/>
      <c r="E150" s="156"/>
      <c r="F150" s="156"/>
      <c r="G150" s="156"/>
      <c r="H150" s="156"/>
      <c r="J150" s="10"/>
      <c r="K150" s="10"/>
      <c r="L150" s="10"/>
      <c r="M150" s="1"/>
      <c r="N150" s="1"/>
    </row>
    <row r="151" spans="2:15" s="70" customFormat="1" ht="33" customHeight="1" x14ac:dyDescent="0.35">
      <c r="B151" s="157" t="s">
        <v>149</v>
      </c>
      <c r="C151" s="157"/>
      <c r="D151" s="157"/>
      <c r="E151" s="157"/>
      <c r="F151" s="157"/>
      <c r="G151" s="157"/>
      <c r="H151" s="157"/>
      <c r="J151" s="10"/>
      <c r="K151" s="10"/>
      <c r="L151" s="10"/>
      <c r="M151" s="1"/>
      <c r="N151" s="1"/>
    </row>
    <row r="152" spans="2:15" s="70" customFormat="1" ht="40.5" customHeight="1" x14ac:dyDescent="0.35">
      <c r="B152" s="158" t="s">
        <v>109</v>
      </c>
      <c r="C152" s="158"/>
      <c r="E152" s="71"/>
      <c r="F152" s="71"/>
      <c r="G152" s="71"/>
      <c r="H152" s="71"/>
      <c r="J152" s="10"/>
      <c r="K152" s="10"/>
      <c r="L152" s="10"/>
      <c r="M152" s="1"/>
      <c r="N152" s="1"/>
    </row>
    <row r="153" spans="2:15" s="70" customFormat="1" ht="33" customHeight="1" x14ac:dyDescent="0.35">
      <c r="C153" s="95" t="str">
        <f>CONCATENATE(" $200.000"," +")</f>
        <v xml:space="preserve"> $200.000 +</v>
      </c>
      <c r="D153" s="96">
        <f>G75</f>
        <v>-0.64399999999999991</v>
      </c>
      <c r="E153" s="97" t="s">
        <v>140</v>
      </c>
      <c r="F153" s="72">
        <f>(200+G75)</f>
        <v>199.35599999999999</v>
      </c>
      <c r="G153" s="16"/>
      <c r="H153" s="16"/>
      <c r="J153" s="10"/>
      <c r="K153" s="10"/>
      <c r="L153" s="10"/>
      <c r="M153" s="1"/>
      <c r="N153" s="1"/>
    </row>
    <row r="154" spans="2:15" ht="18" x14ac:dyDescent="0.4">
      <c r="B154" s="159" t="s">
        <v>141</v>
      </c>
      <c r="C154" s="159"/>
      <c r="D154" s="98">
        <f>F153</f>
        <v>199.35599999999999</v>
      </c>
      <c r="E154" s="73" t="s">
        <v>12</v>
      </c>
      <c r="F154" s="73"/>
      <c r="G154" s="16"/>
      <c r="H154" s="70"/>
      <c r="O154" s="21"/>
    </row>
    <row r="155" spans="2:15" ht="17.5" x14ac:dyDescent="0.35">
      <c r="B155" s="70"/>
      <c r="C155" s="70"/>
      <c r="D155" s="72"/>
      <c r="E155" s="16"/>
      <c r="F155" s="16"/>
      <c r="G155" s="16"/>
      <c r="H155" s="16"/>
      <c r="O155" s="21"/>
    </row>
    <row r="156" spans="2:15" x14ac:dyDescent="0.25">
      <c r="O156" s="21"/>
    </row>
    <row r="157" spans="2:15" x14ac:dyDescent="0.25">
      <c r="O157" s="21"/>
    </row>
  </sheetData>
  <sheetProtection algorithmName="SHA-512" hashValue="5jLqIIsvhrFxj37VyWiLBkVBW5nIYlI20HDWoYYkNfhqxLQDkHgWG7lYlLF/ZDlp41nPkTl1fvRpYkRwQGe8ng==" saltValue="wgQWz2ecCbRLeluYFcoASQ==" spinCount="100000" sheet="1" formatColumns="0" formatRows="0"/>
  <mergeCells count="157">
    <mergeCell ref="J6:K6"/>
    <mergeCell ref="M6:N8"/>
    <mergeCell ref="B7:E7"/>
    <mergeCell ref="B8:H8"/>
    <mergeCell ref="B9:H9"/>
    <mergeCell ref="B10:C10"/>
    <mergeCell ref="D10:F10"/>
    <mergeCell ref="B1:D1"/>
    <mergeCell ref="C3:E3"/>
    <mergeCell ref="G3:H3"/>
    <mergeCell ref="C4:E4"/>
    <mergeCell ref="G4:H4"/>
    <mergeCell ref="B6:E6"/>
    <mergeCell ref="F6:G6"/>
    <mergeCell ref="B16:H16"/>
    <mergeCell ref="B17:H17"/>
    <mergeCell ref="B18:H18"/>
    <mergeCell ref="B20:H20"/>
    <mergeCell ref="G21:H21"/>
    <mergeCell ref="G22:H22"/>
    <mergeCell ref="B11:H11"/>
    <mergeCell ref="J11:K11"/>
    <mergeCell ref="B12:E12"/>
    <mergeCell ref="B13:H13"/>
    <mergeCell ref="B14:H14"/>
    <mergeCell ref="B15:H15"/>
    <mergeCell ref="B19:H19"/>
    <mergeCell ref="G29:H29"/>
    <mergeCell ref="G30:H30"/>
    <mergeCell ref="G31:H31"/>
    <mergeCell ref="G32:H32"/>
    <mergeCell ref="G33:H33"/>
    <mergeCell ref="G34:H34"/>
    <mergeCell ref="G23:H23"/>
    <mergeCell ref="G24:H24"/>
    <mergeCell ref="G25:H25"/>
    <mergeCell ref="G26:H26"/>
    <mergeCell ref="G27:H27"/>
    <mergeCell ref="G28:H28"/>
    <mergeCell ref="G41:H41"/>
    <mergeCell ref="G42:H42"/>
    <mergeCell ref="G43:H43"/>
    <mergeCell ref="G44:H44"/>
    <mergeCell ref="G45:H45"/>
    <mergeCell ref="G46:H46"/>
    <mergeCell ref="G35:H35"/>
    <mergeCell ref="G36:H36"/>
    <mergeCell ref="G37:H37"/>
    <mergeCell ref="G38:H38"/>
    <mergeCell ref="G39:H39"/>
    <mergeCell ref="G40:H40"/>
    <mergeCell ref="G53:H53"/>
    <mergeCell ref="B54:H54"/>
    <mergeCell ref="B56:H56"/>
    <mergeCell ref="G57:H57"/>
    <mergeCell ref="G58:H58"/>
    <mergeCell ref="B60:H60"/>
    <mergeCell ref="G47:H47"/>
    <mergeCell ref="G48:H48"/>
    <mergeCell ref="G49:H49"/>
    <mergeCell ref="G50:H50"/>
    <mergeCell ref="G51:H51"/>
    <mergeCell ref="G52:H52"/>
    <mergeCell ref="G67:H67"/>
    <mergeCell ref="G68:H68"/>
    <mergeCell ref="B69:H69"/>
    <mergeCell ref="G70:H70"/>
    <mergeCell ref="G71:H71"/>
    <mergeCell ref="B73:H73"/>
    <mergeCell ref="G61:H61"/>
    <mergeCell ref="G62:H62"/>
    <mergeCell ref="G63:H63"/>
    <mergeCell ref="G64:H64"/>
    <mergeCell ref="G65:H65"/>
    <mergeCell ref="G66:H66"/>
    <mergeCell ref="G80:H80"/>
    <mergeCell ref="G81:H81"/>
    <mergeCell ref="G82:H82"/>
    <mergeCell ref="G83:H83"/>
    <mergeCell ref="B85:H85"/>
    <mergeCell ref="G86:H86"/>
    <mergeCell ref="G74:H74"/>
    <mergeCell ref="G75:H75"/>
    <mergeCell ref="G76:H76"/>
    <mergeCell ref="G77:H77"/>
    <mergeCell ref="G78:H78"/>
    <mergeCell ref="G79:H79"/>
    <mergeCell ref="G87:H87"/>
    <mergeCell ref="G88:H88"/>
    <mergeCell ref="B90:H90"/>
    <mergeCell ref="B91:H91"/>
    <mergeCell ref="B92:H92"/>
    <mergeCell ref="B93:B94"/>
    <mergeCell ref="E93:F93"/>
    <mergeCell ref="G93:H94"/>
    <mergeCell ref="C94:F94"/>
    <mergeCell ref="B103:H103"/>
    <mergeCell ref="B104:B105"/>
    <mergeCell ref="E104:F104"/>
    <mergeCell ref="G104:H105"/>
    <mergeCell ref="C105:F105"/>
    <mergeCell ref="B106:H106"/>
    <mergeCell ref="B95:H95"/>
    <mergeCell ref="B96:H96"/>
    <mergeCell ref="B97:C97"/>
    <mergeCell ref="B99:C99"/>
    <mergeCell ref="B101:H101"/>
    <mergeCell ref="B102:H102"/>
    <mergeCell ref="B115:B116"/>
    <mergeCell ref="E115:F115"/>
    <mergeCell ref="G115:H116"/>
    <mergeCell ref="C116:F116"/>
    <mergeCell ref="B117:H117"/>
    <mergeCell ref="B118:H118"/>
    <mergeCell ref="B107:H107"/>
    <mergeCell ref="B108:C108"/>
    <mergeCell ref="B110:C110"/>
    <mergeCell ref="B112:H112"/>
    <mergeCell ref="B113:H113"/>
    <mergeCell ref="B114:H114"/>
    <mergeCell ref="B128:H128"/>
    <mergeCell ref="B129:H129"/>
    <mergeCell ref="B130:C130"/>
    <mergeCell ref="B132:C132"/>
    <mergeCell ref="B134:H134"/>
    <mergeCell ref="B135:H135"/>
    <mergeCell ref="B119:C119"/>
    <mergeCell ref="B121:C121"/>
    <mergeCell ref="B123:H123"/>
    <mergeCell ref="B124:H124"/>
    <mergeCell ref="B125:H125"/>
    <mergeCell ref="B126:B127"/>
    <mergeCell ref="E126:F126"/>
    <mergeCell ref="G126:H127"/>
    <mergeCell ref="C127:F127"/>
    <mergeCell ref="B140:H140"/>
    <mergeCell ref="B141:C141"/>
    <mergeCell ref="B143:C143"/>
    <mergeCell ref="E143:F143"/>
    <mergeCell ref="B145:H145"/>
    <mergeCell ref="B146:H146"/>
    <mergeCell ref="B136:H136"/>
    <mergeCell ref="B137:B138"/>
    <mergeCell ref="E137:F137"/>
    <mergeCell ref="G137:H138"/>
    <mergeCell ref="C138:F138"/>
    <mergeCell ref="B139:H139"/>
    <mergeCell ref="B150:H150"/>
    <mergeCell ref="B151:H151"/>
    <mergeCell ref="B152:C152"/>
    <mergeCell ref="B154:C154"/>
    <mergeCell ref="B147:H147"/>
    <mergeCell ref="B148:B149"/>
    <mergeCell ref="C148:C149"/>
    <mergeCell ref="D148:D149"/>
    <mergeCell ref="E148:F149"/>
    <mergeCell ref="G148:H149"/>
  </mergeCells>
  <dataValidations disablePrompts="1" count="5">
    <dataValidation type="list" allowBlank="1" showInputMessage="1" showErrorMessage="1" sqref="K8" xr:uid="{A3676090-D879-48FB-A44B-00B735460C4E}">
      <formula1>"2024,2025,2026,2027,2028"</formula1>
    </dataValidation>
    <dataValidation type="list" allowBlank="1" showInputMessage="1" showErrorMessage="1" sqref="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K65405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K130941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K196477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K262013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K327549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K393085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K458621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K524157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K589693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K655229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K720765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K786301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K851837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K917373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K982909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3300499C-A682-4F5B-903C-B8BFFC16B728}">
      <formula1>$N$9:$N$9</formula1>
    </dataValidation>
    <dataValidation type="list" allowBlank="1" showInputMessage="1" showErrorMessage="1" sqref="WVR983050 WLV983050 WBZ983050 VSD983050 VIH983050 UYL983050 UOP983050 UET983050 TUX983050 TLB983050 TBF983050 SRJ983050 SHN983050 RXR983050 RNV983050 RDZ983050 QUD983050 QKH983050 QAL983050 PQP983050 PGT983050 OWX983050 ONB983050 ODF983050 NTJ983050 NJN983050 MZR983050 MPV983050 MFZ983050 LWD983050 LMH983050 LCL983050 KSP983050 KIT983050 JYX983050 JPB983050 JFF983050 IVJ983050 ILN983050 IBR983050 HRV983050 HHZ983050 GYD983050 GOH983050 GEL983050 FUP983050 FKT983050 FAX983050 ERB983050 EHF983050 DXJ983050 DNN983050 DDR983050 CTV983050 CJZ983050 CAD983050 BQH983050 BGL983050 AWP983050 AMT983050 ACX983050 TB983050 JF983050 K982914 WVR917514 WLV917514 WBZ917514 VSD917514 VIH917514 UYL917514 UOP917514 UET917514 TUX917514 TLB917514 TBF917514 SRJ917514 SHN917514 RXR917514 RNV917514 RDZ917514 QUD917514 QKH917514 QAL917514 PQP917514 PGT917514 OWX917514 ONB917514 ODF917514 NTJ917514 NJN917514 MZR917514 MPV917514 MFZ917514 LWD917514 LMH917514 LCL917514 KSP917514 KIT917514 JYX917514 JPB917514 JFF917514 IVJ917514 ILN917514 IBR917514 HRV917514 HHZ917514 GYD917514 GOH917514 GEL917514 FUP917514 FKT917514 FAX917514 ERB917514 EHF917514 DXJ917514 DNN917514 DDR917514 CTV917514 CJZ917514 CAD917514 BQH917514 BGL917514 AWP917514 AMT917514 ACX917514 TB917514 JF917514 K917378 WVR851978 WLV851978 WBZ851978 VSD851978 VIH851978 UYL851978 UOP851978 UET851978 TUX851978 TLB851978 TBF851978 SRJ851978 SHN851978 RXR851978 RNV851978 RDZ851978 QUD851978 QKH851978 QAL851978 PQP851978 PGT851978 OWX851978 ONB851978 ODF851978 NTJ851978 NJN851978 MZR851978 MPV851978 MFZ851978 LWD851978 LMH851978 LCL851978 KSP851978 KIT851978 JYX851978 JPB851978 JFF851978 IVJ851978 ILN851978 IBR851978 HRV851978 HHZ851978 GYD851978 GOH851978 GEL851978 FUP851978 FKT851978 FAX851978 ERB851978 EHF851978 DXJ851978 DNN851978 DDR851978 CTV851978 CJZ851978 CAD851978 BQH851978 BGL851978 AWP851978 AMT851978 ACX851978 TB851978 JF851978 K851842 WVR786442 WLV786442 WBZ786442 VSD786442 VIH786442 UYL786442 UOP786442 UET786442 TUX786442 TLB786442 TBF786442 SRJ786442 SHN786442 RXR786442 RNV786442 RDZ786442 QUD786442 QKH786442 QAL786442 PQP786442 PGT786442 OWX786442 ONB786442 ODF786442 NTJ786442 NJN786442 MZR786442 MPV786442 MFZ786442 LWD786442 LMH786442 LCL786442 KSP786442 KIT786442 JYX786442 JPB786442 JFF786442 IVJ786442 ILN786442 IBR786442 HRV786442 HHZ786442 GYD786442 GOH786442 GEL786442 FUP786442 FKT786442 FAX786442 ERB786442 EHF786442 DXJ786442 DNN786442 DDR786442 CTV786442 CJZ786442 CAD786442 BQH786442 BGL786442 AWP786442 AMT786442 ACX786442 TB786442 JF786442 K786306 WVR720906 WLV720906 WBZ720906 VSD720906 VIH720906 UYL720906 UOP720906 UET720906 TUX720906 TLB720906 TBF720906 SRJ720906 SHN720906 RXR720906 RNV720906 RDZ720906 QUD720906 QKH720906 QAL720906 PQP720906 PGT720906 OWX720906 ONB720906 ODF720906 NTJ720906 NJN720906 MZR720906 MPV720906 MFZ720906 LWD720906 LMH720906 LCL720906 KSP720906 KIT720906 JYX720906 JPB720906 JFF720906 IVJ720906 ILN720906 IBR720906 HRV720906 HHZ720906 GYD720906 GOH720906 GEL720906 FUP720906 FKT720906 FAX720906 ERB720906 EHF720906 DXJ720906 DNN720906 DDR720906 CTV720906 CJZ720906 CAD720906 BQH720906 BGL720906 AWP720906 AMT720906 ACX720906 TB720906 JF720906 K720770 WVR655370 WLV655370 WBZ655370 VSD655370 VIH655370 UYL655370 UOP655370 UET655370 TUX655370 TLB655370 TBF655370 SRJ655370 SHN655370 RXR655370 RNV655370 RDZ655370 QUD655370 QKH655370 QAL655370 PQP655370 PGT655370 OWX655370 ONB655370 ODF655370 NTJ655370 NJN655370 MZR655370 MPV655370 MFZ655370 LWD655370 LMH655370 LCL655370 KSP655370 KIT655370 JYX655370 JPB655370 JFF655370 IVJ655370 ILN655370 IBR655370 HRV655370 HHZ655370 GYD655370 GOH655370 GEL655370 FUP655370 FKT655370 FAX655370 ERB655370 EHF655370 DXJ655370 DNN655370 DDR655370 CTV655370 CJZ655370 CAD655370 BQH655370 BGL655370 AWP655370 AMT655370 ACX655370 TB655370 JF655370 K655234 WVR589834 WLV589834 WBZ589834 VSD589834 VIH589834 UYL589834 UOP589834 UET589834 TUX589834 TLB589834 TBF589834 SRJ589834 SHN589834 RXR589834 RNV589834 RDZ589834 QUD589834 QKH589834 QAL589834 PQP589834 PGT589834 OWX589834 ONB589834 ODF589834 NTJ589834 NJN589834 MZR589834 MPV589834 MFZ589834 LWD589834 LMH589834 LCL589834 KSP589834 KIT589834 JYX589834 JPB589834 JFF589834 IVJ589834 ILN589834 IBR589834 HRV589834 HHZ589834 GYD589834 GOH589834 GEL589834 FUP589834 FKT589834 FAX589834 ERB589834 EHF589834 DXJ589834 DNN589834 DDR589834 CTV589834 CJZ589834 CAD589834 BQH589834 BGL589834 AWP589834 AMT589834 ACX589834 TB589834 JF589834 K589698 WVR524298 WLV524298 WBZ524298 VSD524298 VIH524298 UYL524298 UOP524298 UET524298 TUX524298 TLB524298 TBF524298 SRJ524298 SHN524298 RXR524298 RNV524298 RDZ524298 QUD524298 QKH524298 QAL524298 PQP524298 PGT524298 OWX524298 ONB524298 ODF524298 NTJ524298 NJN524298 MZR524298 MPV524298 MFZ524298 LWD524298 LMH524298 LCL524298 KSP524298 KIT524298 JYX524298 JPB524298 JFF524298 IVJ524298 ILN524298 IBR524298 HRV524298 HHZ524298 GYD524298 GOH524298 GEL524298 FUP524298 FKT524298 FAX524298 ERB524298 EHF524298 DXJ524298 DNN524298 DDR524298 CTV524298 CJZ524298 CAD524298 BQH524298 BGL524298 AWP524298 AMT524298 ACX524298 TB524298 JF524298 K524162 WVR458762 WLV458762 WBZ458762 VSD458762 VIH458762 UYL458762 UOP458762 UET458762 TUX458762 TLB458762 TBF458762 SRJ458762 SHN458762 RXR458762 RNV458762 RDZ458762 QUD458762 QKH458762 QAL458762 PQP458762 PGT458762 OWX458762 ONB458762 ODF458762 NTJ458762 NJN458762 MZR458762 MPV458762 MFZ458762 LWD458762 LMH458762 LCL458762 KSP458762 KIT458762 JYX458762 JPB458762 JFF458762 IVJ458762 ILN458762 IBR458762 HRV458762 HHZ458762 GYD458762 GOH458762 GEL458762 FUP458762 FKT458762 FAX458762 ERB458762 EHF458762 DXJ458762 DNN458762 DDR458762 CTV458762 CJZ458762 CAD458762 BQH458762 BGL458762 AWP458762 AMT458762 ACX458762 TB458762 JF458762 K458626 WVR393226 WLV393226 WBZ393226 VSD393226 VIH393226 UYL393226 UOP393226 UET393226 TUX393226 TLB393226 TBF393226 SRJ393226 SHN393226 RXR393226 RNV393226 RDZ393226 QUD393226 QKH393226 QAL393226 PQP393226 PGT393226 OWX393226 ONB393226 ODF393226 NTJ393226 NJN393226 MZR393226 MPV393226 MFZ393226 LWD393226 LMH393226 LCL393226 KSP393226 KIT393226 JYX393226 JPB393226 JFF393226 IVJ393226 ILN393226 IBR393226 HRV393226 HHZ393226 GYD393226 GOH393226 GEL393226 FUP393226 FKT393226 FAX393226 ERB393226 EHF393226 DXJ393226 DNN393226 DDR393226 CTV393226 CJZ393226 CAD393226 BQH393226 BGL393226 AWP393226 AMT393226 ACX393226 TB393226 JF393226 K393090 WVR327690 WLV327690 WBZ327690 VSD327690 VIH327690 UYL327690 UOP327690 UET327690 TUX327690 TLB327690 TBF327690 SRJ327690 SHN327690 RXR327690 RNV327690 RDZ327690 QUD327690 QKH327690 QAL327690 PQP327690 PGT327690 OWX327690 ONB327690 ODF327690 NTJ327690 NJN327690 MZR327690 MPV327690 MFZ327690 LWD327690 LMH327690 LCL327690 KSP327690 KIT327690 JYX327690 JPB327690 JFF327690 IVJ327690 ILN327690 IBR327690 HRV327690 HHZ327690 GYD327690 GOH327690 GEL327690 FUP327690 FKT327690 FAX327690 ERB327690 EHF327690 DXJ327690 DNN327690 DDR327690 CTV327690 CJZ327690 CAD327690 BQH327690 BGL327690 AWP327690 AMT327690 ACX327690 TB327690 JF327690 K327554 WVR262154 WLV262154 WBZ262154 VSD262154 VIH262154 UYL262154 UOP262154 UET262154 TUX262154 TLB262154 TBF262154 SRJ262154 SHN262154 RXR262154 RNV262154 RDZ262154 QUD262154 QKH262154 QAL262154 PQP262154 PGT262154 OWX262154 ONB262154 ODF262154 NTJ262154 NJN262154 MZR262154 MPV262154 MFZ262154 LWD262154 LMH262154 LCL262154 KSP262154 KIT262154 JYX262154 JPB262154 JFF262154 IVJ262154 ILN262154 IBR262154 HRV262154 HHZ262154 GYD262154 GOH262154 GEL262154 FUP262154 FKT262154 FAX262154 ERB262154 EHF262154 DXJ262154 DNN262154 DDR262154 CTV262154 CJZ262154 CAD262154 BQH262154 BGL262154 AWP262154 AMT262154 ACX262154 TB262154 JF262154 K262018 WVR196618 WLV196618 WBZ196618 VSD196618 VIH196618 UYL196618 UOP196618 UET196618 TUX196618 TLB196618 TBF196618 SRJ196618 SHN196618 RXR196618 RNV196618 RDZ196618 QUD196618 QKH196618 QAL196618 PQP196618 PGT196618 OWX196618 ONB196618 ODF196618 NTJ196618 NJN196618 MZR196618 MPV196618 MFZ196618 LWD196618 LMH196618 LCL196618 KSP196618 KIT196618 JYX196618 JPB196618 JFF196618 IVJ196618 ILN196618 IBR196618 HRV196618 HHZ196618 GYD196618 GOH196618 GEL196618 FUP196618 FKT196618 FAX196618 ERB196618 EHF196618 DXJ196618 DNN196618 DDR196618 CTV196618 CJZ196618 CAD196618 BQH196618 BGL196618 AWP196618 AMT196618 ACX196618 TB196618 JF196618 K196482 WVR131082 WLV131082 WBZ131082 VSD131082 VIH131082 UYL131082 UOP131082 UET131082 TUX131082 TLB131082 TBF131082 SRJ131082 SHN131082 RXR131082 RNV131082 RDZ131082 QUD131082 QKH131082 QAL131082 PQP131082 PGT131082 OWX131082 ONB131082 ODF131082 NTJ131082 NJN131082 MZR131082 MPV131082 MFZ131082 LWD131082 LMH131082 LCL131082 KSP131082 KIT131082 JYX131082 JPB131082 JFF131082 IVJ131082 ILN131082 IBR131082 HRV131082 HHZ131082 GYD131082 GOH131082 GEL131082 FUP131082 FKT131082 FAX131082 ERB131082 EHF131082 DXJ131082 DNN131082 DDR131082 CTV131082 CJZ131082 CAD131082 BQH131082 BGL131082 AWP131082 AMT131082 ACX131082 TB131082 JF131082 K130946 WVR65546 WLV65546 WBZ65546 VSD65546 VIH65546 UYL65546 UOP65546 UET65546 TUX65546 TLB65546 TBF65546 SRJ65546 SHN65546 RXR65546 RNV65546 RDZ65546 QUD65546 QKH65546 QAL65546 PQP65546 PGT65546 OWX65546 ONB65546 ODF65546 NTJ65546 NJN65546 MZR65546 MPV65546 MFZ65546 LWD65546 LMH65546 LCL65546 KSP65546 KIT65546 JYX65546 JPB65546 JFF65546 IVJ65546 ILN65546 IBR65546 HRV65546 HHZ65546 GYD65546 GOH65546 GEL65546 FUP65546 FKT65546 FAX65546 ERB65546 EHF65546 DXJ65546 DNN65546 DDR65546 CTV65546 CJZ65546 CAD65546 BQH65546 BGL65546 AWP65546 AMT65546 ACX65546 TB65546 JF65546 K65410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xr:uid="{73BCB8DD-1577-40A6-B78F-DBE78F3D752E}">
      <formula1>#REF!</formula1>
    </dataValidation>
    <dataValidation type="list" allowBlank="1" showInputMessage="1" showErrorMessage="1" sqref="K13" xr:uid="{66501101-D58C-491E-A550-277861EB46C5}">
      <formula1>$N$9:$N$43</formula1>
    </dataValidation>
    <dataValidation type="list" allowBlank="1" showInputMessage="1" showErrorMessage="1" sqref="WVR983046 K9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K982910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K917374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K851838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K786302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K720766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K655230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K589694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K524158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K458622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K393086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K327550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K262014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K196478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K130942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K65406" xr:uid="{FC09F63F-AEB2-4278-ADA6-A76F57FC858B}">
      <formula1>$M$11:$M$23</formula1>
    </dataValidation>
  </dataValidations>
  <hyperlinks>
    <hyperlink ref="M9" r:id="rId1" display="https://www.dot.ny.gov/main/business-center/contractors/construction-division/fuel-asphalt-steel-price-adjustments?nd=nysdot" xr:uid="{CAE8A547-F4BA-448F-8DBE-A6057C048F70}"/>
  </hyperlinks>
  <printOptions horizontalCentered="1"/>
  <pageMargins left="0.25" right="0.25" top="0.75" bottom="0.75" header="0.3" footer="0.3"/>
  <pageSetup scale="53" orientation="portrait" horizontalDpi="4294967295" r:id="rId2"/>
  <rowBreaks count="6" manualBreakCount="6">
    <brk id="17" min="1" max="7" man="1"/>
    <brk id="54" min="1" max="7" man="1"/>
    <brk id="72" min="1" max="7" man="1"/>
    <brk id="111" min="1" max="7" man="1"/>
    <brk id="122" min="1" max="7" man="1"/>
    <brk id="144"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January 2025</vt:lpstr>
      <vt:lpstr>December 2024</vt:lpstr>
      <vt:lpstr>November 2024</vt:lpstr>
      <vt:lpstr>October 2024</vt:lpstr>
      <vt:lpstr>September 2024</vt:lpstr>
      <vt:lpstr>August 2024</vt:lpstr>
      <vt:lpstr>July 2024</vt:lpstr>
      <vt:lpstr>June 2024</vt:lpstr>
      <vt:lpstr>May 2024</vt:lpstr>
      <vt:lpstr>April 2024</vt:lpstr>
      <vt:lpstr>'April 2024'!Print_Area</vt:lpstr>
      <vt:lpstr>'August 2024'!Print_Area</vt:lpstr>
      <vt:lpstr>'December 2024'!Print_Area</vt:lpstr>
      <vt:lpstr>'January 2025'!Print_Area</vt:lpstr>
      <vt:lpstr>'July 2024'!Print_Area</vt:lpstr>
      <vt:lpstr>'June 2024'!Print_Area</vt:lpstr>
      <vt:lpstr>'May 2024'!Print_Area</vt:lpstr>
      <vt:lpstr>'November 2024'!Print_Area</vt:lpstr>
      <vt:lpstr>'October 2024'!Print_Area</vt:lpstr>
      <vt:lpstr>'September 2024'!Print_Area</vt:lpstr>
      <vt:lpstr>'April 2024'!Print_Titles</vt:lpstr>
      <vt:lpstr>'August 2024'!Print_Titles</vt:lpstr>
      <vt:lpstr>'December 2024'!Print_Titles</vt:lpstr>
      <vt:lpstr>'January 2025'!Print_Titles</vt:lpstr>
      <vt:lpstr>'July 2024'!Print_Titles</vt:lpstr>
      <vt:lpstr>'June 2024'!Print_Titles</vt:lpstr>
      <vt:lpstr>'May 2024'!Print_Titles</vt:lpstr>
      <vt:lpstr>'November 2024'!Print_Titles</vt:lpstr>
      <vt:lpstr>'October 2024'!Print_Titles</vt:lpstr>
      <vt:lpstr>'September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Dettmer, Christine (OGS)</dc:creator>
  <cp:lastModifiedBy>Dettmer, Christine (OGS)</cp:lastModifiedBy>
  <cp:lastPrinted>2024-11-27T15:23:15Z</cp:lastPrinted>
  <dcterms:created xsi:type="dcterms:W3CDTF">2022-04-01T16:54:31Z</dcterms:created>
  <dcterms:modified xsi:type="dcterms:W3CDTF">2024-12-26T13:18:06Z</dcterms:modified>
</cp:coreProperties>
</file>